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0730" windowHeight="11415" activeTab="2"/>
  </bookViews>
  <sheets>
    <sheet name="InpCol" sheetId="6" r:id="rId1"/>
    <sheet name="Time" sheetId="8" r:id="rId2"/>
    <sheet name="Export incentive" sheetId="14" r:id="rId3"/>
    <sheet name="Import incentive" sheetId="15" r:id="rId4"/>
  </sheets>
  <definedNames>
    <definedName name="ChK_Tol">InpCol!#REF!</definedName>
    <definedName name="Pct_Tol">InpCol!#REF!</definedName>
    <definedName name="_xlnm.Print_Titles" localSheetId="2">'Export incentive'!$A:$F,'Export incentive'!$1:$3</definedName>
    <definedName name="_xlnm.Print_Titles" localSheetId="3">'Import incentive'!$A:$F,'Import incentive'!$1:$3</definedName>
    <definedName name="_xlnm.Print_Titles" localSheetId="0">InpCol!$A:$F,InpCol!$1:$3</definedName>
    <definedName name="_xlnm.Print_Titles" localSheetId="1">Time!$A:$F,Time!$1:$3</definedName>
    <definedName name="Trk_Tol">InpCol!#REF!</definedName>
  </definedNames>
  <calcPr calcId="145621"/>
</workbook>
</file>

<file path=xl/calcChain.xml><?xml version="1.0" encoding="utf-8"?>
<calcChain xmlns="http://schemas.openxmlformats.org/spreadsheetml/2006/main">
  <c r="I67" i="15" l="1"/>
  <c r="G67" i="15"/>
  <c r="F67" i="15"/>
  <c r="E67" i="15"/>
  <c r="H58" i="15"/>
  <c r="O64" i="15"/>
  <c r="N64" i="15"/>
  <c r="M64" i="15"/>
  <c r="L64" i="15"/>
  <c r="K64" i="15"/>
  <c r="J64" i="15"/>
  <c r="I64" i="15"/>
  <c r="H64" i="15"/>
  <c r="G64" i="15"/>
  <c r="F64" i="15"/>
  <c r="I63" i="15"/>
  <c r="G63" i="15"/>
  <c r="F63" i="15"/>
  <c r="O62" i="15"/>
  <c r="N62" i="15"/>
  <c r="M62" i="15"/>
  <c r="L62" i="15"/>
  <c r="K62" i="15"/>
  <c r="J62" i="15"/>
  <c r="I62" i="15"/>
  <c r="H62" i="15"/>
  <c r="G62" i="15"/>
  <c r="F62" i="15"/>
  <c r="E64" i="15"/>
  <c r="E63" i="15"/>
  <c r="E62" i="15"/>
  <c r="O58" i="15"/>
  <c r="N58" i="15"/>
  <c r="M58" i="15"/>
  <c r="L58" i="15"/>
  <c r="K58" i="15"/>
  <c r="J58" i="15"/>
  <c r="I50" i="15"/>
  <c r="H50" i="15"/>
  <c r="G50" i="15"/>
  <c r="F50" i="15"/>
  <c r="I44" i="15"/>
  <c r="G44" i="15"/>
  <c r="F44" i="15"/>
  <c r="I43" i="15"/>
  <c r="H43" i="15"/>
  <c r="G43" i="15"/>
  <c r="F43" i="15"/>
  <c r="E44" i="15"/>
  <c r="E43" i="15"/>
  <c r="O40" i="15"/>
  <c r="N40" i="15"/>
  <c r="M40" i="15"/>
  <c r="L40" i="15"/>
  <c r="K40" i="15"/>
  <c r="J40" i="15"/>
  <c r="I40" i="15"/>
  <c r="H40" i="15"/>
  <c r="G40" i="15"/>
  <c r="F40" i="15"/>
  <c r="E40" i="15"/>
  <c r="O39" i="15"/>
  <c r="O41" i="15" s="1"/>
  <c r="O44" i="15" s="1"/>
  <c r="N39" i="15"/>
  <c r="M39" i="15"/>
  <c r="M41" i="15" s="1"/>
  <c r="M44" i="15" s="1"/>
  <c r="L39" i="15"/>
  <c r="K39" i="15"/>
  <c r="K41" i="15" s="1"/>
  <c r="K44" i="15" s="1"/>
  <c r="J39" i="15"/>
  <c r="I39" i="15"/>
  <c r="G39" i="15"/>
  <c r="F39" i="15"/>
  <c r="E39" i="15"/>
  <c r="H31" i="15"/>
  <c r="H39" i="15" s="1"/>
  <c r="O36" i="15"/>
  <c r="N36" i="15"/>
  <c r="M36" i="15"/>
  <c r="L36" i="15"/>
  <c r="K36" i="15"/>
  <c r="J36" i="15"/>
  <c r="I36" i="15"/>
  <c r="H36" i="15"/>
  <c r="G36" i="15"/>
  <c r="F36" i="15"/>
  <c r="E36" i="15"/>
  <c r="O35" i="15"/>
  <c r="N35" i="15"/>
  <c r="M35" i="15"/>
  <c r="L35" i="15"/>
  <c r="K35" i="15"/>
  <c r="J35" i="15"/>
  <c r="I35" i="15"/>
  <c r="G35" i="15"/>
  <c r="F35" i="15"/>
  <c r="E35" i="15"/>
  <c r="O34" i="15"/>
  <c r="N34" i="15"/>
  <c r="N37" i="15" s="1"/>
  <c r="N43" i="15" s="1"/>
  <c r="M34" i="15"/>
  <c r="M37" i="15" s="1"/>
  <c r="M43" i="15" s="1"/>
  <c r="M45" i="15" s="1"/>
  <c r="L34" i="15"/>
  <c r="K34" i="15"/>
  <c r="J34" i="15"/>
  <c r="J37" i="15" s="1"/>
  <c r="J43" i="15" s="1"/>
  <c r="I34" i="15"/>
  <c r="G34" i="15"/>
  <c r="F34" i="15"/>
  <c r="H26" i="15"/>
  <c r="H35" i="15" s="1"/>
  <c r="H20" i="15"/>
  <c r="H34" i="15" s="1"/>
  <c r="E34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E6" i="15"/>
  <c r="E5" i="15"/>
  <c r="E50" i="15" s="1"/>
  <c r="E4" i="15"/>
  <c r="E3" i="15"/>
  <c r="E2" i="15"/>
  <c r="A1" i="15"/>
  <c r="G100" i="14"/>
  <c r="E100" i="14"/>
  <c r="G96" i="14"/>
  <c r="E96" i="14"/>
  <c r="G95" i="14"/>
  <c r="G99" i="14" s="1"/>
  <c r="E95" i="14"/>
  <c r="E99" i="14" s="1"/>
  <c r="I92" i="14"/>
  <c r="H92" i="14"/>
  <c r="G92" i="14"/>
  <c r="F92" i="14"/>
  <c r="E92" i="14"/>
  <c r="I89" i="14"/>
  <c r="G89" i="14"/>
  <c r="F89" i="14"/>
  <c r="E89" i="14"/>
  <c r="I88" i="14"/>
  <c r="H88" i="14"/>
  <c r="G88" i="14"/>
  <c r="F88" i="14"/>
  <c r="E88" i="14"/>
  <c r="I85" i="14"/>
  <c r="H85" i="14"/>
  <c r="G85" i="14"/>
  <c r="F85" i="14"/>
  <c r="G78" i="14"/>
  <c r="E78" i="14"/>
  <c r="I75" i="14"/>
  <c r="G75" i="14"/>
  <c r="F75" i="14"/>
  <c r="E75" i="14"/>
  <c r="I72" i="14"/>
  <c r="H72" i="14"/>
  <c r="G72" i="14"/>
  <c r="F72" i="14"/>
  <c r="E72" i="14"/>
  <c r="J71" i="14"/>
  <c r="I71" i="14"/>
  <c r="G71" i="14"/>
  <c r="F71" i="14"/>
  <c r="E71" i="14"/>
  <c r="AJ68" i="14"/>
  <c r="AJ71" i="14" s="1"/>
  <c r="AI68" i="14"/>
  <c r="AI71" i="14" s="1"/>
  <c r="AH68" i="14"/>
  <c r="AH71" i="14" s="1"/>
  <c r="AG68" i="14"/>
  <c r="AG71" i="14" s="1"/>
  <c r="AF68" i="14"/>
  <c r="AF71" i="14" s="1"/>
  <c r="AE68" i="14"/>
  <c r="AE71" i="14" s="1"/>
  <c r="AD68" i="14"/>
  <c r="AD71" i="14" s="1"/>
  <c r="AC68" i="14"/>
  <c r="AC71" i="14" s="1"/>
  <c r="AB68" i="14"/>
  <c r="AB71" i="14" s="1"/>
  <c r="AA68" i="14"/>
  <c r="AA71" i="14" s="1"/>
  <c r="Z68" i="14"/>
  <c r="Z71" i="14" s="1"/>
  <c r="Y68" i="14"/>
  <c r="Y71" i="14" s="1"/>
  <c r="X68" i="14"/>
  <c r="X71" i="14" s="1"/>
  <c r="W68" i="14"/>
  <c r="W71" i="14" s="1"/>
  <c r="V68" i="14"/>
  <c r="V71" i="14" s="1"/>
  <c r="U68" i="14"/>
  <c r="U71" i="14" s="1"/>
  <c r="T68" i="14"/>
  <c r="T71" i="14" s="1"/>
  <c r="S68" i="14"/>
  <c r="S71" i="14" s="1"/>
  <c r="R68" i="14"/>
  <c r="R71" i="14" s="1"/>
  <c r="Q68" i="14"/>
  <c r="Q71" i="14" s="1"/>
  <c r="P68" i="14"/>
  <c r="P71" i="14" s="1"/>
  <c r="O68" i="14"/>
  <c r="O71" i="14" s="1"/>
  <c r="N68" i="14"/>
  <c r="N71" i="14" s="1"/>
  <c r="M68" i="14"/>
  <c r="M71" i="14" s="1"/>
  <c r="L68" i="14"/>
  <c r="L71" i="14" s="1"/>
  <c r="K68" i="14"/>
  <c r="K71" i="14" s="1"/>
  <c r="H67" i="14"/>
  <c r="H66" i="14"/>
  <c r="K18" i="14"/>
  <c r="L18" i="14" s="1"/>
  <c r="M18" i="14" s="1"/>
  <c r="N18" i="14" s="1"/>
  <c r="O18" i="14" s="1"/>
  <c r="P18" i="14" s="1"/>
  <c r="Q18" i="14" s="1"/>
  <c r="R18" i="14" s="1"/>
  <c r="S18" i="14" s="1"/>
  <c r="T18" i="14" s="1"/>
  <c r="U18" i="14" s="1"/>
  <c r="V18" i="14" s="1"/>
  <c r="W18" i="14" s="1"/>
  <c r="X18" i="14" s="1"/>
  <c r="Y18" i="14" s="1"/>
  <c r="Z18" i="14" s="1"/>
  <c r="AA18" i="14" s="1"/>
  <c r="AB18" i="14" s="1"/>
  <c r="AC18" i="14" s="1"/>
  <c r="AD18" i="14" s="1"/>
  <c r="AE18" i="14" s="1"/>
  <c r="AF18" i="14" s="1"/>
  <c r="AG18" i="14" s="1"/>
  <c r="AH18" i="14" s="1"/>
  <c r="AI18" i="14" s="1"/>
  <c r="AJ18" i="14" s="1"/>
  <c r="H26" i="14"/>
  <c r="H25" i="14"/>
  <c r="J41" i="15" l="1"/>
  <c r="N41" i="15"/>
  <c r="N44" i="15" s="1"/>
  <c r="N45" i="15" s="1"/>
  <c r="K37" i="15"/>
  <c r="K43" i="15" s="1"/>
  <c r="K45" i="15" s="1"/>
  <c r="O37" i="15"/>
  <c r="O43" i="15" s="1"/>
  <c r="O45" i="15" s="1"/>
  <c r="L37" i="15"/>
  <c r="L43" i="15" s="1"/>
  <c r="L41" i="15"/>
  <c r="L44" i="15" s="1"/>
  <c r="J44" i="15"/>
  <c r="J45" i="15" s="1"/>
  <c r="H41" i="15"/>
  <c r="H44" i="15" s="1"/>
  <c r="H68" i="14"/>
  <c r="H71" i="14" s="1"/>
  <c r="H45" i="15" l="1"/>
  <c r="L45" i="15"/>
  <c r="G59" i="14" l="1"/>
  <c r="E59" i="14"/>
  <c r="G55" i="14" l="1"/>
  <c r="G54" i="14"/>
  <c r="G58" i="14" s="1"/>
  <c r="E55" i="14"/>
  <c r="E54" i="14"/>
  <c r="E58" i="14" s="1"/>
  <c r="I48" i="14"/>
  <c r="G48" i="14"/>
  <c r="F48" i="14"/>
  <c r="E48" i="14"/>
  <c r="I51" i="14"/>
  <c r="H51" i="14"/>
  <c r="G51" i="14"/>
  <c r="F51" i="14"/>
  <c r="E51" i="14"/>
  <c r="I47" i="14" l="1"/>
  <c r="H47" i="14"/>
  <c r="G47" i="14"/>
  <c r="F47" i="14"/>
  <c r="E47" i="14"/>
  <c r="I44" i="14"/>
  <c r="H44" i="14"/>
  <c r="G44" i="14"/>
  <c r="F44" i="14"/>
  <c r="G37" i="14"/>
  <c r="E37" i="14"/>
  <c r="I34" i="14"/>
  <c r="G34" i="14"/>
  <c r="F34" i="14"/>
  <c r="E34" i="14"/>
  <c r="I31" i="14"/>
  <c r="H31" i="14"/>
  <c r="G31" i="14"/>
  <c r="F31" i="14"/>
  <c r="J30" i="14"/>
  <c r="I30" i="14"/>
  <c r="G30" i="14"/>
  <c r="F30" i="14"/>
  <c r="E31" i="14"/>
  <c r="E30" i="14"/>
  <c r="K19" i="14"/>
  <c r="J19" i="14"/>
  <c r="J72" i="14" s="1"/>
  <c r="J73" i="14" s="1"/>
  <c r="AJ27" i="14"/>
  <c r="AJ30" i="14" s="1"/>
  <c r="AI27" i="14"/>
  <c r="AI30" i="14" s="1"/>
  <c r="AH27" i="14"/>
  <c r="AH30" i="14" s="1"/>
  <c r="AG27" i="14"/>
  <c r="AG30" i="14" s="1"/>
  <c r="AF27" i="14"/>
  <c r="AF30" i="14" s="1"/>
  <c r="AE27" i="14"/>
  <c r="AE30" i="14" s="1"/>
  <c r="AD27" i="14"/>
  <c r="AD30" i="14" s="1"/>
  <c r="AC27" i="14"/>
  <c r="AC30" i="14" s="1"/>
  <c r="AB27" i="14"/>
  <c r="AB30" i="14" s="1"/>
  <c r="AA27" i="14"/>
  <c r="AA30" i="14" s="1"/>
  <c r="Z27" i="14"/>
  <c r="Z30" i="14" s="1"/>
  <c r="Y27" i="14"/>
  <c r="Y30" i="14" s="1"/>
  <c r="X27" i="14"/>
  <c r="X30" i="14" s="1"/>
  <c r="W27" i="14"/>
  <c r="W30" i="14" s="1"/>
  <c r="V27" i="14"/>
  <c r="V30" i="14" s="1"/>
  <c r="U27" i="14"/>
  <c r="U30" i="14" s="1"/>
  <c r="T27" i="14"/>
  <c r="T30" i="14" s="1"/>
  <c r="S27" i="14"/>
  <c r="S30" i="14" s="1"/>
  <c r="R27" i="14"/>
  <c r="R30" i="14" s="1"/>
  <c r="Q27" i="14"/>
  <c r="Q30" i="14" s="1"/>
  <c r="AJ6" i="14"/>
  <c r="T12" i="8"/>
  <c r="T6" i="14"/>
  <c r="P27" i="14"/>
  <c r="P30" i="14" s="1"/>
  <c r="O27" i="14"/>
  <c r="O30" i="14" s="1"/>
  <c r="N27" i="14"/>
  <c r="N30" i="14" s="1"/>
  <c r="M27" i="14"/>
  <c r="M30" i="14" s="1"/>
  <c r="L27" i="14"/>
  <c r="L30" i="14" s="1"/>
  <c r="K27" i="14"/>
  <c r="S6" i="14"/>
  <c r="R6" i="14"/>
  <c r="Q6" i="14"/>
  <c r="P6" i="14"/>
  <c r="O6" i="14"/>
  <c r="N6" i="14"/>
  <c r="M6" i="14"/>
  <c r="L6" i="14"/>
  <c r="K6" i="14"/>
  <c r="J6" i="14"/>
  <c r="E6" i="14"/>
  <c r="E5" i="14"/>
  <c r="E85" i="14" s="1"/>
  <c r="E4" i="14"/>
  <c r="E3" i="14"/>
  <c r="E2" i="14"/>
  <c r="A1" i="14"/>
  <c r="J89" i="14" l="1"/>
  <c r="J75" i="14"/>
  <c r="K31" i="14"/>
  <c r="K72" i="14"/>
  <c r="K73" i="14" s="1"/>
  <c r="J31" i="14"/>
  <c r="K30" i="14"/>
  <c r="H27" i="14"/>
  <c r="H30" i="14" s="1"/>
  <c r="E44" i="14"/>
  <c r="L19" i="14"/>
  <c r="L72" i="14" s="1"/>
  <c r="L73" i="14" s="1"/>
  <c r="M19" i="14"/>
  <c r="M72" i="14" s="1"/>
  <c r="M73" i="14" s="1"/>
  <c r="J32" i="14"/>
  <c r="T15" i="8"/>
  <c r="T16" i="8" s="1"/>
  <c r="U12" i="8"/>
  <c r="T6" i="8"/>
  <c r="M89" i="14" l="1"/>
  <c r="M75" i="14"/>
  <c r="K32" i="14"/>
  <c r="L75" i="14"/>
  <c r="L89" i="14"/>
  <c r="K75" i="14"/>
  <c r="K89" i="14"/>
  <c r="J48" i="14"/>
  <c r="K34" i="14"/>
  <c r="K48" i="14"/>
  <c r="J34" i="14"/>
  <c r="M31" i="14"/>
  <c r="M32" i="14" s="1"/>
  <c r="M48" i="14" s="1"/>
  <c r="L31" i="14"/>
  <c r="L32" i="14" s="1"/>
  <c r="L48" i="14" s="1"/>
  <c r="U6" i="14"/>
  <c r="U6" i="8"/>
  <c r="U15" i="8"/>
  <c r="U16" i="8" s="1"/>
  <c r="V12" i="8"/>
  <c r="T101" i="8"/>
  <c r="T22" i="8"/>
  <c r="N19" i="14" l="1"/>
  <c r="N72" i="14" s="1"/>
  <c r="N73" i="14" s="1"/>
  <c r="M34" i="14"/>
  <c r="L34" i="14"/>
  <c r="O19" i="14"/>
  <c r="O72" i="14" s="1"/>
  <c r="O73" i="14" s="1"/>
  <c r="W12" i="8"/>
  <c r="V6" i="8"/>
  <c r="V15" i="8"/>
  <c r="V16" i="8" s="1"/>
  <c r="V6" i="14"/>
  <c r="U101" i="8"/>
  <c r="U22" i="8"/>
  <c r="N89" i="14" l="1"/>
  <c r="N75" i="14"/>
  <c r="O75" i="14"/>
  <c r="O89" i="14"/>
  <c r="N31" i="14"/>
  <c r="N32" i="14" s="1"/>
  <c r="O31" i="14"/>
  <c r="O32" i="14" s="1"/>
  <c r="O48" i="14" s="1"/>
  <c r="P19" i="14"/>
  <c r="P72" i="14" s="1"/>
  <c r="P73" i="14" s="1"/>
  <c r="V101" i="8"/>
  <c r="V22" i="8"/>
  <c r="W6" i="14"/>
  <c r="W15" i="8"/>
  <c r="W16" i="8" s="1"/>
  <c r="X12" i="8"/>
  <c r="W6" i="8"/>
  <c r="P75" i="14" l="1"/>
  <c r="P89" i="14"/>
  <c r="N48" i="14"/>
  <c r="N34" i="14"/>
  <c r="O34" i="14"/>
  <c r="P31" i="14"/>
  <c r="P32" i="14" s="1"/>
  <c r="P48" i="14" s="1"/>
  <c r="Q19" i="14"/>
  <c r="Q72" i="14" s="1"/>
  <c r="Q73" i="14" s="1"/>
  <c r="W101" i="8"/>
  <c r="W22" i="8"/>
  <c r="X15" i="8"/>
  <c r="X16" i="8" s="1"/>
  <c r="Y12" i="8"/>
  <c r="X6" i="8"/>
  <c r="X6" i="14"/>
  <c r="Q75" i="14" l="1"/>
  <c r="Q89" i="14"/>
  <c r="P34" i="14"/>
  <c r="Q31" i="14"/>
  <c r="Q32" i="14" s="1"/>
  <c r="Q48" i="14" s="1"/>
  <c r="R19" i="14"/>
  <c r="R72" i="14" s="1"/>
  <c r="R73" i="14" s="1"/>
  <c r="Y6" i="14"/>
  <c r="Z12" i="8"/>
  <c r="Y6" i="8"/>
  <c r="Y15" i="8"/>
  <c r="Y16" i="8" s="1"/>
  <c r="X101" i="8"/>
  <c r="X22" i="8"/>
  <c r="J12" i="8"/>
  <c r="J7" i="6"/>
  <c r="J6" i="6"/>
  <c r="F30" i="6"/>
  <c r="F99" i="8" s="1"/>
  <c r="F29" i="6"/>
  <c r="F98" i="8" s="1"/>
  <c r="E98" i="8"/>
  <c r="G98" i="8"/>
  <c r="E99" i="8"/>
  <c r="G99" i="8"/>
  <c r="R89" i="14" l="1"/>
  <c r="R75" i="14"/>
  <c r="Q34" i="14"/>
  <c r="R31" i="14"/>
  <c r="R32" i="14" s="1"/>
  <c r="R48" i="14" s="1"/>
  <c r="S19" i="14"/>
  <c r="S72" i="14" s="1"/>
  <c r="S73" i="14" s="1"/>
  <c r="Y101" i="8"/>
  <c r="Y22" i="8"/>
  <c r="AA12" i="8"/>
  <c r="Z6" i="8"/>
  <c r="Z15" i="8"/>
  <c r="Z16" i="8" s="1"/>
  <c r="Z6" i="14"/>
  <c r="A1" i="8"/>
  <c r="E2" i="8"/>
  <c r="E3" i="8"/>
  <c r="E4" i="8"/>
  <c r="E5" i="8"/>
  <c r="E6" i="8"/>
  <c r="J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I46" i="8"/>
  <c r="J47" i="8" s="1"/>
  <c r="J53" i="8" s="1"/>
  <c r="J55" i="8" s="1"/>
  <c r="J59" i="8" s="1"/>
  <c r="E49" i="8"/>
  <c r="G49" i="8"/>
  <c r="E50" i="8"/>
  <c r="F50" i="8"/>
  <c r="G50" i="8"/>
  <c r="H50" i="8"/>
  <c r="I50" i="8"/>
  <c r="E53" i="8"/>
  <c r="F53" i="8"/>
  <c r="G53" i="8"/>
  <c r="I53" i="8"/>
  <c r="E54" i="8"/>
  <c r="F54" i="8"/>
  <c r="G54" i="8"/>
  <c r="I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/>
  <c r="J68" i="8" s="1"/>
  <c r="J69" i="8" s="1"/>
  <c r="E68" i="8"/>
  <c r="F68" i="8"/>
  <c r="G68" i="8"/>
  <c r="I68" i="8"/>
  <c r="E75" i="8"/>
  <c r="G75" i="8"/>
  <c r="E76" i="8"/>
  <c r="G76" i="8"/>
  <c r="E77" i="8"/>
  <c r="G77" i="8"/>
  <c r="E78" i="8"/>
  <c r="G78" i="8"/>
  <c r="E85" i="8"/>
  <c r="G85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F19" i="6"/>
  <c r="J19" i="6" s="1"/>
  <c r="F21" i="6"/>
  <c r="J21" i="6" s="1"/>
  <c r="L24" i="6"/>
  <c r="J30" i="6"/>
  <c r="J31" i="6"/>
  <c r="S75" i="14" l="1"/>
  <c r="S89" i="14"/>
  <c r="R34" i="14"/>
  <c r="S31" i="14"/>
  <c r="S32" i="14" s="1"/>
  <c r="S48" i="14" s="1"/>
  <c r="T19" i="14"/>
  <c r="T72" i="14" s="1"/>
  <c r="T73" i="14" s="1"/>
  <c r="AA6" i="14"/>
  <c r="AA6" i="8"/>
  <c r="AA15" i="8"/>
  <c r="AA16" i="8" s="1"/>
  <c r="AB12" i="8"/>
  <c r="Z22" i="8"/>
  <c r="Z101" i="8"/>
  <c r="F20" i="6"/>
  <c r="F33" i="8" s="1"/>
  <c r="F26" i="6"/>
  <c r="J26" i="6" s="1"/>
  <c r="J32" i="6"/>
  <c r="F18" i="6"/>
  <c r="F18" i="8" s="1"/>
  <c r="F19" i="8" s="1"/>
  <c r="F21" i="8" s="1"/>
  <c r="F28" i="6"/>
  <c r="F86" i="8" s="1"/>
  <c r="F23" i="6"/>
  <c r="J23" i="6" s="1"/>
  <c r="F27" i="6"/>
  <c r="J27" i="6" s="1"/>
  <c r="F25" i="6"/>
  <c r="J25" i="6" s="1"/>
  <c r="F22" i="6"/>
  <c r="F39" i="8" s="1"/>
  <c r="J29" i="6"/>
  <c r="F24" i="6"/>
  <c r="F49" i="8" s="1"/>
  <c r="J24" i="6"/>
  <c r="K12" i="8"/>
  <c r="J15" i="8"/>
  <c r="J16" i="8" s="1"/>
  <c r="J28" i="6" l="1"/>
  <c r="T75" i="14"/>
  <c r="T89" i="14"/>
  <c r="S34" i="14"/>
  <c r="T31" i="14"/>
  <c r="T32" i="14" s="1"/>
  <c r="T48" i="14" s="1"/>
  <c r="U19" i="14"/>
  <c r="U72" i="14" s="1"/>
  <c r="U73" i="14" s="1"/>
  <c r="AB15" i="8"/>
  <c r="AB16" i="8" s="1"/>
  <c r="AC12" i="8"/>
  <c r="AB6" i="8"/>
  <c r="AB6" i="14"/>
  <c r="AA101" i="8"/>
  <c r="AA22" i="8"/>
  <c r="F85" i="8"/>
  <c r="J18" i="6"/>
  <c r="J20" i="6"/>
  <c r="J22" i="6"/>
  <c r="J22" i="8"/>
  <c r="J23" i="8" s="1"/>
  <c r="J2" i="15" s="1"/>
  <c r="J101" i="8"/>
  <c r="J102" i="8" s="1"/>
  <c r="J5" i="15" s="1"/>
  <c r="J50" i="15" s="1"/>
  <c r="K6" i="8"/>
  <c r="K15" i="8"/>
  <c r="K16" i="8" s="1"/>
  <c r="L12" i="8"/>
  <c r="U89" i="14" l="1"/>
  <c r="U75" i="14"/>
  <c r="T34" i="14"/>
  <c r="U31" i="14"/>
  <c r="U32" i="14" s="1"/>
  <c r="U48" i="14" s="1"/>
  <c r="V19" i="14"/>
  <c r="V72" i="14" s="1"/>
  <c r="V73" i="14" s="1"/>
  <c r="AC6" i="14"/>
  <c r="AC6" i="8"/>
  <c r="AC15" i="8"/>
  <c r="AC16" i="8" s="1"/>
  <c r="AD12" i="8"/>
  <c r="AB101" i="8"/>
  <c r="AB22" i="8"/>
  <c r="J5" i="14"/>
  <c r="J85" i="14" s="1"/>
  <c r="J86" i="14" s="1"/>
  <c r="J88" i="14" s="1"/>
  <c r="J90" i="14" s="1"/>
  <c r="J92" i="14" s="1"/>
  <c r="J2" i="14"/>
  <c r="J24" i="8"/>
  <c r="J3" i="15" s="1"/>
  <c r="J10" i="6"/>
  <c r="M12" i="8"/>
  <c r="L6" i="8"/>
  <c r="L15" i="8"/>
  <c r="L16" i="8" s="1"/>
  <c r="J5" i="8"/>
  <c r="K22" i="8"/>
  <c r="K101" i="8"/>
  <c r="J2" i="8"/>
  <c r="J27" i="8"/>
  <c r="J87" i="8"/>
  <c r="V89" i="14" l="1"/>
  <c r="V75" i="14"/>
  <c r="J44" i="14"/>
  <c r="J45" i="14" s="1"/>
  <c r="J47" i="14" s="1"/>
  <c r="J49" i="14" s="1"/>
  <c r="J51" i="14" s="1"/>
  <c r="U34" i="14"/>
  <c r="V31" i="14"/>
  <c r="V32" i="14" s="1"/>
  <c r="V48" i="14" s="1"/>
  <c r="W19" i="14"/>
  <c r="W72" i="14" s="1"/>
  <c r="W73" i="14" s="1"/>
  <c r="AC101" i="8"/>
  <c r="AC22" i="8"/>
  <c r="AE12" i="8"/>
  <c r="AD6" i="8"/>
  <c r="AD15" i="8"/>
  <c r="AD16" i="8" s="1"/>
  <c r="AD6" i="14"/>
  <c r="J3" i="14"/>
  <c r="L22" i="8"/>
  <c r="L101" i="8"/>
  <c r="M15" i="8"/>
  <c r="M16" i="8" s="1"/>
  <c r="M6" i="8"/>
  <c r="N12" i="8"/>
  <c r="J3" i="8"/>
  <c r="J26" i="8"/>
  <c r="J28" i="8" s="1"/>
  <c r="J34" i="8"/>
  <c r="J50" i="8"/>
  <c r="J40" i="8"/>
  <c r="J41" i="8" s="1"/>
  <c r="J100" i="8"/>
  <c r="J88" i="8"/>
  <c r="J89" i="8" s="1"/>
  <c r="K23" i="8"/>
  <c r="K2" i="15" s="1"/>
  <c r="W75" i="14" l="1"/>
  <c r="W89" i="14"/>
  <c r="V34" i="14"/>
  <c r="W31" i="14"/>
  <c r="W32" i="14" s="1"/>
  <c r="W48" i="14" s="1"/>
  <c r="X19" i="14"/>
  <c r="X72" i="14" s="1"/>
  <c r="X73" i="14" s="1"/>
  <c r="AD101" i="8"/>
  <c r="AD22" i="8"/>
  <c r="AE6" i="14"/>
  <c r="AE15" i="8"/>
  <c r="AE16" i="8" s="1"/>
  <c r="AF12" i="8"/>
  <c r="AE6" i="8"/>
  <c r="K2" i="14"/>
  <c r="K24" i="8"/>
  <c r="K3" i="15" s="1"/>
  <c r="J51" i="8"/>
  <c r="O12" i="8"/>
  <c r="N6" i="8"/>
  <c r="N15" i="8"/>
  <c r="N16" i="8" s="1"/>
  <c r="J91" i="8"/>
  <c r="J35" i="8"/>
  <c r="J36" i="8"/>
  <c r="J92" i="8"/>
  <c r="K2" i="8"/>
  <c r="K27" i="8"/>
  <c r="K87" i="8"/>
  <c r="M22" i="8"/>
  <c r="M101" i="8"/>
  <c r="X89" i="14" l="1"/>
  <c r="X75" i="14"/>
  <c r="W34" i="14"/>
  <c r="X31" i="14"/>
  <c r="X32" i="14" s="1"/>
  <c r="X48" i="14" s="1"/>
  <c r="Y19" i="14"/>
  <c r="Y72" i="14" s="1"/>
  <c r="Y73" i="14" s="1"/>
  <c r="AF15" i="8"/>
  <c r="AF16" i="8" s="1"/>
  <c r="AG12" i="8"/>
  <c r="AF6" i="8"/>
  <c r="AF6" i="14"/>
  <c r="AE101" i="8"/>
  <c r="AE22" i="8"/>
  <c r="K3" i="14"/>
  <c r="K26" i="8"/>
  <c r="K28" i="8" s="1"/>
  <c r="K34" i="8"/>
  <c r="K3" i="8"/>
  <c r="K40" i="8"/>
  <c r="K41" i="8" s="1"/>
  <c r="K50" i="8"/>
  <c r="K100" i="8"/>
  <c r="K102" i="8" s="1"/>
  <c r="K5" i="15" s="1"/>
  <c r="K50" i="15" s="1"/>
  <c r="K88" i="8"/>
  <c r="K89" i="8" s="1"/>
  <c r="O6" i="8"/>
  <c r="O15" i="8"/>
  <c r="O16" i="8" s="1"/>
  <c r="P12" i="8"/>
  <c r="J46" i="8"/>
  <c r="K47" i="8" s="1"/>
  <c r="N22" i="8"/>
  <c r="N101" i="8"/>
  <c r="J58" i="8"/>
  <c r="J60" i="8" s="1"/>
  <c r="J4" i="15" s="1"/>
  <c r="L23" i="8"/>
  <c r="L2" i="15" s="1"/>
  <c r="J93" i="8"/>
  <c r="J54" i="8"/>
  <c r="J65" i="8"/>
  <c r="K66" i="8" s="1"/>
  <c r="Y89" i="14" l="1"/>
  <c r="Y75" i="14"/>
  <c r="X34" i="14"/>
  <c r="Y31" i="14"/>
  <c r="Y32" i="14" s="1"/>
  <c r="Y48" i="14" s="1"/>
  <c r="Z19" i="14"/>
  <c r="Z72" i="14" s="1"/>
  <c r="Z73" i="14" s="1"/>
  <c r="AG6" i="14"/>
  <c r="AH12" i="8"/>
  <c r="AG6" i="8"/>
  <c r="AG15" i="8"/>
  <c r="AG16" i="8" s="1"/>
  <c r="AF101" i="8"/>
  <c r="AF22" i="8"/>
  <c r="L2" i="14"/>
  <c r="J4" i="14"/>
  <c r="K5" i="14"/>
  <c r="K85" i="14" s="1"/>
  <c r="K86" i="14" s="1"/>
  <c r="K88" i="14" s="1"/>
  <c r="K90" i="14" s="1"/>
  <c r="K92" i="14" s="1"/>
  <c r="L2" i="8"/>
  <c r="L27" i="8"/>
  <c r="L24" i="8"/>
  <c r="L3" i="15" s="1"/>
  <c r="L87" i="8"/>
  <c r="Q12" i="8"/>
  <c r="P15" i="8"/>
  <c r="P16" i="8" s="1"/>
  <c r="P6" i="8"/>
  <c r="K53" i="8"/>
  <c r="K55" i="8" s="1"/>
  <c r="O22" i="8"/>
  <c r="O101" i="8"/>
  <c r="K91" i="8"/>
  <c r="K51" i="8"/>
  <c r="K92" i="8"/>
  <c r="K68" i="8"/>
  <c r="K69" i="8" s="1"/>
  <c r="J4" i="8"/>
  <c r="K5" i="8"/>
  <c r="K35" i="8"/>
  <c r="K36" i="8"/>
  <c r="Z89" i="14" l="1"/>
  <c r="Z75" i="14"/>
  <c r="K44" i="14"/>
  <c r="K45" i="14" s="1"/>
  <c r="K47" i="14" s="1"/>
  <c r="K49" i="14" s="1"/>
  <c r="K51" i="14" s="1"/>
  <c r="Y34" i="14"/>
  <c r="Z31" i="14"/>
  <c r="Z32" i="14" s="1"/>
  <c r="Z48" i="14" s="1"/>
  <c r="AA19" i="14"/>
  <c r="AA72" i="14" s="1"/>
  <c r="AA73" i="14" s="1"/>
  <c r="AI12" i="8"/>
  <c r="AH6" i="8"/>
  <c r="AH15" i="8"/>
  <c r="AH16" i="8" s="1"/>
  <c r="AH6" i="14"/>
  <c r="AG101" i="8"/>
  <c r="AG22" i="8"/>
  <c r="L3" i="14"/>
  <c r="K93" i="8"/>
  <c r="P22" i="8"/>
  <c r="P101" i="8"/>
  <c r="K59" i="8"/>
  <c r="Q15" i="8"/>
  <c r="Q16" i="8" s="1"/>
  <c r="Q6" i="8"/>
  <c r="R12" i="8"/>
  <c r="K46" i="8"/>
  <c r="L47" i="8" s="1"/>
  <c r="K58" i="8"/>
  <c r="K54" i="8"/>
  <c r="K65" i="8"/>
  <c r="L66" i="8" s="1"/>
  <c r="L3" i="8"/>
  <c r="L26" i="8"/>
  <c r="L28" i="8" s="1"/>
  <c r="L50" i="8"/>
  <c r="L40" i="8"/>
  <c r="L41" i="8" s="1"/>
  <c r="L88" i="8"/>
  <c r="L89" i="8" s="1"/>
  <c r="L34" i="8"/>
  <c r="L100" i="8"/>
  <c r="L102" i="8" s="1"/>
  <c r="L5" i="15" s="1"/>
  <c r="L50" i="15" s="1"/>
  <c r="M23" i="8"/>
  <c r="M2" i="15" s="1"/>
  <c r="K60" i="8" l="1"/>
  <c r="K4" i="15" s="1"/>
  <c r="AA89" i="14"/>
  <c r="AA75" i="14"/>
  <c r="Z34" i="14"/>
  <c r="AA31" i="14"/>
  <c r="AA32" i="14" s="1"/>
  <c r="AA48" i="14" s="1"/>
  <c r="AB19" i="14"/>
  <c r="AB72" i="14" s="1"/>
  <c r="AB73" i="14" s="1"/>
  <c r="AH101" i="8"/>
  <c r="AH22" i="8"/>
  <c r="AI6" i="14"/>
  <c r="AI6" i="8"/>
  <c r="AI15" i="8"/>
  <c r="AI16" i="8" s="1"/>
  <c r="AJ12" i="8"/>
  <c r="K4" i="14"/>
  <c r="M2" i="14"/>
  <c r="L5" i="14"/>
  <c r="L85" i="14" s="1"/>
  <c r="L86" i="14" s="1"/>
  <c r="L88" i="14" s="1"/>
  <c r="L90" i="14" s="1"/>
  <c r="L92" i="14" s="1"/>
  <c r="L5" i="8"/>
  <c r="L51" i="8"/>
  <c r="L68" i="8"/>
  <c r="L69" i="8" s="1"/>
  <c r="K4" i="8"/>
  <c r="Q22" i="8"/>
  <c r="Q101" i="8"/>
  <c r="L35" i="8"/>
  <c r="L36" i="8"/>
  <c r="L92" i="8"/>
  <c r="S12" i="8"/>
  <c r="R15" i="8"/>
  <c r="R16" i="8" s="1"/>
  <c r="R6" i="8"/>
  <c r="M2" i="8"/>
  <c r="M27" i="8"/>
  <c r="M24" i="8"/>
  <c r="M3" i="15" s="1"/>
  <c r="M87" i="8"/>
  <c r="L91" i="8"/>
  <c r="L53" i="8"/>
  <c r="L55" i="8" s="1"/>
  <c r="AB89" i="14" l="1"/>
  <c r="AB75" i="14"/>
  <c r="L44" i="14"/>
  <c r="L45" i="14" s="1"/>
  <c r="L47" i="14" s="1"/>
  <c r="L49" i="14" s="1"/>
  <c r="L51" i="14" s="1"/>
  <c r="AA34" i="14"/>
  <c r="AB31" i="14"/>
  <c r="AB32" i="14" s="1"/>
  <c r="AB48" i="14" s="1"/>
  <c r="AC19" i="14"/>
  <c r="AC72" i="14" s="1"/>
  <c r="AC73" i="14" s="1"/>
  <c r="AJ15" i="8"/>
  <c r="AJ16" i="8" s="1"/>
  <c r="AK12" i="8"/>
  <c r="AJ6" i="8"/>
  <c r="AI101" i="8"/>
  <c r="AI22" i="8"/>
  <c r="M3" i="14"/>
  <c r="L93" i="8"/>
  <c r="L58" i="8"/>
  <c r="L65" i="8"/>
  <c r="M66" i="8" s="1"/>
  <c r="L54" i="8"/>
  <c r="L46" i="8"/>
  <c r="M47" i="8" s="1"/>
  <c r="R22" i="8"/>
  <c r="R101" i="8"/>
  <c r="L59" i="8"/>
  <c r="M3" i="8"/>
  <c r="M26" i="8"/>
  <c r="M28" i="8" s="1"/>
  <c r="M34" i="8"/>
  <c r="M50" i="8"/>
  <c r="M40" i="8"/>
  <c r="M41" i="8" s="1"/>
  <c r="M100" i="8"/>
  <c r="M102" i="8" s="1"/>
  <c r="M5" i="15" s="1"/>
  <c r="M50" i="15" s="1"/>
  <c r="M88" i="8"/>
  <c r="M89" i="8" s="1"/>
  <c r="N23" i="8"/>
  <c r="N2" i="15" s="1"/>
  <c r="S6" i="8"/>
  <c r="S15" i="8"/>
  <c r="S16" i="8" s="1"/>
  <c r="L52" i="15" l="1"/>
  <c r="L63" i="15" s="1"/>
  <c r="L65" i="15" s="1"/>
  <c r="L67" i="15" s="1"/>
  <c r="M52" i="15"/>
  <c r="M63" i="15" s="1"/>
  <c r="M65" i="15" s="1"/>
  <c r="M67" i="15" s="1"/>
  <c r="K52" i="15"/>
  <c r="K63" i="15" s="1"/>
  <c r="K65" i="15" s="1"/>
  <c r="K67" i="15" s="1"/>
  <c r="N52" i="15"/>
  <c r="N63" i="15" s="1"/>
  <c r="N65" i="15" s="1"/>
  <c r="N67" i="15" s="1"/>
  <c r="J52" i="15"/>
  <c r="O52" i="15"/>
  <c r="O63" i="15" s="1"/>
  <c r="O65" i="15" s="1"/>
  <c r="O67" i="15" s="1"/>
  <c r="AC89" i="14"/>
  <c r="AC75" i="14"/>
  <c r="AB34" i="14"/>
  <c r="AC31" i="14"/>
  <c r="AC32" i="14" s="1"/>
  <c r="AC48" i="14" s="1"/>
  <c r="AD19" i="14"/>
  <c r="AD72" i="14" s="1"/>
  <c r="AD73" i="14" s="1"/>
  <c r="AK6" i="8"/>
  <c r="AK15" i="8"/>
  <c r="AK16" i="8" s="1"/>
  <c r="AL12" i="8"/>
  <c r="AJ101" i="8"/>
  <c r="AJ22" i="8"/>
  <c r="M5" i="14"/>
  <c r="M85" i="14" s="1"/>
  <c r="M86" i="14" s="1"/>
  <c r="M88" i="14" s="1"/>
  <c r="M90" i="14" s="1"/>
  <c r="M92" i="14" s="1"/>
  <c r="N2" i="14"/>
  <c r="L60" i="8"/>
  <c r="L4" i="15" s="1"/>
  <c r="M91" i="8"/>
  <c r="M5" i="8"/>
  <c r="M92" i="8"/>
  <c r="M53" i="8"/>
  <c r="M55" i="8" s="1"/>
  <c r="S22" i="8"/>
  <c r="S101" i="8"/>
  <c r="M35" i="8"/>
  <c r="M36" i="8"/>
  <c r="M68" i="8"/>
  <c r="M69" i="8" s="1"/>
  <c r="N2" i="8"/>
  <c r="N24" i="8"/>
  <c r="N3" i="15" s="1"/>
  <c r="N27" i="8"/>
  <c r="N87" i="8"/>
  <c r="M51" i="8"/>
  <c r="H52" i="15" l="1"/>
  <c r="H63" i="15" s="1"/>
  <c r="J63" i="15"/>
  <c r="J65" i="15" s="1"/>
  <c r="AD89" i="14"/>
  <c r="AD75" i="14"/>
  <c r="M44" i="14"/>
  <c r="M45" i="14" s="1"/>
  <c r="M47" i="14" s="1"/>
  <c r="M49" i="14" s="1"/>
  <c r="M51" i="14" s="1"/>
  <c r="AC34" i="14"/>
  <c r="AD31" i="14"/>
  <c r="AD32" i="14" s="1"/>
  <c r="AD48" i="14" s="1"/>
  <c r="AE19" i="14"/>
  <c r="AE72" i="14" s="1"/>
  <c r="AE73" i="14" s="1"/>
  <c r="AK101" i="8"/>
  <c r="AK22" i="8"/>
  <c r="AM12" i="8"/>
  <c r="AL6" i="8"/>
  <c r="AL15" i="8"/>
  <c r="AL16" i="8" s="1"/>
  <c r="N3" i="14"/>
  <c r="L4" i="8"/>
  <c r="L4" i="14"/>
  <c r="M58" i="8"/>
  <c r="M46" i="8"/>
  <c r="N47" i="8" s="1"/>
  <c r="M59" i="8"/>
  <c r="M54" i="8"/>
  <c r="M65" i="8"/>
  <c r="N66" i="8" s="1"/>
  <c r="N68" i="8" s="1"/>
  <c r="N69" i="8" s="1"/>
  <c r="N3" i="8"/>
  <c r="N34" i="8"/>
  <c r="N26" i="8"/>
  <c r="N28" i="8" s="1"/>
  <c r="N50" i="8"/>
  <c r="N40" i="8"/>
  <c r="N41" i="8" s="1"/>
  <c r="N100" i="8"/>
  <c r="N102" i="8" s="1"/>
  <c r="N5" i="15" s="1"/>
  <c r="N50" i="15" s="1"/>
  <c r="N88" i="8"/>
  <c r="N89" i="8" s="1"/>
  <c r="O23" i="8"/>
  <c r="O2" i="15" s="1"/>
  <c r="M93" i="8"/>
  <c r="H65" i="15" l="1"/>
  <c r="H67" i="15" s="1"/>
  <c r="J67" i="15"/>
  <c r="F68" i="15" s="1"/>
  <c r="AE89" i="14"/>
  <c r="AE75" i="14"/>
  <c r="AD34" i="14"/>
  <c r="AE31" i="14"/>
  <c r="AE32" i="14" s="1"/>
  <c r="AE48" i="14" s="1"/>
  <c r="AF19" i="14"/>
  <c r="AF72" i="14" s="1"/>
  <c r="AF73" i="14" s="1"/>
  <c r="AL101" i="8"/>
  <c r="AL22" i="8"/>
  <c r="AM15" i="8"/>
  <c r="AM16" i="8" s="1"/>
  <c r="AN12" i="8"/>
  <c r="AM6" i="8"/>
  <c r="O2" i="14"/>
  <c r="N5" i="14"/>
  <c r="N85" i="14" s="1"/>
  <c r="N86" i="14" s="1"/>
  <c r="N88" i="14" s="1"/>
  <c r="N90" i="14" s="1"/>
  <c r="N92" i="14" s="1"/>
  <c r="N35" i="8"/>
  <c r="N36" i="8"/>
  <c r="N5" i="8"/>
  <c r="O2" i="8"/>
  <c r="O24" i="8"/>
  <c r="O3" i="15" s="1"/>
  <c r="O27" i="8"/>
  <c r="O87" i="8"/>
  <c r="N51" i="8"/>
  <c r="M60" i="8"/>
  <c r="M4" i="15" s="1"/>
  <c r="N91" i="8"/>
  <c r="N92" i="8"/>
  <c r="N53" i="8"/>
  <c r="N55" i="8" s="1"/>
  <c r="AF75" i="14" l="1"/>
  <c r="AF89" i="14"/>
  <c r="N44" i="14"/>
  <c r="N45" i="14" s="1"/>
  <c r="N47" i="14" s="1"/>
  <c r="N49" i="14" s="1"/>
  <c r="N51" i="14" s="1"/>
  <c r="AE34" i="14"/>
  <c r="AF31" i="14"/>
  <c r="AF32" i="14" s="1"/>
  <c r="AF48" i="14" s="1"/>
  <c r="AG19" i="14"/>
  <c r="AG72" i="14" s="1"/>
  <c r="AG73" i="14" s="1"/>
  <c r="AN15" i="8"/>
  <c r="AN16" i="8" s="1"/>
  <c r="AO12" i="8"/>
  <c r="AN6" i="8"/>
  <c r="AM101" i="8"/>
  <c r="AM22" i="8"/>
  <c r="N93" i="8"/>
  <c r="M4" i="14"/>
  <c r="O3" i="14"/>
  <c r="N65" i="8"/>
  <c r="O66" i="8" s="1"/>
  <c r="O68" i="8" s="1"/>
  <c r="O69" i="8" s="1"/>
  <c r="N54" i="8"/>
  <c r="O26" i="8"/>
  <c r="O28" i="8" s="1"/>
  <c r="O92" i="8" s="1"/>
  <c r="O34" i="8"/>
  <c r="O3" i="8"/>
  <c r="O40" i="8"/>
  <c r="O41" i="8" s="1"/>
  <c r="O50" i="8"/>
  <c r="O100" i="8"/>
  <c r="O102" i="8" s="1"/>
  <c r="O5" i="15" s="1"/>
  <c r="O50" i="15" s="1"/>
  <c r="O88" i="8"/>
  <c r="O89" i="8" s="1"/>
  <c r="O91" i="8" s="1"/>
  <c r="P23" i="8"/>
  <c r="P2" i="15" s="1"/>
  <c r="N46" i="8"/>
  <c r="O47" i="8" s="1"/>
  <c r="N59" i="8"/>
  <c r="M4" i="8"/>
  <c r="N58" i="8"/>
  <c r="AG89" i="14" l="1"/>
  <c r="AG75" i="14"/>
  <c r="AF34" i="14"/>
  <c r="AG31" i="14"/>
  <c r="AG32" i="14" s="1"/>
  <c r="AG48" i="14" s="1"/>
  <c r="AH19" i="14"/>
  <c r="AH72" i="14" s="1"/>
  <c r="AH73" i="14" s="1"/>
  <c r="AP12" i="8"/>
  <c r="AO6" i="8"/>
  <c r="AO15" i="8"/>
  <c r="AO16" i="8" s="1"/>
  <c r="AN101" i="8"/>
  <c r="AN22" i="8"/>
  <c r="O5" i="14"/>
  <c r="O85" i="14" s="1"/>
  <c r="O86" i="14" s="1"/>
  <c r="O88" i="14" s="1"/>
  <c r="O90" i="14" s="1"/>
  <c r="O92" i="14" s="1"/>
  <c r="P2" i="14"/>
  <c r="O93" i="8"/>
  <c r="O53" i="8"/>
  <c r="O55" i="8" s="1"/>
  <c r="O59" i="8" s="1"/>
  <c r="O5" i="8"/>
  <c r="N60" i="8"/>
  <c r="N4" i="15" s="1"/>
  <c r="P2" i="8"/>
  <c r="P27" i="8"/>
  <c r="P24" i="8"/>
  <c r="P3" i="15" s="1"/>
  <c r="P87" i="8"/>
  <c r="O51" i="8"/>
  <c r="O35" i="8"/>
  <c r="O46" i="8" s="1"/>
  <c r="P47" i="8" s="1"/>
  <c r="P53" i="8" s="1"/>
  <c r="O36" i="8"/>
  <c r="O58" i="8" s="1"/>
  <c r="AH89" i="14" l="1"/>
  <c r="AH75" i="14"/>
  <c r="O44" i="14"/>
  <c r="O45" i="14" s="1"/>
  <c r="O47" i="14" s="1"/>
  <c r="O49" i="14" s="1"/>
  <c r="O51" i="14" s="1"/>
  <c r="AG34" i="14"/>
  <c r="AH31" i="14"/>
  <c r="AH32" i="14" s="1"/>
  <c r="AH48" i="14" s="1"/>
  <c r="AJ19" i="14"/>
  <c r="AJ72" i="14" s="1"/>
  <c r="AJ73" i="14" s="1"/>
  <c r="AI19" i="14"/>
  <c r="AI72" i="14" s="1"/>
  <c r="AI73" i="14" s="1"/>
  <c r="O60" i="8"/>
  <c r="O4" i="15" s="1"/>
  <c r="AQ12" i="8"/>
  <c r="AP6" i="8"/>
  <c r="AP15" i="8"/>
  <c r="AP16" i="8" s="1"/>
  <c r="AO101" i="8"/>
  <c r="AO22" i="8"/>
  <c r="P3" i="14"/>
  <c r="N4" i="14"/>
  <c r="O4" i="8"/>
  <c r="O54" i="8"/>
  <c r="P55" i="8" s="1"/>
  <c r="P59" i="8" s="1"/>
  <c r="O65" i="8"/>
  <c r="P66" i="8" s="1"/>
  <c r="P68" i="8" s="1"/>
  <c r="P69" i="8" s="1"/>
  <c r="N4" i="8"/>
  <c r="P3" i="8"/>
  <c r="P26" i="8"/>
  <c r="P28" i="8" s="1"/>
  <c r="P92" i="8" s="1"/>
  <c r="P50" i="8"/>
  <c r="P40" i="8"/>
  <c r="P41" i="8" s="1"/>
  <c r="P34" i="8"/>
  <c r="P88" i="8"/>
  <c r="P89" i="8" s="1"/>
  <c r="P91" i="8" s="1"/>
  <c r="P93" i="8" s="1"/>
  <c r="P100" i="8"/>
  <c r="P102" i="8" s="1"/>
  <c r="P5" i="15" s="1"/>
  <c r="Q23" i="8"/>
  <c r="Q2" i="15" s="1"/>
  <c r="O4" i="14" l="1"/>
  <c r="AI75" i="14"/>
  <c r="AI89" i="14"/>
  <c r="AJ75" i="14"/>
  <c r="F76" i="14" s="1"/>
  <c r="F78" i="14" s="1"/>
  <c r="F79" i="14" s="1"/>
  <c r="F95" i="14" s="1"/>
  <c r="AJ89" i="14"/>
  <c r="H73" i="14"/>
  <c r="AH34" i="14"/>
  <c r="AJ31" i="14"/>
  <c r="AJ32" i="14" s="1"/>
  <c r="AI31" i="14"/>
  <c r="AI32" i="14" s="1"/>
  <c r="AI48" i="14" s="1"/>
  <c r="AP22" i="8"/>
  <c r="AP101" i="8"/>
  <c r="AQ6" i="8"/>
  <c r="AQ15" i="8"/>
  <c r="AQ16" i="8" s="1"/>
  <c r="AR12" i="8"/>
  <c r="Q2" i="14"/>
  <c r="P5" i="14"/>
  <c r="P85" i="14" s="1"/>
  <c r="P86" i="14" s="1"/>
  <c r="P88" i="14" s="1"/>
  <c r="P90" i="14" s="1"/>
  <c r="P92" i="14" s="1"/>
  <c r="P51" i="8"/>
  <c r="P5" i="8"/>
  <c r="P35" i="8"/>
  <c r="P46" i="8" s="1"/>
  <c r="Q47" i="8" s="1"/>
  <c r="Q53" i="8" s="1"/>
  <c r="P36" i="8"/>
  <c r="P58" i="8" s="1"/>
  <c r="P60" i="8" s="1"/>
  <c r="P4" i="15" s="1"/>
  <c r="Q2" i="8"/>
  <c r="Q24" i="8"/>
  <c r="Q3" i="15" s="1"/>
  <c r="Q27" i="8"/>
  <c r="Q87" i="8"/>
  <c r="F99" i="14" l="1"/>
  <c r="H75" i="14"/>
  <c r="H89" i="14"/>
  <c r="AJ48" i="14"/>
  <c r="H32" i="14"/>
  <c r="P44" i="14"/>
  <c r="P45" i="14" s="1"/>
  <c r="P47" i="14" s="1"/>
  <c r="P49" i="14" s="1"/>
  <c r="P51" i="14" s="1"/>
  <c r="AJ34" i="14"/>
  <c r="AI34" i="14"/>
  <c r="AR15" i="8"/>
  <c r="AR16" i="8" s="1"/>
  <c r="AS12" i="8"/>
  <c r="AR6" i="8"/>
  <c r="AQ101" i="8"/>
  <c r="AQ22" i="8"/>
  <c r="Q3" i="14"/>
  <c r="P4" i="14"/>
  <c r="P65" i="8"/>
  <c r="Q66" i="8" s="1"/>
  <c r="Q68" i="8" s="1"/>
  <c r="Q69" i="8" s="1"/>
  <c r="P54" i="8"/>
  <c r="Q55" i="8" s="1"/>
  <c r="Q59" i="8" s="1"/>
  <c r="Q3" i="8"/>
  <c r="Q26" i="8"/>
  <c r="Q28" i="8" s="1"/>
  <c r="Q92" i="8" s="1"/>
  <c r="Q50" i="8"/>
  <c r="Q40" i="8"/>
  <c r="Q41" i="8" s="1"/>
  <c r="Q100" i="8"/>
  <c r="Q102" i="8" s="1"/>
  <c r="Q5" i="15" s="1"/>
  <c r="Q88" i="8"/>
  <c r="Q89" i="8" s="1"/>
  <c r="Q91" i="8" s="1"/>
  <c r="Q93" i="8" s="1"/>
  <c r="Q34" i="8"/>
  <c r="R23" i="8"/>
  <c r="R2" i="15" s="1"/>
  <c r="P4" i="8"/>
  <c r="F35" i="14" l="1"/>
  <c r="F37" i="14" s="1"/>
  <c r="F38" i="14" s="1"/>
  <c r="F54" i="14" s="1"/>
  <c r="F58" i="14" s="1"/>
  <c r="H48" i="14"/>
  <c r="H34" i="14"/>
  <c r="AS6" i="8"/>
  <c r="AS15" i="8"/>
  <c r="AS16" i="8" s="1"/>
  <c r="AT12" i="8"/>
  <c r="AR101" i="8"/>
  <c r="AR22" i="8"/>
  <c r="R2" i="14"/>
  <c r="Q5" i="14"/>
  <c r="Q85" i="14" s="1"/>
  <c r="Q86" i="14" s="1"/>
  <c r="Q88" i="14" s="1"/>
  <c r="Q90" i="14" s="1"/>
  <c r="Q92" i="14" s="1"/>
  <c r="R2" i="8"/>
  <c r="R24" i="8"/>
  <c r="R3" i="15" s="1"/>
  <c r="R27" i="8"/>
  <c r="R87" i="8"/>
  <c r="Q5" i="8"/>
  <c r="Q35" i="8"/>
  <c r="Q46" i="8" s="1"/>
  <c r="R47" i="8" s="1"/>
  <c r="R53" i="8" s="1"/>
  <c r="Q36" i="8"/>
  <c r="Q58" i="8" s="1"/>
  <c r="Q60" i="8" s="1"/>
  <c r="Q4" i="15" s="1"/>
  <c r="Q51" i="8"/>
  <c r="Q44" i="14" l="1"/>
  <c r="Q45" i="14" s="1"/>
  <c r="Q47" i="14" s="1"/>
  <c r="Q49" i="14" s="1"/>
  <c r="Q51" i="14" s="1"/>
  <c r="AS101" i="8"/>
  <c r="AS22" i="8"/>
  <c r="AT6" i="8"/>
  <c r="AT15" i="8"/>
  <c r="AT16" i="8" s="1"/>
  <c r="R3" i="14"/>
  <c r="Q4" i="14"/>
  <c r="Q4" i="8"/>
  <c r="R3" i="8"/>
  <c r="R34" i="8"/>
  <c r="R50" i="8"/>
  <c r="R100" i="8"/>
  <c r="R102" i="8" s="1"/>
  <c r="R5" i="15" s="1"/>
  <c r="R40" i="8"/>
  <c r="R41" i="8" s="1"/>
  <c r="R88" i="8"/>
  <c r="R89" i="8" s="1"/>
  <c r="R91" i="8" s="1"/>
  <c r="R26" i="8"/>
  <c r="R28" i="8" s="1"/>
  <c r="R92" i="8" s="1"/>
  <c r="S23" i="8"/>
  <c r="S2" i="15" s="1"/>
  <c r="Q54" i="8"/>
  <c r="R55" i="8" s="1"/>
  <c r="R59" i="8" s="1"/>
  <c r="Q65" i="8"/>
  <c r="R66" i="8" s="1"/>
  <c r="R68" i="8" s="1"/>
  <c r="R69" i="8" s="1"/>
  <c r="AT22" i="8" l="1"/>
  <c r="AT101" i="8"/>
  <c r="S2" i="14"/>
  <c r="R5" i="14"/>
  <c r="R85" i="14" s="1"/>
  <c r="R86" i="14" s="1"/>
  <c r="R88" i="14" s="1"/>
  <c r="R90" i="14" s="1"/>
  <c r="R92" i="14" s="1"/>
  <c r="R5" i="8"/>
  <c r="R51" i="8"/>
  <c r="R93" i="8"/>
  <c r="R35" i="8"/>
  <c r="R46" i="8" s="1"/>
  <c r="S47" i="8" s="1"/>
  <c r="S53" i="8" s="1"/>
  <c r="R36" i="8"/>
  <c r="R58" i="8" s="1"/>
  <c r="R60" i="8" s="1"/>
  <c r="R4" i="15" s="1"/>
  <c r="S2" i="8"/>
  <c r="S24" i="8"/>
  <c r="S27" i="8"/>
  <c r="S87" i="8"/>
  <c r="T23" i="8" l="1"/>
  <c r="T2" i="15" s="1"/>
  <c r="S3" i="15"/>
  <c r="R44" i="14"/>
  <c r="R45" i="14" s="1"/>
  <c r="R47" i="14" s="1"/>
  <c r="R49" i="14" s="1"/>
  <c r="R51" i="14" s="1"/>
  <c r="T27" i="8"/>
  <c r="S3" i="14"/>
  <c r="R4" i="14"/>
  <c r="R54" i="8"/>
  <c r="S55" i="8" s="1"/>
  <c r="S59" i="8" s="1"/>
  <c r="R65" i="8"/>
  <c r="S66" i="8" s="1"/>
  <c r="S68" i="8" s="1"/>
  <c r="S69" i="8" s="1"/>
  <c r="S26" i="8"/>
  <c r="S28" i="8" s="1"/>
  <c r="S92" i="8" s="1"/>
  <c r="S34" i="8"/>
  <c r="S40" i="8"/>
  <c r="S41" i="8" s="1"/>
  <c r="S3" i="8"/>
  <c r="S100" i="8"/>
  <c r="S102" i="8" s="1"/>
  <c r="S5" i="15" s="1"/>
  <c r="S50" i="8"/>
  <c r="S88" i="8"/>
  <c r="S89" i="8" s="1"/>
  <c r="S91" i="8" s="1"/>
  <c r="R4" i="8"/>
  <c r="T87" i="8" l="1"/>
  <c r="T2" i="14"/>
  <c r="T2" i="8"/>
  <c r="T24" i="8"/>
  <c r="T3" i="15" s="1"/>
  <c r="S5" i="14"/>
  <c r="S85" i="14" s="1"/>
  <c r="S86" i="14" s="1"/>
  <c r="S88" i="14" s="1"/>
  <c r="S90" i="14" s="1"/>
  <c r="S92" i="14" s="1"/>
  <c r="S93" i="8"/>
  <c r="S51" i="8"/>
  <c r="S35" i="8"/>
  <c r="S46" i="8" s="1"/>
  <c r="T47" i="8" s="1"/>
  <c r="T53" i="8" s="1"/>
  <c r="S36" i="8"/>
  <c r="S58" i="8" s="1"/>
  <c r="S60" i="8" s="1"/>
  <c r="S4" i="15" s="1"/>
  <c r="S5" i="8"/>
  <c r="T3" i="14" l="1"/>
  <c r="T26" i="8"/>
  <c r="T28" i="8" s="1"/>
  <c r="T92" i="8" s="1"/>
  <c r="T34" i="8"/>
  <c r="T35" i="8" s="1"/>
  <c r="T46" i="8" s="1"/>
  <c r="U47" i="8" s="1"/>
  <c r="U53" i="8" s="1"/>
  <c r="T50" i="8"/>
  <c r="T51" i="8" s="1"/>
  <c r="T54" i="8" s="1"/>
  <c r="T3" i="8"/>
  <c r="T40" i="8"/>
  <c r="T41" i="8" s="1"/>
  <c r="U23" i="8"/>
  <c r="U2" i="15" s="1"/>
  <c r="T88" i="8"/>
  <c r="T89" i="8" s="1"/>
  <c r="T91" i="8" s="1"/>
  <c r="T93" i="8" s="1"/>
  <c r="T100" i="8"/>
  <c r="T102" i="8" s="1"/>
  <c r="T5" i="15" s="1"/>
  <c r="S44" i="14"/>
  <c r="S45" i="14" s="1"/>
  <c r="S47" i="14" s="1"/>
  <c r="S49" i="14" s="1"/>
  <c r="S51" i="14" s="1"/>
  <c r="T36" i="8"/>
  <c r="T58" i="8" s="1"/>
  <c r="T5" i="8"/>
  <c r="S4" i="14"/>
  <c r="S4" i="8"/>
  <c r="S54" i="8"/>
  <c r="T55" i="8" s="1"/>
  <c r="T59" i="8" s="1"/>
  <c r="S65" i="8"/>
  <c r="T66" i="8" s="1"/>
  <c r="T68" i="8" s="1"/>
  <c r="T69" i="8" s="1"/>
  <c r="U2" i="8" l="1"/>
  <c r="T5" i="14"/>
  <c r="T85" i="14" s="1"/>
  <c r="T86" i="14" s="1"/>
  <c r="T88" i="14" s="1"/>
  <c r="T90" i="14" s="1"/>
  <c r="T92" i="14" s="1"/>
  <c r="T65" i="8"/>
  <c r="U66" i="8" s="1"/>
  <c r="U68" i="8" s="1"/>
  <c r="U69" i="8" s="1"/>
  <c r="U24" i="8"/>
  <c r="U3" i="15" s="1"/>
  <c r="U87" i="8"/>
  <c r="U2" i="14"/>
  <c r="U27" i="8"/>
  <c r="T44" i="14"/>
  <c r="T45" i="14" s="1"/>
  <c r="T47" i="14" s="1"/>
  <c r="T49" i="14" s="1"/>
  <c r="T51" i="14" s="1"/>
  <c r="T60" i="8"/>
  <c r="T4" i="15" s="1"/>
  <c r="U50" i="8"/>
  <c r="U40" i="8"/>
  <c r="U41" i="8" s="1"/>
  <c r="U55" i="8"/>
  <c r="U59" i="8" s="1"/>
  <c r="F13" i="8"/>
  <c r="F75" i="8" s="1"/>
  <c r="U100" i="8" l="1"/>
  <c r="U102" i="8" s="1"/>
  <c r="U5" i="15" s="1"/>
  <c r="U3" i="8"/>
  <c r="U34" i="8"/>
  <c r="U35" i="8" s="1"/>
  <c r="U46" i="8" s="1"/>
  <c r="V47" i="8" s="1"/>
  <c r="V53" i="8" s="1"/>
  <c r="U26" i="8"/>
  <c r="V23" i="8"/>
  <c r="V2" i="15" s="1"/>
  <c r="U3" i="14"/>
  <c r="U88" i="8"/>
  <c r="U89" i="8" s="1"/>
  <c r="U91" i="8" s="1"/>
  <c r="U28" i="8"/>
  <c r="U92" i="8" s="1"/>
  <c r="T4" i="8"/>
  <c r="T4" i="14"/>
  <c r="U5" i="8"/>
  <c r="U36" i="8"/>
  <c r="U58" i="8" s="1"/>
  <c r="U60" i="8" s="1"/>
  <c r="U4" i="15" s="1"/>
  <c r="V87" i="8"/>
  <c r="V2" i="8"/>
  <c r="V2" i="14"/>
  <c r="U51" i="8"/>
  <c r="H16" i="8"/>
  <c r="V27" i="8" l="1"/>
  <c r="U5" i="14"/>
  <c r="U85" i="14" s="1"/>
  <c r="U86" i="14" s="1"/>
  <c r="U88" i="14" s="1"/>
  <c r="U90" i="14" s="1"/>
  <c r="U92" i="14" s="1"/>
  <c r="U93" i="8"/>
  <c r="V24" i="8"/>
  <c r="V3" i="15" s="1"/>
  <c r="V50" i="8"/>
  <c r="V3" i="14"/>
  <c r="U54" i="8"/>
  <c r="V55" i="8" s="1"/>
  <c r="V59" i="8" s="1"/>
  <c r="U65" i="8"/>
  <c r="V66" i="8" s="1"/>
  <c r="V68" i="8" s="1"/>
  <c r="V69" i="8" s="1"/>
  <c r="U4" i="14"/>
  <c r="U4" i="8"/>
  <c r="H22" i="8"/>
  <c r="H101" i="8"/>
  <c r="V3" i="8" l="1"/>
  <c r="V88" i="8"/>
  <c r="V89" i="8" s="1"/>
  <c r="V91" i="8" s="1"/>
  <c r="V93" i="8" s="1"/>
  <c r="W23" i="8"/>
  <c r="W2" i="15" s="1"/>
  <c r="V26" i="8"/>
  <c r="V28" i="8" s="1"/>
  <c r="V92" i="8" s="1"/>
  <c r="V100" i="8"/>
  <c r="V102" i="8" s="1"/>
  <c r="V5" i="15" s="1"/>
  <c r="V34" i="8"/>
  <c r="V40" i="8"/>
  <c r="V41" i="8" s="1"/>
  <c r="U44" i="14"/>
  <c r="U45" i="14" s="1"/>
  <c r="U47" i="14" s="1"/>
  <c r="U49" i="14" s="1"/>
  <c r="U51" i="14" s="1"/>
  <c r="W2" i="14"/>
  <c r="V35" i="8"/>
  <c r="V46" i="8" s="1"/>
  <c r="W47" i="8" s="1"/>
  <c r="W53" i="8" s="1"/>
  <c r="V36" i="8"/>
  <c r="V58" i="8" s="1"/>
  <c r="V60" i="8" s="1"/>
  <c r="V4" i="15" s="1"/>
  <c r="V51" i="8"/>
  <c r="V5" i="14"/>
  <c r="V85" i="14" s="1"/>
  <c r="V86" i="14" s="1"/>
  <c r="V88" i="14" s="1"/>
  <c r="V90" i="14" s="1"/>
  <c r="V92" i="14" s="1"/>
  <c r="V5" i="8"/>
  <c r="W27" i="8" l="1"/>
  <c r="W2" i="8"/>
  <c r="W87" i="8"/>
  <c r="W24" i="8"/>
  <c r="W3" i="15" s="1"/>
  <c r="V44" i="14"/>
  <c r="V45" i="14" s="1"/>
  <c r="V47" i="14" s="1"/>
  <c r="V49" i="14" s="1"/>
  <c r="V51" i="14" s="1"/>
  <c r="V4" i="8"/>
  <c r="V4" i="14"/>
  <c r="W50" i="8"/>
  <c r="X23" i="8"/>
  <c r="X2" i="15" s="1"/>
  <c r="V65" i="8"/>
  <c r="W66" i="8" s="1"/>
  <c r="W68" i="8" s="1"/>
  <c r="W69" i="8" s="1"/>
  <c r="V54" i="8"/>
  <c r="W55" i="8" s="1"/>
  <c r="W59" i="8" s="1"/>
  <c r="W26" i="8" l="1"/>
  <c r="W28" i="8" s="1"/>
  <c r="W92" i="8" s="1"/>
  <c r="W34" i="8"/>
  <c r="W88" i="8"/>
  <c r="W89" i="8" s="1"/>
  <c r="W91" i="8" s="1"/>
  <c r="W93" i="8" s="1"/>
  <c r="W3" i="14"/>
  <c r="W3" i="8"/>
  <c r="W40" i="8"/>
  <c r="W41" i="8" s="1"/>
  <c r="W100" i="8"/>
  <c r="W102" i="8" s="1"/>
  <c r="W5" i="15" s="1"/>
  <c r="X87" i="8"/>
  <c r="X24" i="8"/>
  <c r="X3" i="15" s="1"/>
  <c r="X27" i="8"/>
  <c r="X2" i="8"/>
  <c r="X2" i="14"/>
  <c r="W51" i="8"/>
  <c r="W36" i="8"/>
  <c r="W58" i="8" s="1"/>
  <c r="W60" i="8" s="1"/>
  <c r="W4" i="15" s="1"/>
  <c r="W35" i="8"/>
  <c r="W46" i="8" s="1"/>
  <c r="X47" i="8" s="1"/>
  <c r="W5" i="14" l="1"/>
  <c r="W85" i="14" s="1"/>
  <c r="W86" i="14" s="1"/>
  <c r="W88" i="14" s="1"/>
  <c r="W90" i="14" s="1"/>
  <c r="W92" i="14" s="1"/>
  <c r="W5" i="8"/>
  <c r="W44" i="14"/>
  <c r="W45" i="14" s="1"/>
  <c r="W47" i="14" s="1"/>
  <c r="W49" i="14" s="1"/>
  <c r="W51" i="14" s="1"/>
  <c r="W4" i="14"/>
  <c r="W4" i="8"/>
  <c r="W54" i="8"/>
  <c r="W65" i="8"/>
  <c r="X66" i="8" s="1"/>
  <c r="X53" i="8"/>
  <c r="X100" i="8"/>
  <c r="X102" i="8" s="1"/>
  <c r="X5" i="15" s="1"/>
  <c r="X50" i="8"/>
  <c r="X40" i="8"/>
  <c r="X41" i="8" s="1"/>
  <c r="X26" i="8"/>
  <c r="X28" i="8" s="1"/>
  <c r="X88" i="8"/>
  <c r="X89" i="8" s="1"/>
  <c r="X34" i="8"/>
  <c r="X3" i="14"/>
  <c r="X3" i="8"/>
  <c r="Y23" i="8"/>
  <c r="Y2" i="15" s="1"/>
  <c r="X35" i="8" l="1"/>
  <c r="X36" i="8"/>
  <c r="X51" i="8"/>
  <c r="Y87" i="8"/>
  <c r="Y27" i="8"/>
  <c r="Y2" i="14"/>
  <c r="Y24" i="8"/>
  <c r="Y3" i="15" s="1"/>
  <c r="Y2" i="8"/>
  <c r="X91" i="8"/>
  <c r="X5" i="8"/>
  <c r="X5" i="14"/>
  <c r="X85" i="14" s="1"/>
  <c r="X86" i="14" s="1"/>
  <c r="X88" i="14" s="1"/>
  <c r="X90" i="14" s="1"/>
  <c r="X92" i="14" s="1"/>
  <c r="X68" i="8"/>
  <c r="X69" i="8" s="1"/>
  <c r="X92" i="8"/>
  <c r="X55" i="8"/>
  <c r="X44" i="14" l="1"/>
  <c r="X45" i="14" s="1"/>
  <c r="X47" i="14" s="1"/>
  <c r="X49" i="14" s="1"/>
  <c r="X51" i="14" s="1"/>
  <c r="X46" i="8"/>
  <c r="Y47" i="8" s="1"/>
  <c r="X59" i="8"/>
  <c r="X93" i="8"/>
  <c r="X58" i="8"/>
  <c r="Y88" i="8"/>
  <c r="Y89" i="8" s="1"/>
  <c r="Y34" i="8"/>
  <c r="Y40" i="8"/>
  <c r="Y41" i="8" s="1"/>
  <c r="Y100" i="8"/>
  <c r="Y102" i="8" s="1"/>
  <c r="Y5" i="15" s="1"/>
  <c r="Y3" i="14"/>
  <c r="Y3" i="8"/>
  <c r="Y50" i="8"/>
  <c r="Y26" i="8"/>
  <c r="Y28" i="8" s="1"/>
  <c r="Z23" i="8"/>
  <c r="Z2" i="15" s="1"/>
  <c r="X65" i="8"/>
  <c r="Y66" i="8" s="1"/>
  <c r="X54" i="8"/>
  <c r="X60" i="8" l="1"/>
  <c r="Y68" i="8"/>
  <c r="Y69" i="8" s="1"/>
  <c r="Y36" i="8"/>
  <c r="Y35" i="8"/>
  <c r="Y92" i="8"/>
  <c r="Y5" i="8"/>
  <c r="Y5" i="14"/>
  <c r="Y85" i="14" s="1"/>
  <c r="Y86" i="14" s="1"/>
  <c r="Y88" i="14" s="1"/>
  <c r="Y90" i="14" s="1"/>
  <c r="Y92" i="14" s="1"/>
  <c r="Y51" i="8"/>
  <c r="X4" i="8"/>
  <c r="Z87" i="8"/>
  <c r="Z2" i="8"/>
  <c r="Z24" i="8"/>
  <c r="Z3" i="15" s="1"/>
  <c r="Z2" i="14"/>
  <c r="Z27" i="8"/>
  <c r="Y91" i="8"/>
  <c r="Y93" i="8" s="1"/>
  <c r="Y53" i="8"/>
  <c r="Y55" i="8" s="1"/>
  <c r="X4" i="14" l="1"/>
  <c r="X4" i="15"/>
  <c r="Y44" i="14"/>
  <c r="Y45" i="14" s="1"/>
  <c r="Y47" i="14" s="1"/>
  <c r="Y49" i="14" s="1"/>
  <c r="Y51" i="14" s="1"/>
  <c r="Y58" i="8"/>
  <c r="Z100" i="8"/>
  <c r="Z102" i="8" s="1"/>
  <c r="Z5" i="15" s="1"/>
  <c r="Z88" i="8"/>
  <c r="Z89" i="8" s="1"/>
  <c r="Z50" i="8"/>
  <c r="Z40" i="8"/>
  <c r="Z41" i="8" s="1"/>
  <c r="Z34" i="8"/>
  <c r="Z26" i="8"/>
  <c r="Z28" i="8" s="1"/>
  <c r="Z3" i="8"/>
  <c r="Z3" i="14"/>
  <c r="AA23" i="8"/>
  <c r="AA2" i="15" s="1"/>
  <c r="Y46" i="8"/>
  <c r="Z47" i="8" s="1"/>
  <c r="Y59" i="8"/>
  <c r="Y54" i="8"/>
  <c r="Y65" i="8"/>
  <c r="Z66" i="8" s="1"/>
  <c r="Z68" i="8" l="1"/>
  <c r="Z69" i="8" s="1"/>
  <c r="Z51" i="8"/>
  <c r="Z53" i="8"/>
  <c r="Z55" i="8" s="1"/>
  <c r="Z92" i="8"/>
  <c r="Z91" i="8"/>
  <c r="Y60" i="8"/>
  <c r="Y4" i="15" s="1"/>
  <c r="AA27" i="8"/>
  <c r="AA87" i="8"/>
  <c r="AA2" i="14"/>
  <c r="AA24" i="8"/>
  <c r="AA3" i="15" s="1"/>
  <c r="AA2" i="8"/>
  <c r="Z35" i="8"/>
  <c r="Z36" i="8"/>
  <c r="Z5" i="14"/>
  <c r="Z85" i="14" s="1"/>
  <c r="Z86" i="14" s="1"/>
  <c r="Z88" i="14" s="1"/>
  <c r="Z90" i="14" s="1"/>
  <c r="Z92" i="14" s="1"/>
  <c r="Z5" i="8"/>
  <c r="Z44" i="14" l="1"/>
  <c r="Z45" i="14" s="1"/>
  <c r="Z47" i="14" s="1"/>
  <c r="Z49" i="14" s="1"/>
  <c r="Z51" i="14" s="1"/>
  <c r="Z93" i="8"/>
  <c r="Z65" i="8"/>
  <c r="AA66" i="8" s="1"/>
  <c r="Z54" i="8"/>
  <c r="AA88" i="8"/>
  <c r="AA89" i="8" s="1"/>
  <c r="AA100" i="8"/>
  <c r="AA102" i="8" s="1"/>
  <c r="AA5" i="15" s="1"/>
  <c r="AA34" i="8"/>
  <c r="AA26" i="8"/>
  <c r="AA28" i="8" s="1"/>
  <c r="AA50" i="8"/>
  <c r="AA3" i="8"/>
  <c r="AA3" i="14"/>
  <c r="AA40" i="8"/>
  <c r="AA41" i="8" s="1"/>
  <c r="AB23" i="8"/>
  <c r="AB2" i="15" s="1"/>
  <c r="Y4" i="14"/>
  <c r="Y4" i="8"/>
  <c r="Z58" i="8"/>
  <c r="Z46" i="8"/>
  <c r="AA47" i="8" s="1"/>
  <c r="Z59" i="8"/>
  <c r="Z60" i="8" l="1"/>
  <c r="AB87" i="8"/>
  <c r="AB27" i="8"/>
  <c r="AB24" i="8"/>
  <c r="AB3" i="15" s="1"/>
  <c r="AB2" i="8"/>
  <c r="AB2" i="14"/>
  <c r="AA51" i="8"/>
  <c r="AA92" i="8"/>
  <c r="AA53" i="8"/>
  <c r="AA55" i="8" s="1"/>
  <c r="AA36" i="8"/>
  <c r="AA35" i="8"/>
  <c r="AA91" i="8"/>
  <c r="AA5" i="8"/>
  <c r="AA5" i="14"/>
  <c r="AA85" i="14" s="1"/>
  <c r="AA86" i="14" s="1"/>
  <c r="AA88" i="14" s="1"/>
  <c r="AA90" i="14" s="1"/>
  <c r="AA92" i="14" s="1"/>
  <c r="AA68" i="8"/>
  <c r="AA69" i="8" s="1"/>
  <c r="Z4" i="8" l="1"/>
  <c r="Z4" i="15"/>
  <c r="AA44" i="14"/>
  <c r="AA45" i="14" s="1"/>
  <c r="AA47" i="14" s="1"/>
  <c r="AA49" i="14" s="1"/>
  <c r="AA51" i="14" s="1"/>
  <c r="Z4" i="14"/>
  <c r="AA93" i="8"/>
  <c r="AA59" i="8"/>
  <c r="AA46" i="8"/>
  <c r="AB47" i="8" s="1"/>
  <c r="AA54" i="8"/>
  <c r="AA65" i="8"/>
  <c r="AB66" i="8" s="1"/>
  <c r="AB100" i="8"/>
  <c r="AB102" i="8" s="1"/>
  <c r="AB5" i="15" s="1"/>
  <c r="AB50" i="8"/>
  <c r="AB40" i="8"/>
  <c r="AB41" i="8" s="1"/>
  <c r="AB26" i="8"/>
  <c r="AB28" i="8" s="1"/>
  <c r="AB88" i="8"/>
  <c r="AB89" i="8" s="1"/>
  <c r="AB34" i="8"/>
  <c r="AB3" i="8"/>
  <c r="AB3" i="14"/>
  <c r="AC23" i="8"/>
  <c r="AC2" i="15" s="1"/>
  <c r="AA58" i="8"/>
  <c r="AC87" i="8" l="1"/>
  <c r="AC27" i="8"/>
  <c r="AC2" i="14"/>
  <c r="AC24" i="8"/>
  <c r="AC3" i="15" s="1"/>
  <c r="AC2" i="8"/>
  <c r="AB92" i="8"/>
  <c r="AB53" i="8"/>
  <c r="AB55" i="8" s="1"/>
  <c r="AB68" i="8"/>
  <c r="AB69" i="8" s="1"/>
  <c r="AA60" i="8"/>
  <c r="AA4" i="15" s="1"/>
  <c r="AB35" i="8"/>
  <c r="AB46" i="8" s="1"/>
  <c r="AC47" i="8" s="1"/>
  <c r="AC53" i="8" s="1"/>
  <c r="AB36" i="8"/>
  <c r="AB58" i="8" s="1"/>
  <c r="AB51" i="8"/>
  <c r="AB91" i="8"/>
  <c r="AB5" i="8"/>
  <c r="AB5" i="14"/>
  <c r="AB85" i="14" s="1"/>
  <c r="AB86" i="14" s="1"/>
  <c r="AB88" i="14" s="1"/>
  <c r="AB90" i="14" s="1"/>
  <c r="AB92" i="14" s="1"/>
  <c r="AB44" i="14" l="1"/>
  <c r="AB45" i="14" s="1"/>
  <c r="AB47" i="14" s="1"/>
  <c r="AB49" i="14" s="1"/>
  <c r="AB51" i="14" s="1"/>
  <c r="AB93" i="8"/>
  <c r="AB65" i="8"/>
  <c r="AC66" i="8" s="1"/>
  <c r="AC68" i="8" s="1"/>
  <c r="AC69" i="8" s="1"/>
  <c r="AB54" i="8"/>
  <c r="AC55" i="8" s="1"/>
  <c r="AC59" i="8" s="1"/>
  <c r="AA4" i="14"/>
  <c r="AA4" i="8"/>
  <c r="AB59" i="8"/>
  <c r="AB60" i="8" s="1"/>
  <c r="AB4" i="15" s="1"/>
  <c r="AC88" i="8"/>
  <c r="AC89" i="8" s="1"/>
  <c r="AC91" i="8" s="1"/>
  <c r="AC34" i="8"/>
  <c r="AC100" i="8"/>
  <c r="AC102" i="8" s="1"/>
  <c r="AC5" i="15" s="1"/>
  <c r="AC50" i="8"/>
  <c r="AC40" i="8"/>
  <c r="AC41" i="8" s="1"/>
  <c r="AC3" i="14"/>
  <c r="AC3" i="8"/>
  <c r="AC26" i="8"/>
  <c r="AC28" i="8" s="1"/>
  <c r="AC92" i="8" s="1"/>
  <c r="AD23" i="8"/>
  <c r="AD2" i="15" s="1"/>
  <c r="AC93" i="8" l="1"/>
  <c r="AB4" i="8"/>
  <c r="AB4" i="14"/>
  <c r="AC51" i="8"/>
  <c r="AD87" i="8"/>
  <c r="AD2" i="8"/>
  <c r="AD24" i="8"/>
  <c r="AD3" i="15" s="1"/>
  <c r="AD27" i="8"/>
  <c r="AD2" i="14"/>
  <c r="AC5" i="8"/>
  <c r="AC5" i="14"/>
  <c r="AC85" i="14" s="1"/>
  <c r="AC86" i="14" s="1"/>
  <c r="AC88" i="14" s="1"/>
  <c r="AC90" i="14" s="1"/>
  <c r="AC92" i="14" s="1"/>
  <c r="AC36" i="8"/>
  <c r="AC58" i="8" s="1"/>
  <c r="AC60" i="8" s="1"/>
  <c r="AC4" i="15" s="1"/>
  <c r="AC35" i="8"/>
  <c r="AC46" i="8" s="1"/>
  <c r="AD47" i="8" s="1"/>
  <c r="AD53" i="8" s="1"/>
  <c r="AC44" i="14" l="1"/>
  <c r="AC45" i="14" s="1"/>
  <c r="AC47" i="14" s="1"/>
  <c r="AC49" i="14" s="1"/>
  <c r="AC51" i="14" s="1"/>
  <c r="AC4" i="14"/>
  <c r="AC4" i="8"/>
  <c r="AC54" i="8"/>
  <c r="AD55" i="8" s="1"/>
  <c r="AD59" i="8" s="1"/>
  <c r="AC65" i="8"/>
  <c r="AD66" i="8" s="1"/>
  <c r="AD68" i="8" s="1"/>
  <c r="AD69" i="8" s="1"/>
  <c r="AD100" i="8"/>
  <c r="AD102" i="8" s="1"/>
  <c r="AD5" i="15" s="1"/>
  <c r="AD88" i="8"/>
  <c r="AD89" i="8" s="1"/>
  <c r="AD91" i="8" s="1"/>
  <c r="AD50" i="8"/>
  <c r="AD40" i="8"/>
  <c r="AD41" i="8" s="1"/>
  <c r="AD34" i="8"/>
  <c r="AD26" i="8"/>
  <c r="AD28" i="8" s="1"/>
  <c r="AD92" i="8" s="1"/>
  <c r="AD3" i="8"/>
  <c r="AD3" i="14"/>
  <c r="AE23" i="8"/>
  <c r="AE2" i="15" s="1"/>
  <c r="AD93" i="8" l="1"/>
  <c r="AE87" i="8"/>
  <c r="AE27" i="8"/>
  <c r="AE2" i="14"/>
  <c r="AE2" i="8"/>
  <c r="AE24" i="8"/>
  <c r="AE3" i="15" s="1"/>
  <c r="AD35" i="8"/>
  <c r="AD46" i="8" s="1"/>
  <c r="AE47" i="8" s="1"/>
  <c r="AE53" i="8" s="1"/>
  <c r="AD36" i="8"/>
  <c r="AD58" i="8" s="1"/>
  <c r="AD60" i="8" s="1"/>
  <c r="AD4" i="15" s="1"/>
  <c r="AD51" i="8"/>
  <c r="AD5" i="14"/>
  <c r="AD85" i="14" s="1"/>
  <c r="AD86" i="14" s="1"/>
  <c r="AD88" i="14" s="1"/>
  <c r="AD90" i="14" s="1"/>
  <c r="AD92" i="14" s="1"/>
  <c r="AD5" i="8"/>
  <c r="AD44" i="14" l="1"/>
  <c r="AD45" i="14" s="1"/>
  <c r="AD47" i="14" s="1"/>
  <c r="AD49" i="14" s="1"/>
  <c r="AD51" i="14" s="1"/>
  <c r="AD4" i="8"/>
  <c r="AD4" i="14"/>
  <c r="AD65" i="8"/>
  <c r="AE66" i="8" s="1"/>
  <c r="AE68" i="8" s="1"/>
  <c r="AE69" i="8" s="1"/>
  <c r="AD54" i="8"/>
  <c r="AE55" i="8" s="1"/>
  <c r="AE59" i="8" s="1"/>
  <c r="AE88" i="8"/>
  <c r="AE89" i="8" s="1"/>
  <c r="AE91" i="8" s="1"/>
  <c r="AE100" i="8"/>
  <c r="AE102" i="8" s="1"/>
  <c r="AE5" i="15" s="1"/>
  <c r="AE34" i="8"/>
  <c r="AE3" i="8"/>
  <c r="AE3" i="14"/>
  <c r="AE50" i="8"/>
  <c r="AE40" i="8"/>
  <c r="AE41" i="8" s="1"/>
  <c r="AE26" i="8"/>
  <c r="AE28" i="8" s="1"/>
  <c r="AE92" i="8" s="1"/>
  <c r="AF23" i="8"/>
  <c r="AF2" i="15" s="1"/>
  <c r="AE93" i="8" l="1"/>
  <c r="AE36" i="8"/>
  <c r="AE58" i="8" s="1"/>
  <c r="AE60" i="8" s="1"/>
  <c r="AE4" i="15" s="1"/>
  <c r="AE35" i="8"/>
  <c r="AE46" i="8" s="1"/>
  <c r="AF47" i="8" s="1"/>
  <c r="AF53" i="8" s="1"/>
  <c r="AE51" i="8"/>
  <c r="AE5" i="8"/>
  <c r="AE5" i="14"/>
  <c r="AE85" i="14" s="1"/>
  <c r="AE86" i="14" s="1"/>
  <c r="AE88" i="14" s="1"/>
  <c r="AE90" i="14" s="1"/>
  <c r="AE92" i="14" s="1"/>
  <c r="AF87" i="8"/>
  <c r="AF27" i="8"/>
  <c r="AF24" i="8"/>
  <c r="AF3" i="15" s="1"/>
  <c r="AF2" i="8"/>
  <c r="AF2" i="14"/>
  <c r="AE44" i="14" l="1"/>
  <c r="AE45" i="14" s="1"/>
  <c r="AE47" i="14" s="1"/>
  <c r="AE49" i="14" s="1"/>
  <c r="AE51" i="14" s="1"/>
  <c r="AF100" i="8"/>
  <c r="AF102" i="8" s="1"/>
  <c r="AF5" i="15" s="1"/>
  <c r="AF50" i="8"/>
  <c r="AF40" i="8"/>
  <c r="AF41" i="8" s="1"/>
  <c r="AF26" i="8"/>
  <c r="AF28" i="8" s="1"/>
  <c r="AF92" i="8" s="1"/>
  <c r="AF88" i="8"/>
  <c r="AF89" i="8" s="1"/>
  <c r="AF91" i="8" s="1"/>
  <c r="AF34" i="8"/>
  <c r="AF3" i="14"/>
  <c r="AF3" i="8"/>
  <c r="AG23" i="8"/>
  <c r="AG2" i="15" s="1"/>
  <c r="AE4" i="14"/>
  <c r="AE4" i="8"/>
  <c r="AE54" i="8"/>
  <c r="AF55" i="8" s="1"/>
  <c r="AF59" i="8" s="1"/>
  <c r="AE65" i="8"/>
  <c r="AF66" i="8" s="1"/>
  <c r="AF68" i="8" s="1"/>
  <c r="AF69" i="8" s="1"/>
  <c r="AF93" i="8" l="1"/>
  <c r="AF51" i="8"/>
  <c r="AG87" i="8"/>
  <c r="AG27" i="8"/>
  <c r="AG2" i="14"/>
  <c r="AG24" i="8"/>
  <c r="AG3" i="15" s="1"/>
  <c r="AG2" i="8"/>
  <c r="AF35" i="8"/>
  <c r="AF46" i="8" s="1"/>
  <c r="AG47" i="8" s="1"/>
  <c r="AG53" i="8" s="1"/>
  <c r="AF36" i="8"/>
  <c r="AF58" i="8" s="1"/>
  <c r="AF60" i="8" s="1"/>
  <c r="AF4" i="15" s="1"/>
  <c r="AF5" i="8"/>
  <c r="AF5" i="14"/>
  <c r="AF85" i="14" s="1"/>
  <c r="AF86" i="14" s="1"/>
  <c r="AF88" i="14" s="1"/>
  <c r="AF90" i="14" s="1"/>
  <c r="AF92" i="14" s="1"/>
  <c r="AF44" i="14" l="1"/>
  <c r="AF45" i="14" s="1"/>
  <c r="AF47" i="14" s="1"/>
  <c r="AF49" i="14" s="1"/>
  <c r="AF51" i="14" s="1"/>
  <c r="AF4" i="8"/>
  <c r="AF4" i="14"/>
  <c r="AF65" i="8"/>
  <c r="AG66" i="8" s="1"/>
  <c r="AG68" i="8" s="1"/>
  <c r="AG69" i="8" s="1"/>
  <c r="AF54" i="8"/>
  <c r="AG55" i="8" s="1"/>
  <c r="AG59" i="8" s="1"/>
  <c r="AG88" i="8"/>
  <c r="AG89" i="8" s="1"/>
  <c r="AG91" i="8" s="1"/>
  <c r="AG34" i="8"/>
  <c r="AG100" i="8"/>
  <c r="AG102" i="8" s="1"/>
  <c r="AG5" i="15" s="1"/>
  <c r="AG40" i="8"/>
  <c r="AG41" i="8" s="1"/>
  <c r="AG26" i="8"/>
  <c r="AG28" i="8" s="1"/>
  <c r="AG92" i="8" s="1"/>
  <c r="AG3" i="14"/>
  <c r="AG50" i="8"/>
  <c r="AG3" i="8"/>
  <c r="AH23" i="8"/>
  <c r="AH2" i="15" s="1"/>
  <c r="AG93" i="8" l="1"/>
  <c r="AH87" i="8"/>
  <c r="AH2" i="8"/>
  <c r="AH24" i="8"/>
  <c r="AH3" i="15" s="1"/>
  <c r="AH27" i="8"/>
  <c r="AH2" i="14"/>
  <c r="AG51" i="8"/>
  <c r="AG5" i="8"/>
  <c r="AG5" i="14"/>
  <c r="AG85" i="14" s="1"/>
  <c r="AG86" i="14" s="1"/>
  <c r="AG88" i="14" s="1"/>
  <c r="AG90" i="14" s="1"/>
  <c r="AG92" i="14" s="1"/>
  <c r="AG36" i="8"/>
  <c r="AG58" i="8" s="1"/>
  <c r="AG60" i="8" s="1"/>
  <c r="AG4" i="15" s="1"/>
  <c r="AG35" i="8"/>
  <c r="AG46" i="8" s="1"/>
  <c r="AH47" i="8" s="1"/>
  <c r="AH53" i="8" s="1"/>
  <c r="AG44" i="14" l="1"/>
  <c r="AG45" i="14" s="1"/>
  <c r="AG47" i="14" s="1"/>
  <c r="AG49" i="14" s="1"/>
  <c r="AG51" i="14" s="1"/>
  <c r="AH100" i="8"/>
  <c r="AH102" i="8" s="1"/>
  <c r="AH5" i="15" s="1"/>
  <c r="AH88" i="8"/>
  <c r="AH89" i="8" s="1"/>
  <c r="AH91" i="8" s="1"/>
  <c r="AH50" i="8"/>
  <c r="AH40" i="8"/>
  <c r="AH41" i="8" s="1"/>
  <c r="AH34" i="8"/>
  <c r="AH26" i="8"/>
  <c r="AH28" i="8" s="1"/>
  <c r="AH92" i="8" s="1"/>
  <c r="AH3" i="8"/>
  <c r="AH3" i="14"/>
  <c r="AI23" i="8"/>
  <c r="AI2" i="15" s="1"/>
  <c r="AG4" i="14"/>
  <c r="AG4" i="8"/>
  <c r="AG65" i="8"/>
  <c r="AH66" i="8" s="1"/>
  <c r="AH68" i="8" s="1"/>
  <c r="AH69" i="8" s="1"/>
  <c r="AG54" i="8"/>
  <c r="AH55" i="8" s="1"/>
  <c r="AH59" i="8" s="1"/>
  <c r="AI27" i="8" l="1"/>
  <c r="AI24" i="8"/>
  <c r="AI3" i="15" s="1"/>
  <c r="AI87" i="8"/>
  <c r="AI2" i="14"/>
  <c r="AI2" i="8"/>
  <c r="AH35" i="8"/>
  <c r="AH46" i="8" s="1"/>
  <c r="AI47" i="8" s="1"/>
  <c r="AI53" i="8" s="1"/>
  <c r="AH36" i="8"/>
  <c r="AH58" i="8" s="1"/>
  <c r="AH60" i="8" s="1"/>
  <c r="AH4" i="15" s="1"/>
  <c r="AH51" i="8"/>
  <c r="AH93" i="8"/>
  <c r="AH5" i="14"/>
  <c r="AH85" i="14" s="1"/>
  <c r="AH86" i="14" s="1"/>
  <c r="AH88" i="14" s="1"/>
  <c r="AH90" i="14" s="1"/>
  <c r="AH92" i="14" s="1"/>
  <c r="AH5" i="8"/>
  <c r="AH44" i="14" l="1"/>
  <c r="AH45" i="14" s="1"/>
  <c r="AH47" i="14" s="1"/>
  <c r="AH49" i="14" s="1"/>
  <c r="AH51" i="14" s="1"/>
  <c r="AI88" i="8"/>
  <c r="AI89" i="8" s="1"/>
  <c r="AI91" i="8" s="1"/>
  <c r="AI100" i="8"/>
  <c r="AI102" i="8" s="1"/>
  <c r="AI5" i="15" s="1"/>
  <c r="AI34" i="8"/>
  <c r="AI3" i="8"/>
  <c r="AI40" i="8"/>
  <c r="AI41" i="8" s="1"/>
  <c r="AI3" i="14"/>
  <c r="AI26" i="8"/>
  <c r="AI28" i="8" s="1"/>
  <c r="AI92" i="8" s="1"/>
  <c r="AI50" i="8"/>
  <c r="AJ23" i="8"/>
  <c r="AH4" i="8"/>
  <c r="AH4" i="14"/>
  <c r="AH65" i="8"/>
  <c r="AI66" i="8" s="1"/>
  <c r="AI68" i="8" s="1"/>
  <c r="AI69" i="8" s="1"/>
  <c r="AH54" i="8"/>
  <c r="AI55" i="8" s="1"/>
  <c r="AI59" i="8" s="1"/>
  <c r="AJ2" i="14" l="1"/>
  <c r="AJ2" i="15"/>
  <c r="AI93" i="8"/>
  <c r="AI51" i="8"/>
  <c r="AI36" i="8"/>
  <c r="AI58" i="8" s="1"/>
  <c r="AI60" i="8" s="1"/>
  <c r="AI4" i="15" s="1"/>
  <c r="AI35" i="8"/>
  <c r="AI46" i="8" s="1"/>
  <c r="AJ47" i="8" s="1"/>
  <c r="AJ53" i="8" s="1"/>
  <c r="AI5" i="8"/>
  <c r="AI5" i="14"/>
  <c r="AI85" i="14" s="1"/>
  <c r="AI86" i="14" s="1"/>
  <c r="AI88" i="14" s="1"/>
  <c r="AI90" i="14" s="1"/>
  <c r="AI92" i="14" s="1"/>
  <c r="AJ87" i="8"/>
  <c r="AJ27" i="8"/>
  <c r="AJ2" i="8"/>
  <c r="AJ24" i="8"/>
  <c r="AJ3" i="14" l="1"/>
  <c r="AJ3" i="15"/>
  <c r="AI44" i="14"/>
  <c r="AI45" i="14" s="1"/>
  <c r="AI47" i="14" s="1"/>
  <c r="AI49" i="14" s="1"/>
  <c r="AI51" i="14" s="1"/>
  <c r="AI4" i="14"/>
  <c r="AI4" i="8"/>
  <c r="AI54" i="8"/>
  <c r="AI65" i="8"/>
  <c r="AJ66" i="8" s="1"/>
  <c r="AJ68" i="8" s="1"/>
  <c r="AJ69" i="8" s="1"/>
  <c r="AJ100" i="8"/>
  <c r="AJ102" i="8" s="1"/>
  <c r="AJ5" i="15" s="1"/>
  <c r="AJ50" i="8"/>
  <c r="AJ40" i="8"/>
  <c r="AJ41" i="8" s="1"/>
  <c r="AJ26" i="8"/>
  <c r="AJ28" i="8" s="1"/>
  <c r="AJ92" i="8" s="1"/>
  <c r="AJ88" i="8"/>
  <c r="AJ89" i="8" s="1"/>
  <c r="AJ91" i="8" s="1"/>
  <c r="AJ93" i="8" s="1"/>
  <c r="AJ34" i="8"/>
  <c r="AJ3" i="8"/>
  <c r="AK23" i="8"/>
  <c r="AJ55" i="8"/>
  <c r="AJ59" i="8" s="1"/>
  <c r="AJ5" i="8" l="1"/>
  <c r="AJ5" i="14"/>
  <c r="AJ85" i="14" s="1"/>
  <c r="AJ86" i="14" s="1"/>
  <c r="AJ88" i="14" s="1"/>
  <c r="AJ90" i="14" s="1"/>
  <c r="AJ92" i="14" s="1"/>
  <c r="F93" i="14" s="1"/>
  <c r="F96" i="14" s="1"/>
  <c r="F97" i="14" s="1"/>
  <c r="F100" i="14" s="1"/>
  <c r="F101" i="14" s="1"/>
  <c r="AK87" i="8"/>
  <c r="AK27" i="8"/>
  <c r="AK24" i="8"/>
  <c r="AK2" i="8"/>
  <c r="AJ35" i="8"/>
  <c r="AJ46" i="8" s="1"/>
  <c r="AK47" i="8" s="1"/>
  <c r="AK53" i="8" s="1"/>
  <c r="AJ36" i="8"/>
  <c r="AJ58" i="8" s="1"/>
  <c r="AJ60" i="8" s="1"/>
  <c r="AJ4" i="15" s="1"/>
  <c r="AJ51" i="8"/>
  <c r="AJ44" i="14" l="1"/>
  <c r="AJ45" i="14" s="1"/>
  <c r="AJ47" i="14" s="1"/>
  <c r="AJ49" i="14" s="1"/>
  <c r="AJ51" i="14" s="1"/>
  <c r="AJ4" i="8"/>
  <c r="AJ4" i="14"/>
  <c r="AK88" i="8"/>
  <c r="AK89" i="8" s="1"/>
  <c r="AK91" i="8" s="1"/>
  <c r="AK34" i="8"/>
  <c r="AK50" i="8"/>
  <c r="AK26" i="8"/>
  <c r="AK28" i="8" s="1"/>
  <c r="AK92" i="8" s="1"/>
  <c r="AK3" i="8"/>
  <c r="AK100" i="8"/>
  <c r="AK102" i="8" s="1"/>
  <c r="AK5" i="8" s="1"/>
  <c r="AK40" i="8"/>
  <c r="AK41" i="8" s="1"/>
  <c r="AL23" i="8"/>
  <c r="AJ65" i="8"/>
  <c r="AK66" i="8" s="1"/>
  <c r="AK68" i="8" s="1"/>
  <c r="AK69" i="8" s="1"/>
  <c r="AJ54" i="8"/>
  <c r="AK55" i="8" s="1"/>
  <c r="AK59" i="8" s="1"/>
  <c r="AK93" i="8" l="1"/>
  <c r="F52" i="14"/>
  <c r="F55" i="14" s="1"/>
  <c r="F56" i="14" s="1"/>
  <c r="F59" i="14" s="1"/>
  <c r="F60" i="14" s="1"/>
  <c r="AK36" i="8"/>
  <c r="AK58" i="8" s="1"/>
  <c r="AK60" i="8" s="1"/>
  <c r="AK4" i="8" s="1"/>
  <c r="AK35" i="8"/>
  <c r="AK46" i="8" s="1"/>
  <c r="AL47" i="8" s="1"/>
  <c r="AL53" i="8" s="1"/>
  <c r="AL87" i="8"/>
  <c r="AL2" i="8"/>
  <c r="AL27" i="8"/>
  <c r="AL24" i="8"/>
  <c r="AK51" i="8"/>
  <c r="AL100" i="8" l="1"/>
  <c r="AL102" i="8" s="1"/>
  <c r="AL5" i="8" s="1"/>
  <c r="AL88" i="8"/>
  <c r="AL89" i="8" s="1"/>
  <c r="AL91" i="8" s="1"/>
  <c r="AL50" i="8"/>
  <c r="AL40" i="8"/>
  <c r="AL41" i="8" s="1"/>
  <c r="AL26" i="8"/>
  <c r="AL28" i="8" s="1"/>
  <c r="AL92" i="8" s="1"/>
  <c r="AL34" i="8"/>
  <c r="AL3" i="8"/>
  <c r="AM23" i="8"/>
  <c r="AK65" i="8"/>
  <c r="AL66" i="8" s="1"/>
  <c r="AL68" i="8" s="1"/>
  <c r="AL69" i="8" s="1"/>
  <c r="AK54" i="8"/>
  <c r="AL55" i="8" s="1"/>
  <c r="AL59" i="8" s="1"/>
  <c r="AM27" i="8" l="1"/>
  <c r="AM24" i="8"/>
  <c r="AM87" i="8"/>
  <c r="AM2" i="8"/>
  <c r="AL35" i="8"/>
  <c r="AL46" i="8" s="1"/>
  <c r="AM47" i="8" s="1"/>
  <c r="AM53" i="8" s="1"/>
  <c r="AL36" i="8"/>
  <c r="AL58" i="8" s="1"/>
  <c r="AL60" i="8" s="1"/>
  <c r="AL4" i="8" s="1"/>
  <c r="AL93" i="8"/>
  <c r="AL51" i="8"/>
  <c r="AL65" i="8" l="1"/>
  <c r="AM66" i="8" s="1"/>
  <c r="AM68" i="8" s="1"/>
  <c r="AM69" i="8" s="1"/>
  <c r="AL54" i="8"/>
  <c r="AM55" i="8" s="1"/>
  <c r="AM59" i="8" s="1"/>
  <c r="AM88" i="8"/>
  <c r="AM89" i="8" s="1"/>
  <c r="AM91" i="8" s="1"/>
  <c r="AM100" i="8"/>
  <c r="AM102" i="8" s="1"/>
  <c r="AM5" i="8" s="1"/>
  <c r="AM34" i="8"/>
  <c r="AM50" i="8"/>
  <c r="AM40" i="8"/>
  <c r="AM41" i="8" s="1"/>
  <c r="AM3" i="8"/>
  <c r="AM26" i="8"/>
  <c r="AM28" i="8" s="1"/>
  <c r="AM92" i="8" s="1"/>
  <c r="AN23" i="8"/>
  <c r="AM93" i="8" l="1"/>
  <c r="AN87" i="8"/>
  <c r="AN27" i="8"/>
  <c r="AN24" i="8"/>
  <c r="AN2" i="8"/>
  <c r="AM51" i="8"/>
  <c r="AM36" i="8"/>
  <c r="AM58" i="8" s="1"/>
  <c r="AM60" i="8" s="1"/>
  <c r="AM4" i="8" s="1"/>
  <c r="AM35" i="8"/>
  <c r="AM46" i="8" s="1"/>
  <c r="AN47" i="8" s="1"/>
  <c r="AN53" i="8" s="1"/>
  <c r="AN100" i="8" l="1"/>
  <c r="AN102" i="8" s="1"/>
  <c r="AN5" i="8" s="1"/>
  <c r="AN50" i="8"/>
  <c r="AN40" i="8"/>
  <c r="AN41" i="8" s="1"/>
  <c r="AN26" i="8"/>
  <c r="AN28" i="8" s="1"/>
  <c r="AN92" i="8" s="1"/>
  <c r="AN88" i="8"/>
  <c r="AN89" i="8" s="1"/>
  <c r="AN91" i="8" s="1"/>
  <c r="AN93" i="8" s="1"/>
  <c r="AN34" i="8"/>
  <c r="AN3" i="8"/>
  <c r="AO23" i="8"/>
  <c r="AM54" i="8"/>
  <c r="AN55" i="8" s="1"/>
  <c r="AN59" i="8" s="1"/>
  <c r="AM65" i="8"/>
  <c r="AN66" i="8" s="1"/>
  <c r="AN68" i="8" s="1"/>
  <c r="AN69" i="8" s="1"/>
  <c r="AO87" i="8" l="1"/>
  <c r="AO27" i="8"/>
  <c r="AO2" i="8"/>
  <c r="AO24" i="8"/>
  <c r="AN35" i="8"/>
  <c r="AN46" i="8" s="1"/>
  <c r="AO47" i="8" s="1"/>
  <c r="AO53" i="8" s="1"/>
  <c r="AN36" i="8"/>
  <c r="AN58" i="8" s="1"/>
  <c r="AN60" i="8" s="1"/>
  <c r="AN4" i="8" s="1"/>
  <c r="AN51" i="8"/>
  <c r="AO88" i="8" l="1"/>
  <c r="AO89" i="8" s="1"/>
  <c r="AO91" i="8" s="1"/>
  <c r="AO34" i="8"/>
  <c r="AO40" i="8"/>
  <c r="AO41" i="8" s="1"/>
  <c r="AO26" i="8"/>
  <c r="AO28" i="8" s="1"/>
  <c r="AO92" i="8" s="1"/>
  <c r="AO100" i="8"/>
  <c r="AO102" i="8" s="1"/>
  <c r="AO5" i="8" s="1"/>
  <c r="AO3" i="8"/>
  <c r="AO50" i="8"/>
  <c r="AP23" i="8"/>
  <c r="AO55" i="8"/>
  <c r="AO59" i="8" s="1"/>
  <c r="AN65" i="8"/>
  <c r="AO66" i="8" s="1"/>
  <c r="AO68" i="8" s="1"/>
  <c r="AO69" i="8" s="1"/>
  <c r="AN54" i="8"/>
  <c r="AP87" i="8" l="1"/>
  <c r="AP24" i="8"/>
  <c r="AP2" i="8"/>
  <c r="AP27" i="8"/>
  <c r="AO51" i="8"/>
  <c r="AO36" i="8"/>
  <c r="AO58" i="8" s="1"/>
  <c r="AO60" i="8" s="1"/>
  <c r="AO4" i="8" s="1"/>
  <c r="AO35" i="8"/>
  <c r="AO46" i="8" s="1"/>
  <c r="AP47" i="8" s="1"/>
  <c r="AP53" i="8" s="1"/>
  <c r="AO93" i="8"/>
  <c r="AO65" i="8" l="1"/>
  <c r="AP66" i="8" s="1"/>
  <c r="AP68" i="8" s="1"/>
  <c r="AP69" i="8" s="1"/>
  <c r="AO54" i="8"/>
  <c r="AP100" i="8"/>
  <c r="AP102" i="8" s="1"/>
  <c r="AP5" i="8" s="1"/>
  <c r="AP88" i="8"/>
  <c r="AP89" i="8" s="1"/>
  <c r="AP91" i="8" s="1"/>
  <c r="AP50" i="8"/>
  <c r="AP40" i="8"/>
  <c r="AP41" i="8" s="1"/>
  <c r="AP34" i="8"/>
  <c r="AP26" i="8"/>
  <c r="AP28" i="8" s="1"/>
  <c r="AP92" i="8" s="1"/>
  <c r="AP3" i="8"/>
  <c r="AQ23" i="8"/>
  <c r="AP55" i="8"/>
  <c r="AP59" i="8" s="1"/>
  <c r="AP93" i="8" l="1"/>
  <c r="AQ27" i="8"/>
  <c r="AQ24" i="8"/>
  <c r="AQ87" i="8"/>
  <c r="AQ2" i="8"/>
  <c r="AP35" i="8"/>
  <c r="AP46" i="8" s="1"/>
  <c r="AQ47" i="8" s="1"/>
  <c r="AQ53" i="8" s="1"/>
  <c r="AP36" i="8"/>
  <c r="AP58" i="8" s="1"/>
  <c r="AP60" i="8" s="1"/>
  <c r="AP4" i="8" s="1"/>
  <c r="AP51" i="8"/>
  <c r="AQ88" i="8" l="1"/>
  <c r="AQ89" i="8" s="1"/>
  <c r="AQ91" i="8" s="1"/>
  <c r="AQ100" i="8"/>
  <c r="AQ102" i="8" s="1"/>
  <c r="AQ5" i="8" s="1"/>
  <c r="AQ34" i="8"/>
  <c r="AQ26" i="8"/>
  <c r="AQ28" i="8" s="1"/>
  <c r="AQ92" i="8" s="1"/>
  <c r="AQ3" i="8"/>
  <c r="AQ50" i="8"/>
  <c r="AQ40" i="8"/>
  <c r="AQ41" i="8" s="1"/>
  <c r="AR23" i="8"/>
  <c r="AP65" i="8"/>
  <c r="AQ66" i="8" s="1"/>
  <c r="AQ68" i="8" s="1"/>
  <c r="AQ69" i="8" s="1"/>
  <c r="AP54" i="8"/>
  <c r="AQ55" i="8" s="1"/>
  <c r="AQ59" i="8" s="1"/>
  <c r="AQ93" i="8" l="1"/>
  <c r="AR87" i="8"/>
  <c r="AR2" i="8"/>
  <c r="AR24" i="8"/>
  <c r="AR27" i="8"/>
  <c r="AQ36" i="8"/>
  <c r="AQ58" i="8" s="1"/>
  <c r="AQ60" i="8" s="1"/>
  <c r="AQ4" i="8" s="1"/>
  <c r="AQ35" i="8"/>
  <c r="AQ46" i="8" s="1"/>
  <c r="AR47" i="8" s="1"/>
  <c r="AR53" i="8" s="1"/>
  <c r="AQ51" i="8"/>
  <c r="AR100" i="8" l="1"/>
  <c r="AR102" i="8" s="1"/>
  <c r="AR5" i="8" s="1"/>
  <c r="AR50" i="8"/>
  <c r="AR40" i="8"/>
  <c r="AR41" i="8" s="1"/>
  <c r="AR26" i="8"/>
  <c r="AR28" i="8" s="1"/>
  <c r="AR92" i="8" s="1"/>
  <c r="AR88" i="8"/>
  <c r="AR89" i="8" s="1"/>
  <c r="AR91" i="8" s="1"/>
  <c r="AR93" i="8" s="1"/>
  <c r="AR34" i="8"/>
  <c r="AR3" i="8"/>
  <c r="AS23" i="8"/>
  <c r="AQ54" i="8"/>
  <c r="AR55" i="8" s="1"/>
  <c r="AR59" i="8" s="1"/>
  <c r="AQ65" i="8"/>
  <c r="AR66" i="8" s="1"/>
  <c r="AR68" i="8" s="1"/>
  <c r="AR69" i="8" s="1"/>
  <c r="AR35" i="8" l="1"/>
  <c r="AR46" i="8" s="1"/>
  <c r="AS47" i="8" s="1"/>
  <c r="AS53" i="8" s="1"/>
  <c r="AR36" i="8"/>
  <c r="AR58" i="8" s="1"/>
  <c r="AR60" i="8" s="1"/>
  <c r="AR4" i="8" s="1"/>
  <c r="AR51" i="8"/>
  <c r="AS87" i="8"/>
  <c r="AS27" i="8"/>
  <c r="AS24" i="8"/>
  <c r="AS2" i="8"/>
  <c r="AR65" i="8" l="1"/>
  <c r="AS66" i="8" s="1"/>
  <c r="AS68" i="8" s="1"/>
  <c r="AS69" i="8" s="1"/>
  <c r="AR54" i="8"/>
  <c r="AS55" i="8" s="1"/>
  <c r="AS59" i="8" s="1"/>
  <c r="AS88" i="8"/>
  <c r="AS89" i="8" s="1"/>
  <c r="AS91" i="8" s="1"/>
  <c r="AS34" i="8"/>
  <c r="AS100" i="8"/>
  <c r="AS102" i="8" s="1"/>
  <c r="AS5" i="8" s="1"/>
  <c r="AS50" i="8"/>
  <c r="AS40" i="8"/>
  <c r="AS41" i="8" s="1"/>
  <c r="AS26" i="8"/>
  <c r="AS28" i="8" s="1"/>
  <c r="AS92" i="8" s="1"/>
  <c r="AS3" i="8"/>
  <c r="AT23" i="8"/>
  <c r="AT87" i="8" l="1"/>
  <c r="AT27" i="8"/>
  <c r="AT2" i="8"/>
  <c r="AT24" i="8"/>
  <c r="AS36" i="8"/>
  <c r="AS58" i="8" s="1"/>
  <c r="AS60" i="8" s="1"/>
  <c r="AS4" i="8" s="1"/>
  <c r="AS35" i="8"/>
  <c r="AS46" i="8" s="1"/>
  <c r="AT47" i="8" s="1"/>
  <c r="AS93" i="8"/>
  <c r="AS51" i="8"/>
  <c r="AT53" i="8" l="1"/>
  <c r="H47" i="8"/>
  <c r="H53" i="8" s="1"/>
  <c r="AT100" i="8"/>
  <c r="AT102" i="8" s="1"/>
  <c r="AT5" i="8" s="1"/>
  <c r="AT88" i="8"/>
  <c r="AT89" i="8" s="1"/>
  <c r="AT50" i="8"/>
  <c r="AT51" i="8" s="1"/>
  <c r="AT40" i="8"/>
  <c r="AT41" i="8" s="1"/>
  <c r="H41" i="8" s="1"/>
  <c r="AT34" i="8"/>
  <c r="AT26" i="8"/>
  <c r="AT28" i="8" s="1"/>
  <c r="AT3" i="8"/>
  <c r="AS65" i="8"/>
  <c r="AT66" i="8" s="1"/>
  <c r="AS54" i="8"/>
  <c r="AT91" i="8" l="1"/>
  <c r="H89" i="8"/>
  <c r="H91" i="8" s="1"/>
  <c r="AT35" i="8"/>
  <c r="AT36" i="8"/>
  <c r="AT68" i="8"/>
  <c r="AT69" i="8" s="1"/>
  <c r="H66" i="8"/>
  <c r="H68" i="8" s="1"/>
  <c r="AT92" i="8"/>
  <c r="H28" i="8"/>
  <c r="H92" i="8" s="1"/>
  <c r="AT65" i="8"/>
  <c r="AT54" i="8"/>
  <c r="H51" i="8"/>
  <c r="AT55" i="8"/>
  <c r="H54" i="8" l="1"/>
  <c r="H65" i="8"/>
  <c r="AT46" i="8"/>
  <c r="H35" i="8"/>
  <c r="H46" i="8" s="1"/>
  <c r="AT59" i="8"/>
  <c r="H55" i="8"/>
  <c r="H59" i="8" s="1"/>
  <c r="F56" i="8"/>
  <c r="F77" i="8" s="1"/>
  <c r="AT58" i="8"/>
  <c r="F37" i="8"/>
  <c r="F76" i="8" s="1"/>
  <c r="H36" i="8"/>
  <c r="H58" i="8" s="1"/>
  <c r="F70" i="8"/>
  <c r="F78" i="8" s="1"/>
  <c r="H69" i="8"/>
  <c r="AT93" i="8"/>
  <c r="H93" i="8" s="1"/>
  <c r="F79" i="8" l="1"/>
  <c r="AT60" i="8"/>
  <c r="AT4" i="8" s="1"/>
</calcChain>
</file>

<file path=xl/sharedStrings.xml><?xml version="1.0" encoding="utf-8"?>
<sst xmlns="http://schemas.openxmlformats.org/spreadsheetml/2006/main" count="220" uniqueCount="136">
  <si>
    <t>END</t>
  </si>
  <si>
    <t>[don't delete row]</t>
  </si>
  <si>
    <t>date</t>
  </si>
  <si>
    <t>Operation Finish Date (midnight)</t>
  </si>
  <si>
    <t>Operation Start Date (midnight)</t>
  </si>
  <si>
    <t>Last forecast date</t>
  </si>
  <si>
    <t>years</t>
  </si>
  <si>
    <t>Length of forecast period</t>
  </si>
  <si>
    <t>Acquisition date (midnight)</t>
  </si>
  <si>
    <t>Last Pre Forecast Date</t>
  </si>
  <si>
    <t>First date of time ruler</t>
  </si>
  <si>
    <t>TIME</t>
  </si>
  <si>
    <t>Input 1</t>
  </si>
  <si>
    <t>Option Name</t>
  </si>
  <si>
    <t>Total Comparison Column Differences</t>
  </si>
  <si>
    <t>Comment</t>
  </si>
  <si>
    <t>Unit</t>
  </si>
  <si>
    <t>Constant</t>
  </si>
  <si>
    <t>count</t>
  </si>
  <si>
    <t>Comparision Option Count</t>
  </si>
  <si>
    <t>Option Count</t>
  </si>
  <si>
    <t>check</t>
  </si>
  <si>
    <t>Total</t>
  </si>
  <si>
    <t>flag</t>
  </si>
  <si>
    <t>year #</t>
  </si>
  <si>
    <t>Financial Year Ending</t>
  </si>
  <si>
    <t>month #</t>
  </si>
  <si>
    <t>Financial Year End Month Number</t>
  </si>
  <si>
    <t>year</t>
  </si>
  <si>
    <t>First Modelling Column Financial Year Number</t>
  </si>
  <si>
    <t>FINANCIAL YEAR</t>
  </si>
  <si>
    <t>factor</t>
  </si>
  <si>
    <t>Operation Period PPF</t>
  </si>
  <si>
    <t>days</t>
  </si>
  <si>
    <t>Days in Operation Period</t>
  </si>
  <si>
    <t>Operation Partial Period Flag (PPF)</t>
  </si>
  <si>
    <t>Modelling Period Check</t>
  </si>
  <si>
    <t>less</t>
  </si>
  <si>
    <t>MODELLING PERIOD CHECK</t>
  </si>
  <si>
    <t>columns</t>
  </si>
  <si>
    <t>Post Forecast Period Total</t>
  </si>
  <si>
    <t>Post Forecast Period Flag</t>
  </si>
  <si>
    <t>1st Post Last Forecast Period Flag</t>
  </si>
  <si>
    <t>POST FORECAST PERIOD</t>
  </si>
  <si>
    <t>Pre Forecast vs Forecast</t>
  </si>
  <si>
    <t xml:space="preserve">Forecast Period Total </t>
  </si>
  <si>
    <t>Forecast Period Flag</t>
  </si>
  <si>
    <t>Last Forecast Period Flag</t>
  </si>
  <si>
    <t>1st Forecast Period Flag</t>
  </si>
  <si>
    <t>FORECAST PERIOD</t>
  </si>
  <si>
    <t>Acquisition / initial balance date flag</t>
  </si>
  <si>
    <t>Pre Forecast Period Total</t>
  </si>
  <si>
    <t>Pre Forecast Period Flag</t>
  </si>
  <si>
    <t>Last Pre Forecast Flag</t>
  </si>
  <si>
    <t>PRE FORECAST PERIOD</t>
  </si>
  <si>
    <t>Days in Model Period</t>
  </si>
  <si>
    <t>Model Period BEG</t>
  </si>
  <si>
    <t>month</t>
  </si>
  <si>
    <t>First model period BEG</t>
  </si>
  <si>
    <t>First model column flag</t>
  </si>
  <si>
    <t>column</t>
  </si>
  <si>
    <t>Model Column Total</t>
  </si>
  <si>
    <t>counter</t>
  </si>
  <si>
    <t>Model column counter</t>
  </si>
  <si>
    <t xml:space="preserve">Model Column Counter </t>
  </si>
  <si>
    <t>MODEL PERIOD</t>
  </si>
  <si>
    <t>PARTIAL PERIOD FLAG (PPF)</t>
  </si>
  <si>
    <t>Model Period END</t>
  </si>
  <si>
    <t>Export incentive</t>
  </si>
  <si>
    <t>Has the company produced a trading and procurement code?</t>
  </si>
  <si>
    <t>Has Ofwat approved the company's trading and procurement code?</t>
  </si>
  <si>
    <t>New export 1</t>
  </si>
  <si>
    <t>Has the company provided evidence that this is a new export and complies with its Ofwat-approved trading and procurement code?</t>
  </si>
  <si>
    <t>True/false</t>
  </si>
  <si>
    <t>Forecast revenue from export 1</t>
  </si>
  <si>
    <t>£m (real)</t>
  </si>
  <si>
    <t>General Parameters</t>
  </si>
  <si>
    <t>Cost of Capital</t>
  </si>
  <si>
    <t>Real cost of capital</t>
  </si>
  <si>
    <t>Percentage</t>
  </si>
  <si>
    <t>Year for Discounting purposes</t>
  </si>
  <si>
    <t>Number</t>
  </si>
  <si>
    <t>Discount factor for year</t>
  </si>
  <si>
    <t>Factor</t>
  </si>
  <si>
    <t>Net revenue/(cost) for export 1</t>
  </si>
  <si>
    <t>Discounted Net revenue/(cost) for export 1</t>
  </si>
  <si>
    <t>NPV of economic profit (profits above the normal return on capital) for export 1</t>
  </si>
  <si>
    <t>50% of NPV of economic profit (profits above the normal return on capital) for export 1</t>
  </si>
  <si>
    <t>Cap of 100% of economic profit in 2015-16 to 2019-20 (£m)</t>
  </si>
  <si>
    <t>First year to include in cap calculation</t>
  </si>
  <si>
    <t>Year</t>
  </si>
  <si>
    <t>Last year to include in cap calculation</t>
  </si>
  <si>
    <t>Sum of discounted net revenue/(cost) for cap for export 1</t>
  </si>
  <si>
    <t>Include in cap calculation for export 1</t>
  </si>
  <si>
    <t>Discounted net revenue/(cost) for cap for export 1</t>
  </si>
  <si>
    <t>Export incentive payment for export 1 to be paid at PR19</t>
  </si>
  <si>
    <t>Balance of export incentive payment to be paid after PR19 for export 1</t>
  </si>
  <si>
    <t>Forecast revenue from export 2</t>
  </si>
  <si>
    <t>Net revenue/(cost) for export 2</t>
  </si>
  <si>
    <t>Discounted Net revenue/(cost) for export 2</t>
  </si>
  <si>
    <t>NPV of economic profit (profits above the normal return on capital) for export 2</t>
  </si>
  <si>
    <t>50% of NPV of economic profit (profits above the normal return on capital) for export 2</t>
  </si>
  <si>
    <t>Include in cap calculation for export 2</t>
  </si>
  <si>
    <t>Discounted net revenue/(cost) for cap for export 2</t>
  </si>
  <si>
    <t>Sum of discounted net revenue/(cost) for cap for export 2</t>
  </si>
  <si>
    <t>Export incentive payment for export 2 to be paid at PR19</t>
  </si>
  <si>
    <t>Balance of export incentive payment to be paid after PR19 for export 2</t>
  </si>
  <si>
    <t>New export 2</t>
  </si>
  <si>
    <t>Forecast cost  (inclusive of return on capital) of export 1</t>
  </si>
  <si>
    <t>Forecast cost  (inclusive of return on capital) of export 2</t>
  </si>
  <si>
    <t>New import 1</t>
  </si>
  <si>
    <t>Has the company provided evidence that this is a new import and complies with its Ofwat-approved trading and procurement code?</t>
  </si>
  <si>
    <t>New import 2</t>
  </si>
  <si>
    <t>Import incentive rate (%)</t>
  </si>
  <si>
    <t>Cost of water imported under new import 2</t>
  </si>
  <si>
    <t>Cost of water imported under new import 1</t>
  </si>
  <si>
    <t>Import incentive payment before application of the cap</t>
  </si>
  <si>
    <t>Company's water activity turnover</t>
  </si>
  <si>
    <t>Cap rate (%)</t>
  </si>
  <si>
    <t>Monetary value of cap</t>
  </si>
  <si>
    <t>Import incentive payment after application of the cap</t>
  </si>
  <si>
    <t>Application of import incentive cap</t>
  </si>
  <si>
    <t>RPI adjustment</t>
  </si>
  <si>
    <t>Year for price base adjustment</t>
  </si>
  <si>
    <t>Year average RPI indices</t>
  </si>
  <si>
    <t>Index</t>
  </si>
  <si>
    <t>RPI adjustment factor</t>
  </si>
  <si>
    <t>Time value of money adjustment</t>
  </si>
  <si>
    <t>Years for time value of money calc</t>
  </si>
  <si>
    <t>Years</t>
  </si>
  <si>
    <t>Time value of money factor</t>
  </si>
  <si>
    <t>Value of incentive at PR19</t>
  </si>
  <si>
    <t>£m (PR19 real)</t>
  </si>
  <si>
    <t>Value of import incentive at PR19 price base</t>
  </si>
  <si>
    <t>Total value of import incentive at PR19 price base</t>
  </si>
  <si>
    <t>Tax to be dealt with in PR19 financial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</si>
</sst>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_);\(#,##0\);&quot;-  &quot;;&quot; &quot;@&quot; &quot;"/>
    <numFmt numFmtId="165" formatCode="_(* #,##0.0_);_(* \(#,##0.0\);_(* &quot;-&quot;??_);_(@_)"/>
    <numFmt numFmtId="166" formatCode="#,##0_);\(#,##0\);&quot;-  &quot;;&quot; &quot;@"/>
    <numFmt numFmtId="167" formatCode="dd\ mmm\ yyyy_);;&quot;-  &quot;;&quot; &quot;@&quot; &quot;"/>
    <numFmt numFmtId="168" formatCode="dd\ mmm\ yy_);;&quot;-  &quot;;&quot; &quot;@&quot; &quot;"/>
    <numFmt numFmtId="169" formatCode="#,##0.0000_);\(#,##0.0000\);&quot;-  &quot;;&quot; &quot;@&quot; &quot;"/>
    <numFmt numFmtId="171" formatCode="_(* #,##0_);_(* \(#,##0\);_(* &quot;-&quot;??_);_(@_)"/>
    <numFmt numFmtId="172" formatCode="_(* #,##0.0000_);_(* \(#,##0.0000\);_(* &quot;-&quot;??_);_(@_)"/>
    <numFmt numFmtId="173" formatCode="#,##0.0_);\(#,##0.0\);&quot;-  &quot;;&quot; &quot;@"/>
    <numFmt numFmtId="174" formatCode="#,##0.0_);\(#,##0.0\);&quot;-  &quot;;&quot; &quot;@&quot; &quot;"/>
    <numFmt numFmtId="178" formatCode="0.0%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3" fillId="46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165" fontId="1" fillId="43" borderId="0" applyNumberFormat="0" applyFont="0" applyBorder="0" applyAlignment="0" applyProtection="0"/>
    <xf numFmtId="0" fontId="1" fillId="44" borderId="0" applyNumberFormat="0" applyFont="0" applyBorder="0" applyAlignment="0" applyProtection="0"/>
    <xf numFmtId="166" fontId="25" fillId="0" borderId="0" applyNumberFormat="0" applyProtection="0">
      <alignment vertical="top"/>
    </xf>
    <xf numFmtId="166" fontId="26" fillId="0" borderId="0" applyNumberFormat="0" applyProtection="0">
      <alignment vertical="top"/>
    </xf>
    <xf numFmtId="166" fontId="18" fillId="45" borderId="0" applyNumberFormat="0" applyProtection="0">
      <alignment vertical="top"/>
    </xf>
    <xf numFmtId="9" fontId="1" fillId="0" borderId="0" applyFont="0" applyFill="0" applyBorder="0" applyAlignment="0" applyProtection="0"/>
    <xf numFmtId="0" fontId="32" fillId="0" borderId="0" applyNumberFormat="0" applyFill="0" applyBorder="0" applyProtection="0">
      <alignment vertical="top"/>
    </xf>
    <xf numFmtId="167" fontId="18" fillId="0" borderId="0" applyFont="0" applyFill="0" applyBorder="0" applyProtection="0">
      <alignment vertical="top"/>
    </xf>
    <xf numFmtId="168" fontId="18" fillId="0" borderId="0" applyFont="0" applyFill="0" applyBorder="0" applyProtection="0">
      <alignment vertical="top"/>
    </xf>
    <xf numFmtId="169" fontId="18" fillId="0" borderId="0" applyFont="0" applyFill="0" applyBorder="0" applyProtection="0">
      <alignment vertical="top"/>
    </xf>
    <xf numFmtId="0" fontId="20" fillId="0" borderId="0"/>
    <xf numFmtId="0" fontId="21" fillId="0" borderId="0"/>
    <xf numFmtId="0" fontId="22" fillId="0" borderId="0"/>
    <xf numFmtId="168" fontId="23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horizontal="right" vertical="top"/>
    </xf>
  </cellStyleXfs>
  <cellXfs count="227">
    <xf numFmtId="0" fontId="0" fillId="0" borderId="0" xfId="0"/>
    <xf numFmtId="0" fontId="0" fillId="33" borderId="0" xfId="0" applyFill="1"/>
    <xf numFmtId="43" fontId="0" fillId="0" borderId="0" xfId="1" applyFont="1"/>
    <xf numFmtId="0" fontId="25" fillId="0" borderId="0" xfId="55" applyNumberFormat="1">
      <alignment vertical="top"/>
    </xf>
    <xf numFmtId="164" fontId="19" fillId="33" borderId="0" xfId="0" applyNumberFormat="1" applyFont="1" applyFill="1" applyAlignment="1">
      <alignment vertical="top"/>
    </xf>
    <xf numFmtId="0" fontId="23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166" fontId="18" fillId="47" borderId="0" xfId="0" applyNumberFormat="1" applyFont="1" applyFill="1" applyAlignment="1">
      <alignment vertical="top"/>
    </xf>
    <xf numFmtId="0" fontId="24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1" fillId="0" borderId="0" xfId="0" applyFont="1"/>
    <xf numFmtId="0" fontId="32" fillId="0" borderId="0" xfId="59">
      <alignment vertical="top"/>
    </xf>
    <xf numFmtId="0" fontId="0" fillId="0" borderId="0" xfId="0" applyFont="1"/>
    <xf numFmtId="0" fontId="18" fillId="48" borderId="0" xfId="0" applyFont="1" applyFill="1" applyAlignment="1">
      <alignment vertical="top"/>
    </xf>
    <xf numFmtId="0" fontId="27" fillId="0" borderId="0" xfId="0" applyFont="1"/>
    <xf numFmtId="0" fontId="18" fillId="47" borderId="0" xfId="0" applyFont="1" applyFill="1" applyAlignment="1">
      <alignment vertical="top"/>
    </xf>
    <xf numFmtId="0" fontId="18" fillId="48" borderId="0" xfId="0" applyFont="1" applyFill="1" applyAlignment="1">
      <alignment horizontal="right" vertical="top"/>
    </xf>
    <xf numFmtId="0" fontId="24" fillId="48" borderId="0" xfId="0" applyFont="1" applyFill="1" applyAlignment="1">
      <alignment vertical="top"/>
    </xf>
    <xf numFmtId="0" fontId="23" fillId="48" borderId="0" xfId="0" applyFont="1" applyFill="1" applyAlignment="1">
      <alignment vertical="top"/>
    </xf>
    <xf numFmtId="168" fontId="18" fillId="0" borderId="0" xfId="61" applyFont="1" applyBorder="1" applyAlignment="1">
      <alignment horizontal="right" vertical="top"/>
    </xf>
    <xf numFmtId="168" fontId="18" fillId="48" borderId="0" xfId="61" applyFont="1" applyFill="1" applyAlignment="1">
      <alignment vertical="top"/>
    </xf>
    <xf numFmtId="166" fontId="28" fillId="48" borderId="0" xfId="0" applyNumberFormat="1" applyFont="1" applyFill="1" applyAlignment="1">
      <alignment vertical="top"/>
    </xf>
    <xf numFmtId="166" fontId="28" fillId="47" borderId="0" xfId="0" applyNumberFormat="1" applyFont="1" applyFill="1" applyAlignment="1">
      <alignment vertical="top"/>
    </xf>
    <xf numFmtId="166" fontId="29" fillId="47" borderId="0" xfId="0" applyNumberFormat="1" applyFont="1" applyFill="1" applyAlignment="1">
      <alignment vertical="top"/>
    </xf>
    <xf numFmtId="168" fontId="18" fillId="50" borderId="0" xfId="61" applyFont="1" applyFill="1" applyAlignment="1">
      <alignment vertical="top"/>
    </xf>
    <xf numFmtId="168" fontId="18" fillId="0" borderId="0" xfId="61" applyFont="1" applyAlignment="1">
      <alignment vertical="top"/>
    </xf>
    <xf numFmtId="167" fontId="18" fillId="0" borderId="0" xfId="60" applyFont="1" applyFill="1" applyAlignment="1">
      <alignment vertical="top"/>
    </xf>
    <xf numFmtId="171" fontId="18" fillId="0" borderId="0" xfId="0" applyNumberFormat="1" applyFont="1" applyAlignment="1">
      <alignment vertical="top"/>
    </xf>
    <xf numFmtId="171" fontId="18" fillId="48" borderId="0" xfId="0" applyNumberFormat="1" applyFont="1" applyFill="1" applyAlignment="1">
      <alignment vertical="top"/>
    </xf>
    <xf numFmtId="171" fontId="18" fillId="50" borderId="0" xfId="0" applyNumberFormat="1" applyFont="1" applyFill="1" applyAlignment="1">
      <alignment vertical="top"/>
    </xf>
    <xf numFmtId="171" fontId="0" fillId="0" borderId="0" xfId="0" applyNumberFormat="1" applyFont="1" applyFill="1" applyAlignment="1">
      <alignment vertical="top"/>
    </xf>
    <xf numFmtId="171" fontId="18" fillId="0" borderId="0" xfId="0" applyNumberFormat="1" applyFont="1" applyBorder="1" applyAlignment="1">
      <alignment horizontal="right" vertical="top"/>
    </xf>
    <xf numFmtId="171" fontId="18" fillId="0" borderId="0" xfId="0" applyNumberFormat="1" applyFont="1" applyFill="1" applyAlignment="1">
      <alignment vertical="top"/>
    </xf>
    <xf numFmtId="171" fontId="18" fillId="0" borderId="0" xfId="0" applyNumberFormat="1" applyFont="1" applyAlignment="1">
      <alignment horizontal="right" vertical="top"/>
    </xf>
    <xf numFmtId="171" fontId="24" fillId="0" borderId="0" xfId="0" applyNumberFormat="1" applyFont="1" applyFill="1" applyAlignment="1">
      <alignment vertical="top"/>
    </xf>
    <xf numFmtId="171" fontId="23" fillId="0" borderId="0" xfId="0" applyNumberFormat="1" applyFont="1" applyAlignment="1">
      <alignment vertical="top"/>
    </xf>
    <xf numFmtId="167" fontId="18" fillId="0" borderId="0" xfId="60" applyFont="1" applyAlignment="1">
      <alignment vertical="top"/>
    </xf>
    <xf numFmtId="0" fontId="23" fillId="0" borderId="0" xfId="0" applyFont="1" applyBorder="1" applyAlignment="1">
      <alignment vertical="top"/>
    </xf>
    <xf numFmtId="0" fontId="23" fillId="48" borderId="0" xfId="0" applyFont="1" applyFill="1" applyBorder="1" applyAlignment="1">
      <alignment vertical="top"/>
    </xf>
    <xf numFmtId="0" fontId="18" fillId="48" borderId="0" xfId="0" applyFont="1" applyFill="1" applyBorder="1" applyAlignment="1">
      <alignment vertical="top"/>
    </xf>
    <xf numFmtId="171" fontId="18" fillId="0" borderId="0" xfId="0" applyNumberFormat="1" applyFont="1" applyBorder="1" applyAlignment="1">
      <alignment vertical="top"/>
    </xf>
    <xf numFmtId="168" fontId="18" fillId="0" borderId="0" xfId="61" applyFont="1" applyBorder="1" applyAlignment="1">
      <alignment vertical="top"/>
    </xf>
    <xf numFmtId="166" fontId="18" fillId="50" borderId="0" xfId="62" applyNumberFormat="1" applyFont="1" applyFill="1" applyBorder="1" applyAlignment="1">
      <alignment vertical="top"/>
    </xf>
    <xf numFmtId="171" fontId="23" fillId="0" borderId="0" xfId="0" applyNumberFormat="1" applyFont="1" applyBorder="1" applyAlignment="1">
      <alignment vertical="top"/>
    </xf>
    <xf numFmtId="171" fontId="23" fillId="48" borderId="0" xfId="0" applyNumberFormat="1" applyFont="1" applyFill="1" applyBorder="1" applyAlignment="1">
      <alignment vertical="top"/>
    </xf>
    <xf numFmtId="171" fontId="18" fillId="0" borderId="0" xfId="0" applyNumberFormat="1" applyFont="1" applyFill="1" applyBorder="1" applyAlignment="1">
      <alignment vertical="top"/>
    </xf>
    <xf numFmtId="171" fontId="18" fillId="48" borderId="0" xfId="0" applyNumberFormat="1" applyFont="1" applyFill="1" applyBorder="1" applyAlignment="1">
      <alignment vertical="top"/>
    </xf>
    <xf numFmtId="171" fontId="30" fillId="0" borderId="0" xfId="0" applyNumberFormat="1" applyFont="1" applyBorder="1" applyAlignment="1">
      <alignment vertical="top"/>
    </xf>
    <xf numFmtId="0" fontId="30" fillId="0" borderId="0" xfId="0" applyFont="1" applyBorder="1" applyAlignment="1">
      <alignment vertical="top"/>
    </xf>
    <xf numFmtId="168" fontId="23" fillId="0" borderId="0" xfId="61" applyFont="1" applyBorder="1" applyAlignment="1">
      <alignment vertical="top"/>
    </xf>
    <xf numFmtId="168" fontId="23" fillId="48" borderId="0" xfId="61" applyFont="1" applyFill="1" applyBorder="1" applyAlignment="1">
      <alignment vertical="top"/>
    </xf>
    <xf numFmtId="168" fontId="18" fillId="48" borderId="0" xfId="61" applyFont="1" applyFill="1" applyBorder="1" applyAlignment="1">
      <alignment vertical="top"/>
    </xf>
    <xf numFmtId="164" fontId="18" fillId="49" borderId="0" xfId="0" applyNumberFormat="1" applyFont="1" applyFill="1" applyAlignment="1">
      <alignment vertical="top"/>
    </xf>
    <xf numFmtId="168" fontId="23" fillId="0" borderId="0" xfId="61" applyFont="1" applyBorder="1" applyAlignment="1">
      <alignment horizontal="right" vertical="top"/>
    </xf>
    <xf numFmtId="168" fontId="30" fillId="0" borderId="0" xfId="61" applyFont="1" applyBorder="1" applyAlignment="1">
      <alignment vertical="top"/>
    </xf>
    <xf numFmtId="168" fontId="24" fillId="0" borderId="0" xfId="61" applyFont="1" applyBorder="1" applyAlignment="1">
      <alignment vertical="top"/>
    </xf>
    <xf numFmtId="0" fontId="24" fillId="0" borderId="0" xfId="0" applyFont="1" applyBorder="1" applyAlignment="1">
      <alignment vertical="top"/>
    </xf>
    <xf numFmtId="169" fontId="26" fillId="0" borderId="0" xfId="62" applyFont="1" applyFill="1" applyAlignment="1">
      <alignment vertical="top"/>
    </xf>
    <xf numFmtId="169" fontId="31" fillId="0" borderId="0" xfId="62" applyFont="1" applyFill="1" applyAlignment="1">
      <alignment vertical="top"/>
    </xf>
    <xf numFmtId="0" fontId="1" fillId="0" borderId="0" xfId="0" applyFont="1" applyFill="1" applyAlignment="1">
      <alignment vertical="top"/>
    </xf>
    <xf numFmtId="168" fontId="18" fillId="0" borderId="0" xfId="61" applyFont="1" applyFill="1" applyAlignment="1">
      <alignment vertical="top"/>
    </xf>
    <xf numFmtId="167" fontId="25" fillId="0" borderId="0" xfId="60" applyFont="1" applyFill="1" applyAlignment="1">
      <alignment vertical="top"/>
    </xf>
    <xf numFmtId="164" fontId="18" fillId="49" borderId="0" xfId="0" applyNumberFormat="1" applyFont="1" applyFill="1" applyAlignment="1">
      <alignment horizontal="right" vertical="top"/>
    </xf>
    <xf numFmtId="0" fontId="14" fillId="0" borderId="0" xfId="0" applyFont="1" applyAlignment="1">
      <alignment vertical="top"/>
    </xf>
    <xf numFmtId="0" fontId="14" fillId="48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26" fillId="0" borderId="0" xfId="0" applyFont="1" applyAlignment="1">
      <alignment vertical="top"/>
    </xf>
    <xf numFmtId="167" fontId="25" fillId="0" borderId="0" xfId="60" applyFont="1" applyAlignment="1">
      <alignment vertical="top"/>
    </xf>
    <xf numFmtId="0" fontId="25" fillId="0" borderId="0" xfId="0" applyFont="1" applyBorder="1" applyAlignment="1">
      <alignment vertical="top"/>
    </xf>
    <xf numFmtId="172" fontId="18" fillId="0" borderId="0" xfId="0" applyNumberFormat="1" applyFont="1" applyFill="1" applyAlignment="1">
      <alignment vertical="top"/>
    </xf>
    <xf numFmtId="168" fontId="14" fillId="0" borderId="0" xfId="61" applyFont="1" applyFill="1" applyAlignment="1">
      <alignment vertical="top"/>
    </xf>
    <xf numFmtId="168" fontId="14" fillId="48" borderId="0" xfId="61" applyFont="1" applyFill="1" applyAlignment="1">
      <alignment vertical="top"/>
    </xf>
    <xf numFmtId="173" fontId="18" fillId="0" borderId="0" xfId="0" applyNumberFormat="1" applyFont="1" applyFill="1" applyAlignment="1">
      <alignment vertical="top"/>
    </xf>
    <xf numFmtId="174" fontId="18" fillId="0" borderId="0" xfId="62" applyNumberFormat="1" applyFont="1" applyAlignment="1">
      <alignment vertical="top"/>
    </xf>
    <xf numFmtId="174" fontId="18" fillId="44" borderId="0" xfId="62" applyNumberFormat="1" applyFont="1" applyFill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24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18" fillId="42" borderId="0" xfId="0" applyFont="1" applyFill="1" applyAlignment="1">
      <alignment vertical="top"/>
    </xf>
    <xf numFmtId="0" fontId="0" fillId="33" borderId="0" xfId="0" applyFont="1" applyFill="1"/>
    <xf numFmtId="43" fontId="18" fillId="0" borderId="0" xfId="1" applyFont="1" applyBorder="1" applyAlignment="1">
      <alignment vertical="top"/>
    </xf>
    <xf numFmtId="0" fontId="0" fillId="0" borderId="0" xfId="0"/>
    <xf numFmtId="0" fontId="23" fillId="0" borderId="0" xfId="66" applyNumberFormat="1" applyFill="1">
      <alignment vertical="top"/>
    </xf>
    <xf numFmtId="0" fontId="23" fillId="0" borderId="0" xfId="66" applyNumberFormat="1">
      <alignment vertical="top"/>
    </xf>
    <xf numFmtId="0" fontId="18" fillId="33" borderId="0" xfId="68" applyFill="1">
      <alignment horizontal="right" vertical="top"/>
    </xf>
    <xf numFmtId="168" fontId="18" fillId="0" borderId="0" xfId="68" applyNumberFormat="1" applyBorder="1">
      <alignment horizontal="right" vertical="top"/>
    </xf>
    <xf numFmtId="0" fontId="18" fillId="0" borderId="0" xfId="68" applyBorder="1">
      <alignment horizontal="right" vertical="top"/>
    </xf>
    <xf numFmtId="171" fontId="18" fillId="0" borderId="0" xfId="68" applyNumberFormat="1" applyBorder="1">
      <alignment horizontal="right" vertical="top"/>
    </xf>
    <xf numFmtId="0" fontId="18" fillId="0" borderId="0" xfId="68">
      <alignment horizontal="right" vertical="top"/>
    </xf>
    <xf numFmtId="0" fontId="18" fillId="0" borderId="0" xfId="68" applyFill="1">
      <alignment horizontal="right" vertical="top"/>
    </xf>
    <xf numFmtId="0" fontId="24" fillId="33" borderId="0" xfId="67" applyFill="1">
      <alignment vertical="top"/>
    </xf>
    <xf numFmtId="168" fontId="24" fillId="0" borderId="0" xfId="67" applyNumberFormat="1" applyBorder="1">
      <alignment vertical="top"/>
    </xf>
    <xf numFmtId="0" fontId="24" fillId="0" borderId="0" xfId="67" applyBorder="1">
      <alignment vertical="top"/>
    </xf>
    <xf numFmtId="171" fontId="24" fillId="0" borderId="0" xfId="67" applyNumberFormat="1" applyBorder="1">
      <alignment vertical="top"/>
    </xf>
    <xf numFmtId="0" fontId="24" fillId="0" borderId="0" xfId="67" applyFill="1">
      <alignment vertical="top"/>
    </xf>
    <xf numFmtId="0" fontId="23" fillId="47" borderId="0" xfId="66" applyNumberFormat="1" applyFill="1">
      <alignment vertical="top"/>
    </xf>
    <xf numFmtId="0" fontId="24" fillId="47" borderId="0" xfId="67" applyFill="1">
      <alignment vertical="top"/>
    </xf>
    <xf numFmtId="0" fontId="18" fillId="47" borderId="0" xfId="68" applyFill="1">
      <alignment horizontal="right" vertical="top"/>
    </xf>
    <xf numFmtId="168" fontId="18" fillId="47" borderId="0" xfId="61" applyFont="1" applyFill="1" applyAlignment="1">
      <alignment vertical="top"/>
    </xf>
    <xf numFmtId="168" fontId="23" fillId="0" borderId="0" xfId="66" applyFont="1" applyBorder="1">
      <alignment vertical="top"/>
    </xf>
    <xf numFmtId="168" fontId="24" fillId="0" borderId="0" xfId="67" applyNumberFormat="1" applyFont="1" applyBorder="1">
      <alignment vertical="top"/>
    </xf>
    <xf numFmtId="168" fontId="18" fillId="0" borderId="0" xfId="68" applyNumberFormat="1" applyFont="1" applyBorder="1">
      <alignment horizontal="right" vertical="top"/>
    </xf>
    <xf numFmtId="0" fontId="23" fillId="0" borderId="0" xfId="66" applyNumberFormat="1" applyFont="1" applyBorder="1">
      <alignment vertical="top"/>
    </xf>
    <xf numFmtId="0" fontId="24" fillId="0" borderId="0" xfId="67" applyFont="1" applyBorder="1">
      <alignment vertical="top"/>
    </xf>
    <xf numFmtId="0" fontId="18" fillId="0" borderId="0" xfId="68" applyFont="1" applyBorder="1">
      <alignment horizontal="right" vertical="top"/>
    </xf>
    <xf numFmtId="0" fontId="23" fillId="0" borderId="0" xfId="66" applyNumberFormat="1" applyFont="1">
      <alignment vertical="top"/>
    </xf>
    <xf numFmtId="0" fontId="24" fillId="0" borderId="0" xfId="67" applyFont="1">
      <alignment vertical="top"/>
    </xf>
    <xf numFmtId="0" fontId="18" fillId="0" borderId="0" xfId="68" applyFont="1">
      <alignment horizontal="right" vertical="top"/>
    </xf>
    <xf numFmtId="171" fontId="23" fillId="0" borderId="0" xfId="66" applyNumberFormat="1" applyFont="1" applyBorder="1">
      <alignment vertical="top"/>
    </xf>
    <xf numFmtId="171" fontId="24" fillId="0" borderId="0" xfId="67" applyNumberFormat="1" applyFont="1" applyBorder="1">
      <alignment vertical="top"/>
    </xf>
    <xf numFmtId="171" fontId="18" fillId="0" borderId="0" xfId="68" applyNumberFormat="1" applyFont="1" applyBorder="1">
      <alignment horizontal="right" vertical="top"/>
    </xf>
    <xf numFmtId="0" fontId="24" fillId="0" borderId="0" xfId="67" applyFont="1" applyFill="1">
      <alignment vertical="top"/>
    </xf>
    <xf numFmtId="0" fontId="23" fillId="47" borderId="0" xfId="66" applyNumberFormat="1" applyFont="1" applyFill="1">
      <alignment vertical="top"/>
    </xf>
    <xf numFmtId="0" fontId="24" fillId="47" borderId="0" xfId="67" applyFont="1" applyFill="1">
      <alignment vertical="top"/>
    </xf>
    <xf numFmtId="0" fontId="18" fillId="47" borderId="0" xfId="68" applyFont="1" applyFill="1">
      <alignment horizontal="right" vertical="top"/>
    </xf>
    <xf numFmtId="0" fontId="23" fillId="0" borderId="0" xfId="66" applyNumberFormat="1" applyFont="1" applyFill="1">
      <alignment vertical="top"/>
    </xf>
    <xf numFmtId="0" fontId="18" fillId="0" borderId="0" xfId="68" applyFont="1" applyFill="1">
      <alignment horizontal="right" vertical="top"/>
    </xf>
    <xf numFmtId="0" fontId="1" fillId="0" borderId="0" xfId="0" applyFont="1" applyBorder="1" applyAlignment="1">
      <alignment vertical="top"/>
    </xf>
    <xf numFmtId="174" fontId="23" fillId="0" borderId="0" xfId="66" applyNumberFormat="1" applyFont="1" applyFill="1">
      <alignment vertical="top"/>
    </xf>
    <xf numFmtId="174" fontId="24" fillId="0" borderId="0" xfId="67" applyNumberFormat="1" applyFont="1">
      <alignment vertical="top"/>
    </xf>
    <xf numFmtId="174" fontId="18" fillId="0" borderId="0" xfId="68" applyNumberFormat="1" applyFont="1">
      <alignment horizontal="right" vertical="top"/>
    </xf>
    <xf numFmtId="173" fontId="23" fillId="0" borderId="0" xfId="66" applyNumberFormat="1" applyFont="1" applyFill="1">
      <alignment vertical="top"/>
    </xf>
    <xf numFmtId="173" fontId="24" fillId="0" borderId="0" xfId="67" applyNumberFormat="1" applyFont="1" applyFill="1">
      <alignment vertical="top"/>
    </xf>
    <xf numFmtId="173" fontId="18" fillId="0" borderId="0" xfId="68" applyNumberFormat="1" applyFont="1" applyFill="1">
      <alignment horizontal="right" vertical="top"/>
    </xf>
    <xf numFmtId="167" fontId="23" fillId="0" borderId="0" xfId="66" applyNumberFormat="1" applyFont="1" applyFill="1">
      <alignment vertical="top"/>
    </xf>
    <xf numFmtId="167" fontId="24" fillId="0" borderId="0" xfId="67" applyNumberFormat="1" applyFont="1">
      <alignment vertical="top"/>
    </xf>
    <xf numFmtId="167" fontId="18" fillId="0" borderId="0" xfId="68" applyNumberFormat="1" applyFont="1">
      <alignment horizontal="right" vertical="top"/>
    </xf>
    <xf numFmtId="168" fontId="23" fillId="0" borderId="0" xfId="66" applyFont="1" applyFill="1">
      <alignment vertical="top"/>
    </xf>
    <xf numFmtId="168" fontId="24" fillId="0" borderId="0" xfId="67" applyNumberFormat="1" applyFont="1">
      <alignment vertical="top"/>
    </xf>
    <xf numFmtId="168" fontId="18" fillId="0" borderId="0" xfId="68" applyNumberFormat="1" applyFont="1">
      <alignment horizontal="right" vertical="top"/>
    </xf>
    <xf numFmtId="168" fontId="24" fillId="0" borderId="0" xfId="67" applyNumberFormat="1" applyFont="1" applyFill="1">
      <alignment vertical="top"/>
    </xf>
    <xf numFmtId="168" fontId="18" fillId="0" borderId="0" xfId="68" applyNumberFormat="1" applyFont="1" applyFill="1">
      <alignment horizontal="right" vertical="top"/>
    </xf>
    <xf numFmtId="172" fontId="23" fillId="0" borderId="0" xfId="66" applyNumberFormat="1" applyFont="1" applyFill="1">
      <alignment vertical="top"/>
    </xf>
    <xf numFmtId="172" fontId="24" fillId="0" borderId="0" xfId="67" applyNumberFormat="1" applyFont="1" applyFill="1">
      <alignment vertical="top"/>
    </xf>
    <xf numFmtId="172" fontId="18" fillId="0" borderId="0" xfId="68" applyNumberFormat="1" applyFont="1" applyFill="1">
      <alignment horizontal="right" vertical="top"/>
    </xf>
    <xf numFmtId="0" fontId="23" fillId="0" borderId="0" xfId="66" applyNumberFormat="1" applyFont="1" applyFill="1" applyBorder="1">
      <alignment vertical="top"/>
    </xf>
    <xf numFmtId="168" fontId="23" fillId="47" borderId="0" xfId="66" applyFont="1" applyFill="1">
      <alignment vertical="top"/>
    </xf>
    <xf numFmtId="168" fontId="24" fillId="47" borderId="0" xfId="67" applyNumberFormat="1" applyFont="1" applyFill="1">
      <alignment vertical="top"/>
    </xf>
    <xf numFmtId="168" fontId="18" fillId="47" borderId="0" xfId="68" applyNumberFormat="1" applyFont="1" applyFill="1">
      <alignment horizontal="right" vertical="top"/>
    </xf>
    <xf numFmtId="167" fontId="24" fillId="0" borderId="0" xfId="67" applyNumberFormat="1" applyFont="1" applyFill="1">
      <alignment vertical="top"/>
    </xf>
    <xf numFmtId="167" fontId="18" fillId="0" borderId="0" xfId="68" applyNumberFormat="1" applyFont="1" applyFill="1">
      <alignment horizontal="right" vertical="top"/>
    </xf>
    <xf numFmtId="168" fontId="1" fillId="0" borderId="0" xfId="61" applyFont="1" applyAlignment="1">
      <alignment vertical="top"/>
    </xf>
    <xf numFmtId="167" fontId="23" fillId="0" borderId="0" xfId="66" applyNumberFormat="1" applyFont="1">
      <alignment vertical="top"/>
    </xf>
    <xf numFmtId="168" fontId="1" fillId="0" borderId="0" xfId="61" applyFont="1" applyFill="1" applyAlignment="1">
      <alignment vertical="top"/>
    </xf>
    <xf numFmtId="168" fontId="1" fillId="48" borderId="0" xfId="61" applyFont="1" applyFill="1" applyAlignment="1">
      <alignment vertical="top"/>
    </xf>
    <xf numFmtId="169" fontId="23" fillId="0" borderId="0" xfId="66" applyNumberFormat="1" applyFont="1" applyFill="1">
      <alignment vertical="top"/>
    </xf>
    <xf numFmtId="169" fontId="24" fillId="0" borderId="0" xfId="67" applyNumberFormat="1" applyFont="1" applyFill="1">
      <alignment vertical="top"/>
    </xf>
    <xf numFmtId="169" fontId="18" fillId="0" borderId="0" xfId="68" applyNumberFormat="1" applyFont="1" applyFill="1">
      <alignment horizontal="right" vertical="top"/>
    </xf>
    <xf numFmtId="164" fontId="23" fillId="47" borderId="0" xfId="66" applyNumberFormat="1" applyFont="1" applyFill="1">
      <alignment vertical="top"/>
    </xf>
    <xf numFmtId="168" fontId="23" fillId="0" borderId="0" xfId="66" applyFont="1">
      <alignment vertical="top"/>
    </xf>
    <xf numFmtId="43" fontId="0" fillId="33" borderId="0" xfId="1" applyFont="1" applyFill="1"/>
    <xf numFmtId="43" fontId="1" fillId="0" borderId="0" xfId="1" applyFont="1"/>
    <xf numFmtId="43" fontId="24" fillId="0" borderId="0" xfId="1" applyFont="1" applyBorder="1" applyAlignment="1">
      <alignment vertical="top"/>
    </xf>
    <xf numFmtId="43" fontId="18" fillId="0" borderId="0" xfId="1" applyFont="1" applyAlignment="1">
      <alignment vertical="top"/>
    </xf>
    <xf numFmtId="43" fontId="18" fillId="47" borderId="0" xfId="1" applyFont="1" applyFill="1" applyAlignment="1">
      <alignment vertical="top"/>
    </xf>
    <xf numFmtId="43" fontId="18" fillId="0" borderId="0" xfId="1" applyFont="1" applyFill="1" applyAlignment="1">
      <alignment vertical="top"/>
    </xf>
    <xf numFmtId="43" fontId="1" fillId="0" borderId="0" xfId="1" applyFont="1" applyBorder="1" applyAlignment="1">
      <alignment vertical="top"/>
    </xf>
    <xf numFmtId="43" fontId="25" fillId="0" borderId="0" xfId="1" applyFont="1" applyAlignment="1">
      <alignment vertical="top"/>
    </xf>
    <xf numFmtId="43" fontId="14" fillId="0" borderId="0" xfId="1" applyFont="1" applyFill="1" applyAlignment="1">
      <alignment vertical="top"/>
    </xf>
    <xf numFmtId="43" fontId="25" fillId="0" borderId="0" xfId="1" applyFont="1" applyFill="1" applyAlignment="1">
      <alignment vertical="top"/>
    </xf>
    <xf numFmtId="43" fontId="1" fillId="0" borderId="0" xfId="1" applyFont="1" applyAlignment="1">
      <alignment vertical="top"/>
    </xf>
    <xf numFmtId="43" fontId="26" fillId="0" borderId="0" xfId="1" applyFont="1" applyAlignment="1">
      <alignment vertical="top"/>
    </xf>
    <xf numFmtId="43" fontId="1" fillId="0" borderId="0" xfId="1" applyFont="1" applyFill="1" applyAlignment="1">
      <alignment vertical="top"/>
    </xf>
    <xf numFmtId="43" fontId="26" fillId="0" borderId="0" xfId="1" applyFont="1" applyFill="1" applyAlignment="1">
      <alignment vertical="top"/>
    </xf>
    <xf numFmtId="43" fontId="18" fillId="48" borderId="0" xfId="1" applyFont="1" applyFill="1" applyAlignment="1">
      <alignment vertical="top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>
      <alignment vertical="top"/>
    </xf>
    <xf numFmtId="166" fontId="18" fillId="47" borderId="0" xfId="0" applyNumberFormat="1" applyFont="1" applyFill="1" applyBorder="1" applyAlignment="1">
      <alignment horizontal="left" vertical="top"/>
    </xf>
    <xf numFmtId="166" fontId="18" fillId="47" borderId="0" xfId="0" applyNumberFormat="1" applyFont="1" applyFill="1" applyBorder="1" applyAlignment="1">
      <alignment vertical="top"/>
    </xf>
    <xf numFmtId="166" fontId="18" fillId="48" borderId="0" xfId="0" applyNumberFormat="1" applyFont="1" applyFill="1" applyAlignment="1">
      <alignment vertical="top"/>
    </xf>
    <xf numFmtId="43" fontId="25" fillId="0" borderId="0" xfId="0" applyNumberFormat="1" applyFont="1" applyFill="1" applyAlignment="1">
      <alignment vertical="top"/>
    </xf>
    <xf numFmtId="171" fontId="18" fillId="42" borderId="0" xfId="1" applyNumberFormat="1" applyFont="1" applyFill="1" applyAlignment="1">
      <alignment vertical="top"/>
    </xf>
    <xf numFmtId="164" fontId="18" fillId="51" borderId="0" xfId="0" applyNumberFormat="1" applyFont="1" applyFill="1" applyAlignment="1">
      <alignment vertical="top"/>
    </xf>
    <xf numFmtId="0" fontId="18" fillId="0" borderId="0" xfId="0" applyFont="1" applyAlignment="1">
      <alignment vertical="top" wrapText="1"/>
    </xf>
    <xf numFmtId="0" fontId="18" fillId="42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165" fontId="18" fillId="42" borderId="0" xfId="1" applyNumberFormat="1" applyFont="1" applyFill="1" applyAlignment="1">
      <alignment vertical="top"/>
    </xf>
    <xf numFmtId="165" fontId="18" fillId="0" borderId="0" xfId="1" applyNumberFormat="1" applyFont="1" applyAlignment="1">
      <alignment vertical="top"/>
    </xf>
    <xf numFmtId="171" fontId="18" fillId="0" borderId="0" xfId="0" applyNumberFormat="1" applyFont="1" applyBorder="1" applyAlignment="1">
      <alignment vertical="top" wrapText="1"/>
    </xf>
    <xf numFmtId="10" fontId="18" fillId="42" borderId="0" xfId="0" applyNumberFormat="1" applyFont="1" applyFill="1" applyAlignment="1">
      <alignment vertical="top"/>
    </xf>
    <xf numFmtId="10" fontId="18" fillId="0" borderId="0" xfId="0" applyNumberFormat="1" applyFont="1" applyFill="1" applyAlignment="1">
      <alignment vertical="top"/>
    </xf>
    <xf numFmtId="43" fontId="18" fillId="0" borderId="0" xfId="1" applyFont="1" applyAlignment="1">
      <alignment vertical="top" wrapText="1"/>
    </xf>
    <xf numFmtId="172" fontId="23" fillId="0" borderId="0" xfId="1" applyNumberFormat="1" applyFont="1" applyAlignment="1">
      <alignment vertical="top"/>
    </xf>
    <xf numFmtId="172" fontId="24" fillId="0" borderId="0" xfId="1" applyNumberFormat="1" applyFont="1" applyFill="1" applyAlignment="1">
      <alignment vertical="top"/>
    </xf>
    <xf numFmtId="172" fontId="18" fillId="0" borderId="0" xfId="1" applyNumberFormat="1" applyFont="1" applyAlignment="1">
      <alignment horizontal="right" vertical="top"/>
    </xf>
    <xf numFmtId="172" fontId="18" fillId="0" borderId="0" xfId="1" applyNumberFormat="1" applyFont="1" applyAlignment="1">
      <alignment vertical="top" wrapText="1"/>
    </xf>
    <xf numFmtId="172" fontId="18" fillId="0" borderId="0" xfId="1" applyNumberFormat="1" applyFont="1" applyFill="1" applyAlignment="1">
      <alignment vertical="top"/>
    </xf>
    <xf numFmtId="172" fontId="18" fillId="0" borderId="0" xfId="1" applyNumberFormat="1" applyFont="1" applyAlignment="1">
      <alignment vertical="top"/>
    </xf>
    <xf numFmtId="165" fontId="24" fillId="0" borderId="0" xfId="1" applyNumberFormat="1" applyFont="1" applyFill="1" applyAlignment="1">
      <alignment vertical="top"/>
    </xf>
    <xf numFmtId="165" fontId="18" fillId="0" borderId="0" xfId="1" applyNumberFormat="1" applyFont="1" applyAlignment="1">
      <alignment vertical="top" wrapText="1"/>
    </xf>
    <xf numFmtId="43" fontId="18" fillId="0" borderId="0" xfId="0" applyNumberFormat="1" applyFont="1" applyAlignment="1">
      <alignment vertical="top" wrapText="1"/>
    </xf>
    <xf numFmtId="165" fontId="18" fillId="0" borderId="0" xfId="0" applyNumberFormat="1" applyFont="1" applyAlignment="1">
      <alignment vertical="top"/>
    </xf>
    <xf numFmtId="43" fontId="18" fillId="0" borderId="0" xfId="0" applyNumberFormat="1" applyFont="1" applyAlignment="1">
      <alignment vertical="top"/>
    </xf>
    <xf numFmtId="171" fontId="18" fillId="0" borderId="0" xfId="1" applyNumberFormat="1" applyFont="1" applyAlignment="1">
      <alignment vertical="top"/>
    </xf>
    <xf numFmtId="0" fontId="0" fillId="42" borderId="0" xfId="0" applyFill="1"/>
    <xf numFmtId="171" fontId="24" fillId="0" borderId="0" xfId="67" applyNumberFormat="1" applyBorder="1" applyAlignment="1">
      <alignment vertical="top" wrapText="1"/>
    </xf>
    <xf numFmtId="171" fontId="23" fillId="0" borderId="0" xfId="0" applyNumberFormat="1" applyFont="1" applyBorder="1" applyAlignment="1">
      <alignment vertical="top" wrapText="1"/>
    </xf>
    <xf numFmtId="0" fontId="0" fillId="33" borderId="0" xfId="0" applyFill="1" applyAlignment="1"/>
    <xf numFmtId="43" fontId="0" fillId="0" borderId="0" xfId="1" applyFont="1" applyAlignment="1"/>
    <xf numFmtId="165" fontId="23" fillId="0" borderId="0" xfId="1" applyNumberFormat="1" applyFont="1" applyFill="1" applyAlignment="1">
      <alignment vertical="top"/>
    </xf>
    <xf numFmtId="165" fontId="18" fillId="0" borderId="0" xfId="1" applyNumberFormat="1" applyFont="1" applyFill="1" applyAlignment="1">
      <alignment horizontal="right" vertical="top"/>
    </xf>
    <xf numFmtId="165" fontId="18" fillId="0" borderId="0" xfId="1" applyNumberFormat="1" applyFont="1" applyFill="1" applyAlignment="1">
      <alignment vertical="top"/>
    </xf>
    <xf numFmtId="0" fontId="23" fillId="44" borderId="0" xfId="66" applyNumberFormat="1" applyFill="1">
      <alignment vertical="top"/>
    </xf>
    <xf numFmtId="0" fontId="24" fillId="44" borderId="0" xfId="67" applyFill="1">
      <alignment vertical="top"/>
    </xf>
    <xf numFmtId="0" fontId="18" fillId="44" borderId="0" xfId="68" applyFill="1">
      <alignment horizontal="right" vertical="top"/>
    </xf>
    <xf numFmtId="0" fontId="18" fillId="44" borderId="0" xfId="0" applyFont="1" applyFill="1" applyAlignment="1">
      <alignment vertical="top"/>
    </xf>
    <xf numFmtId="165" fontId="23" fillId="0" borderId="0" xfId="1" applyNumberFormat="1" applyFont="1" applyAlignment="1">
      <alignment vertical="top" wrapText="1"/>
    </xf>
    <xf numFmtId="165" fontId="24" fillId="0" borderId="0" xfId="1" applyNumberFormat="1" applyFont="1" applyFill="1" applyAlignment="1">
      <alignment vertical="top" wrapText="1"/>
    </xf>
    <xf numFmtId="165" fontId="18" fillId="0" borderId="0" xfId="1" applyNumberFormat="1" applyFont="1" applyAlignment="1">
      <alignment horizontal="right" vertical="top" wrapText="1"/>
    </xf>
    <xf numFmtId="43" fontId="18" fillId="0" borderId="0" xfId="0" applyNumberFormat="1" applyFont="1" applyFill="1" applyAlignment="1">
      <alignment vertical="top"/>
    </xf>
    <xf numFmtId="43" fontId="23" fillId="0" borderId="0" xfId="1" applyFont="1" applyAlignment="1">
      <alignment vertical="top"/>
    </xf>
    <xf numFmtId="43" fontId="23" fillId="0" borderId="0" xfId="0" applyNumberFormat="1" applyFont="1" applyAlignment="1">
      <alignment vertical="top"/>
    </xf>
    <xf numFmtId="165" fontId="23" fillId="0" borderId="0" xfId="0" applyNumberFormat="1" applyFont="1" applyAlignment="1">
      <alignment vertical="top"/>
    </xf>
    <xf numFmtId="9" fontId="18" fillId="42" borderId="0" xfId="0" applyNumberFormat="1" applyFont="1" applyFill="1" applyAlignment="1">
      <alignment vertical="top"/>
    </xf>
    <xf numFmtId="10" fontId="18" fillId="0" borderId="0" xfId="2" applyFont="1" applyAlignment="1">
      <alignment vertical="top"/>
    </xf>
    <xf numFmtId="178" fontId="18" fillId="42" borderId="0" xfId="0" applyNumberFormat="1" applyFont="1" applyFill="1" applyAlignment="1">
      <alignment vertical="top"/>
    </xf>
    <xf numFmtId="10" fontId="18" fillId="0" borderId="0" xfId="2" applyFont="1" applyFill="1" applyAlignment="1">
      <alignment vertical="top"/>
    </xf>
    <xf numFmtId="0" fontId="23" fillId="0" borderId="0" xfId="0" applyFont="1" applyFill="1" applyAlignment="1">
      <alignment vertical="top"/>
    </xf>
    <xf numFmtId="43" fontId="23" fillId="0" borderId="0" xfId="1" applyFont="1" applyFill="1" applyAlignment="1">
      <alignment vertical="top"/>
    </xf>
    <xf numFmtId="43" fontId="24" fillId="0" borderId="0" xfId="1" applyFont="1" applyFill="1" applyAlignment="1">
      <alignment vertical="top"/>
    </xf>
    <xf numFmtId="43" fontId="18" fillId="0" borderId="0" xfId="1" applyFont="1" applyFill="1" applyAlignment="1">
      <alignment horizontal="right" vertical="top"/>
    </xf>
    <xf numFmtId="172" fontId="23" fillId="0" borderId="0" xfId="1" applyNumberFormat="1" applyFont="1" applyFill="1" applyAlignment="1">
      <alignment vertical="top"/>
    </xf>
    <xf numFmtId="172" fontId="18" fillId="0" borderId="0" xfId="1" applyNumberFormat="1" applyFont="1" applyFill="1" applyAlignment="1">
      <alignment horizontal="right" vertical="top"/>
    </xf>
  </cellXfs>
  <cellStyles count="69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/>
    <cellStyle name="Check Cell" xfId="15" builtinId="23" hidden="1"/>
    <cellStyle name="Column 1" xfId="66"/>
    <cellStyle name="Column 2 + 3" xfId="67"/>
    <cellStyle name="Column 4" xfId="68"/>
    <cellStyle name="Comma" xfId="1" builtinId="3" customBuiltin="1"/>
    <cellStyle name="Counterflow" xfId="54"/>
    <cellStyle name="DateLong" xfId="60"/>
    <cellStyle name="DateShort" xfId="61"/>
    <cellStyle name="Documentation" xfId="59"/>
    <cellStyle name="Explanatory Text" xfId="18" builtinId="53" hidden="1"/>
    <cellStyle name="Export" xfId="56"/>
    <cellStyle name="Factor" xfId="62"/>
    <cellStyle name="Good" xfId="8" builtinId="26" hidden="1"/>
    <cellStyle name="Hard coded" xfId="57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Import" xfId="55"/>
    <cellStyle name="Input" xfId="11" builtinId="20" hidden="1"/>
    <cellStyle name="Level 1 Heading" xfId="63"/>
    <cellStyle name="Level 2 Heading" xfId="64"/>
    <cellStyle name="Level 3 Heading" xfId="65"/>
    <cellStyle name="Linked Cell" xfId="14" builtinId="24" hidden="1"/>
    <cellStyle name="Neutral" xfId="10" builtinId="28" hidden="1"/>
    <cellStyle name="Normal" xfId="0" builtinId="0"/>
    <cellStyle name="Note" xfId="17" builtinId="10" hidden="1"/>
    <cellStyle name="Output" xfId="12" builtinId="21" hidden="1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Title" xfId="3" builtinId="15" hidden="1"/>
    <cellStyle name="Total" xfId="19" builtinId="25" hidden="1"/>
    <cellStyle name="Warning Text" xfId="16" builtinId="11" customBuiltin="1"/>
    <cellStyle name="WIP" xfId="53"/>
  </cellStyles>
  <dxfs count="40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outlinePr summaryBelow="0" summaryRight="0"/>
  </sheetPr>
  <dimension ref="A1:CQ43"/>
  <sheetViews>
    <sheetView zoomScaleNormal="100" workbookViewId="0">
      <pane xSplit="7" ySplit="8" topLeftCell="H9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0" defaultRowHeight="12.75" zeroHeight="1" x14ac:dyDescent="0.2"/>
  <cols>
    <col min="1" max="1" width="1.28515625" style="11" customWidth="1"/>
    <col min="2" max="3" width="1.28515625" style="79" customWidth="1"/>
    <col min="4" max="4" width="1.28515625" style="78" customWidth="1"/>
    <col min="5" max="5" width="67.28515625" style="157" bestFit="1" customWidth="1"/>
    <col min="6" max="7" width="11.7109375" style="77" customWidth="1"/>
    <col min="8" max="8" width="21.7109375" style="77" customWidth="1"/>
    <col min="9" max="10" width="4.7109375" style="77" customWidth="1"/>
    <col min="11" max="11" width="2.7109375" style="15" customWidth="1"/>
    <col min="12" max="12" width="11.7109375" style="77" customWidth="1"/>
    <col min="13" max="13" width="2.7109375" style="15" customWidth="1"/>
    <col min="14" max="16384" width="9.140625" style="8" hidden="1"/>
  </cols>
  <sheetData>
    <row r="1" spans="1:95" s="1" customFormat="1" ht="30" x14ac:dyDescent="0.2">
      <c r="A1" s="4" t="str">
        <f ca="1" xml:space="preserve"> RIGHT(CELL("filename", $A$1), LEN(CELL("filename", $A$1)) - SEARCH("]", CELL("filename", $A$1)))</f>
        <v>InpCol</v>
      </c>
      <c r="B1" s="83"/>
      <c r="C1" s="83"/>
      <c r="D1" s="83"/>
      <c r="E1" s="154"/>
      <c r="F1" s="83"/>
      <c r="G1" s="83"/>
      <c r="H1" s="83"/>
      <c r="I1" s="83"/>
      <c r="J1" s="83"/>
      <c r="K1" s="83"/>
      <c r="L1" s="83"/>
    </row>
    <row r="2" spans="1:95" s="43" customFormat="1" x14ac:dyDescent="0.2">
      <c r="A2" s="51"/>
      <c r="B2" s="57"/>
      <c r="C2" s="57"/>
      <c r="D2" s="21"/>
      <c r="E2" s="84"/>
      <c r="K2" s="53"/>
      <c r="M2" s="53"/>
    </row>
    <row r="3" spans="1:95" s="51" customFormat="1" x14ac:dyDescent="0.2">
      <c r="B3" s="56"/>
      <c r="C3" s="56"/>
      <c r="D3" s="55"/>
      <c r="E3" s="84"/>
      <c r="F3" s="43"/>
      <c r="G3" s="43"/>
      <c r="H3" s="43"/>
      <c r="I3" s="43"/>
      <c r="J3" s="43"/>
      <c r="K3" s="53"/>
      <c r="L3" s="43"/>
      <c r="M3" s="52"/>
    </row>
    <row r="4" spans="1:95" s="39" customFormat="1" x14ac:dyDescent="0.2">
      <c r="B4" s="50"/>
      <c r="C4" s="50"/>
      <c r="D4" s="5"/>
      <c r="E4" s="84"/>
      <c r="F4" s="43"/>
      <c r="G4" s="43"/>
      <c r="H4" s="43"/>
      <c r="I4" s="7"/>
      <c r="J4" s="7"/>
      <c r="K4" s="41"/>
      <c r="L4" s="7"/>
      <c r="M4" s="40"/>
    </row>
    <row r="5" spans="1:95" s="45" customFormat="1" x14ac:dyDescent="0.2">
      <c r="B5" s="49"/>
      <c r="C5" s="49"/>
      <c r="E5" s="84"/>
      <c r="F5" s="43"/>
      <c r="G5" s="43"/>
      <c r="H5" s="43"/>
      <c r="I5" s="42"/>
      <c r="J5" s="42"/>
      <c r="K5" s="48"/>
      <c r="L5" s="42"/>
      <c r="M5" s="46"/>
    </row>
    <row r="6" spans="1:95" s="45" customFormat="1" x14ac:dyDescent="0.2">
      <c r="B6" s="49"/>
      <c r="C6" s="49"/>
      <c r="E6" s="84" t="s">
        <v>20</v>
      </c>
      <c r="F6" s="44">
        <v>1</v>
      </c>
      <c r="G6" s="43" t="s">
        <v>18</v>
      </c>
      <c r="H6" s="43"/>
      <c r="I6" s="42"/>
      <c r="J6" s="42">
        <f xml:space="preserve"> MATCH($F$6, K6:M6, 0)</f>
        <v>2</v>
      </c>
      <c r="K6" s="48"/>
      <c r="L6" s="47">
        <v>1</v>
      </c>
      <c r="M6" s="46"/>
    </row>
    <row r="7" spans="1:95" s="39" customFormat="1" x14ac:dyDescent="0.2">
      <c r="B7" s="5"/>
      <c r="C7" s="5"/>
      <c r="D7" s="5"/>
      <c r="E7" s="84" t="s">
        <v>19</v>
      </c>
      <c r="F7" s="44">
        <v>1</v>
      </c>
      <c r="G7" s="43" t="s">
        <v>18</v>
      </c>
      <c r="H7" s="7"/>
      <c r="I7" s="7"/>
      <c r="J7" s="42">
        <f xml:space="preserve"> MATCH($F$7, K6:M6, 0)</f>
        <v>2</v>
      </c>
      <c r="K7" s="41"/>
      <c r="L7" s="7"/>
      <c r="M7" s="40"/>
    </row>
    <row r="8" spans="1:95" x14ac:dyDescent="0.2">
      <c r="B8" s="80"/>
      <c r="C8" s="80"/>
      <c r="F8" s="169" t="s">
        <v>17</v>
      </c>
      <c r="G8" s="170" t="s">
        <v>16</v>
      </c>
      <c r="H8" s="10" t="s">
        <v>15</v>
      </c>
    </row>
    <row r="9" spans="1:95" x14ac:dyDescent="0.2"/>
    <row r="10" spans="1:95" x14ac:dyDescent="0.2">
      <c r="E10" s="157" t="s">
        <v>14</v>
      </c>
      <c r="J10" s="176">
        <f xml:space="preserve"> SUM(J14:J33)</f>
        <v>0</v>
      </c>
    </row>
    <row r="11" spans="1:95" x14ac:dyDescent="0.2"/>
    <row r="12" spans="1:95" x14ac:dyDescent="0.2">
      <c r="E12" s="157" t="s">
        <v>13</v>
      </c>
      <c r="L12" s="77" t="s">
        <v>12</v>
      </c>
    </row>
    <row r="13" spans="1:95" x14ac:dyDescent="0.2"/>
    <row r="14" spans="1:95" s="15" customFormat="1" x14ac:dyDescent="0.2">
      <c r="A14" s="20"/>
      <c r="B14" s="19"/>
      <c r="C14" s="19"/>
      <c r="D14" s="18"/>
      <c r="E14" s="168" t="s">
        <v>1</v>
      </c>
    </row>
    <row r="15" spans="1:95" x14ac:dyDescent="0.2"/>
    <row r="16" spans="1:95" s="24" customFormat="1" x14ac:dyDescent="0.2">
      <c r="A16" s="25" t="s">
        <v>11</v>
      </c>
      <c r="B16" s="9"/>
      <c r="C16" s="9"/>
      <c r="D16" s="9"/>
      <c r="E16" s="158"/>
      <c r="F16" s="9"/>
      <c r="G16" s="171"/>
      <c r="H16" s="172"/>
      <c r="I16" s="172"/>
      <c r="J16" s="172"/>
      <c r="K16" s="173"/>
      <c r="L16" s="9"/>
      <c r="M16" s="23"/>
      <c r="CQ16" s="23"/>
    </row>
    <row r="17" spans="1:13" x14ac:dyDescent="0.2"/>
    <row r="18" spans="1:13" x14ac:dyDescent="0.2">
      <c r="E18" s="157" t="s">
        <v>10</v>
      </c>
      <c r="F18" s="21">
        <f xml:space="preserve"> INDEX(K18:M18, J$6)</f>
        <v>41730</v>
      </c>
      <c r="G18" s="38" t="s">
        <v>2</v>
      </c>
      <c r="J18" s="54">
        <f xml:space="preserve"> IF(F18 = INDEX(K18:CQ18, J$7), 0, 1)</f>
        <v>0</v>
      </c>
      <c r="L18" s="26">
        <v>41730</v>
      </c>
      <c r="M18" s="22"/>
    </row>
    <row r="19" spans="1:13" x14ac:dyDescent="0.2">
      <c r="F19" s="21">
        <f xml:space="preserve"> INDEX(K19:M19, J$6)</f>
        <v>0</v>
      </c>
      <c r="J19" s="54">
        <f xml:space="preserve"> IF(F19 = INDEX(K19:CQ19, J$7), 0, 1)</f>
        <v>0</v>
      </c>
      <c r="L19" s="27"/>
    </row>
    <row r="20" spans="1:13" x14ac:dyDescent="0.2">
      <c r="E20" s="157" t="s">
        <v>9</v>
      </c>
      <c r="F20" s="21">
        <f xml:space="preserve"> INDEX(K20:M20, J$6)</f>
        <v>42094</v>
      </c>
      <c r="G20" s="38" t="s">
        <v>2</v>
      </c>
      <c r="J20" s="54">
        <f xml:space="preserve"> IF(F20 = INDEX(K20:CQ20, J$7), 0, 1)</f>
        <v>0</v>
      </c>
      <c r="L20" s="26">
        <v>42094</v>
      </c>
      <c r="M20" s="22"/>
    </row>
    <row r="21" spans="1:13" x14ac:dyDescent="0.2">
      <c r="E21" s="159"/>
      <c r="F21" s="21">
        <f xml:space="preserve"> INDEX(K21:M21, J$6)</f>
        <v>0</v>
      </c>
      <c r="G21" s="28"/>
      <c r="J21" s="54">
        <f xml:space="preserve"> IF(F21 = INDEX(K21:CQ21, J$7), 0, 1)</f>
        <v>0</v>
      </c>
      <c r="L21" s="27"/>
    </row>
    <row r="22" spans="1:13" x14ac:dyDescent="0.2">
      <c r="E22" s="157" t="s">
        <v>8</v>
      </c>
      <c r="F22" s="21">
        <f xml:space="preserve"> INDEX(K22:M22, J$6)</f>
        <v>42094</v>
      </c>
      <c r="G22" s="38" t="s">
        <v>2</v>
      </c>
      <c r="J22" s="54">
        <f xml:space="preserve"> IF(F22 = INDEX(K22:CQ22, J$7), 0, 1)</f>
        <v>0</v>
      </c>
      <c r="L22" s="26">
        <v>42094</v>
      </c>
      <c r="M22" s="22"/>
    </row>
    <row r="23" spans="1:13" s="29" customFormat="1" x14ac:dyDescent="0.2">
      <c r="A23" s="37"/>
      <c r="B23" s="36"/>
      <c r="C23" s="36"/>
      <c r="D23" s="35"/>
      <c r="E23" s="159" t="s">
        <v>7</v>
      </c>
      <c r="F23" s="33">
        <f xml:space="preserve"> INDEX(K23:M23, J$6)</f>
        <v>5</v>
      </c>
      <c r="G23" s="32" t="s">
        <v>6</v>
      </c>
      <c r="J23" s="54">
        <f xml:space="preserve"> IF(F23 = INDEX(K23:CQ23, J$7), 0, 1)</f>
        <v>0</v>
      </c>
      <c r="K23" s="30"/>
      <c r="L23" s="31">
        <v>5</v>
      </c>
      <c r="M23" s="30"/>
    </row>
    <row r="24" spans="1:13" x14ac:dyDescent="0.2">
      <c r="E24" s="159" t="s">
        <v>5</v>
      </c>
      <c r="F24" s="21">
        <f xml:space="preserve"> INDEX(K24:M24, J$6)</f>
        <v>43921</v>
      </c>
      <c r="G24" s="28" t="s">
        <v>2</v>
      </c>
      <c r="J24" s="54">
        <f xml:space="preserve"> IF(F24 = INDEX(K24:CQ24, J$7), 0, 1)</f>
        <v>0</v>
      </c>
      <c r="L24" s="27">
        <f>DATE(YEAR(L22)+L23,MONTH(L22),DAY(L22))</f>
        <v>43921</v>
      </c>
      <c r="M24" s="22"/>
    </row>
    <row r="25" spans="1:13" x14ac:dyDescent="0.2">
      <c r="F25" s="21">
        <f xml:space="preserve"> INDEX(K25:M25, J$6)</f>
        <v>0</v>
      </c>
      <c r="J25" s="54">
        <f xml:space="preserve"> IF(F25 = INDEX(K25:CQ25, J$7), 0, 1)</f>
        <v>0</v>
      </c>
      <c r="L25" s="27"/>
    </row>
    <row r="26" spans="1:13" x14ac:dyDescent="0.2">
      <c r="F26" s="21">
        <f xml:space="preserve"> INDEX(K26:M26, J$6)</f>
        <v>0</v>
      </c>
      <c r="J26" s="54">
        <f xml:space="preserve"> IF(F26 = INDEX(K26:CQ26, J$7), 0, 1)</f>
        <v>0</v>
      </c>
      <c r="L26" s="27"/>
    </row>
    <row r="27" spans="1:13" x14ac:dyDescent="0.2">
      <c r="E27" s="157" t="s">
        <v>4</v>
      </c>
      <c r="F27" s="21">
        <f xml:space="preserve"> INDEX(K27:M27, J$6)</f>
        <v>42094</v>
      </c>
      <c r="G27" s="77" t="s">
        <v>2</v>
      </c>
      <c r="J27" s="54">
        <f xml:space="preserve"> IF(F27 = INDEX(K27:CQ27, J$7), 0, 1)</f>
        <v>0</v>
      </c>
      <c r="L27" s="26">
        <v>42094</v>
      </c>
      <c r="M27" s="22"/>
    </row>
    <row r="28" spans="1:13" x14ac:dyDescent="0.2">
      <c r="E28" s="157" t="s">
        <v>3</v>
      </c>
      <c r="F28" s="21">
        <f xml:space="preserve"> INDEX(K28:M28, J$6)</f>
        <v>43921</v>
      </c>
      <c r="G28" s="77" t="s">
        <v>2</v>
      </c>
      <c r="J28" s="54">
        <f xml:space="preserve"> IF(F28 = INDEX(K28:CQ28, J$7), 0, 1)</f>
        <v>0</v>
      </c>
      <c r="L28" s="26">
        <v>43921</v>
      </c>
      <c r="M28" s="22"/>
    </row>
    <row r="29" spans="1:13" x14ac:dyDescent="0.2">
      <c r="E29" s="157" t="s">
        <v>29</v>
      </c>
      <c r="F29" s="85">
        <f xml:space="preserve"> INDEX(K29:M29, J$6)</f>
        <v>2015</v>
      </c>
      <c r="G29" s="77" t="s">
        <v>28</v>
      </c>
      <c r="J29" s="54">
        <f xml:space="preserve"> IF(F29 = INDEX(K29:CQ29, J$7), 0, 1)</f>
        <v>0</v>
      </c>
      <c r="L29" s="82">
        <v>2015</v>
      </c>
    </row>
    <row r="30" spans="1:13" x14ac:dyDescent="0.2">
      <c r="E30" s="157" t="s">
        <v>27</v>
      </c>
      <c r="F30" s="85">
        <f xml:space="preserve"> INDEX(K30:M30, J$6)</f>
        <v>3</v>
      </c>
      <c r="G30" s="77" t="s">
        <v>26</v>
      </c>
      <c r="J30" s="54">
        <f xml:space="preserve"> IF(F30 = INDEX(K30:CQ30, J$7), 0, 1)</f>
        <v>0</v>
      </c>
      <c r="L30" s="82">
        <v>3</v>
      </c>
      <c r="M30" s="22"/>
    </row>
    <row r="31" spans="1:13" x14ac:dyDescent="0.2">
      <c r="F31" s="21"/>
      <c r="J31" s="54">
        <f xml:space="preserve"> IF(F31 = INDEX(K31:CQ31, J$7), 0, 1)</f>
        <v>0</v>
      </c>
      <c r="L31" s="62"/>
      <c r="M31" s="22"/>
    </row>
    <row r="32" spans="1:13" x14ac:dyDescent="0.2">
      <c r="F32" s="21"/>
      <c r="J32" s="54">
        <f xml:space="preserve"> IF(F32 = INDEX(K32:CQ32, J$7), 0, 1)</f>
        <v>0</v>
      </c>
    </row>
    <row r="33" spans="1:9" s="15" customFormat="1" x14ac:dyDescent="0.2">
      <c r="A33" s="20"/>
      <c r="B33" s="19"/>
      <c r="C33" s="19"/>
      <c r="D33" s="18"/>
      <c r="E33" s="168" t="s">
        <v>1</v>
      </c>
    </row>
    <row r="34" spans="1:9" x14ac:dyDescent="0.2"/>
    <row r="35" spans="1:9" ht="15.75" hidden="1" x14ac:dyDescent="0.25">
      <c r="A35" s="16"/>
      <c r="B35" s="14"/>
      <c r="C35" s="14"/>
      <c r="D35" s="14"/>
      <c r="E35" s="2"/>
      <c r="F35" s="14"/>
      <c r="G35" s="14"/>
      <c r="H35" s="14"/>
      <c r="I35" s="14"/>
    </row>
    <row r="36" spans="1:9" hidden="1" x14ac:dyDescent="0.2"/>
    <row r="37" spans="1:9" hidden="1" x14ac:dyDescent="0.2"/>
    <row r="38" spans="1:9" hidden="1" x14ac:dyDescent="0.2"/>
    <row r="39" spans="1:9" hidden="1" x14ac:dyDescent="0.2"/>
    <row r="40" spans="1:9" hidden="1" x14ac:dyDescent="0.2"/>
    <row r="41" spans="1:9" hidden="1" x14ac:dyDescent="0.2"/>
    <row r="42" spans="1:9" hidden="1" x14ac:dyDescent="0.2"/>
    <row r="43" spans="1:9" hidden="1" x14ac:dyDescent="0.2"/>
  </sheetData>
  <conditionalFormatting sqref="J4:L4">
    <cfRule type="cellIs" dxfId="39" priority="17" operator="equal">
      <formula>"Post-Fcst"</formula>
    </cfRule>
    <cfRule type="cellIs" dxfId="38" priority="18" operator="equal">
      <formula>"Forecast"</formula>
    </cfRule>
    <cfRule type="cellIs" dxfId="37" priority="19" operator="equal">
      <formula>"Pre Fcst"</formula>
    </cfRule>
  </conditionalFormatting>
  <conditionalFormatting sqref="J30:J31">
    <cfRule type="cellIs" dxfId="36" priority="15" stopIfTrue="1" operator="notEqual">
      <formula>0</formula>
    </cfRule>
    <cfRule type="cellIs" dxfId="35" priority="16" stopIfTrue="1" operator="equal">
      <formula>""</formula>
    </cfRule>
  </conditionalFormatting>
  <conditionalFormatting sqref="J19:J29">
    <cfRule type="cellIs" dxfId="34" priority="13" stopIfTrue="1" operator="notEqual">
      <formula>0</formula>
    </cfRule>
    <cfRule type="cellIs" dxfId="33" priority="14" stopIfTrue="1" operator="equal">
      <formula>""</formula>
    </cfRule>
  </conditionalFormatting>
  <conditionalFormatting sqref="J18">
    <cfRule type="cellIs" dxfId="32" priority="11" stopIfTrue="1" operator="notEqual">
      <formula>0</formula>
    </cfRule>
    <cfRule type="cellIs" dxfId="31" priority="12" stopIfTrue="1" operator="equal">
      <formula>""</formula>
    </cfRule>
  </conditionalFormatting>
  <conditionalFormatting sqref="J10">
    <cfRule type="cellIs" dxfId="30" priority="9" stopIfTrue="1" operator="notEqual">
      <formula>0</formula>
    </cfRule>
    <cfRule type="cellIs" dxfId="29" priority="10" stopIfTrue="1" operator="equal">
      <formula>""</formula>
    </cfRule>
  </conditionalFormatting>
  <conditionalFormatting sqref="J32">
    <cfRule type="cellIs" dxfId="28" priority="7" stopIfTrue="1" operator="notEqual">
      <formula>0</formula>
    </cfRule>
    <cfRule type="cellIs" dxfId="27" priority="8" stopIfTrue="1" operator="equal">
      <formula>""</formula>
    </cfRule>
  </conditionalFormatting>
  <dataValidations count="1">
    <dataValidation type="list" allowBlank="1" showInputMessage="1" showErrorMessage="1" sqref="F6:F7">
      <formula1>$L$6:$M$6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A103"/>
  <sheetViews>
    <sheetView zoomScale="90" zoomScaleNormal="90" workbookViewId="0">
      <pane xSplit="9" ySplit="7" topLeftCell="J8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9.140625" defaultRowHeight="12.75" zeroHeight="1" x14ac:dyDescent="0.2"/>
  <cols>
    <col min="1" max="1" width="1.28515625" style="87" customWidth="1"/>
    <col min="2" max="3" width="1.28515625" style="98" customWidth="1"/>
    <col min="4" max="4" width="1.28515625" style="92" customWidth="1"/>
    <col min="5" max="5" width="40.7109375" style="157" customWidth="1"/>
    <col min="6" max="6" width="12.7109375" style="8" customWidth="1"/>
    <col min="7" max="8" width="11.7109375" style="8" customWidth="1"/>
    <col min="9" max="9" width="2.7109375" style="8" customWidth="1"/>
    <col min="10" max="19" width="11.7109375" style="8" customWidth="1"/>
    <col min="20" max="46" width="11.7109375" style="77" customWidth="1"/>
    <col min="47" max="79" width="11.7109375" style="8" customWidth="1"/>
    <col min="80" max="106" width="9.140625" style="8" customWidth="1"/>
    <col min="107" max="16384" width="9.140625" style="8"/>
  </cols>
  <sheetData>
    <row r="1" spans="1:79" s="1" customFormat="1" ht="30" x14ac:dyDescent="0.2">
      <c r="A1" s="4" t="str">
        <f ca="1" xml:space="preserve"> RIGHT(CELL("filename", $A$1), LEN(CELL("filename", $A$1)) - SEARCH("]", CELL("filename", $A$1)))</f>
        <v>Time</v>
      </c>
      <c r="E1" s="154"/>
    </row>
    <row r="2" spans="1:79" s="43" customFormat="1" x14ac:dyDescent="0.2">
      <c r="A2" s="103"/>
      <c r="B2" s="104"/>
      <c r="C2" s="104"/>
      <c r="D2" s="105"/>
      <c r="E2" s="84" t="str">
        <f>Time!E$23</f>
        <v>Model Period BEG</v>
      </c>
      <c r="J2" s="43">
        <f>Time!J$23</f>
        <v>41730</v>
      </c>
      <c r="K2" s="43">
        <f>Time!K$23</f>
        <v>42095</v>
      </c>
      <c r="L2" s="43">
        <f>Time!L$23</f>
        <v>42461</v>
      </c>
      <c r="M2" s="43">
        <f>Time!M$23</f>
        <v>42826</v>
      </c>
      <c r="N2" s="43">
        <f>Time!N$23</f>
        <v>43191</v>
      </c>
      <c r="O2" s="43">
        <f>Time!O$23</f>
        <v>43556</v>
      </c>
      <c r="P2" s="43">
        <f>Time!P$23</f>
        <v>43922</v>
      </c>
      <c r="Q2" s="43">
        <f>Time!Q$23</f>
        <v>44287</v>
      </c>
      <c r="R2" s="43">
        <f>Time!R$23</f>
        <v>44652</v>
      </c>
      <c r="S2" s="43">
        <f>Time!S$23</f>
        <v>45017</v>
      </c>
      <c r="T2" s="43">
        <f>Time!T$23</f>
        <v>45383</v>
      </c>
      <c r="U2" s="43">
        <f>Time!U$23</f>
        <v>45748</v>
      </c>
      <c r="V2" s="43">
        <f>Time!V$23</f>
        <v>46113</v>
      </c>
      <c r="W2" s="43">
        <f>Time!W$23</f>
        <v>46478</v>
      </c>
      <c r="X2" s="43">
        <f>Time!X$23</f>
        <v>46844</v>
      </c>
      <c r="Y2" s="43">
        <f>Time!Y$23</f>
        <v>47209</v>
      </c>
      <c r="Z2" s="43">
        <f>Time!Z$23</f>
        <v>47574</v>
      </c>
      <c r="AA2" s="43">
        <f>Time!AA$23</f>
        <v>47939</v>
      </c>
      <c r="AB2" s="43">
        <f>Time!AB$23</f>
        <v>48305</v>
      </c>
      <c r="AC2" s="43">
        <f>Time!AC$23</f>
        <v>48670</v>
      </c>
      <c r="AD2" s="43">
        <f>Time!AD$23</f>
        <v>49035</v>
      </c>
      <c r="AE2" s="43">
        <f>Time!AE$23</f>
        <v>49400</v>
      </c>
      <c r="AF2" s="43">
        <f>Time!AF$23</f>
        <v>49766</v>
      </c>
      <c r="AG2" s="43">
        <f>Time!AG$23</f>
        <v>50131</v>
      </c>
      <c r="AH2" s="43">
        <f>Time!AH$23</f>
        <v>50496</v>
      </c>
      <c r="AI2" s="43">
        <f>Time!AI$23</f>
        <v>50861</v>
      </c>
      <c r="AJ2" s="43">
        <f>Time!AJ$23</f>
        <v>51227</v>
      </c>
      <c r="AK2" s="43">
        <f>Time!AK$23</f>
        <v>51592</v>
      </c>
      <c r="AL2" s="43">
        <f>Time!AL$23</f>
        <v>51957</v>
      </c>
      <c r="AM2" s="43">
        <f>Time!AM$23</f>
        <v>52322</v>
      </c>
      <c r="AN2" s="43">
        <f>Time!AN$23</f>
        <v>52688</v>
      </c>
      <c r="AO2" s="43">
        <f>Time!AO$23</f>
        <v>53053</v>
      </c>
      <c r="AP2" s="43">
        <f>Time!AP$23</f>
        <v>53418</v>
      </c>
      <c r="AQ2" s="43">
        <f>Time!AQ$23</f>
        <v>53783</v>
      </c>
      <c r="AR2" s="43">
        <f>Time!AR$23</f>
        <v>54149</v>
      </c>
      <c r="AS2" s="43">
        <f>Time!AS$23</f>
        <v>54514</v>
      </c>
      <c r="AT2" s="43">
        <f>Time!AT$23</f>
        <v>54879</v>
      </c>
    </row>
    <row r="3" spans="1:79" s="51" customFormat="1" x14ac:dyDescent="0.2">
      <c r="A3" s="103"/>
      <c r="B3" s="104"/>
      <c r="C3" s="104"/>
      <c r="D3" s="105"/>
      <c r="E3" s="84" t="str">
        <f>Time!E$24</f>
        <v>Model Period END</v>
      </c>
      <c r="F3" s="43"/>
      <c r="G3" s="43"/>
      <c r="H3" s="43"/>
      <c r="I3" s="43"/>
      <c r="J3" s="43">
        <f>Time!J$24</f>
        <v>42094</v>
      </c>
      <c r="K3" s="43">
        <f>Time!K$24</f>
        <v>42460</v>
      </c>
      <c r="L3" s="43">
        <f>Time!L$24</f>
        <v>42825</v>
      </c>
      <c r="M3" s="43">
        <f>Time!M$24</f>
        <v>43190</v>
      </c>
      <c r="N3" s="43">
        <f>Time!N$24</f>
        <v>43555</v>
      </c>
      <c r="O3" s="43">
        <f>Time!O$24</f>
        <v>43921</v>
      </c>
      <c r="P3" s="43">
        <f>Time!P$24</f>
        <v>44286</v>
      </c>
      <c r="Q3" s="43">
        <f>Time!Q$24</f>
        <v>44651</v>
      </c>
      <c r="R3" s="43">
        <f>Time!R$24</f>
        <v>45016</v>
      </c>
      <c r="S3" s="43">
        <f>Time!S$24</f>
        <v>45382</v>
      </c>
      <c r="T3" s="43">
        <f>Time!T$24</f>
        <v>45747</v>
      </c>
      <c r="U3" s="43">
        <f>Time!U$24</f>
        <v>46112</v>
      </c>
      <c r="V3" s="43">
        <f>Time!V$24</f>
        <v>46477</v>
      </c>
      <c r="W3" s="43">
        <f>Time!W$24</f>
        <v>46843</v>
      </c>
      <c r="X3" s="43">
        <f>Time!X$24</f>
        <v>47208</v>
      </c>
      <c r="Y3" s="43">
        <f>Time!Y$24</f>
        <v>47573</v>
      </c>
      <c r="Z3" s="43">
        <f>Time!Z$24</f>
        <v>47938</v>
      </c>
      <c r="AA3" s="43">
        <f>Time!AA$24</f>
        <v>48304</v>
      </c>
      <c r="AB3" s="43">
        <f>Time!AB$24</f>
        <v>48669</v>
      </c>
      <c r="AC3" s="43">
        <f>Time!AC$24</f>
        <v>49034</v>
      </c>
      <c r="AD3" s="43">
        <f>Time!AD$24</f>
        <v>49399</v>
      </c>
      <c r="AE3" s="43">
        <f>Time!AE$24</f>
        <v>49765</v>
      </c>
      <c r="AF3" s="43">
        <f>Time!AF$24</f>
        <v>50130</v>
      </c>
      <c r="AG3" s="43">
        <f>Time!AG$24</f>
        <v>50495</v>
      </c>
      <c r="AH3" s="43">
        <f>Time!AH$24</f>
        <v>50860</v>
      </c>
      <c r="AI3" s="43">
        <f>Time!AI$24</f>
        <v>51226</v>
      </c>
      <c r="AJ3" s="43">
        <f>Time!AJ$24</f>
        <v>51591</v>
      </c>
      <c r="AK3" s="43">
        <f>Time!AK$24</f>
        <v>51956</v>
      </c>
      <c r="AL3" s="43">
        <f>Time!AL$24</f>
        <v>52321</v>
      </c>
      <c r="AM3" s="43">
        <f>Time!AM$24</f>
        <v>52687</v>
      </c>
      <c r="AN3" s="43">
        <f>Time!AN$24</f>
        <v>53052</v>
      </c>
      <c r="AO3" s="43">
        <f>Time!AO$24</f>
        <v>53417</v>
      </c>
      <c r="AP3" s="43">
        <f>Time!AP$24</f>
        <v>53782</v>
      </c>
      <c r="AQ3" s="43">
        <f>Time!AQ$24</f>
        <v>54148</v>
      </c>
      <c r="AR3" s="43">
        <f>Time!AR$24</f>
        <v>54513</v>
      </c>
      <c r="AS3" s="43">
        <f>Time!AS$24</f>
        <v>54878</v>
      </c>
      <c r="AT3" s="43">
        <f>Time!AT$24</f>
        <v>55243</v>
      </c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</row>
    <row r="4" spans="1:79" s="5" customFormat="1" x14ac:dyDescent="0.2">
      <c r="A4" s="106"/>
      <c r="B4" s="107"/>
      <c r="C4" s="107"/>
      <c r="D4" s="108"/>
      <c r="E4" s="84" t="str">
        <f>Time!E$60</f>
        <v>Pre Forecast vs Forecast</v>
      </c>
      <c r="F4" s="43"/>
      <c r="G4" s="43"/>
      <c r="H4" s="43"/>
      <c r="I4" s="43"/>
      <c r="J4" s="43" t="str">
        <f>Time!J$60</f>
        <v>Pre Fcst</v>
      </c>
      <c r="K4" s="43" t="str">
        <f>Time!K$60</f>
        <v>Forecast</v>
      </c>
      <c r="L4" s="43" t="str">
        <f>Time!L$60</f>
        <v>Forecast</v>
      </c>
      <c r="M4" s="43" t="str">
        <f>Time!M$60</f>
        <v>Forecast</v>
      </c>
      <c r="N4" s="43" t="str">
        <f>Time!N$60</f>
        <v>Forecast</v>
      </c>
      <c r="O4" s="43" t="str">
        <f>Time!O$60</f>
        <v>Forecast</v>
      </c>
      <c r="P4" s="43" t="str">
        <f>Time!P$60</f>
        <v>Post-Fcst</v>
      </c>
      <c r="Q4" s="43" t="str">
        <f>Time!Q$60</f>
        <v>Post-Fcst</v>
      </c>
      <c r="R4" s="43" t="str">
        <f>Time!R$60</f>
        <v>Post-Fcst</v>
      </c>
      <c r="S4" s="43" t="str">
        <f>Time!S$60</f>
        <v>Post-Fcst</v>
      </c>
      <c r="T4" s="43" t="str">
        <f>Time!T$60</f>
        <v>Post-Fcst</v>
      </c>
      <c r="U4" s="43" t="str">
        <f>Time!U$60</f>
        <v>Post-Fcst</v>
      </c>
      <c r="V4" s="43" t="str">
        <f>Time!V$60</f>
        <v>Post-Fcst</v>
      </c>
      <c r="W4" s="43" t="str">
        <f>Time!W$60</f>
        <v>Post-Fcst</v>
      </c>
      <c r="X4" s="43" t="str">
        <f>Time!X$60</f>
        <v>Post-Fcst</v>
      </c>
      <c r="Y4" s="43" t="str">
        <f>Time!Y$60</f>
        <v>Post-Fcst</v>
      </c>
      <c r="Z4" s="43" t="str">
        <f>Time!Z$60</f>
        <v>Post-Fcst</v>
      </c>
      <c r="AA4" s="43" t="str">
        <f>Time!AA$60</f>
        <v>Post-Fcst</v>
      </c>
      <c r="AB4" s="43" t="str">
        <f>Time!AB$60</f>
        <v>Post-Fcst</v>
      </c>
      <c r="AC4" s="43" t="str">
        <f>Time!AC$60</f>
        <v>Post-Fcst</v>
      </c>
      <c r="AD4" s="43" t="str">
        <f>Time!AD$60</f>
        <v>Post-Fcst</v>
      </c>
      <c r="AE4" s="43" t="str">
        <f>Time!AE$60</f>
        <v>Post-Fcst</v>
      </c>
      <c r="AF4" s="43" t="str">
        <f>Time!AF$60</f>
        <v>Post-Fcst</v>
      </c>
      <c r="AG4" s="43" t="str">
        <f>Time!AG$60</f>
        <v>Post-Fcst</v>
      </c>
      <c r="AH4" s="43" t="str">
        <f>Time!AH$60</f>
        <v>Post-Fcst</v>
      </c>
      <c r="AI4" s="43" t="str">
        <f>Time!AI$60</f>
        <v>Post-Fcst</v>
      </c>
      <c r="AJ4" s="43" t="str">
        <f>Time!AJ$60</f>
        <v>Post-Fcst</v>
      </c>
      <c r="AK4" s="43" t="str">
        <f>Time!AK$60</f>
        <v>Post-Fcst</v>
      </c>
      <c r="AL4" s="43" t="str">
        <f>Time!AL$60</f>
        <v>Post-Fcst</v>
      </c>
      <c r="AM4" s="43" t="str">
        <f>Time!AM$60</f>
        <v>Post-Fcst</v>
      </c>
      <c r="AN4" s="43" t="str">
        <f>Time!AN$60</f>
        <v>Post-Fcst</v>
      </c>
      <c r="AO4" s="43" t="str">
        <f>Time!AO$60</f>
        <v>Post-Fcst</v>
      </c>
      <c r="AP4" s="43" t="str">
        <f>Time!AP$60</f>
        <v>Post-Fcst</v>
      </c>
      <c r="AQ4" s="43" t="str">
        <f>Time!AQ$60</f>
        <v>Post-Fcst</v>
      </c>
      <c r="AR4" s="43" t="str">
        <f>Time!AR$60</f>
        <v>Post-Fcst</v>
      </c>
      <c r="AS4" s="43" t="str">
        <f>Time!AS$60</f>
        <v>Post-Fcst</v>
      </c>
      <c r="AT4" s="43" t="str">
        <f>Time!AT$60</f>
        <v>Post-Fcst</v>
      </c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</row>
    <row r="5" spans="1:79" s="12" customFormat="1" x14ac:dyDescent="0.2">
      <c r="A5" s="109"/>
      <c r="B5" s="110"/>
      <c r="C5" s="110"/>
      <c r="D5" s="111"/>
      <c r="E5" s="155" t="str">
        <f>Time!E$102</f>
        <v>Financial Year Ending</v>
      </c>
      <c r="J5" s="12">
        <f>Time!J$102</f>
        <v>2015</v>
      </c>
      <c r="K5" s="12">
        <f>Time!K$102</f>
        <v>2016</v>
      </c>
      <c r="L5" s="12">
        <f>Time!L$102</f>
        <v>2017</v>
      </c>
      <c r="M5" s="12">
        <f>Time!M$102</f>
        <v>2018</v>
      </c>
      <c r="N5" s="12">
        <f>Time!N$102</f>
        <v>2019</v>
      </c>
      <c r="O5" s="12">
        <f>Time!O$102</f>
        <v>2020</v>
      </c>
      <c r="P5" s="12">
        <f>Time!P$102</f>
        <v>2021</v>
      </c>
      <c r="Q5" s="12">
        <f>Time!Q$102</f>
        <v>2022</v>
      </c>
      <c r="R5" s="12">
        <f>Time!R$102</f>
        <v>2023</v>
      </c>
      <c r="S5" s="12">
        <f>Time!S$102</f>
        <v>2024</v>
      </c>
      <c r="T5" s="12">
        <f>Time!T$102</f>
        <v>2025</v>
      </c>
      <c r="U5" s="12">
        <f>Time!U$102</f>
        <v>2026</v>
      </c>
      <c r="V5" s="12">
        <f>Time!V$102</f>
        <v>2027</v>
      </c>
      <c r="W5" s="12">
        <f>Time!W$102</f>
        <v>2028</v>
      </c>
      <c r="X5" s="12">
        <f>Time!X$102</f>
        <v>2029</v>
      </c>
      <c r="Y5" s="12">
        <f>Time!Y$102</f>
        <v>2030</v>
      </c>
      <c r="Z5" s="12">
        <f>Time!Z$102</f>
        <v>2031</v>
      </c>
      <c r="AA5" s="12">
        <f>Time!AA$102</f>
        <v>2032</v>
      </c>
      <c r="AB5" s="12">
        <f>Time!AB$102</f>
        <v>2033</v>
      </c>
      <c r="AC5" s="12">
        <f>Time!AC$102</f>
        <v>2034</v>
      </c>
      <c r="AD5" s="12">
        <f>Time!AD$102</f>
        <v>2035</v>
      </c>
      <c r="AE5" s="12">
        <f>Time!AE$102</f>
        <v>2036</v>
      </c>
      <c r="AF5" s="12">
        <f>Time!AF$102</f>
        <v>2037</v>
      </c>
      <c r="AG5" s="12">
        <f>Time!AG$102</f>
        <v>2038</v>
      </c>
      <c r="AH5" s="12">
        <f>Time!AH$102</f>
        <v>2039</v>
      </c>
      <c r="AI5" s="12">
        <f>Time!AI$102</f>
        <v>2040</v>
      </c>
      <c r="AJ5" s="12">
        <f>Time!AJ$102</f>
        <v>2041</v>
      </c>
      <c r="AK5" s="12">
        <f>Time!AK$102</f>
        <v>2042</v>
      </c>
      <c r="AL5" s="12">
        <f>Time!AL$102</f>
        <v>2043</v>
      </c>
      <c r="AM5" s="12">
        <f>Time!AM$102</f>
        <v>2044</v>
      </c>
      <c r="AN5" s="12">
        <f>Time!AN$102</f>
        <v>2045</v>
      </c>
      <c r="AO5" s="12">
        <f>Time!AO$102</f>
        <v>2046</v>
      </c>
      <c r="AP5" s="12">
        <f>Time!AP$102</f>
        <v>2047</v>
      </c>
      <c r="AQ5" s="12">
        <f>Time!AQ$102</f>
        <v>2048</v>
      </c>
      <c r="AR5" s="12">
        <f>Time!AR$102</f>
        <v>2049</v>
      </c>
      <c r="AS5" s="12">
        <f>Time!AS$102</f>
        <v>2050</v>
      </c>
      <c r="AT5" s="12">
        <f>Time!AT$102</f>
        <v>2051</v>
      </c>
    </row>
    <row r="6" spans="1:79" s="45" customFormat="1" x14ac:dyDescent="0.2">
      <c r="A6" s="112"/>
      <c r="B6" s="113"/>
      <c r="C6" s="113"/>
      <c r="D6" s="114"/>
      <c r="E6" s="84" t="str">
        <f>Time!E$12</f>
        <v>Model column counter</v>
      </c>
      <c r="F6" s="42"/>
      <c r="G6" s="42"/>
      <c r="H6" s="42"/>
      <c r="I6" s="42"/>
      <c r="J6" s="42">
        <f>Time!J$12</f>
        <v>1</v>
      </c>
      <c r="K6" s="42">
        <f>Time!K$12</f>
        <v>2</v>
      </c>
      <c r="L6" s="42">
        <f>Time!L$12</f>
        <v>3</v>
      </c>
      <c r="M6" s="42">
        <f>Time!M$12</f>
        <v>4</v>
      </c>
      <c r="N6" s="42">
        <f>Time!N$12</f>
        <v>5</v>
      </c>
      <c r="O6" s="42">
        <f>Time!O$12</f>
        <v>6</v>
      </c>
      <c r="P6" s="42">
        <f>Time!P$12</f>
        <v>7</v>
      </c>
      <c r="Q6" s="42">
        <f>Time!Q$12</f>
        <v>8</v>
      </c>
      <c r="R6" s="42">
        <f>Time!R$12</f>
        <v>9</v>
      </c>
      <c r="S6" s="42">
        <f>Time!S$12</f>
        <v>10</v>
      </c>
      <c r="T6" s="42">
        <f>Time!T$12</f>
        <v>11</v>
      </c>
      <c r="U6" s="42">
        <f>Time!U$12</f>
        <v>12</v>
      </c>
      <c r="V6" s="42">
        <f>Time!V$12</f>
        <v>13</v>
      </c>
      <c r="W6" s="42">
        <f>Time!W$12</f>
        <v>14</v>
      </c>
      <c r="X6" s="42">
        <f>Time!X$12</f>
        <v>15</v>
      </c>
      <c r="Y6" s="42">
        <f>Time!Y$12</f>
        <v>16</v>
      </c>
      <c r="Z6" s="42">
        <f>Time!Z$12</f>
        <v>17</v>
      </c>
      <c r="AA6" s="42">
        <f>Time!AA$12</f>
        <v>18</v>
      </c>
      <c r="AB6" s="42">
        <f>Time!AB$12</f>
        <v>19</v>
      </c>
      <c r="AC6" s="42">
        <f>Time!AC$12</f>
        <v>20</v>
      </c>
      <c r="AD6" s="42">
        <f>Time!AD$12</f>
        <v>21</v>
      </c>
      <c r="AE6" s="42">
        <f>Time!AE$12</f>
        <v>22</v>
      </c>
      <c r="AF6" s="42">
        <f>Time!AF$12</f>
        <v>23</v>
      </c>
      <c r="AG6" s="42">
        <f>Time!AG$12</f>
        <v>24</v>
      </c>
      <c r="AH6" s="42">
        <f>Time!AH$12</f>
        <v>25</v>
      </c>
      <c r="AI6" s="42">
        <f>Time!AI$12</f>
        <v>26</v>
      </c>
      <c r="AJ6" s="42">
        <f>Time!AJ$12</f>
        <v>27</v>
      </c>
      <c r="AK6" s="42">
        <f>Time!AK$12</f>
        <v>28</v>
      </c>
      <c r="AL6" s="42">
        <f>Time!AL$12</f>
        <v>29</v>
      </c>
      <c r="AM6" s="42">
        <f>Time!AM$12</f>
        <v>30</v>
      </c>
      <c r="AN6" s="42">
        <f>Time!AN$12</f>
        <v>31</v>
      </c>
      <c r="AO6" s="42">
        <f>Time!AO$12</f>
        <v>32</v>
      </c>
      <c r="AP6" s="42">
        <f>Time!AP$12</f>
        <v>33</v>
      </c>
      <c r="AQ6" s="42">
        <f>Time!AQ$12</f>
        <v>34</v>
      </c>
      <c r="AR6" s="42">
        <f>Time!AR$12</f>
        <v>35</v>
      </c>
      <c r="AS6" s="42">
        <f>Time!AS$12</f>
        <v>36</v>
      </c>
      <c r="AT6" s="42">
        <f>Time!AT$12</f>
        <v>37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</row>
    <row r="7" spans="1:79" s="50" customFormat="1" x14ac:dyDescent="0.2">
      <c r="A7" s="106"/>
      <c r="B7" s="107"/>
      <c r="C7" s="107"/>
      <c r="D7" s="108"/>
      <c r="E7" s="156"/>
      <c r="F7" s="6" t="s">
        <v>17</v>
      </c>
      <c r="G7" s="6" t="s">
        <v>16</v>
      </c>
      <c r="H7" s="6" t="s">
        <v>22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s="77" customFormat="1" x14ac:dyDescent="0.2">
      <c r="A8" s="109"/>
      <c r="B8" s="115"/>
      <c r="C8" s="115"/>
      <c r="D8" s="111"/>
      <c r="E8" s="157"/>
    </row>
    <row r="9" spans="1:79" s="17" customFormat="1" x14ac:dyDescent="0.2">
      <c r="A9" s="116" t="s">
        <v>65</v>
      </c>
      <c r="B9" s="117"/>
      <c r="C9" s="117"/>
      <c r="D9" s="118"/>
      <c r="E9" s="158"/>
    </row>
    <row r="10" spans="1:79" s="80" customFormat="1" x14ac:dyDescent="0.2">
      <c r="A10" s="119"/>
      <c r="B10" s="115"/>
      <c r="C10" s="115"/>
      <c r="D10" s="120"/>
      <c r="E10" s="159"/>
    </row>
    <row r="11" spans="1:79" s="121" customFormat="1" x14ac:dyDescent="0.2">
      <c r="A11" s="106"/>
      <c r="B11" s="107" t="s">
        <v>64</v>
      </c>
      <c r="C11" s="107"/>
      <c r="D11" s="108"/>
      <c r="E11" s="160"/>
      <c r="G11" s="70"/>
    </row>
    <row r="12" spans="1:79" s="75" customFormat="1" x14ac:dyDescent="0.2">
      <c r="A12" s="122"/>
      <c r="B12" s="123"/>
      <c r="C12" s="123"/>
      <c r="D12" s="124"/>
      <c r="E12" s="157" t="s">
        <v>63</v>
      </c>
      <c r="G12" s="75" t="s">
        <v>62</v>
      </c>
      <c r="I12" s="76"/>
      <c r="J12" s="75">
        <f t="shared" ref="J12:S12" si="0" xml:space="preserve"> I12 + 1</f>
        <v>1</v>
      </c>
      <c r="K12" s="75">
        <f t="shared" si="0"/>
        <v>2</v>
      </c>
      <c r="L12" s="75">
        <f t="shared" si="0"/>
        <v>3</v>
      </c>
      <c r="M12" s="75">
        <f t="shared" si="0"/>
        <v>4</v>
      </c>
      <c r="N12" s="75">
        <f t="shared" si="0"/>
        <v>5</v>
      </c>
      <c r="O12" s="75">
        <f t="shared" si="0"/>
        <v>6</v>
      </c>
      <c r="P12" s="75">
        <f t="shared" si="0"/>
        <v>7</v>
      </c>
      <c r="Q12" s="75">
        <f t="shared" si="0"/>
        <v>8</v>
      </c>
      <c r="R12" s="75">
        <f t="shared" si="0"/>
        <v>9</v>
      </c>
      <c r="S12" s="75">
        <f t="shared" si="0"/>
        <v>10</v>
      </c>
      <c r="T12" s="75">
        <f t="shared" ref="T12" si="1" xml:space="preserve"> S12 + 1</f>
        <v>11</v>
      </c>
      <c r="U12" s="75">
        <f t="shared" ref="U12" si="2" xml:space="preserve"> T12 + 1</f>
        <v>12</v>
      </c>
      <c r="V12" s="75">
        <f t="shared" ref="V12" si="3" xml:space="preserve"> U12 + 1</f>
        <v>13</v>
      </c>
      <c r="W12" s="75">
        <f t="shared" ref="W12" si="4" xml:space="preserve"> V12 + 1</f>
        <v>14</v>
      </c>
      <c r="X12" s="75">
        <f t="shared" ref="X12" si="5" xml:space="preserve"> W12 + 1</f>
        <v>15</v>
      </c>
      <c r="Y12" s="75">
        <f t="shared" ref="Y12" si="6" xml:space="preserve"> X12 + 1</f>
        <v>16</v>
      </c>
      <c r="Z12" s="75">
        <f t="shared" ref="Z12" si="7" xml:space="preserve"> Y12 + 1</f>
        <v>17</v>
      </c>
      <c r="AA12" s="75">
        <f t="shared" ref="AA12" si="8" xml:space="preserve"> Z12 + 1</f>
        <v>18</v>
      </c>
      <c r="AB12" s="75">
        <f t="shared" ref="AB12" si="9" xml:space="preserve"> AA12 + 1</f>
        <v>19</v>
      </c>
      <c r="AC12" s="75">
        <f t="shared" ref="AC12" si="10" xml:space="preserve"> AB12 + 1</f>
        <v>20</v>
      </c>
      <c r="AD12" s="75">
        <f t="shared" ref="AD12" si="11" xml:space="preserve"> AC12 + 1</f>
        <v>21</v>
      </c>
      <c r="AE12" s="75">
        <f t="shared" ref="AE12" si="12" xml:space="preserve"> AD12 + 1</f>
        <v>22</v>
      </c>
      <c r="AF12" s="75">
        <f t="shared" ref="AF12" si="13" xml:space="preserve"> AE12 + 1</f>
        <v>23</v>
      </c>
      <c r="AG12" s="75">
        <f t="shared" ref="AG12" si="14" xml:space="preserve"> AF12 + 1</f>
        <v>24</v>
      </c>
      <c r="AH12" s="75">
        <f t="shared" ref="AH12" si="15" xml:space="preserve"> AG12 + 1</f>
        <v>25</v>
      </c>
      <c r="AI12" s="75">
        <f t="shared" ref="AI12" si="16" xml:space="preserve"> AH12 + 1</f>
        <v>26</v>
      </c>
      <c r="AJ12" s="75">
        <f t="shared" ref="AJ12" si="17" xml:space="preserve"> AI12 + 1</f>
        <v>27</v>
      </c>
      <c r="AK12" s="75">
        <f t="shared" ref="AK12" si="18" xml:space="preserve"> AJ12 + 1</f>
        <v>28</v>
      </c>
      <c r="AL12" s="75">
        <f t="shared" ref="AL12" si="19" xml:space="preserve"> AK12 + 1</f>
        <v>29</v>
      </c>
      <c r="AM12" s="75">
        <f t="shared" ref="AM12" si="20" xml:space="preserve"> AL12 + 1</f>
        <v>30</v>
      </c>
      <c r="AN12" s="75">
        <f t="shared" ref="AN12" si="21" xml:space="preserve"> AM12 + 1</f>
        <v>31</v>
      </c>
      <c r="AO12" s="75">
        <f t="shared" ref="AO12" si="22" xml:space="preserve"> AN12 + 1</f>
        <v>32</v>
      </c>
      <c r="AP12" s="75">
        <f t="shared" ref="AP12" si="23" xml:space="preserve"> AO12 + 1</f>
        <v>33</v>
      </c>
      <c r="AQ12" s="75">
        <f t="shared" ref="AQ12" si="24" xml:space="preserve"> AP12 + 1</f>
        <v>34</v>
      </c>
      <c r="AR12" s="75">
        <f t="shared" ref="AR12" si="25" xml:space="preserve"> AQ12 + 1</f>
        <v>35</v>
      </c>
      <c r="AS12" s="75">
        <f t="shared" ref="AS12" si="26" xml:space="preserve"> AR12 + 1</f>
        <v>36</v>
      </c>
      <c r="AT12" s="75">
        <f t="shared" ref="AT12" si="27" xml:space="preserve"> AS12 + 1</f>
        <v>37</v>
      </c>
    </row>
    <row r="13" spans="1:79" s="80" customFormat="1" x14ac:dyDescent="0.2">
      <c r="A13" s="119"/>
      <c r="B13" s="115"/>
      <c r="C13" s="115"/>
      <c r="D13" s="120"/>
      <c r="E13" s="159" t="s">
        <v>61</v>
      </c>
      <c r="F13" s="80">
        <f xml:space="preserve"> MAX(J12:CA12)</f>
        <v>37</v>
      </c>
      <c r="G13" s="80" t="s">
        <v>60</v>
      </c>
    </row>
    <row r="14" spans="1:79" s="80" customFormat="1" x14ac:dyDescent="0.2">
      <c r="A14" s="119"/>
      <c r="B14" s="115"/>
      <c r="C14" s="115"/>
      <c r="D14" s="120"/>
      <c r="E14" s="159"/>
    </row>
    <row r="15" spans="1:79" s="74" customFormat="1" x14ac:dyDescent="0.2">
      <c r="A15" s="125"/>
      <c r="B15" s="126"/>
      <c r="C15" s="126"/>
      <c r="D15" s="127"/>
      <c r="E15" s="159" t="str">
        <f t="shared" ref="E15:AT15" si="28" xml:space="preserve"> E$12</f>
        <v>Model column counter</v>
      </c>
      <c r="F15" s="74">
        <f t="shared" si="28"/>
        <v>0</v>
      </c>
      <c r="G15" s="74" t="str">
        <f t="shared" si="28"/>
        <v>counter</v>
      </c>
      <c r="H15" s="74">
        <f t="shared" si="28"/>
        <v>0</v>
      </c>
      <c r="I15" s="74">
        <f t="shared" si="28"/>
        <v>0</v>
      </c>
      <c r="J15" s="74">
        <f t="shared" si="28"/>
        <v>1</v>
      </c>
      <c r="K15" s="74">
        <f t="shared" si="28"/>
        <v>2</v>
      </c>
      <c r="L15" s="74">
        <f t="shared" si="28"/>
        <v>3</v>
      </c>
      <c r="M15" s="74">
        <f t="shared" si="28"/>
        <v>4</v>
      </c>
      <c r="N15" s="74">
        <f t="shared" si="28"/>
        <v>5</v>
      </c>
      <c r="O15" s="74">
        <f t="shared" si="28"/>
        <v>6</v>
      </c>
      <c r="P15" s="74">
        <f t="shared" si="28"/>
        <v>7</v>
      </c>
      <c r="Q15" s="74">
        <f t="shared" si="28"/>
        <v>8</v>
      </c>
      <c r="R15" s="74">
        <f t="shared" si="28"/>
        <v>9</v>
      </c>
      <c r="S15" s="74">
        <f t="shared" si="28"/>
        <v>10</v>
      </c>
      <c r="T15" s="74">
        <f t="shared" si="28"/>
        <v>11</v>
      </c>
      <c r="U15" s="74">
        <f t="shared" si="28"/>
        <v>12</v>
      </c>
      <c r="V15" s="74">
        <f t="shared" si="28"/>
        <v>13</v>
      </c>
      <c r="W15" s="74">
        <f t="shared" si="28"/>
        <v>14</v>
      </c>
      <c r="X15" s="74">
        <f t="shared" si="28"/>
        <v>15</v>
      </c>
      <c r="Y15" s="74">
        <f t="shared" si="28"/>
        <v>16</v>
      </c>
      <c r="Z15" s="74">
        <f t="shared" si="28"/>
        <v>17</v>
      </c>
      <c r="AA15" s="74">
        <f t="shared" si="28"/>
        <v>18</v>
      </c>
      <c r="AB15" s="74">
        <f t="shared" si="28"/>
        <v>19</v>
      </c>
      <c r="AC15" s="74">
        <f t="shared" si="28"/>
        <v>20</v>
      </c>
      <c r="AD15" s="74">
        <f t="shared" si="28"/>
        <v>21</v>
      </c>
      <c r="AE15" s="74">
        <f t="shared" si="28"/>
        <v>22</v>
      </c>
      <c r="AF15" s="74">
        <f t="shared" si="28"/>
        <v>23</v>
      </c>
      <c r="AG15" s="74">
        <f t="shared" si="28"/>
        <v>24</v>
      </c>
      <c r="AH15" s="74">
        <f t="shared" si="28"/>
        <v>25</v>
      </c>
      <c r="AI15" s="74">
        <f t="shared" si="28"/>
        <v>26</v>
      </c>
      <c r="AJ15" s="74">
        <f t="shared" si="28"/>
        <v>27</v>
      </c>
      <c r="AK15" s="74">
        <f t="shared" si="28"/>
        <v>28</v>
      </c>
      <c r="AL15" s="74">
        <f t="shared" si="28"/>
        <v>29</v>
      </c>
      <c r="AM15" s="74">
        <f t="shared" si="28"/>
        <v>30</v>
      </c>
      <c r="AN15" s="74">
        <f t="shared" si="28"/>
        <v>31</v>
      </c>
      <c r="AO15" s="74">
        <f t="shared" si="28"/>
        <v>32</v>
      </c>
      <c r="AP15" s="74">
        <f t="shared" si="28"/>
        <v>33</v>
      </c>
      <c r="AQ15" s="74">
        <f t="shared" si="28"/>
        <v>34</v>
      </c>
      <c r="AR15" s="74">
        <f t="shared" si="28"/>
        <v>35</v>
      </c>
      <c r="AS15" s="74">
        <f t="shared" si="28"/>
        <v>36</v>
      </c>
      <c r="AT15" s="74">
        <f t="shared" si="28"/>
        <v>37</v>
      </c>
    </row>
    <row r="16" spans="1:79" s="77" customFormat="1" x14ac:dyDescent="0.2">
      <c r="A16" s="119"/>
      <c r="B16" s="110"/>
      <c r="C16" s="110"/>
      <c r="D16" s="111"/>
      <c r="E16" s="157" t="s">
        <v>59</v>
      </c>
      <c r="G16" s="77" t="s">
        <v>23</v>
      </c>
      <c r="H16" s="77">
        <f xml:space="preserve"> SUM(J16:CA16)</f>
        <v>1</v>
      </c>
      <c r="J16" s="77">
        <f t="shared" ref="J16:S16" si="29" xml:space="preserve"> IF( J15 = 1, 1, 0)</f>
        <v>1</v>
      </c>
      <c r="K16" s="77">
        <f t="shared" si="29"/>
        <v>0</v>
      </c>
      <c r="L16" s="77">
        <f t="shared" si="29"/>
        <v>0</v>
      </c>
      <c r="M16" s="77">
        <f t="shared" si="29"/>
        <v>0</v>
      </c>
      <c r="N16" s="77">
        <f t="shared" si="29"/>
        <v>0</v>
      </c>
      <c r="O16" s="77">
        <f t="shared" si="29"/>
        <v>0</v>
      </c>
      <c r="P16" s="77">
        <f t="shared" si="29"/>
        <v>0</v>
      </c>
      <c r="Q16" s="77">
        <f t="shared" si="29"/>
        <v>0</v>
      </c>
      <c r="R16" s="77">
        <f t="shared" si="29"/>
        <v>0</v>
      </c>
      <c r="S16" s="77">
        <f t="shared" si="29"/>
        <v>0</v>
      </c>
      <c r="T16" s="77">
        <f t="shared" ref="T16:AT16" si="30" xml:space="preserve"> IF( T15 = 1, 1, 0)</f>
        <v>0</v>
      </c>
      <c r="U16" s="77">
        <f t="shared" si="30"/>
        <v>0</v>
      </c>
      <c r="V16" s="77">
        <f t="shared" si="30"/>
        <v>0</v>
      </c>
      <c r="W16" s="77">
        <f t="shared" si="30"/>
        <v>0</v>
      </c>
      <c r="X16" s="77">
        <f t="shared" si="30"/>
        <v>0</v>
      </c>
      <c r="Y16" s="77">
        <f t="shared" si="30"/>
        <v>0</v>
      </c>
      <c r="Z16" s="77">
        <f t="shared" si="30"/>
        <v>0</v>
      </c>
      <c r="AA16" s="77">
        <f t="shared" si="30"/>
        <v>0</v>
      </c>
      <c r="AB16" s="77">
        <f t="shared" si="30"/>
        <v>0</v>
      </c>
      <c r="AC16" s="77">
        <f t="shared" si="30"/>
        <v>0</v>
      </c>
      <c r="AD16" s="77">
        <f t="shared" si="30"/>
        <v>0</v>
      </c>
      <c r="AE16" s="77">
        <f t="shared" si="30"/>
        <v>0</v>
      </c>
      <c r="AF16" s="77">
        <f t="shared" si="30"/>
        <v>0</v>
      </c>
      <c r="AG16" s="77">
        <f t="shared" si="30"/>
        <v>0</v>
      </c>
      <c r="AH16" s="77">
        <f t="shared" si="30"/>
        <v>0</v>
      </c>
      <c r="AI16" s="77">
        <f t="shared" si="30"/>
        <v>0</v>
      </c>
      <c r="AJ16" s="77">
        <f t="shared" si="30"/>
        <v>0</v>
      </c>
      <c r="AK16" s="77">
        <f t="shared" si="30"/>
        <v>0</v>
      </c>
      <c r="AL16" s="77">
        <f t="shared" si="30"/>
        <v>0</v>
      </c>
      <c r="AM16" s="77">
        <f t="shared" si="30"/>
        <v>0</v>
      </c>
      <c r="AN16" s="77">
        <f t="shared" si="30"/>
        <v>0</v>
      </c>
      <c r="AO16" s="77">
        <f t="shared" si="30"/>
        <v>0</v>
      </c>
      <c r="AP16" s="77">
        <f t="shared" si="30"/>
        <v>0</v>
      </c>
      <c r="AQ16" s="77">
        <f t="shared" si="30"/>
        <v>0</v>
      </c>
      <c r="AR16" s="77">
        <f t="shared" si="30"/>
        <v>0</v>
      </c>
      <c r="AS16" s="77">
        <f t="shared" si="30"/>
        <v>0</v>
      </c>
      <c r="AT16" s="77">
        <f t="shared" si="30"/>
        <v>0</v>
      </c>
    </row>
    <row r="17" spans="1:79" s="77" customFormat="1" x14ac:dyDescent="0.2">
      <c r="A17" s="119"/>
      <c r="B17" s="110"/>
      <c r="C17" s="110"/>
      <c r="D17" s="111"/>
      <c r="E17" s="157"/>
    </row>
    <row r="18" spans="1:79" s="69" customFormat="1" x14ac:dyDescent="0.2">
      <c r="A18" s="128"/>
      <c r="B18" s="129"/>
      <c r="C18" s="129"/>
      <c r="D18" s="130"/>
      <c r="E18" s="161" t="str">
        <f xml:space="preserve"> InpCol!E$18</f>
        <v>First date of time ruler</v>
      </c>
      <c r="F18" s="69">
        <f xml:space="preserve"> InpCol!F$18</f>
        <v>41730</v>
      </c>
      <c r="G18" s="69" t="str">
        <f xml:space="preserve"> InpCol!G$18</f>
        <v>date</v>
      </c>
      <c r="I18" s="63"/>
    </row>
    <row r="19" spans="1:79" s="38" customFormat="1" x14ac:dyDescent="0.2">
      <c r="A19" s="128"/>
      <c r="B19" s="129"/>
      <c r="C19" s="129"/>
      <c r="D19" s="130"/>
      <c r="E19" s="157" t="s">
        <v>58</v>
      </c>
      <c r="F19" s="38">
        <f xml:space="preserve"> DATE(YEAR(F18), MONTH(F18), 1)</f>
        <v>41730</v>
      </c>
      <c r="G19" s="38" t="s">
        <v>57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69" customFormat="1" x14ac:dyDescent="0.2">
      <c r="A20" s="128"/>
      <c r="B20" s="129"/>
      <c r="C20" s="129"/>
      <c r="D20" s="130"/>
      <c r="E20" s="161"/>
      <c r="I20" s="63"/>
    </row>
    <row r="21" spans="1:79" s="38" customFormat="1" x14ac:dyDescent="0.2">
      <c r="A21" s="128"/>
      <c r="B21" s="129"/>
      <c r="C21" s="129"/>
      <c r="D21" s="130"/>
      <c r="E21" s="157" t="str">
        <f xml:space="preserve"> E$19</f>
        <v>First model period BEG</v>
      </c>
      <c r="F21" s="38">
        <f xml:space="preserve"> F$19</f>
        <v>41730</v>
      </c>
      <c r="G21" s="38" t="str">
        <f xml:space="preserve"> G$19</f>
        <v>month</v>
      </c>
      <c r="I21" s="28"/>
    </row>
    <row r="22" spans="1:79" s="77" customFormat="1" x14ac:dyDescent="0.2">
      <c r="A22" s="119"/>
      <c r="B22" s="110"/>
      <c r="C22" s="110"/>
      <c r="D22" s="111"/>
      <c r="E22" s="157" t="str">
        <f t="shared" ref="E22:AT22" si="31" xml:space="preserve"> E$16</f>
        <v>First model column flag</v>
      </c>
      <c r="F22" s="77">
        <f t="shared" si="31"/>
        <v>0</v>
      </c>
      <c r="G22" s="77" t="str">
        <f t="shared" si="31"/>
        <v>flag</v>
      </c>
      <c r="H22" s="77">
        <f t="shared" si="31"/>
        <v>1</v>
      </c>
      <c r="I22" s="77">
        <f t="shared" si="31"/>
        <v>0</v>
      </c>
      <c r="J22" s="77">
        <f t="shared" si="31"/>
        <v>1</v>
      </c>
      <c r="K22" s="77">
        <f t="shared" si="31"/>
        <v>0</v>
      </c>
      <c r="L22" s="77">
        <f t="shared" si="31"/>
        <v>0</v>
      </c>
      <c r="M22" s="77">
        <f t="shared" si="31"/>
        <v>0</v>
      </c>
      <c r="N22" s="77">
        <f t="shared" si="31"/>
        <v>0</v>
      </c>
      <c r="O22" s="77">
        <f t="shared" si="31"/>
        <v>0</v>
      </c>
      <c r="P22" s="77">
        <f t="shared" si="31"/>
        <v>0</v>
      </c>
      <c r="Q22" s="77">
        <f t="shared" si="31"/>
        <v>0</v>
      </c>
      <c r="R22" s="77">
        <f t="shared" si="31"/>
        <v>0</v>
      </c>
      <c r="S22" s="77">
        <f t="shared" si="31"/>
        <v>0</v>
      </c>
      <c r="T22" s="77">
        <f t="shared" si="31"/>
        <v>0</v>
      </c>
      <c r="U22" s="77">
        <f t="shared" si="31"/>
        <v>0</v>
      </c>
      <c r="V22" s="77">
        <f t="shared" si="31"/>
        <v>0</v>
      </c>
      <c r="W22" s="77">
        <f t="shared" si="31"/>
        <v>0</v>
      </c>
      <c r="X22" s="77">
        <f t="shared" si="31"/>
        <v>0</v>
      </c>
      <c r="Y22" s="77">
        <f t="shared" si="31"/>
        <v>0</v>
      </c>
      <c r="Z22" s="77">
        <f t="shared" si="31"/>
        <v>0</v>
      </c>
      <c r="AA22" s="77">
        <f t="shared" si="31"/>
        <v>0</v>
      </c>
      <c r="AB22" s="77">
        <f t="shared" si="31"/>
        <v>0</v>
      </c>
      <c r="AC22" s="77">
        <f t="shared" si="31"/>
        <v>0</v>
      </c>
      <c r="AD22" s="77">
        <f t="shared" si="31"/>
        <v>0</v>
      </c>
      <c r="AE22" s="77">
        <f t="shared" si="31"/>
        <v>0</v>
      </c>
      <c r="AF22" s="77">
        <f t="shared" si="31"/>
        <v>0</v>
      </c>
      <c r="AG22" s="77">
        <f t="shared" si="31"/>
        <v>0</v>
      </c>
      <c r="AH22" s="77">
        <f t="shared" si="31"/>
        <v>0</v>
      </c>
      <c r="AI22" s="77">
        <f t="shared" si="31"/>
        <v>0</v>
      </c>
      <c r="AJ22" s="77">
        <f t="shared" si="31"/>
        <v>0</v>
      </c>
      <c r="AK22" s="77">
        <f t="shared" si="31"/>
        <v>0</v>
      </c>
      <c r="AL22" s="77">
        <f t="shared" si="31"/>
        <v>0</v>
      </c>
      <c r="AM22" s="77">
        <f t="shared" si="31"/>
        <v>0</v>
      </c>
      <c r="AN22" s="77">
        <f t="shared" si="31"/>
        <v>0</v>
      </c>
      <c r="AO22" s="77">
        <f t="shared" si="31"/>
        <v>0</v>
      </c>
      <c r="AP22" s="77">
        <f t="shared" si="31"/>
        <v>0</v>
      </c>
      <c r="AQ22" s="77">
        <f t="shared" si="31"/>
        <v>0</v>
      </c>
      <c r="AR22" s="77">
        <f t="shared" si="31"/>
        <v>0</v>
      </c>
      <c r="AS22" s="77">
        <f t="shared" si="31"/>
        <v>0</v>
      </c>
      <c r="AT22" s="77">
        <f t="shared" si="31"/>
        <v>0</v>
      </c>
    </row>
    <row r="23" spans="1:79" s="27" customFormat="1" x14ac:dyDescent="0.2">
      <c r="A23" s="131"/>
      <c r="B23" s="132"/>
      <c r="C23" s="132"/>
      <c r="D23" s="133"/>
      <c r="E23" s="157" t="s">
        <v>56</v>
      </c>
      <c r="G23" s="27" t="s">
        <v>2</v>
      </c>
      <c r="J23" s="27">
        <f t="shared" ref="J23:S23" si="32" xml:space="preserve"> IF( J22 = 1, $F21, I24 + 1)</f>
        <v>41730</v>
      </c>
      <c r="K23" s="27">
        <f t="shared" si="32"/>
        <v>42095</v>
      </c>
      <c r="L23" s="27">
        <f t="shared" si="32"/>
        <v>42461</v>
      </c>
      <c r="M23" s="27">
        <f t="shared" si="32"/>
        <v>42826</v>
      </c>
      <c r="N23" s="27">
        <f t="shared" si="32"/>
        <v>43191</v>
      </c>
      <c r="O23" s="27">
        <f t="shared" si="32"/>
        <v>43556</v>
      </c>
      <c r="P23" s="27">
        <f t="shared" si="32"/>
        <v>43922</v>
      </c>
      <c r="Q23" s="27">
        <f t="shared" si="32"/>
        <v>44287</v>
      </c>
      <c r="R23" s="27">
        <f t="shared" si="32"/>
        <v>44652</v>
      </c>
      <c r="S23" s="27">
        <f t="shared" si="32"/>
        <v>45017</v>
      </c>
      <c r="T23" s="27">
        <f t="shared" ref="T23" si="33" xml:space="preserve"> IF( T22 = 1, $F21, S24 + 1)</f>
        <v>45383</v>
      </c>
      <c r="U23" s="27">
        <f t="shared" ref="U23" si="34" xml:space="preserve"> IF( U22 = 1, $F21, T24 + 1)</f>
        <v>45748</v>
      </c>
      <c r="V23" s="27">
        <f t="shared" ref="V23" si="35" xml:space="preserve"> IF( V22 = 1, $F21, U24 + 1)</f>
        <v>46113</v>
      </c>
      <c r="W23" s="27">
        <f t="shared" ref="W23" si="36" xml:space="preserve"> IF( W22 = 1, $F21, V24 + 1)</f>
        <v>46478</v>
      </c>
      <c r="X23" s="27">
        <f t="shared" ref="X23" si="37" xml:space="preserve"> IF( X22 = 1, $F21, W24 + 1)</f>
        <v>46844</v>
      </c>
      <c r="Y23" s="27">
        <f t="shared" ref="Y23" si="38" xml:space="preserve"> IF( Y22 = 1, $F21, X24 + 1)</f>
        <v>47209</v>
      </c>
      <c r="Z23" s="27">
        <f t="shared" ref="Z23" si="39" xml:space="preserve"> IF( Z22 = 1, $F21, Y24 + 1)</f>
        <v>47574</v>
      </c>
      <c r="AA23" s="27">
        <f t="shared" ref="AA23" si="40" xml:space="preserve"> IF( AA22 = 1, $F21, Z24 + 1)</f>
        <v>47939</v>
      </c>
      <c r="AB23" s="27">
        <f t="shared" ref="AB23" si="41" xml:space="preserve"> IF( AB22 = 1, $F21, AA24 + 1)</f>
        <v>48305</v>
      </c>
      <c r="AC23" s="27">
        <f t="shared" ref="AC23" si="42" xml:space="preserve"> IF( AC22 = 1, $F21, AB24 + 1)</f>
        <v>48670</v>
      </c>
      <c r="AD23" s="27">
        <f t="shared" ref="AD23" si="43" xml:space="preserve"> IF( AD22 = 1, $F21, AC24 + 1)</f>
        <v>49035</v>
      </c>
      <c r="AE23" s="27">
        <f t="shared" ref="AE23" si="44" xml:space="preserve"> IF( AE22 = 1, $F21, AD24 + 1)</f>
        <v>49400</v>
      </c>
      <c r="AF23" s="27">
        <f t="shared" ref="AF23" si="45" xml:space="preserve"> IF( AF22 = 1, $F21, AE24 + 1)</f>
        <v>49766</v>
      </c>
      <c r="AG23" s="27">
        <f t="shared" ref="AG23" si="46" xml:space="preserve"> IF( AG22 = 1, $F21, AF24 + 1)</f>
        <v>50131</v>
      </c>
      <c r="AH23" s="27">
        <f t="shared" ref="AH23" si="47" xml:space="preserve"> IF( AH22 = 1, $F21, AG24 + 1)</f>
        <v>50496</v>
      </c>
      <c r="AI23" s="27">
        <f t="shared" ref="AI23" si="48" xml:space="preserve"> IF( AI22 = 1, $F21, AH24 + 1)</f>
        <v>50861</v>
      </c>
      <c r="AJ23" s="27">
        <f t="shared" ref="AJ23" si="49" xml:space="preserve"> IF( AJ22 = 1, $F21, AI24 + 1)</f>
        <v>51227</v>
      </c>
      <c r="AK23" s="27">
        <f t="shared" ref="AK23" si="50" xml:space="preserve"> IF( AK22 = 1, $F21, AJ24 + 1)</f>
        <v>51592</v>
      </c>
      <c r="AL23" s="27">
        <f t="shared" ref="AL23" si="51" xml:space="preserve"> IF( AL22 = 1, $F21, AK24 + 1)</f>
        <v>51957</v>
      </c>
      <c r="AM23" s="27">
        <f t="shared" ref="AM23" si="52" xml:space="preserve"> IF( AM22 = 1, $F21, AL24 + 1)</f>
        <v>52322</v>
      </c>
      <c r="AN23" s="27">
        <f t="shared" ref="AN23" si="53" xml:space="preserve"> IF( AN22 = 1, $F21, AM24 + 1)</f>
        <v>52688</v>
      </c>
      <c r="AO23" s="27">
        <f t="shared" ref="AO23" si="54" xml:space="preserve"> IF( AO22 = 1, $F21, AN24 + 1)</f>
        <v>53053</v>
      </c>
      <c r="AP23" s="27">
        <f t="shared" ref="AP23" si="55" xml:space="preserve"> IF( AP22 = 1, $F21, AO24 + 1)</f>
        <v>53418</v>
      </c>
      <c r="AQ23" s="27">
        <f t="shared" ref="AQ23" si="56" xml:space="preserve"> IF( AQ22 = 1, $F21, AP24 + 1)</f>
        <v>53783</v>
      </c>
      <c r="AR23" s="27">
        <f t="shared" ref="AR23" si="57" xml:space="preserve"> IF( AR22 = 1, $F21, AQ24 + 1)</f>
        <v>54149</v>
      </c>
      <c r="AS23" s="27">
        <f t="shared" ref="AS23" si="58" xml:space="preserve"> IF( AS22 = 1, $F21, AR24 + 1)</f>
        <v>54514</v>
      </c>
      <c r="AT23" s="27">
        <f t="shared" ref="AT23" si="59" xml:space="preserve"> IF( AT22 = 1, $F21, AS24 + 1)</f>
        <v>54879</v>
      </c>
    </row>
    <row r="24" spans="1:79" s="72" customFormat="1" x14ac:dyDescent="0.2">
      <c r="A24" s="131"/>
      <c r="B24" s="134"/>
      <c r="C24" s="134"/>
      <c r="D24" s="135"/>
      <c r="E24" s="162" t="s">
        <v>67</v>
      </c>
      <c r="F24" s="67"/>
      <c r="G24" s="72" t="s">
        <v>2</v>
      </c>
      <c r="I24" s="73"/>
      <c r="J24" s="72">
        <f t="shared" ref="J24:S24" si="60" xml:space="preserve"> DATE(YEAR(J23), MONTH(J23) + 12, DAY(1) - 1)</f>
        <v>42094</v>
      </c>
      <c r="K24" s="72">
        <f t="shared" si="60"/>
        <v>42460</v>
      </c>
      <c r="L24" s="72">
        <f t="shared" si="60"/>
        <v>42825</v>
      </c>
      <c r="M24" s="72">
        <f t="shared" si="60"/>
        <v>43190</v>
      </c>
      <c r="N24" s="72">
        <f t="shared" si="60"/>
        <v>43555</v>
      </c>
      <c r="O24" s="72">
        <f t="shared" si="60"/>
        <v>43921</v>
      </c>
      <c r="P24" s="72">
        <f t="shared" si="60"/>
        <v>44286</v>
      </c>
      <c r="Q24" s="72">
        <f t="shared" si="60"/>
        <v>44651</v>
      </c>
      <c r="R24" s="72">
        <f t="shared" si="60"/>
        <v>45016</v>
      </c>
      <c r="S24" s="72">
        <f t="shared" si="60"/>
        <v>45382</v>
      </c>
      <c r="T24" s="72">
        <f t="shared" ref="T24:AT24" si="61" xml:space="preserve"> DATE(YEAR(T23), MONTH(T23) + 12, DAY(1) - 1)</f>
        <v>45747</v>
      </c>
      <c r="U24" s="72">
        <f t="shared" si="61"/>
        <v>46112</v>
      </c>
      <c r="V24" s="72">
        <f t="shared" si="61"/>
        <v>46477</v>
      </c>
      <c r="W24" s="72">
        <f t="shared" si="61"/>
        <v>46843</v>
      </c>
      <c r="X24" s="72">
        <f t="shared" si="61"/>
        <v>47208</v>
      </c>
      <c r="Y24" s="72">
        <f t="shared" si="61"/>
        <v>47573</v>
      </c>
      <c r="Z24" s="72">
        <f t="shared" si="61"/>
        <v>47938</v>
      </c>
      <c r="AA24" s="72">
        <f t="shared" si="61"/>
        <v>48304</v>
      </c>
      <c r="AB24" s="72">
        <f t="shared" si="61"/>
        <v>48669</v>
      </c>
      <c r="AC24" s="72">
        <f t="shared" si="61"/>
        <v>49034</v>
      </c>
      <c r="AD24" s="72">
        <f t="shared" si="61"/>
        <v>49399</v>
      </c>
      <c r="AE24" s="72">
        <f t="shared" si="61"/>
        <v>49765</v>
      </c>
      <c r="AF24" s="72">
        <f t="shared" si="61"/>
        <v>50130</v>
      </c>
      <c r="AG24" s="72">
        <f t="shared" si="61"/>
        <v>50495</v>
      </c>
      <c r="AH24" s="72">
        <f t="shared" si="61"/>
        <v>50860</v>
      </c>
      <c r="AI24" s="72">
        <f t="shared" si="61"/>
        <v>51226</v>
      </c>
      <c r="AJ24" s="72">
        <f t="shared" si="61"/>
        <v>51591</v>
      </c>
      <c r="AK24" s="72">
        <f t="shared" si="61"/>
        <v>51956</v>
      </c>
      <c r="AL24" s="72">
        <f t="shared" si="61"/>
        <v>52321</v>
      </c>
      <c r="AM24" s="72">
        <f t="shared" si="61"/>
        <v>52687</v>
      </c>
      <c r="AN24" s="72">
        <f t="shared" si="61"/>
        <v>53052</v>
      </c>
      <c r="AO24" s="72">
        <f t="shared" si="61"/>
        <v>53417</v>
      </c>
      <c r="AP24" s="72">
        <f t="shared" si="61"/>
        <v>53782</v>
      </c>
      <c r="AQ24" s="72">
        <f t="shared" si="61"/>
        <v>54148</v>
      </c>
      <c r="AR24" s="72">
        <f t="shared" si="61"/>
        <v>54513</v>
      </c>
      <c r="AS24" s="72">
        <f t="shared" si="61"/>
        <v>54878</v>
      </c>
      <c r="AT24" s="72">
        <f t="shared" si="61"/>
        <v>55243</v>
      </c>
    </row>
    <row r="25" spans="1:79" s="62" customFormat="1" x14ac:dyDescent="0.2">
      <c r="A25" s="131"/>
      <c r="B25" s="134"/>
      <c r="C25" s="134"/>
      <c r="D25" s="135"/>
      <c r="E25" s="159"/>
    </row>
    <row r="26" spans="1:79" s="62" customFormat="1" x14ac:dyDescent="0.2">
      <c r="A26" s="131"/>
      <c r="B26" s="134"/>
      <c r="C26" s="134"/>
      <c r="D26" s="135"/>
      <c r="E26" s="159" t="str">
        <f t="shared" ref="E26:AT26" si="62" xml:space="preserve"> E$24</f>
        <v>Model Period END</v>
      </c>
      <c r="F26" s="62">
        <f t="shared" si="62"/>
        <v>0</v>
      </c>
      <c r="G26" s="62" t="str">
        <f t="shared" si="62"/>
        <v>date</v>
      </c>
      <c r="H26" s="62">
        <f t="shared" si="62"/>
        <v>0</v>
      </c>
      <c r="I26" s="62">
        <f t="shared" si="62"/>
        <v>0</v>
      </c>
      <c r="J26" s="62">
        <f t="shared" si="62"/>
        <v>42094</v>
      </c>
      <c r="K26" s="62">
        <f t="shared" si="62"/>
        <v>42460</v>
      </c>
      <c r="L26" s="62">
        <f t="shared" si="62"/>
        <v>42825</v>
      </c>
      <c r="M26" s="62">
        <f t="shared" si="62"/>
        <v>43190</v>
      </c>
      <c r="N26" s="62">
        <f t="shared" si="62"/>
        <v>43555</v>
      </c>
      <c r="O26" s="62">
        <f t="shared" si="62"/>
        <v>43921</v>
      </c>
      <c r="P26" s="62">
        <f t="shared" si="62"/>
        <v>44286</v>
      </c>
      <c r="Q26" s="62">
        <f t="shared" si="62"/>
        <v>44651</v>
      </c>
      <c r="R26" s="62">
        <f t="shared" si="62"/>
        <v>45016</v>
      </c>
      <c r="S26" s="62">
        <f t="shared" si="62"/>
        <v>45382</v>
      </c>
      <c r="T26" s="62">
        <f t="shared" si="62"/>
        <v>45747</v>
      </c>
      <c r="U26" s="62">
        <f t="shared" si="62"/>
        <v>46112</v>
      </c>
      <c r="V26" s="62">
        <f t="shared" si="62"/>
        <v>46477</v>
      </c>
      <c r="W26" s="62">
        <f t="shared" si="62"/>
        <v>46843</v>
      </c>
      <c r="X26" s="62">
        <f t="shared" si="62"/>
        <v>47208</v>
      </c>
      <c r="Y26" s="62">
        <f t="shared" si="62"/>
        <v>47573</v>
      </c>
      <c r="Z26" s="62">
        <f t="shared" si="62"/>
        <v>47938</v>
      </c>
      <c r="AA26" s="62">
        <f t="shared" si="62"/>
        <v>48304</v>
      </c>
      <c r="AB26" s="62">
        <f t="shared" si="62"/>
        <v>48669</v>
      </c>
      <c r="AC26" s="62">
        <f t="shared" si="62"/>
        <v>49034</v>
      </c>
      <c r="AD26" s="62">
        <f t="shared" si="62"/>
        <v>49399</v>
      </c>
      <c r="AE26" s="62">
        <f t="shared" si="62"/>
        <v>49765</v>
      </c>
      <c r="AF26" s="62">
        <f t="shared" si="62"/>
        <v>50130</v>
      </c>
      <c r="AG26" s="62">
        <f t="shared" si="62"/>
        <v>50495</v>
      </c>
      <c r="AH26" s="62">
        <f t="shared" si="62"/>
        <v>50860</v>
      </c>
      <c r="AI26" s="62">
        <f t="shared" si="62"/>
        <v>51226</v>
      </c>
      <c r="AJ26" s="62">
        <f t="shared" si="62"/>
        <v>51591</v>
      </c>
      <c r="AK26" s="62">
        <f t="shared" si="62"/>
        <v>51956</v>
      </c>
      <c r="AL26" s="62">
        <f t="shared" si="62"/>
        <v>52321</v>
      </c>
      <c r="AM26" s="62">
        <f t="shared" si="62"/>
        <v>52687</v>
      </c>
      <c r="AN26" s="62">
        <f t="shared" si="62"/>
        <v>53052</v>
      </c>
      <c r="AO26" s="62">
        <f t="shared" si="62"/>
        <v>53417</v>
      </c>
      <c r="AP26" s="62">
        <f t="shared" si="62"/>
        <v>53782</v>
      </c>
      <c r="AQ26" s="62">
        <f t="shared" si="62"/>
        <v>54148</v>
      </c>
      <c r="AR26" s="62">
        <f t="shared" si="62"/>
        <v>54513</v>
      </c>
      <c r="AS26" s="62">
        <f t="shared" si="62"/>
        <v>54878</v>
      </c>
      <c r="AT26" s="62">
        <f t="shared" si="62"/>
        <v>55243</v>
      </c>
    </row>
    <row r="27" spans="1:79" s="62" customFormat="1" x14ac:dyDescent="0.2">
      <c r="A27" s="131"/>
      <c r="B27" s="134"/>
      <c r="C27" s="134"/>
      <c r="D27" s="135" t="s">
        <v>37</v>
      </c>
      <c r="E27" s="159" t="str">
        <f t="shared" ref="E27:AT27" si="63" xml:space="preserve"> E$23</f>
        <v>Model Period BEG</v>
      </c>
      <c r="F27" s="62">
        <f t="shared" si="63"/>
        <v>0</v>
      </c>
      <c r="G27" s="62" t="str">
        <f t="shared" si="63"/>
        <v>date</v>
      </c>
      <c r="H27" s="62">
        <f t="shared" si="63"/>
        <v>0</v>
      </c>
      <c r="I27" s="62">
        <f t="shared" si="63"/>
        <v>0</v>
      </c>
      <c r="J27" s="62">
        <f t="shared" si="63"/>
        <v>41730</v>
      </c>
      <c r="K27" s="62">
        <f t="shared" si="63"/>
        <v>42095</v>
      </c>
      <c r="L27" s="62">
        <f t="shared" si="63"/>
        <v>42461</v>
      </c>
      <c r="M27" s="62">
        <f t="shared" si="63"/>
        <v>42826</v>
      </c>
      <c r="N27" s="62">
        <f t="shared" si="63"/>
        <v>43191</v>
      </c>
      <c r="O27" s="62">
        <f t="shared" si="63"/>
        <v>43556</v>
      </c>
      <c r="P27" s="62">
        <f t="shared" si="63"/>
        <v>43922</v>
      </c>
      <c r="Q27" s="62">
        <f t="shared" si="63"/>
        <v>44287</v>
      </c>
      <c r="R27" s="62">
        <f t="shared" si="63"/>
        <v>44652</v>
      </c>
      <c r="S27" s="62">
        <f t="shared" si="63"/>
        <v>45017</v>
      </c>
      <c r="T27" s="62">
        <f t="shared" si="63"/>
        <v>45383</v>
      </c>
      <c r="U27" s="62">
        <f t="shared" si="63"/>
        <v>45748</v>
      </c>
      <c r="V27" s="62">
        <f t="shared" si="63"/>
        <v>46113</v>
      </c>
      <c r="W27" s="62">
        <f t="shared" si="63"/>
        <v>46478</v>
      </c>
      <c r="X27" s="62">
        <f t="shared" si="63"/>
        <v>46844</v>
      </c>
      <c r="Y27" s="62">
        <f t="shared" si="63"/>
        <v>47209</v>
      </c>
      <c r="Z27" s="62">
        <f t="shared" si="63"/>
        <v>47574</v>
      </c>
      <c r="AA27" s="62">
        <f t="shared" si="63"/>
        <v>47939</v>
      </c>
      <c r="AB27" s="62">
        <f t="shared" si="63"/>
        <v>48305</v>
      </c>
      <c r="AC27" s="62">
        <f t="shared" si="63"/>
        <v>48670</v>
      </c>
      <c r="AD27" s="62">
        <f t="shared" si="63"/>
        <v>49035</v>
      </c>
      <c r="AE27" s="62">
        <f t="shared" si="63"/>
        <v>49400</v>
      </c>
      <c r="AF27" s="62">
        <f t="shared" si="63"/>
        <v>49766</v>
      </c>
      <c r="AG27" s="62">
        <f t="shared" si="63"/>
        <v>50131</v>
      </c>
      <c r="AH27" s="62">
        <f t="shared" si="63"/>
        <v>50496</v>
      </c>
      <c r="AI27" s="62">
        <f t="shared" si="63"/>
        <v>50861</v>
      </c>
      <c r="AJ27" s="62">
        <f t="shared" si="63"/>
        <v>51227</v>
      </c>
      <c r="AK27" s="62">
        <f t="shared" si="63"/>
        <v>51592</v>
      </c>
      <c r="AL27" s="62">
        <f t="shared" si="63"/>
        <v>51957</v>
      </c>
      <c r="AM27" s="62">
        <f t="shared" si="63"/>
        <v>52322</v>
      </c>
      <c r="AN27" s="62">
        <f t="shared" si="63"/>
        <v>52688</v>
      </c>
      <c r="AO27" s="62">
        <f t="shared" si="63"/>
        <v>53053</v>
      </c>
      <c r="AP27" s="62">
        <f t="shared" si="63"/>
        <v>53418</v>
      </c>
      <c r="AQ27" s="62">
        <f t="shared" si="63"/>
        <v>53783</v>
      </c>
      <c r="AR27" s="62">
        <f t="shared" si="63"/>
        <v>54149</v>
      </c>
      <c r="AS27" s="62">
        <f t="shared" si="63"/>
        <v>54514</v>
      </c>
      <c r="AT27" s="62">
        <f t="shared" si="63"/>
        <v>54879</v>
      </c>
    </row>
    <row r="28" spans="1:79" s="71" customFormat="1" x14ac:dyDescent="0.2">
      <c r="A28" s="136"/>
      <c r="B28" s="137"/>
      <c r="C28" s="137"/>
      <c r="D28" s="138"/>
      <c r="E28" s="159" t="s">
        <v>55</v>
      </c>
      <c r="G28" s="71" t="s">
        <v>33</v>
      </c>
      <c r="H28" s="34">
        <f xml:space="preserve"> SUM(J28:CA28)</f>
        <v>13514</v>
      </c>
      <c r="J28" s="34">
        <f t="shared" ref="J28:S28" si="64" xml:space="preserve"> J26 - J27 + 1</f>
        <v>365</v>
      </c>
      <c r="K28" s="34">
        <f t="shared" si="64"/>
        <v>366</v>
      </c>
      <c r="L28" s="34">
        <f t="shared" si="64"/>
        <v>365</v>
      </c>
      <c r="M28" s="34">
        <f t="shared" si="64"/>
        <v>365</v>
      </c>
      <c r="N28" s="34">
        <f t="shared" si="64"/>
        <v>365</v>
      </c>
      <c r="O28" s="34">
        <f t="shared" si="64"/>
        <v>366</v>
      </c>
      <c r="P28" s="34">
        <f t="shared" si="64"/>
        <v>365</v>
      </c>
      <c r="Q28" s="34">
        <f t="shared" si="64"/>
        <v>365</v>
      </c>
      <c r="R28" s="34">
        <f t="shared" si="64"/>
        <v>365</v>
      </c>
      <c r="S28" s="34">
        <f t="shared" si="64"/>
        <v>366</v>
      </c>
      <c r="T28" s="34">
        <f t="shared" ref="T28:AT28" si="65" xml:space="preserve"> T26 - T27 + 1</f>
        <v>365</v>
      </c>
      <c r="U28" s="34">
        <f t="shared" si="65"/>
        <v>365</v>
      </c>
      <c r="V28" s="34">
        <f t="shared" si="65"/>
        <v>365</v>
      </c>
      <c r="W28" s="34">
        <f t="shared" si="65"/>
        <v>366</v>
      </c>
      <c r="X28" s="34">
        <f t="shared" si="65"/>
        <v>365</v>
      </c>
      <c r="Y28" s="34">
        <f t="shared" si="65"/>
        <v>365</v>
      </c>
      <c r="Z28" s="34">
        <f t="shared" si="65"/>
        <v>365</v>
      </c>
      <c r="AA28" s="34">
        <f t="shared" si="65"/>
        <v>366</v>
      </c>
      <c r="AB28" s="34">
        <f t="shared" si="65"/>
        <v>365</v>
      </c>
      <c r="AC28" s="34">
        <f t="shared" si="65"/>
        <v>365</v>
      </c>
      <c r="AD28" s="34">
        <f t="shared" si="65"/>
        <v>365</v>
      </c>
      <c r="AE28" s="34">
        <f t="shared" si="65"/>
        <v>366</v>
      </c>
      <c r="AF28" s="34">
        <f t="shared" si="65"/>
        <v>365</v>
      </c>
      <c r="AG28" s="34">
        <f t="shared" si="65"/>
        <v>365</v>
      </c>
      <c r="AH28" s="34">
        <f t="shared" si="65"/>
        <v>365</v>
      </c>
      <c r="AI28" s="34">
        <f t="shared" si="65"/>
        <v>366</v>
      </c>
      <c r="AJ28" s="34">
        <f t="shared" si="65"/>
        <v>365</v>
      </c>
      <c r="AK28" s="34">
        <f t="shared" si="65"/>
        <v>365</v>
      </c>
      <c r="AL28" s="34">
        <f t="shared" si="65"/>
        <v>365</v>
      </c>
      <c r="AM28" s="34">
        <f t="shared" si="65"/>
        <v>366</v>
      </c>
      <c r="AN28" s="34">
        <f t="shared" si="65"/>
        <v>365</v>
      </c>
      <c r="AO28" s="34">
        <f t="shared" si="65"/>
        <v>365</v>
      </c>
      <c r="AP28" s="34">
        <f t="shared" si="65"/>
        <v>365</v>
      </c>
      <c r="AQ28" s="34">
        <f t="shared" si="65"/>
        <v>366</v>
      </c>
      <c r="AR28" s="34">
        <f t="shared" si="65"/>
        <v>365</v>
      </c>
      <c r="AS28" s="34">
        <f t="shared" si="65"/>
        <v>365</v>
      </c>
      <c r="AT28" s="34">
        <f t="shared" si="65"/>
        <v>365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</row>
    <row r="29" spans="1:79" s="121" customFormat="1" x14ac:dyDescent="0.2">
      <c r="A29" s="139"/>
      <c r="B29" s="107"/>
      <c r="C29" s="107"/>
      <c r="D29" s="108"/>
      <c r="E29" s="160"/>
      <c r="G29" s="70"/>
    </row>
    <row r="30" spans="1:79" s="121" customFormat="1" x14ac:dyDescent="0.2">
      <c r="A30" s="139"/>
      <c r="B30" s="107"/>
      <c r="C30" s="107"/>
      <c r="D30" s="108"/>
      <c r="E30" s="160"/>
      <c r="G30" s="70"/>
    </row>
    <row r="31" spans="1:79" s="102" customFormat="1" x14ac:dyDescent="0.2">
      <c r="A31" s="140" t="s">
        <v>54</v>
      </c>
      <c r="B31" s="141"/>
      <c r="C31" s="141"/>
      <c r="D31" s="142"/>
      <c r="E31" s="158"/>
    </row>
    <row r="32" spans="1:79" s="62" customFormat="1" x14ac:dyDescent="0.2">
      <c r="A32" s="131"/>
      <c r="B32" s="134"/>
      <c r="C32" s="134"/>
      <c r="D32" s="135"/>
      <c r="E32" s="159"/>
    </row>
    <row r="33" spans="1:46" s="63" customFormat="1" x14ac:dyDescent="0.2">
      <c r="A33" s="128"/>
      <c r="B33" s="143"/>
      <c r="C33" s="143"/>
      <c r="D33" s="144"/>
      <c r="E33" s="163" t="str">
        <f xml:space="preserve"> InpCol!E$20</f>
        <v>Last Pre Forecast Date</v>
      </c>
      <c r="F33" s="63">
        <f xml:space="preserve"> InpCol!F$20</f>
        <v>42094</v>
      </c>
      <c r="G33" s="63" t="str">
        <f xml:space="preserve"> InpCol!G$20</f>
        <v>date</v>
      </c>
    </row>
    <row r="34" spans="1:46" s="145" customFormat="1" x14ac:dyDescent="0.2">
      <c r="A34" s="131"/>
      <c r="B34" s="132"/>
      <c r="C34" s="132"/>
      <c r="D34" s="133"/>
      <c r="E34" s="164" t="str">
        <f t="shared" ref="E34:AT34" si="66" xml:space="preserve"> E$24</f>
        <v>Model Period END</v>
      </c>
      <c r="F34" s="145">
        <f t="shared" si="66"/>
        <v>0</v>
      </c>
      <c r="G34" s="145" t="str">
        <f t="shared" si="66"/>
        <v>date</v>
      </c>
      <c r="H34" s="145">
        <f t="shared" si="66"/>
        <v>0</v>
      </c>
      <c r="I34" s="145">
        <f t="shared" si="66"/>
        <v>0</v>
      </c>
      <c r="J34" s="145">
        <f t="shared" si="66"/>
        <v>42094</v>
      </c>
      <c r="K34" s="145">
        <f t="shared" si="66"/>
        <v>42460</v>
      </c>
      <c r="L34" s="145">
        <f t="shared" si="66"/>
        <v>42825</v>
      </c>
      <c r="M34" s="145">
        <f t="shared" si="66"/>
        <v>43190</v>
      </c>
      <c r="N34" s="145">
        <f t="shared" si="66"/>
        <v>43555</v>
      </c>
      <c r="O34" s="145">
        <f t="shared" si="66"/>
        <v>43921</v>
      </c>
      <c r="P34" s="145">
        <f t="shared" si="66"/>
        <v>44286</v>
      </c>
      <c r="Q34" s="145">
        <f t="shared" si="66"/>
        <v>44651</v>
      </c>
      <c r="R34" s="145">
        <f t="shared" si="66"/>
        <v>45016</v>
      </c>
      <c r="S34" s="145">
        <f t="shared" si="66"/>
        <v>45382</v>
      </c>
      <c r="T34" s="145">
        <f t="shared" si="66"/>
        <v>45747</v>
      </c>
      <c r="U34" s="145">
        <f t="shared" si="66"/>
        <v>46112</v>
      </c>
      <c r="V34" s="145">
        <f t="shared" si="66"/>
        <v>46477</v>
      </c>
      <c r="W34" s="145">
        <f t="shared" si="66"/>
        <v>46843</v>
      </c>
      <c r="X34" s="145">
        <f t="shared" si="66"/>
        <v>47208</v>
      </c>
      <c r="Y34" s="145">
        <f t="shared" si="66"/>
        <v>47573</v>
      </c>
      <c r="Z34" s="145">
        <f t="shared" si="66"/>
        <v>47938</v>
      </c>
      <c r="AA34" s="145">
        <f t="shared" si="66"/>
        <v>48304</v>
      </c>
      <c r="AB34" s="145">
        <f t="shared" si="66"/>
        <v>48669</v>
      </c>
      <c r="AC34" s="145">
        <f t="shared" si="66"/>
        <v>49034</v>
      </c>
      <c r="AD34" s="145">
        <f t="shared" si="66"/>
        <v>49399</v>
      </c>
      <c r="AE34" s="145">
        <f t="shared" si="66"/>
        <v>49765</v>
      </c>
      <c r="AF34" s="145">
        <f t="shared" si="66"/>
        <v>50130</v>
      </c>
      <c r="AG34" s="145">
        <f t="shared" si="66"/>
        <v>50495</v>
      </c>
      <c r="AH34" s="145">
        <f t="shared" si="66"/>
        <v>50860</v>
      </c>
      <c r="AI34" s="145">
        <f t="shared" si="66"/>
        <v>51226</v>
      </c>
      <c r="AJ34" s="145">
        <f t="shared" si="66"/>
        <v>51591</v>
      </c>
      <c r="AK34" s="145">
        <f t="shared" si="66"/>
        <v>51956</v>
      </c>
      <c r="AL34" s="145">
        <f t="shared" si="66"/>
        <v>52321</v>
      </c>
      <c r="AM34" s="145">
        <f t="shared" si="66"/>
        <v>52687</v>
      </c>
      <c r="AN34" s="145">
        <f t="shared" si="66"/>
        <v>53052</v>
      </c>
      <c r="AO34" s="145">
        <f t="shared" si="66"/>
        <v>53417</v>
      </c>
      <c r="AP34" s="145">
        <f t="shared" si="66"/>
        <v>53782</v>
      </c>
      <c r="AQ34" s="145">
        <f t="shared" si="66"/>
        <v>54148</v>
      </c>
      <c r="AR34" s="145">
        <f t="shared" si="66"/>
        <v>54513</v>
      </c>
      <c r="AS34" s="145">
        <f t="shared" si="66"/>
        <v>54878</v>
      </c>
      <c r="AT34" s="145">
        <f t="shared" si="66"/>
        <v>55243</v>
      </c>
    </row>
    <row r="35" spans="1:46" s="77" customFormat="1" x14ac:dyDescent="0.2">
      <c r="A35" s="119"/>
      <c r="B35" s="110"/>
      <c r="C35" s="110"/>
      <c r="D35" s="111"/>
      <c r="E35" s="157" t="s">
        <v>53</v>
      </c>
      <c r="G35" s="77" t="s">
        <v>23</v>
      </c>
      <c r="H35" s="77">
        <f xml:space="preserve"> SUM(J35:CA35)</f>
        <v>1</v>
      </c>
      <c r="J35" s="77">
        <f t="shared" ref="J35:S35" si="67" xml:space="preserve"> IF(J34 = $F33, 1, 0)</f>
        <v>1</v>
      </c>
      <c r="K35" s="77">
        <f t="shared" si="67"/>
        <v>0</v>
      </c>
      <c r="L35" s="77">
        <f t="shared" si="67"/>
        <v>0</v>
      </c>
      <c r="M35" s="77">
        <f t="shared" si="67"/>
        <v>0</v>
      </c>
      <c r="N35" s="77">
        <f t="shared" si="67"/>
        <v>0</v>
      </c>
      <c r="O35" s="77">
        <f t="shared" si="67"/>
        <v>0</v>
      </c>
      <c r="P35" s="77">
        <f t="shared" si="67"/>
        <v>0</v>
      </c>
      <c r="Q35" s="77">
        <f t="shared" si="67"/>
        <v>0</v>
      </c>
      <c r="R35" s="77">
        <f t="shared" si="67"/>
        <v>0</v>
      </c>
      <c r="S35" s="77">
        <f t="shared" si="67"/>
        <v>0</v>
      </c>
      <c r="T35" s="77">
        <f t="shared" ref="T35:AT35" si="68" xml:space="preserve"> IF(T34 = $F33, 1, 0)</f>
        <v>0</v>
      </c>
      <c r="U35" s="77">
        <f t="shared" si="68"/>
        <v>0</v>
      </c>
      <c r="V35" s="77">
        <f t="shared" si="68"/>
        <v>0</v>
      </c>
      <c r="W35" s="77">
        <f t="shared" si="68"/>
        <v>0</v>
      </c>
      <c r="X35" s="77">
        <f t="shared" si="68"/>
        <v>0</v>
      </c>
      <c r="Y35" s="77">
        <f t="shared" si="68"/>
        <v>0</v>
      </c>
      <c r="Z35" s="77">
        <f t="shared" si="68"/>
        <v>0</v>
      </c>
      <c r="AA35" s="77">
        <f t="shared" si="68"/>
        <v>0</v>
      </c>
      <c r="AB35" s="77">
        <f t="shared" si="68"/>
        <v>0</v>
      </c>
      <c r="AC35" s="77">
        <f t="shared" si="68"/>
        <v>0</v>
      </c>
      <c r="AD35" s="77">
        <f t="shared" si="68"/>
        <v>0</v>
      </c>
      <c r="AE35" s="77">
        <f t="shared" si="68"/>
        <v>0</v>
      </c>
      <c r="AF35" s="77">
        <f t="shared" si="68"/>
        <v>0</v>
      </c>
      <c r="AG35" s="77">
        <f t="shared" si="68"/>
        <v>0</v>
      </c>
      <c r="AH35" s="77">
        <f t="shared" si="68"/>
        <v>0</v>
      </c>
      <c r="AI35" s="77">
        <f t="shared" si="68"/>
        <v>0</v>
      </c>
      <c r="AJ35" s="77">
        <f t="shared" si="68"/>
        <v>0</v>
      </c>
      <c r="AK35" s="77">
        <f t="shared" si="68"/>
        <v>0</v>
      </c>
      <c r="AL35" s="77">
        <f t="shared" si="68"/>
        <v>0</v>
      </c>
      <c r="AM35" s="77">
        <f t="shared" si="68"/>
        <v>0</v>
      </c>
      <c r="AN35" s="77">
        <f t="shared" si="68"/>
        <v>0</v>
      </c>
      <c r="AO35" s="77">
        <f t="shared" si="68"/>
        <v>0</v>
      </c>
      <c r="AP35" s="77">
        <f t="shared" si="68"/>
        <v>0</v>
      </c>
      <c r="AQ35" s="77">
        <f t="shared" si="68"/>
        <v>0</v>
      </c>
      <c r="AR35" s="77">
        <f t="shared" si="68"/>
        <v>0</v>
      </c>
      <c r="AS35" s="77">
        <f t="shared" si="68"/>
        <v>0</v>
      </c>
      <c r="AT35" s="77">
        <f t="shared" si="68"/>
        <v>0</v>
      </c>
    </row>
    <row r="36" spans="1:46" s="77" customFormat="1" x14ac:dyDescent="0.2">
      <c r="A36" s="119"/>
      <c r="B36" s="110"/>
      <c r="C36" s="110"/>
      <c r="D36" s="111"/>
      <c r="E36" s="157" t="s">
        <v>52</v>
      </c>
      <c r="G36" s="77" t="s">
        <v>23</v>
      </c>
      <c r="H36" s="77">
        <f xml:space="preserve"> SUM(J36:CA36)</f>
        <v>1</v>
      </c>
      <c r="J36" s="77">
        <f t="shared" ref="J36:S36" si="69" xml:space="preserve"> IF($F33 &gt;= J34, 1, 0)</f>
        <v>1</v>
      </c>
      <c r="K36" s="77">
        <f t="shared" si="69"/>
        <v>0</v>
      </c>
      <c r="L36" s="77">
        <f t="shared" si="69"/>
        <v>0</v>
      </c>
      <c r="M36" s="77">
        <f t="shared" si="69"/>
        <v>0</v>
      </c>
      <c r="N36" s="77">
        <f t="shared" si="69"/>
        <v>0</v>
      </c>
      <c r="O36" s="77">
        <f t="shared" si="69"/>
        <v>0</v>
      </c>
      <c r="P36" s="77">
        <f t="shared" si="69"/>
        <v>0</v>
      </c>
      <c r="Q36" s="77">
        <f t="shared" si="69"/>
        <v>0</v>
      </c>
      <c r="R36" s="77">
        <f t="shared" si="69"/>
        <v>0</v>
      </c>
      <c r="S36" s="77">
        <f t="shared" si="69"/>
        <v>0</v>
      </c>
      <c r="T36" s="77">
        <f t="shared" ref="T36:AT36" si="70" xml:space="preserve"> IF($F33 &gt;= T34, 1, 0)</f>
        <v>0</v>
      </c>
      <c r="U36" s="77">
        <f t="shared" si="70"/>
        <v>0</v>
      </c>
      <c r="V36" s="77">
        <f t="shared" si="70"/>
        <v>0</v>
      </c>
      <c r="W36" s="77">
        <f t="shared" si="70"/>
        <v>0</v>
      </c>
      <c r="X36" s="77">
        <f t="shared" si="70"/>
        <v>0</v>
      </c>
      <c r="Y36" s="77">
        <f t="shared" si="70"/>
        <v>0</v>
      </c>
      <c r="Z36" s="77">
        <f t="shared" si="70"/>
        <v>0</v>
      </c>
      <c r="AA36" s="77">
        <f t="shared" si="70"/>
        <v>0</v>
      </c>
      <c r="AB36" s="77">
        <f t="shared" si="70"/>
        <v>0</v>
      </c>
      <c r="AC36" s="77">
        <f t="shared" si="70"/>
        <v>0</v>
      </c>
      <c r="AD36" s="77">
        <f t="shared" si="70"/>
        <v>0</v>
      </c>
      <c r="AE36" s="77">
        <f t="shared" si="70"/>
        <v>0</v>
      </c>
      <c r="AF36" s="77">
        <f t="shared" si="70"/>
        <v>0</v>
      </c>
      <c r="AG36" s="77">
        <f t="shared" si="70"/>
        <v>0</v>
      </c>
      <c r="AH36" s="77">
        <f t="shared" si="70"/>
        <v>0</v>
      </c>
      <c r="AI36" s="77">
        <f t="shared" si="70"/>
        <v>0</v>
      </c>
      <c r="AJ36" s="77">
        <f t="shared" si="70"/>
        <v>0</v>
      </c>
      <c r="AK36" s="77">
        <f t="shared" si="70"/>
        <v>0</v>
      </c>
      <c r="AL36" s="77">
        <f t="shared" si="70"/>
        <v>0</v>
      </c>
      <c r="AM36" s="77">
        <f t="shared" si="70"/>
        <v>0</v>
      </c>
      <c r="AN36" s="77">
        <f t="shared" si="70"/>
        <v>0</v>
      </c>
      <c r="AO36" s="77">
        <f t="shared" si="70"/>
        <v>0</v>
      </c>
      <c r="AP36" s="77">
        <f t="shared" si="70"/>
        <v>0</v>
      </c>
      <c r="AQ36" s="77">
        <f t="shared" si="70"/>
        <v>0</v>
      </c>
      <c r="AR36" s="77">
        <f t="shared" si="70"/>
        <v>0</v>
      </c>
      <c r="AS36" s="77">
        <f t="shared" si="70"/>
        <v>0</v>
      </c>
      <c r="AT36" s="77">
        <f t="shared" si="70"/>
        <v>0</v>
      </c>
    </row>
    <row r="37" spans="1:46" s="80" customFormat="1" x14ac:dyDescent="0.2">
      <c r="A37" s="119"/>
      <c r="B37" s="115"/>
      <c r="C37" s="115"/>
      <c r="D37" s="120"/>
      <c r="E37" s="159" t="s">
        <v>51</v>
      </c>
      <c r="F37" s="34">
        <f xml:space="preserve"> SUM(J36:CA36)</f>
        <v>1</v>
      </c>
      <c r="G37" s="80" t="s">
        <v>39</v>
      </c>
    </row>
    <row r="38" spans="1:46" s="80" customFormat="1" x14ac:dyDescent="0.2">
      <c r="A38" s="119"/>
      <c r="B38" s="115"/>
      <c r="C38" s="115"/>
      <c r="D38" s="120"/>
      <c r="E38" s="159"/>
    </row>
    <row r="39" spans="1:46" s="69" customFormat="1" x14ac:dyDescent="0.2">
      <c r="A39" s="146"/>
      <c r="B39" s="129"/>
      <c r="C39" s="129"/>
      <c r="D39" s="130"/>
      <c r="E39" s="161" t="str">
        <f xml:space="preserve"> InpCol!E$22</f>
        <v>Acquisition date (midnight)</v>
      </c>
      <c r="F39" s="69">
        <f xml:space="preserve"> InpCol!F$22</f>
        <v>42094</v>
      </c>
      <c r="G39" s="69" t="str">
        <f xml:space="preserve"> InpCol!G$22</f>
        <v>date</v>
      </c>
    </row>
    <row r="40" spans="1:46" s="145" customFormat="1" x14ac:dyDescent="0.2">
      <c r="A40" s="131"/>
      <c r="B40" s="132"/>
      <c r="C40" s="132"/>
      <c r="D40" s="133"/>
      <c r="E40" s="164" t="str">
        <f t="shared" ref="E40:AT40" si="71" xml:space="preserve"> E$24</f>
        <v>Model Period END</v>
      </c>
      <c r="F40" s="145">
        <f t="shared" si="71"/>
        <v>0</v>
      </c>
      <c r="G40" s="145" t="str">
        <f t="shared" si="71"/>
        <v>date</v>
      </c>
      <c r="H40" s="145">
        <f t="shared" si="71"/>
        <v>0</v>
      </c>
      <c r="I40" s="145">
        <f t="shared" si="71"/>
        <v>0</v>
      </c>
      <c r="J40" s="145">
        <f t="shared" si="71"/>
        <v>42094</v>
      </c>
      <c r="K40" s="145">
        <f t="shared" si="71"/>
        <v>42460</v>
      </c>
      <c r="L40" s="145">
        <f t="shared" si="71"/>
        <v>42825</v>
      </c>
      <c r="M40" s="145">
        <f t="shared" si="71"/>
        <v>43190</v>
      </c>
      <c r="N40" s="145">
        <f t="shared" si="71"/>
        <v>43555</v>
      </c>
      <c r="O40" s="145">
        <f t="shared" si="71"/>
        <v>43921</v>
      </c>
      <c r="P40" s="145">
        <f t="shared" si="71"/>
        <v>44286</v>
      </c>
      <c r="Q40" s="145">
        <f t="shared" si="71"/>
        <v>44651</v>
      </c>
      <c r="R40" s="145">
        <f t="shared" si="71"/>
        <v>45016</v>
      </c>
      <c r="S40" s="145">
        <f t="shared" si="71"/>
        <v>45382</v>
      </c>
      <c r="T40" s="145">
        <f t="shared" si="71"/>
        <v>45747</v>
      </c>
      <c r="U40" s="145">
        <f t="shared" si="71"/>
        <v>46112</v>
      </c>
      <c r="V40" s="145">
        <f t="shared" si="71"/>
        <v>46477</v>
      </c>
      <c r="W40" s="145">
        <f t="shared" si="71"/>
        <v>46843</v>
      </c>
      <c r="X40" s="145">
        <f t="shared" si="71"/>
        <v>47208</v>
      </c>
      <c r="Y40" s="145">
        <f t="shared" si="71"/>
        <v>47573</v>
      </c>
      <c r="Z40" s="145">
        <f t="shared" si="71"/>
        <v>47938</v>
      </c>
      <c r="AA40" s="145">
        <f t="shared" si="71"/>
        <v>48304</v>
      </c>
      <c r="AB40" s="145">
        <f t="shared" si="71"/>
        <v>48669</v>
      </c>
      <c r="AC40" s="145">
        <f t="shared" si="71"/>
        <v>49034</v>
      </c>
      <c r="AD40" s="145">
        <f t="shared" si="71"/>
        <v>49399</v>
      </c>
      <c r="AE40" s="145">
        <f t="shared" si="71"/>
        <v>49765</v>
      </c>
      <c r="AF40" s="145">
        <f t="shared" si="71"/>
        <v>50130</v>
      </c>
      <c r="AG40" s="145">
        <f t="shared" si="71"/>
        <v>50495</v>
      </c>
      <c r="AH40" s="145">
        <f t="shared" si="71"/>
        <v>50860</v>
      </c>
      <c r="AI40" s="145">
        <f t="shared" si="71"/>
        <v>51226</v>
      </c>
      <c r="AJ40" s="145">
        <f t="shared" si="71"/>
        <v>51591</v>
      </c>
      <c r="AK40" s="145">
        <f t="shared" si="71"/>
        <v>51956</v>
      </c>
      <c r="AL40" s="145">
        <f t="shared" si="71"/>
        <v>52321</v>
      </c>
      <c r="AM40" s="145">
        <f t="shared" si="71"/>
        <v>52687</v>
      </c>
      <c r="AN40" s="145">
        <f t="shared" si="71"/>
        <v>53052</v>
      </c>
      <c r="AO40" s="145">
        <f t="shared" si="71"/>
        <v>53417</v>
      </c>
      <c r="AP40" s="145">
        <f t="shared" si="71"/>
        <v>53782</v>
      </c>
      <c r="AQ40" s="145">
        <f t="shared" si="71"/>
        <v>54148</v>
      </c>
      <c r="AR40" s="145">
        <f t="shared" si="71"/>
        <v>54513</v>
      </c>
      <c r="AS40" s="145">
        <f t="shared" si="71"/>
        <v>54878</v>
      </c>
      <c r="AT40" s="145">
        <f t="shared" si="71"/>
        <v>55243</v>
      </c>
    </row>
    <row r="41" spans="1:46" s="68" customFormat="1" x14ac:dyDescent="0.2">
      <c r="A41" s="119"/>
      <c r="B41" s="110"/>
      <c r="C41" s="110"/>
      <c r="D41" s="111"/>
      <c r="E41" s="165" t="s">
        <v>50</v>
      </c>
      <c r="G41" s="68" t="s">
        <v>23</v>
      </c>
      <c r="H41" s="68">
        <f xml:space="preserve"> SUM(J41:CA41)</f>
        <v>1</v>
      </c>
      <c r="J41" s="68">
        <f t="shared" ref="J41:S41" si="72" xml:space="preserve"> IF(J40 = $F39, 1, 0)</f>
        <v>1</v>
      </c>
      <c r="K41" s="68">
        <f t="shared" si="72"/>
        <v>0</v>
      </c>
      <c r="L41" s="68">
        <f t="shared" si="72"/>
        <v>0</v>
      </c>
      <c r="M41" s="68">
        <f t="shared" si="72"/>
        <v>0</v>
      </c>
      <c r="N41" s="68">
        <f t="shared" si="72"/>
        <v>0</v>
      </c>
      <c r="O41" s="68">
        <f t="shared" si="72"/>
        <v>0</v>
      </c>
      <c r="P41" s="68">
        <f t="shared" si="72"/>
        <v>0</v>
      </c>
      <c r="Q41" s="68">
        <f t="shared" si="72"/>
        <v>0</v>
      </c>
      <c r="R41" s="68">
        <f t="shared" si="72"/>
        <v>0</v>
      </c>
      <c r="S41" s="68">
        <f t="shared" si="72"/>
        <v>0</v>
      </c>
      <c r="T41" s="68">
        <f t="shared" ref="T41:AT41" si="73" xml:space="preserve"> IF(T40 = $F39, 1, 0)</f>
        <v>0</v>
      </c>
      <c r="U41" s="68">
        <f t="shared" si="73"/>
        <v>0</v>
      </c>
      <c r="V41" s="68">
        <f t="shared" si="73"/>
        <v>0</v>
      </c>
      <c r="W41" s="68">
        <f t="shared" si="73"/>
        <v>0</v>
      </c>
      <c r="X41" s="68">
        <f t="shared" si="73"/>
        <v>0</v>
      </c>
      <c r="Y41" s="68">
        <f t="shared" si="73"/>
        <v>0</v>
      </c>
      <c r="Z41" s="68">
        <f t="shared" si="73"/>
        <v>0</v>
      </c>
      <c r="AA41" s="68">
        <f t="shared" si="73"/>
        <v>0</v>
      </c>
      <c r="AB41" s="68">
        <f t="shared" si="73"/>
        <v>0</v>
      </c>
      <c r="AC41" s="68">
        <f t="shared" si="73"/>
        <v>0</v>
      </c>
      <c r="AD41" s="68">
        <f t="shared" si="73"/>
        <v>0</v>
      </c>
      <c r="AE41" s="68">
        <f t="shared" si="73"/>
        <v>0</v>
      </c>
      <c r="AF41" s="68">
        <f t="shared" si="73"/>
        <v>0</v>
      </c>
      <c r="AG41" s="68">
        <f t="shared" si="73"/>
        <v>0</v>
      </c>
      <c r="AH41" s="68">
        <f t="shared" si="73"/>
        <v>0</v>
      </c>
      <c r="AI41" s="68">
        <f t="shared" si="73"/>
        <v>0</v>
      </c>
      <c r="AJ41" s="68">
        <f t="shared" si="73"/>
        <v>0</v>
      </c>
      <c r="AK41" s="68">
        <f t="shared" si="73"/>
        <v>0</v>
      </c>
      <c r="AL41" s="68">
        <f t="shared" si="73"/>
        <v>0</v>
      </c>
      <c r="AM41" s="68">
        <f t="shared" si="73"/>
        <v>0</v>
      </c>
      <c r="AN41" s="68">
        <f t="shared" si="73"/>
        <v>0</v>
      </c>
      <c r="AO41" s="68">
        <f t="shared" si="73"/>
        <v>0</v>
      </c>
      <c r="AP41" s="68">
        <f t="shared" si="73"/>
        <v>0</v>
      </c>
      <c r="AQ41" s="68">
        <f t="shared" si="73"/>
        <v>0</v>
      </c>
      <c r="AR41" s="68">
        <f t="shared" si="73"/>
        <v>0</v>
      </c>
      <c r="AS41" s="68">
        <f t="shared" si="73"/>
        <v>0</v>
      </c>
      <c r="AT41" s="68">
        <f t="shared" si="73"/>
        <v>0</v>
      </c>
    </row>
    <row r="42" spans="1:46" s="62" customFormat="1" x14ac:dyDescent="0.2">
      <c r="A42" s="131"/>
      <c r="B42" s="134"/>
      <c r="C42" s="134"/>
      <c r="D42" s="135"/>
      <c r="E42" s="159"/>
    </row>
    <row r="43" spans="1:46" s="62" customFormat="1" x14ac:dyDescent="0.2">
      <c r="A43" s="131"/>
      <c r="B43" s="134"/>
      <c r="C43" s="134"/>
      <c r="D43" s="135"/>
      <c r="E43" s="159"/>
    </row>
    <row r="44" spans="1:46" s="17" customFormat="1" x14ac:dyDescent="0.2">
      <c r="A44" s="116" t="s">
        <v>49</v>
      </c>
      <c r="B44" s="117"/>
      <c r="C44" s="117"/>
      <c r="D44" s="118"/>
      <c r="E44" s="158"/>
    </row>
    <row r="45" spans="1:46" s="80" customFormat="1" x14ac:dyDescent="0.2">
      <c r="A45" s="119"/>
      <c r="B45" s="115"/>
      <c r="C45" s="115"/>
      <c r="D45" s="120"/>
      <c r="E45" s="159"/>
    </row>
    <row r="46" spans="1:46" s="77" customFormat="1" x14ac:dyDescent="0.2">
      <c r="A46" s="109"/>
      <c r="B46" s="115"/>
      <c r="C46" s="115"/>
      <c r="D46" s="111"/>
      <c r="E46" s="157" t="str">
        <f t="shared" ref="E46:AT46" si="74" xml:space="preserve"> E$35</f>
        <v>Last Pre Forecast Flag</v>
      </c>
      <c r="F46" s="77">
        <f t="shared" si="74"/>
        <v>0</v>
      </c>
      <c r="G46" s="77" t="str">
        <f t="shared" si="74"/>
        <v>flag</v>
      </c>
      <c r="H46" s="77">
        <f t="shared" si="74"/>
        <v>1</v>
      </c>
      <c r="I46" s="77">
        <f t="shared" si="74"/>
        <v>0</v>
      </c>
      <c r="J46" s="77">
        <f t="shared" si="74"/>
        <v>1</v>
      </c>
      <c r="K46" s="77">
        <f t="shared" si="74"/>
        <v>0</v>
      </c>
      <c r="L46" s="77">
        <f t="shared" si="74"/>
        <v>0</v>
      </c>
      <c r="M46" s="77">
        <f t="shared" si="74"/>
        <v>0</v>
      </c>
      <c r="N46" s="77">
        <f t="shared" si="74"/>
        <v>0</v>
      </c>
      <c r="O46" s="77">
        <f t="shared" si="74"/>
        <v>0</v>
      </c>
      <c r="P46" s="77">
        <f t="shared" si="74"/>
        <v>0</v>
      </c>
      <c r="Q46" s="77">
        <f t="shared" si="74"/>
        <v>0</v>
      </c>
      <c r="R46" s="77">
        <f t="shared" si="74"/>
        <v>0</v>
      </c>
      <c r="S46" s="77">
        <f t="shared" si="74"/>
        <v>0</v>
      </c>
      <c r="T46" s="77">
        <f t="shared" si="74"/>
        <v>0</v>
      </c>
      <c r="U46" s="77">
        <f t="shared" si="74"/>
        <v>0</v>
      </c>
      <c r="V46" s="77">
        <f t="shared" si="74"/>
        <v>0</v>
      </c>
      <c r="W46" s="77">
        <f t="shared" si="74"/>
        <v>0</v>
      </c>
      <c r="X46" s="77">
        <f t="shared" si="74"/>
        <v>0</v>
      </c>
      <c r="Y46" s="77">
        <f t="shared" si="74"/>
        <v>0</v>
      </c>
      <c r="Z46" s="77">
        <f t="shared" si="74"/>
        <v>0</v>
      </c>
      <c r="AA46" s="77">
        <f t="shared" si="74"/>
        <v>0</v>
      </c>
      <c r="AB46" s="77">
        <f t="shared" si="74"/>
        <v>0</v>
      </c>
      <c r="AC46" s="77">
        <f t="shared" si="74"/>
        <v>0</v>
      </c>
      <c r="AD46" s="77">
        <f t="shared" si="74"/>
        <v>0</v>
      </c>
      <c r="AE46" s="77">
        <f t="shared" si="74"/>
        <v>0</v>
      </c>
      <c r="AF46" s="77">
        <f t="shared" si="74"/>
        <v>0</v>
      </c>
      <c r="AG46" s="77">
        <f t="shared" si="74"/>
        <v>0</v>
      </c>
      <c r="AH46" s="77">
        <f t="shared" si="74"/>
        <v>0</v>
      </c>
      <c r="AI46" s="77">
        <f t="shared" si="74"/>
        <v>0</v>
      </c>
      <c r="AJ46" s="77">
        <f t="shared" si="74"/>
        <v>0</v>
      </c>
      <c r="AK46" s="77">
        <f t="shared" si="74"/>
        <v>0</v>
      </c>
      <c r="AL46" s="77">
        <f t="shared" si="74"/>
        <v>0</v>
      </c>
      <c r="AM46" s="77">
        <f t="shared" si="74"/>
        <v>0</v>
      </c>
      <c r="AN46" s="77">
        <f t="shared" si="74"/>
        <v>0</v>
      </c>
      <c r="AO46" s="77">
        <f t="shared" si="74"/>
        <v>0</v>
      </c>
      <c r="AP46" s="77">
        <f t="shared" si="74"/>
        <v>0</v>
      </c>
      <c r="AQ46" s="77">
        <f t="shared" si="74"/>
        <v>0</v>
      </c>
      <c r="AR46" s="77">
        <f t="shared" si="74"/>
        <v>0</v>
      </c>
      <c r="AS46" s="77">
        <f t="shared" si="74"/>
        <v>0</v>
      </c>
      <c r="AT46" s="77">
        <f t="shared" si="74"/>
        <v>0</v>
      </c>
    </row>
    <row r="47" spans="1:46" s="77" customFormat="1" x14ac:dyDescent="0.2">
      <c r="A47" s="109"/>
      <c r="B47" s="115"/>
      <c r="C47" s="115"/>
      <c r="D47" s="111"/>
      <c r="E47" s="157" t="s">
        <v>48</v>
      </c>
      <c r="G47" s="77" t="s">
        <v>23</v>
      </c>
      <c r="H47" s="77">
        <f xml:space="preserve"> SUM(J47:CA47)</f>
        <v>1</v>
      </c>
      <c r="J47" s="77">
        <f t="shared" ref="J47:S47" si="75" xml:space="preserve"> I46</f>
        <v>0</v>
      </c>
      <c r="K47" s="77">
        <f t="shared" si="75"/>
        <v>1</v>
      </c>
      <c r="L47" s="77">
        <f t="shared" si="75"/>
        <v>0</v>
      </c>
      <c r="M47" s="77">
        <f t="shared" si="75"/>
        <v>0</v>
      </c>
      <c r="N47" s="77">
        <f t="shared" si="75"/>
        <v>0</v>
      </c>
      <c r="O47" s="77">
        <f t="shared" si="75"/>
        <v>0</v>
      </c>
      <c r="P47" s="77">
        <f t="shared" si="75"/>
        <v>0</v>
      </c>
      <c r="Q47" s="77">
        <f t="shared" si="75"/>
        <v>0</v>
      </c>
      <c r="R47" s="77">
        <f t="shared" si="75"/>
        <v>0</v>
      </c>
      <c r="S47" s="77">
        <f t="shared" si="75"/>
        <v>0</v>
      </c>
      <c r="T47" s="77">
        <f t="shared" ref="T47" si="76" xml:space="preserve"> S46</f>
        <v>0</v>
      </c>
      <c r="U47" s="77">
        <f t="shared" ref="U47" si="77" xml:space="preserve"> T46</f>
        <v>0</v>
      </c>
      <c r="V47" s="77">
        <f t="shared" ref="V47" si="78" xml:space="preserve"> U46</f>
        <v>0</v>
      </c>
      <c r="W47" s="77">
        <f t="shared" ref="W47" si="79" xml:space="preserve"> V46</f>
        <v>0</v>
      </c>
      <c r="X47" s="77">
        <f t="shared" ref="X47" si="80" xml:space="preserve"> W46</f>
        <v>0</v>
      </c>
      <c r="Y47" s="77">
        <f t="shared" ref="Y47" si="81" xml:space="preserve"> X46</f>
        <v>0</v>
      </c>
      <c r="Z47" s="77">
        <f t="shared" ref="Z47" si="82" xml:space="preserve"> Y46</f>
        <v>0</v>
      </c>
      <c r="AA47" s="77">
        <f t="shared" ref="AA47" si="83" xml:space="preserve"> Z46</f>
        <v>0</v>
      </c>
      <c r="AB47" s="77">
        <f t="shared" ref="AB47" si="84" xml:space="preserve"> AA46</f>
        <v>0</v>
      </c>
      <c r="AC47" s="77">
        <f t="shared" ref="AC47" si="85" xml:space="preserve"> AB46</f>
        <v>0</v>
      </c>
      <c r="AD47" s="77">
        <f t="shared" ref="AD47" si="86" xml:space="preserve"> AC46</f>
        <v>0</v>
      </c>
      <c r="AE47" s="77">
        <f t="shared" ref="AE47" si="87" xml:space="preserve"> AD46</f>
        <v>0</v>
      </c>
      <c r="AF47" s="77">
        <f t="shared" ref="AF47" si="88" xml:space="preserve"> AE46</f>
        <v>0</v>
      </c>
      <c r="AG47" s="77">
        <f t="shared" ref="AG47" si="89" xml:space="preserve"> AF46</f>
        <v>0</v>
      </c>
      <c r="AH47" s="77">
        <f t="shared" ref="AH47" si="90" xml:space="preserve"> AG46</f>
        <v>0</v>
      </c>
      <c r="AI47" s="77">
        <f t="shared" ref="AI47" si="91" xml:space="preserve"> AH46</f>
        <v>0</v>
      </c>
      <c r="AJ47" s="77">
        <f t="shared" ref="AJ47" si="92" xml:space="preserve"> AI46</f>
        <v>0</v>
      </c>
      <c r="AK47" s="77">
        <f t="shared" ref="AK47" si="93" xml:space="preserve"> AJ46</f>
        <v>0</v>
      </c>
      <c r="AL47" s="77">
        <f t="shared" ref="AL47" si="94" xml:space="preserve"> AK46</f>
        <v>0</v>
      </c>
      <c r="AM47" s="77">
        <f t="shared" ref="AM47" si="95" xml:space="preserve"> AL46</f>
        <v>0</v>
      </c>
      <c r="AN47" s="77">
        <f t="shared" ref="AN47" si="96" xml:space="preserve"> AM46</f>
        <v>0</v>
      </c>
      <c r="AO47" s="77">
        <f t="shared" ref="AO47" si="97" xml:space="preserve"> AN46</f>
        <v>0</v>
      </c>
      <c r="AP47" s="77">
        <f t="shared" ref="AP47" si="98" xml:space="preserve"> AO46</f>
        <v>0</v>
      </c>
      <c r="AQ47" s="77">
        <f t="shared" ref="AQ47" si="99" xml:space="preserve"> AP46</f>
        <v>0</v>
      </c>
      <c r="AR47" s="77">
        <f t="shared" ref="AR47" si="100" xml:space="preserve"> AQ46</f>
        <v>0</v>
      </c>
      <c r="AS47" s="77">
        <f t="shared" ref="AS47" si="101" xml:space="preserve"> AR46</f>
        <v>0</v>
      </c>
      <c r="AT47" s="77">
        <f t="shared" ref="AT47" si="102" xml:space="preserve"> AS46</f>
        <v>0</v>
      </c>
    </row>
    <row r="48" spans="1:46" s="77" customFormat="1" x14ac:dyDescent="0.2">
      <c r="A48" s="109"/>
      <c r="B48" s="115"/>
      <c r="C48" s="115"/>
      <c r="D48" s="111"/>
      <c r="E48" s="157"/>
    </row>
    <row r="49" spans="1:79" s="63" customFormat="1" x14ac:dyDescent="0.2">
      <c r="A49" s="128"/>
      <c r="B49" s="143"/>
      <c r="C49" s="143"/>
      <c r="D49" s="144"/>
      <c r="E49" s="163" t="str">
        <f>InpCol!E$24</f>
        <v>Last forecast date</v>
      </c>
      <c r="F49" s="63">
        <f>InpCol!F$24</f>
        <v>43921</v>
      </c>
      <c r="G49" s="63" t="str">
        <f>InpCol!G$24</f>
        <v>date</v>
      </c>
    </row>
    <row r="50" spans="1:79" s="77" customFormat="1" x14ac:dyDescent="0.2">
      <c r="A50" s="109"/>
      <c r="B50" s="115"/>
      <c r="C50" s="115"/>
      <c r="D50" s="111"/>
      <c r="E50" s="166" t="str">
        <f t="shared" ref="E50:AT50" si="103" xml:space="preserve"> E$24</f>
        <v>Model Period END</v>
      </c>
      <c r="F50" s="147">
        <f t="shared" si="103"/>
        <v>0</v>
      </c>
      <c r="G50" s="147" t="str">
        <f t="shared" si="103"/>
        <v>date</v>
      </c>
      <c r="H50" s="147">
        <f t="shared" si="103"/>
        <v>0</v>
      </c>
      <c r="I50" s="148">
        <f t="shared" si="103"/>
        <v>0</v>
      </c>
      <c r="J50" s="147">
        <f t="shared" si="103"/>
        <v>42094</v>
      </c>
      <c r="K50" s="147">
        <f t="shared" si="103"/>
        <v>42460</v>
      </c>
      <c r="L50" s="147">
        <f t="shared" si="103"/>
        <v>42825</v>
      </c>
      <c r="M50" s="147">
        <f t="shared" si="103"/>
        <v>43190</v>
      </c>
      <c r="N50" s="147">
        <f t="shared" si="103"/>
        <v>43555</v>
      </c>
      <c r="O50" s="147">
        <f t="shared" si="103"/>
        <v>43921</v>
      </c>
      <c r="P50" s="147">
        <f t="shared" si="103"/>
        <v>44286</v>
      </c>
      <c r="Q50" s="147">
        <f t="shared" si="103"/>
        <v>44651</v>
      </c>
      <c r="R50" s="147">
        <f t="shared" si="103"/>
        <v>45016</v>
      </c>
      <c r="S50" s="147">
        <f t="shared" si="103"/>
        <v>45382</v>
      </c>
      <c r="T50" s="147">
        <f t="shared" si="103"/>
        <v>45747</v>
      </c>
      <c r="U50" s="147">
        <f t="shared" si="103"/>
        <v>46112</v>
      </c>
      <c r="V50" s="147">
        <f t="shared" si="103"/>
        <v>46477</v>
      </c>
      <c r="W50" s="147">
        <f t="shared" si="103"/>
        <v>46843</v>
      </c>
      <c r="X50" s="147">
        <f t="shared" si="103"/>
        <v>47208</v>
      </c>
      <c r="Y50" s="147">
        <f t="shared" si="103"/>
        <v>47573</v>
      </c>
      <c r="Z50" s="147">
        <f t="shared" si="103"/>
        <v>47938</v>
      </c>
      <c r="AA50" s="147">
        <f t="shared" si="103"/>
        <v>48304</v>
      </c>
      <c r="AB50" s="147">
        <f t="shared" si="103"/>
        <v>48669</v>
      </c>
      <c r="AC50" s="147">
        <f t="shared" si="103"/>
        <v>49034</v>
      </c>
      <c r="AD50" s="147">
        <f t="shared" si="103"/>
        <v>49399</v>
      </c>
      <c r="AE50" s="147">
        <f t="shared" si="103"/>
        <v>49765</v>
      </c>
      <c r="AF50" s="147">
        <f t="shared" si="103"/>
        <v>50130</v>
      </c>
      <c r="AG50" s="147">
        <f t="shared" si="103"/>
        <v>50495</v>
      </c>
      <c r="AH50" s="147">
        <f t="shared" si="103"/>
        <v>50860</v>
      </c>
      <c r="AI50" s="147">
        <f t="shared" si="103"/>
        <v>51226</v>
      </c>
      <c r="AJ50" s="147">
        <f t="shared" si="103"/>
        <v>51591</v>
      </c>
      <c r="AK50" s="147">
        <f t="shared" si="103"/>
        <v>51956</v>
      </c>
      <c r="AL50" s="147">
        <f t="shared" si="103"/>
        <v>52321</v>
      </c>
      <c r="AM50" s="147">
        <f t="shared" si="103"/>
        <v>52687</v>
      </c>
      <c r="AN50" s="147">
        <f t="shared" si="103"/>
        <v>53052</v>
      </c>
      <c r="AO50" s="147">
        <f t="shared" si="103"/>
        <v>53417</v>
      </c>
      <c r="AP50" s="147">
        <f t="shared" si="103"/>
        <v>53782</v>
      </c>
      <c r="AQ50" s="147">
        <f t="shared" si="103"/>
        <v>54148</v>
      </c>
      <c r="AR50" s="147">
        <f t="shared" si="103"/>
        <v>54513</v>
      </c>
      <c r="AS50" s="147">
        <f t="shared" si="103"/>
        <v>54878</v>
      </c>
      <c r="AT50" s="147">
        <f t="shared" si="103"/>
        <v>55243</v>
      </c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</row>
    <row r="51" spans="1:79" s="77" customFormat="1" x14ac:dyDescent="0.2">
      <c r="A51" s="109"/>
      <c r="B51" s="115"/>
      <c r="C51" s="115"/>
      <c r="D51" s="111"/>
      <c r="E51" s="159" t="s">
        <v>47</v>
      </c>
      <c r="G51" s="77" t="s">
        <v>23</v>
      </c>
      <c r="H51" s="77">
        <f xml:space="preserve"> SUM(J51:CA51)</f>
        <v>1</v>
      </c>
      <c r="J51" s="77">
        <f t="shared" ref="J51:S51" si="104" xml:space="preserve"> IF(AND($F49 &gt; I50, $F49 &lt;= J50), 1, 0)</f>
        <v>0</v>
      </c>
      <c r="K51" s="77">
        <f t="shared" si="104"/>
        <v>0</v>
      </c>
      <c r="L51" s="77">
        <f t="shared" si="104"/>
        <v>0</v>
      </c>
      <c r="M51" s="77">
        <f t="shared" si="104"/>
        <v>0</v>
      </c>
      <c r="N51" s="77">
        <f t="shared" si="104"/>
        <v>0</v>
      </c>
      <c r="O51" s="77">
        <f t="shared" si="104"/>
        <v>1</v>
      </c>
      <c r="P51" s="77">
        <f t="shared" si="104"/>
        <v>0</v>
      </c>
      <c r="Q51" s="77">
        <f t="shared" si="104"/>
        <v>0</v>
      </c>
      <c r="R51" s="77">
        <f t="shared" si="104"/>
        <v>0</v>
      </c>
      <c r="S51" s="77">
        <f t="shared" si="104"/>
        <v>0</v>
      </c>
      <c r="T51" s="77">
        <f t="shared" ref="T51" si="105" xml:space="preserve"> IF(AND($F49 &gt; S50, $F49 &lt;= T50), 1, 0)</f>
        <v>0</v>
      </c>
      <c r="U51" s="77">
        <f t="shared" ref="U51" si="106" xml:space="preserve"> IF(AND($F49 &gt; T50, $F49 &lt;= U50), 1, 0)</f>
        <v>0</v>
      </c>
      <c r="V51" s="77">
        <f t="shared" ref="V51" si="107" xml:space="preserve"> IF(AND($F49 &gt; U50, $F49 &lt;= V50), 1, 0)</f>
        <v>0</v>
      </c>
      <c r="W51" s="77">
        <f t="shared" ref="W51" si="108" xml:space="preserve"> IF(AND($F49 &gt; V50, $F49 &lt;= W50), 1, 0)</f>
        <v>0</v>
      </c>
      <c r="X51" s="77">
        <f t="shared" ref="X51" si="109" xml:space="preserve"> IF(AND($F49 &gt; W50, $F49 &lt;= X50), 1, 0)</f>
        <v>0</v>
      </c>
      <c r="Y51" s="77">
        <f t="shared" ref="Y51" si="110" xml:space="preserve"> IF(AND($F49 &gt; X50, $F49 &lt;= Y50), 1, 0)</f>
        <v>0</v>
      </c>
      <c r="Z51" s="77">
        <f t="shared" ref="Z51" si="111" xml:space="preserve"> IF(AND($F49 &gt; Y50, $F49 &lt;= Z50), 1, 0)</f>
        <v>0</v>
      </c>
      <c r="AA51" s="77">
        <f t="shared" ref="AA51" si="112" xml:space="preserve"> IF(AND($F49 &gt; Z50, $F49 &lt;= AA50), 1, 0)</f>
        <v>0</v>
      </c>
      <c r="AB51" s="77">
        <f t="shared" ref="AB51" si="113" xml:space="preserve"> IF(AND($F49 &gt; AA50, $F49 &lt;= AB50), 1, 0)</f>
        <v>0</v>
      </c>
      <c r="AC51" s="77">
        <f t="shared" ref="AC51" si="114" xml:space="preserve"> IF(AND($F49 &gt; AB50, $F49 &lt;= AC50), 1, 0)</f>
        <v>0</v>
      </c>
      <c r="AD51" s="77">
        <f t="shared" ref="AD51" si="115" xml:space="preserve"> IF(AND($F49 &gt; AC50, $F49 &lt;= AD50), 1, 0)</f>
        <v>0</v>
      </c>
      <c r="AE51" s="77">
        <f t="shared" ref="AE51" si="116" xml:space="preserve"> IF(AND($F49 &gt; AD50, $F49 &lt;= AE50), 1, 0)</f>
        <v>0</v>
      </c>
      <c r="AF51" s="77">
        <f t="shared" ref="AF51" si="117" xml:space="preserve"> IF(AND($F49 &gt; AE50, $F49 &lt;= AF50), 1, 0)</f>
        <v>0</v>
      </c>
      <c r="AG51" s="77">
        <f t="shared" ref="AG51" si="118" xml:space="preserve"> IF(AND($F49 &gt; AF50, $F49 &lt;= AG50), 1, 0)</f>
        <v>0</v>
      </c>
      <c r="AH51" s="77">
        <f t="shared" ref="AH51" si="119" xml:space="preserve"> IF(AND($F49 &gt; AG50, $F49 &lt;= AH50), 1, 0)</f>
        <v>0</v>
      </c>
      <c r="AI51" s="77">
        <f t="shared" ref="AI51" si="120" xml:space="preserve"> IF(AND($F49 &gt; AH50, $F49 &lt;= AI50), 1, 0)</f>
        <v>0</v>
      </c>
      <c r="AJ51" s="77">
        <f t="shared" ref="AJ51" si="121" xml:space="preserve"> IF(AND($F49 &gt; AI50, $F49 &lt;= AJ50), 1, 0)</f>
        <v>0</v>
      </c>
      <c r="AK51" s="77">
        <f t="shared" ref="AK51" si="122" xml:space="preserve"> IF(AND($F49 &gt; AJ50, $F49 &lt;= AK50), 1, 0)</f>
        <v>0</v>
      </c>
      <c r="AL51" s="77">
        <f t="shared" ref="AL51" si="123" xml:space="preserve"> IF(AND($F49 &gt; AK50, $F49 &lt;= AL50), 1, 0)</f>
        <v>0</v>
      </c>
      <c r="AM51" s="77">
        <f t="shared" ref="AM51" si="124" xml:space="preserve"> IF(AND($F49 &gt; AL50, $F49 &lt;= AM50), 1, 0)</f>
        <v>0</v>
      </c>
      <c r="AN51" s="77">
        <f t="shared" ref="AN51" si="125" xml:space="preserve"> IF(AND($F49 &gt; AM50, $F49 &lt;= AN50), 1, 0)</f>
        <v>0</v>
      </c>
      <c r="AO51" s="77">
        <f t="shared" ref="AO51" si="126" xml:space="preserve"> IF(AND($F49 &gt; AN50, $F49 &lt;= AO50), 1, 0)</f>
        <v>0</v>
      </c>
      <c r="AP51" s="77">
        <f t="shared" ref="AP51" si="127" xml:space="preserve"> IF(AND($F49 &gt; AO50, $F49 &lt;= AP50), 1, 0)</f>
        <v>0</v>
      </c>
      <c r="AQ51" s="77">
        <f t="shared" ref="AQ51" si="128" xml:space="preserve"> IF(AND($F49 &gt; AP50, $F49 &lt;= AQ50), 1, 0)</f>
        <v>0</v>
      </c>
      <c r="AR51" s="77">
        <f t="shared" ref="AR51" si="129" xml:space="preserve"> IF(AND($F49 &gt; AQ50, $F49 &lt;= AR50), 1, 0)</f>
        <v>0</v>
      </c>
      <c r="AS51" s="77">
        <f t="shared" ref="AS51" si="130" xml:space="preserve"> IF(AND($F49 &gt; AR50, $F49 &lt;= AS50), 1, 0)</f>
        <v>0</v>
      </c>
      <c r="AT51" s="77">
        <f t="shared" ref="AT51" si="131" xml:space="preserve"> IF(AND($F49 &gt; AS50, $F49 &lt;= AT50), 1, 0)</f>
        <v>0</v>
      </c>
    </row>
    <row r="52" spans="1:79" s="77" customFormat="1" x14ac:dyDescent="0.2">
      <c r="A52" s="109"/>
      <c r="B52" s="115"/>
      <c r="C52" s="115"/>
      <c r="D52" s="111"/>
      <c r="E52" s="159"/>
    </row>
    <row r="53" spans="1:79" s="77" customFormat="1" x14ac:dyDescent="0.2">
      <c r="A53" s="109"/>
      <c r="B53" s="115"/>
      <c r="C53" s="115"/>
      <c r="D53" s="111"/>
      <c r="E53" s="159" t="str">
        <f t="shared" ref="E53:AT53" si="132" xml:space="preserve"> E$47</f>
        <v>1st Forecast Period Flag</v>
      </c>
      <c r="F53" s="80">
        <f t="shared" si="132"/>
        <v>0</v>
      </c>
      <c r="G53" s="80" t="str">
        <f t="shared" si="132"/>
        <v>flag</v>
      </c>
      <c r="H53" s="80">
        <f t="shared" si="132"/>
        <v>1</v>
      </c>
      <c r="I53" s="80">
        <f t="shared" si="132"/>
        <v>0</v>
      </c>
      <c r="J53" s="80">
        <f t="shared" si="132"/>
        <v>0</v>
      </c>
      <c r="K53" s="80">
        <f t="shared" si="132"/>
        <v>1</v>
      </c>
      <c r="L53" s="80">
        <f t="shared" si="132"/>
        <v>0</v>
      </c>
      <c r="M53" s="80">
        <f t="shared" si="132"/>
        <v>0</v>
      </c>
      <c r="N53" s="80">
        <f t="shared" si="132"/>
        <v>0</v>
      </c>
      <c r="O53" s="80">
        <f t="shared" si="132"/>
        <v>0</v>
      </c>
      <c r="P53" s="80">
        <f t="shared" si="132"/>
        <v>0</v>
      </c>
      <c r="Q53" s="80">
        <f t="shared" si="132"/>
        <v>0</v>
      </c>
      <c r="R53" s="80">
        <f t="shared" si="132"/>
        <v>0</v>
      </c>
      <c r="S53" s="80">
        <f t="shared" si="132"/>
        <v>0</v>
      </c>
      <c r="T53" s="80">
        <f t="shared" si="132"/>
        <v>0</v>
      </c>
      <c r="U53" s="80">
        <f t="shared" si="132"/>
        <v>0</v>
      </c>
      <c r="V53" s="80">
        <f t="shared" si="132"/>
        <v>0</v>
      </c>
      <c r="W53" s="80">
        <f t="shared" si="132"/>
        <v>0</v>
      </c>
      <c r="X53" s="80">
        <f t="shared" si="132"/>
        <v>0</v>
      </c>
      <c r="Y53" s="80">
        <f t="shared" si="132"/>
        <v>0</v>
      </c>
      <c r="Z53" s="80">
        <f t="shared" si="132"/>
        <v>0</v>
      </c>
      <c r="AA53" s="80">
        <f t="shared" si="132"/>
        <v>0</v>
      </c>
      <c r="AB53" s="80">
        <f t="shared" si="132"/>
        <v>0</v>
      </c>
      <c r="AC53" s="80">
        <f t="shared" si="132"/>
        <v>0</v>
      </c>
      <c r="AD53" s="80">
        <f t="shared" si="132"/>
        <v>0</v>
      </c>
      <c r="AE53" s="80">
        <f t="shared" si="132"/>
        <v>0</v>
      </c>
      <c r="AF53" s="80">
        <f t="shared" si="132"/>
        <v>0</v>
      </c>
      <c r="AG53" s="80">
        <f t="shared" si="132"/>
        <v>0</v>
      </c>
      <c r="AH53" s="80">
        <f t="shared" si="132"/>
        <v>0</v>
      </c>
      <c r="AI53" s="80">
        <f t="shared" si="132"/>
        <v>0</v>
      </c>
      <c r="AJ53" s="80">
        <f t="shared" si="132"/>
        <v>0</v>
      </c>
      <c r="AK53" s="80">
        <f t="shared" si="132"/>
        <v>0</v>
      </c>
      <c r="AL53" s="80">
        <f t="shared" si="132"/>
        <v>0</v>
      </c>
      <c r="AM53" s="80">
        <f t="shared" si="132"/>
        <v>0</v>
      </c>
      <c r="AN53" s="80">
        <f t="shared" si="132"/>
        <v>0</v>
      </c>
      <c r="AO53" s="80">
        <f t="shared" si="132"/>
        <v>0</v>
      </c>
      <c r="AP53" s="80">
        <f t="shared" si="132"/>
        <v>0</v>
      </c>
      <c r="AQ53" s="80">
        <f t="shared" si="132"/>
        <v>0</v>
      </c>
      <c r="AR53" s="80">
        <f t="shared" si="132"/>
        <v>0</v>
      </c>
      <c r="AS53" s="80">
        <f t="shared" si="132"/>
        <v>0</v>
      </c>
      <c r="AT53" s="80">
        <f t="shared" si="132"/>
        <v>0</v>
      </c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</row>
    <row r="54" spans="1:79" s="77" customFormat="1" x14ac:dyDescent="0.2">
      <c r="A54" s="109"/>
      <c r="B54" s="115"/>
      <c r="C54" s="115"/>
      <c r="D54" s="111"/>
      <c r="E54" s="159" t="str">
        <f t="shared" ref="E54:AT54" si="133" xml:space="preserve"> E$51</f>
        <v>Last Forecast Period Flag</v>
      </c>
      <c r="F54" s="80">
        <f t="shared" si="133"/>
        <v>0</v>
      </c>
      <c r="G54" s="80" t="str">
        <f t="shared" si="133"/>
        <v>flag</v>
      </c>
      <c r="H54" s="80">
        <f t="shared" si="133"/>
        <v>1</v>
      </c>
      <c r="I54" s="15">
        <f t="shared" si="133"/>
        <v>0</v>
      </c>
      <c r="J54" s="80">
        <f t="shared" si="133"/>
        <v>0</v>
      </c>
      <c r="K54" s="80">
        <f t="shared" si="133"/>
        <v>0</v>
      </c>
      <c r="L54" s="80">
        <f t="shared" si="133"/>
        <v>0</v>
      </c>
      <c r="M54" s="80">
        <f t="shared" si="133"/>
        <v>0</v>
      </c>
      <c r="N54" s="80">
        <f t="shared" si="133"/>
        <v>0</v>
      </c>
      <c r="O54" s="80">
        <f t="shared" si="133"/>
        <v>1</v>
      </c>
      <c r="P54" s="80">
        <f t="shared" si="133"/>
        <v>0</v>
      </c>
      <c r="Q54" s="80">
        <f t="shared" si="133"/>
        <v>0</v>
      </c>
      <c r="R54" s="80">
        <f t="shared" si="133"/>
        <v>0</v>
      </c>
      <c r="S54" s="80">
        <f t="shared" si="133"/>
        <v>0</v>
      </c>
      <c r="T54" s="80">
        <f t="shared" si="133"/>
        <v>0</v>
      </c>
      <c r="U54" s="80">
        <f t="shared" si="133"/>
        <v>0</v>
      </c>
      <c r="V54" s="80">
        <f t="shared" si="133"/>
        <v>0</v>
      </c>
      <c r="W54" s="80">
        <f t="shared" si="133"/>
        <v>0</v>
      </c>
      <c r="X54" s="80">
        <f t="shared" si="133"/>
        <v>0</v>
      </c>
      <c r="Y54" s="80">
        <f t="shared" si="133"/>
        <v>0</v>
      </c>
      <c r="Z54" s="80">
        <f t="shared" si="133"/>
        <v>0</v>
      </c>
      <c r="AA54" s="80">
        <f t="shared" si="133"/>
        <v>0</v>
      </c>
      <c r="AB54" s="80">
        <f t="shared" si="133"/>
        <v>0</v>
      </c>
      <c r="AC54" s="80">
        <f t="shared" si="133"/>
        <v>0</v>
      </c>
      <c r="AD54" s="80">
        <f t="shared" si="133"/>
        <v>0</v>
      </c>
      <c r="AE54" s="80">
        <f t="shared" si="133"/>
        <v>0</v>
      </c>
      <c r="AF54" s="80">
        <f t="shared" si="133"/>
        <v>0</v>
      </c>
      <c r="AG54" s="80">
        <f t="shared" si="133"/>
        <v>0</v>
      </c>
      <c r="AH54" s="80">
        <f t="shared" si="133"/>
        <v>0</v>
      </c>
      <c r="AI54" s="80">
        <f t="shared" si="133"/>
        <v>0</v>
      </c>
      <c r="AJ54" s="80">
        <f t="shared" si="133"/>
        <v>0</v>
      </c>
      <c r="AK54" s="80">
        <f t="shared" si="133"/>
        <v>0</v>
      </c>
      <c r="AL54" s="80">
        <f t="shared" si="133"/>
        <v>0</v>
      </c>
      <c r="AM54" s="80">
        <f t="shared" si="133"/>
        <v>0</v>
      </c>
      <c r="AN54" s="80">
        <f t="shared" si="133"/>
        <v>0</v>
      </c>
      <c r="AO54" s="80">
        <f t="shared" si="133"/>
        <v>0</v>
      </c>
      <c r="AP54" s="80">
        <f t="shared" si="133"/>
        <v>0</v>
      </c>
      <c r="AQ54" s="80">
        <f t="shared" si="133"/>
        <v>0</v>
      </c>
      <c r="AR54" s="80">
        <f t="shared" si="133"/>
        <v>0</v>
      </c>
      <c r="AS54" s="80">
        <f t="shared" si="133"/>
        <v>0</v>
      </c>
      <c r="AT54" s="80">
        <f t="shared" si="133"/>
        <v>0</v>
      </c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</row>
    <row r="55" spans="1:79" s="65" customFormat="1" x14ac:dyDescent="0.2">
      <c r="A55" s="109"/>
      <c r="B55" s="115"/>
      <c r="C55" s="115"/>
      <c r="D55" s="111"/>
      <c r="E55" s="162" t="s">
        <v>46</v>
      </c>
      <c r="G55" s="65" t="s">
        <v>23</v>
      </c>
      <c r="H55" s="65">
        <f xml:space="preserve"> SUM(J55:CA55)</f>
        <v>5</v>
      </c>
      <c r="I55" s="66"/>
      <c r="J55" s="65">
        <f t="shared" ref="J55:S55" si="134" xml:space="preserve"> J53 - I54 + I55</f>
        <v>0</v>
      </c>
      <c r="K55" s="65">
        <f t="shared" si="134"/>
        <v>1</v>
      </c>
      <c r="L55" s="65">
        <f t="shared" si="134"/>
        <v>1</v>
      </c>
      <c r="M55" s="65">
        <f t="shared" si="134"/>
        <v>1</v>
      </c>
      <c r="N55" s="65">
        <f t="shared" si="134"/>
        <v>1</v>
      </c>
      <c r="O55" s="65">
        <f t="shared" si="134"/>
        <v>1</v>
      </c>
      <c r="P55" s="65">
        <f t="shared" si="134"/>
        <v>0</v>
      </c>
      <c r="Q55" s="65">
        <f t="shared" si="134"/>
        <v>0</v>
      </c>
      <c r="R55" s="65">
        <f t="shared" si="134"/>
        <v>0</v>
      </c>
      <c r="S55" s="65">
        <f t="shared" si="134"/>
        <v>0</v>
      </c>
      <c r="T55" s="65">
        <f t="shared" ref="T55" si="135" xml:space="preserve"> T53 - S54 + S55</f>
        <v>0</v>
      </c>
      <c r="U55" s="65">
        <f t="shared" ref="U55" si="136" xml:space="preserve"> U53 - T54 + T55</f>
        <v>0</v>
      </c>
      <c r="V55" s="65">
        <f t="shared" ref="V55" si="137" xml:space="preserve"> V53 - U54 + U55</f>
        <v>0</v>
      </c>
      <c r="W55" s="65">
        <f t="shared" ref="W55" si="138" xml:space="preserve"> W53 - V54 + V55</f>
        <v>0</v>
      </c>
      <c r="X55" s="65">
        <f t="shared" ref="X55" si="139" xml:space="preserve"> X53 - W54 + W55</f>
        <v>0</v>
      </c>
      <c r="Y55" s="65">
        <f t="shared" ref="Y55" si="140" xml:space="preserve"> Y53 - X54 + X55</f>
        <v>0</v>
      </c>
      <c r="Z55" s="65">
        <f t="shared" ref="Z55" si="141" xml:space="preserve"> Z53 - Y54 + Y55</f>
        <v>0</v>
      </c>
      <c r="AA55" s="65">
        <f t="shared" ref="AA55" si="142" xml:space="preserve"> AA53 - Z54 + Z55</f>
        <v>0</v>
      </c>
      <c r="AB55" s="65">
        <f t="shared" ref="AB55" si="143" xml:space="preserve"> AB53 - AA54 + AA55</f>
        <v>0</v>
      </c>
      <c r="AC55" s="65">
        <f t="shared" ref="AC55" si="144" xml:space="preserve"> AC53 - AB54 + AB55</f>
        <v>0</v>
      </c>
      <c r="AD55" s="65">
        <f t="shared" ref="AD55" si="145" xml:space="preserve"> AD53 - AC54 + AC55</f>
        <v>0</v>
      </c>
      <c r="AE55" s="65">
        <f t="shared" ref="AE55" si="146" xml:space="preserve"> AE53 - AD54 + AD55</f>
        <v>0</v>
      </c>
      <c r="AF55" s="65">
        <f t="shared" ref="AF55" si="147" xml:space="preserve"> AF53 - AE54 + AE55</f>
        <v>0</v>
      </c>
      <c r="AG55" s="65">
        <f t="shared" ref="AG55" si="148" xml:space="preserve"> AG53 - AF54 + AF55</f>
        <v>0</v>
      </c>
      <c r="AH55" s="65">
        <f t="shared" ref="AH55" si="149" xml:space="preserve"> AH53 - AG54 + AG55</f>
        <v>0</v>
      </c>
      <c r="AI55" s="65">
        <f t="shared" ref="AI55" si="150" xml:space="preserve"> AI53 - AH54 + AH55</f>
        <v>0</v>
      </c>
      <c r="AJ55" s="65">
        <f t="shared" ref="AJ55" si="151" xml:space="preserve"> AJ53 - AI54 + AI55</f>
        <v>0</v>
      </c>
      <c r="AK55" s="65">
        <f t="shared" ref="AK55" si="152" xml:space="preserve"> AK53 - AJ54 + AJ55</f>
        <v>0</v>
      </c>
      <c r="AL55" s="65">
        <f t="shared" ref="AL55" si="153" xml:space="preserve"> AL53 - AK54 + AK55</f>
        <v>0</v>
      </c>
      <c r="AM55" s="65">
        <f t="shared" ref="AM55" si="154" xml:space="preserve"> AM53 - AL54 + AL55</f>
        <v>0</v>
      </c>
      <c r="AN55" s="65">
        <f t="shared" ref="AN55" si="155" xml:space="preserve"> AN53 - AM54 + AM55</f>
        <v>0</v>
      </c>
      <c r="AO55" s="65">
        <f t="shared" ref="AO55" si="156" xml:space="preserve"> AO53 - AN54 + AN55</f>
        <v>0</v>
      </c>
      <c r="AP55" s="65">
        <f t="shared" ref="AP55" si="157" xml:space="preserve"> AP53 - AO54 + AO55</f>
        <v>0</v>
      </c>
      <c r="AQ55" s="65">
        <f t="shared" ref="AQ55" si="158" xml:space="preserve"> AQ53 - AP54 + AP55</f>
        <v>0</v>
      </c>
      <c r="AR55" s="65">
        <f t="shared" ref="AR55" si="159" xml:space="preserve"> AR53 - AQ54 + AQ55</f>
        <v>0</v>
      </c>
      <c r="AS55" s="65">
        <f t="shared" ref="AS55" si="160" xml:space="preserve"> AS53 - AR54 + AR55</f>
        <v>0</v>
      </c>
      <c r="AT55" s="65">
        <f t="shared" ref="AT55" si="161" xml:space="preserve"> AT53 - AS54 + AS55</f>
        <v>0</v>
      </c>
    </row>
    <row r="56" spans="1:79" s="80" customFormat="1" x14ac:dyDescent="0.2">
      <c r="A56" s="119"/>
      <c r="B56" s="115"/>
      <c r="C56" s="115"/>
      <c r="D56" s="120"/>
      <c r="E56" s="159" t="s">
        <v>45</v>
      </c>
      <c r="F56" s="80">
        <f xml:space="preserve"> SUM(J55:CA55)</f>
        <v>5</v>
      </c>
      <c r="G56" s="80" t="s">
        <v>39</v>
      </c>
    </row>
    <row r="57" spans="1:79" s="80" customFormat="1" x14ac:dyDescent="0.2">
      <c r="A57" s="119"/>
      <c r="B57" s="115"/>
      <c r="C57" s="115"/>
      <c r="D57" s="120"/>
      <c r="E57" s="159"/>
    </row>
    <row r="58" spans="1:79" s="80" customFormat="1" x14ac:dyDescent="0.2">
      <c r="A58" s="119"/>
      <c r="B58" s="115"/>
      <c r="C58" s="115"/>
      <c r="D58" s="120"/>
      <c r="E58" s="159" t="str">
        <f t="shared" ref="E58:AT58" si="162" xml:space="preserve"> E$36</f>
        <v>Pre Forecast Period Flag</v>
      </c>
      <c r="F58" s="80">
        <f t="shared" si="162"/>
        <v>0</v>
      </c>
      <c r="G58" s="80" t="str">
        <f t="shared" si="162"/>
        <v>flag</v>
      </c>
      <c r="H58" s="80">
        <f t="shared" si="162"/>
        <v>1</v>
      </c>
      <c r="I58" s="80">
        <f t="shared" si="162"/>
        <v>0</v>
      </c>
      <c r="J58" s="80">
        <f t="shared" si="162"/>
        <v>1</v>
      </c>
      <c r="K58" s="80">
        <f t="shared" si="162"/>
        <v>0</v>
      </c>
      <c r="L58" s="80">
        <f t="shared" si="162"/>
        <v>0</v>
      </c>
      <c r="M58" s="80">
        <f t="shared" si="162"/>
        <v>0</v>
      </c>
      <c r="N58" s="80">
        <f t="shared" si="162"/>
        <v>0</v>
      </c>
      <c r="O58" s="80">
        <f t="shared" si="162"/>
        <v>0</v>
      </c>
      <c r="P58" s="80">
        <f t="shared" si="162"/>
        <v>0</v>
      </c>
      <c r="Q58" s="80">
        <f t="shared" si="162"/>
        <v>0</v>
      </c>
      <c r="R58" s="80">
        <f t="shared" si="162"/>
        <v>0</v>
      </c>
      <c r="S58" s="80">
        <f t="shared" si="162"/>
        <v>0</v>
      </c>
      <c r="T58" s="80">
        <f t="shared" si="162"/>
        <v>0</v>
      </c>
      <c r="U58" s="80">
        <f t="shared" si="162"/>
        <v>0</v>
      </c>
      <c r="V58" s="80">
        <f t="shared" si="162"/>
        <v>0</v>
      </c>
      <c r="W58" s="80">
        <f t="shared" si="162"/>
        <v>0</v>
      </c>
      <c r="X58" s="80">
        <f t="shared" si="162"/>
        <v>0</v>
      </c>
      <c r="Y58" s="80">
        <f t="shared" si="162"/>
        <v>0</v>
      </c>
      <c r="Z58" s="80">
        <f t="shared" si="162"/>
        <v>0</v>
      </c>
      <c r="AA58" s="80">
        <f t="shared" si="162"/>
        <v>0</v>
      </c>
      <c r="AB58" s="80">
        <f t="shared" si="162"/>
        <v>0</v>
      </c>
      <c r="AC58" s="80">
        <f t="shared" si="162"/>
        <v>0</v>
      </c>
      <c r="AD58" s="80">
        <f t="shared" si="162"/>
        <v>0</v>
      </c>
      <c r="AE58" s="80">
        <f t="shared" si="162"/>
        <v>0</v>
      </c>
      <c r="AF58" s="80">
        <f t="shared" si="162"/>
        <v>0</v>
      </c>
      <c r="AG58" s="80">
        <f t="shared" si="162"/>
        <v>0</v>
      </c>
      <c r="AH58" s="80">
        <f t="shared" si="162"/>
        <v>0</v>
      </c>
      <c r="AI58" s="80">
        <f t="shared" si="162"/>
        <v>0</v>
      </c>
      <c r="AJ58" s="80">
        <f t="shared" si="162"/>
        <v>0</v>
      </c>
      <c r="AK58" s="80">
        <f t="shared" si="162"/>
        <v>0</v>
      </c>
      <c r="AL58" s="80">
        <f t="shared" si="162"/>
        <v>0</v>
      </c>
      <c r="AM58" s="80">
        <f t="shared" si="162"/>
        <v>0</v>
      </c>
      <c r="AN58" s="80">
        <f t="shared" si="162"/>
        <v>0</v>
      </c>
      <c r="AO58" s="80">
        <f t="shared" si="162"/>
        <v>0</v>
      </c>
      <c r="AP58" s="80">
        <f t="shared" si="162"/>
        <v>0</v>
      </c>
      <c r="AQ58" s="80">
        <f t="shared" si="162"/>
        <v>0</v>
      </c>
      <c r="AR58" s="80">
        <f t="shared" si="162"/>
        <v>0</v>
      </c>
      <c r="AS58" s="80">
        <f t="shared" si="162"/>
        <v>0</v>
      </c>
      <c r="AT58" s="80">
        <f t="shared" si="162"/>
        <v>0</v>
      </c>
    </row>
    <row r="59" spans="1:79" s="80" customFormat="1" x14ac:dyDescent="0.2">
      <c r="A59" s="119"/>
      <c r="B59" s="115"/>
      <c r="C59" s="115"/>
      <c r="D59" s="120"/>
      <c r="E59" s="159" t="str">
        <f t="shared" ref="E59:AT59" si="163" xml:space="preserve"> E$55</f>
        <v>Forecast Period Flag</v>
      </c>
      <c r="F59" s="80">
        <f t="shared" si="163"/>
        <v>0</v>
      </c>
      <c r="G59" s="80" t="str">
        <f t="shared" si="163"/>
        <v>flag</v>
      </c>
      <c r="H59" s="80">
        <f t="shared" si="163"/>
        <v>5</v>
      </c>
      <c r="I59" s="80">
        <f t="shared" si="163"/>
        <v>0</v>
      </c>
      <c r="J59" s="80">
        <f t="shared" si="163"/>
        <v>0</v>
      </c>
      <c r="K59" s="80">
        <f t="shared" si="163"/>
        <v>1</v>
      </c>
      <c r="L59" s="80">
        <f t="shared" si="163"/>
        <v>1</v>
      </c>
      <c r="M59" s="80">
        <f t="shared" si="163"/>
        <v>1</v>
      </c>
      <c r="N59" s="80">
        <f t="shared" si="163"/>
        <v>1</v>
      </c>
      <c r="O59" s="80">
        <f t="shared" si="163"/>
        <v>1</v>
      </c>
      <c r="P59" s="80">
        <f t="shared" si="163"/>
        <v>0</v>
      </c>
      <c r="Q59" s="80">
        <f t="shared" si="163"/>
        <v>0</v>
      </c>
      <c r="R59" s="80">
        <f t="shared" si="163"/>
        <v>0</v>
      </c>
      <c r="S59" s="80">
        <f t="shared" si="163"/>
        <v>0</v>
      </c>
      <c r="T59" s="80">
        <f t="shared" si="163"/>
        <v>0</v>
      </c>
      <c r="U59" s="80">
        <f t="shared" si="163"/>
        <v>0</v>
      </c>
      <c r="V59" s="80">
        <f t="shared" si="163"/>
        <v>0</v>
      </c>
      <c r="W59" s="80">
        <f t="shared" si="163"/>
        <v>0</v>
      </c>
      <c r="X59" s="80">
        <f t="shared" si="163"/>
        <v>0</v>
      </c>
      <c r="Y59" s="80">
        <f t="shared" si="163"/>
        <v>0</v>
      </c>
      <c r="Z59" s="80">
        <f t="shared" si="163"/>
        <v>0</v>
      </c>
      <c r="AA59" s="80">
        <f t="shared" si="163"/>
        <v>0</v>
      </c>
      <c r="AB59" s="80">
        <f t="shared" si="163"/>
        <v>0</v>
      </c>
      <c r="AC59" s="80">
        <f t="shared" si="163"/>
        <v>0</v>
      </c>
      <c r="AD59" s="80">
        <f t="shared" si="163"/>
        <v>0</v>
      </c>
      <c r="AE59" s="80">
        <f t="shared" si="163"/>
        <v>0</v>
      </c>
      <c r="AF59" s="80">
        <f t="shared" si="163"/>
        <v>0</v>
      </c>
      <c r="AG59" s="80">
        <f t="shared" si="163"/>
        <v>0</v>
      </c>
      <c r="AH59" s="80">
        <f t="shared" si="163"/>
        <v>0</v>
      </c>
      <c r="AI59" s="80">
        <f t="shared" si="163"/>
        <v>0</v>
      </c>
      <c r="AJ59" s="80">
        <f t="shared" si="163"/>
        <v>0</v>
      </c>
      <c r="AK59" s="80">
        <f t="shared" si="163"/>
        <v>0</v>
      </c>
      <c r="AL59" s="80">
        <f t="shared" si="163"/>
        <v>0</v>
      </c>
      <c r="AM59" s="80">
        <f t="shared" si="163"/>
        <v>0</v>
      </c>
      <c r="AN59" s="80">
        <f t="shared" si="163"/>
        <v>0</v>
      </c>
      <c r="AO59" s="80">
        <f t="shared" si="163"/>
        <v>0</v>
      </c>
      <c r="AP59" s="80">
        <f t="shared" si="163"/>
        <v>0</v>
      </c>
      <c r="AQ59" s="80">
        <f t="shared" si="163"/>
        <v>0</v>
      </c>
      <c r="AR59" s="80">
        <f t="shared" si="163"/>
        <v>0</v>
      </c>
      <c r="AS59" s="80">
        <f t="shared" si="163"/>
        <v>0</v>
      </c>
      <c r="AT59" s="80">
        <f t="shared" si="163"/>
        <v>0</v>
      </c>
    </row>
    <row r="60" spans="1:79" s="80" customFormat="1" x14ac:dyDescent="0.2">
      <c r="A60" s="119"/>
      <c r="B60" s="115"/>
      <c r="C60" s="115"/>
      <c r="D60" s="120"/>
      <c r="E60" s="159" t="s">
        <v>44</v>
      </c>
      <c r="G60" s="80" t="s">
        <v>23</v>
      </c>
      <c r="J60" s="80" t="str">
        <f t="shared" ref="J60:S60" si="164" xml:space="preserve"> IF(J58 = 1, "Pre Fcst", IF(J59 = 1, "Forecast", "Post-Fcst"))</f>
        <v>Pre Fcst</v>
      </c>
      <c r="K60" s="80" t="str">
        <f t="shared" si="164"/>
        <v>Forecast</v>
      </c>
      <c r="L60" s="80" t="str">
        <f t="shared" si="164"/>
        <v>Forecast</v>
      </c>
      <c r="M60" s="80" t="str">
        <f t="shared" si="164"/>
        <v>Forecast</v>
      </c>
      <c r="N60" s="80" t="str">
        <f t="shared" si="164"/>
        <v>Forecast</v>
      </c>
      <c r="O60" s="80" t="str">
        <f t="shared" si="164"/>
        <v>Forecast</v>
      </c>
      <c r="P60" s="80" t="str">
        <f t="shared" si="164"/>
        <v>Post-Fcst</v>
      </c>
      <c r="Q60" s="80" t="str">
        <f t="shared" si="164"/>
        <v>Post-Fcst</v>
      </c>
      <c r="R60" s="80" t="str">
        <f t="shared" si="164"/>
        <v>Post-Fcst</v>
      </c>
      <c r="S60" s="80" t="str">
        <f t="shared" si="164"/>
        <v>Post-Fcst</v>
      </c>
      <c r="T60" s="80" t="str">
        <f t="shared" ref="T60:AT60" si="165" xml:space="preserve"> IF(T58 = 1, "Pre Fcst", IF(T59 = 1, "Forecast", "Post-Fcst"))</f>
        <v>Post-Fcst</v>
      </c>
      <c r="U60" s="80" t="str">
        <f t="shared" si="165"/>
        <v>Post-Fcst</v>
      </c>
      <c r="V60" s="80" t="str">
        <f t="shared" si="165"/>
        <v>Post-Fcst</v>
      </c>
      <c r="W60" s="80" t="str">
        <f t="shared" si="165"/>
        <v>Post-Fcst</v>
      </c>
      <c r="X60" s="80" t="str">
        <f t="shared" si="165"/>
        <v>Post-Fcst</v>
      </c>
      <c r="Y60" s="80" t="str">
        <f t="shared" si="165"/>
        <v>Post-Fcst</v>
      </c>
      <c r="Z60" s="80" t="str">
        <f t="shared" si="165"/>
        <v>Post-Fcst</v>
      </c>
      <c r="AA60" s="80" t="str">
        <f t="shared" si="165"/>
        <v>Post-Fcst</v>
      </c>
      <c r="AB60" s="80" t="str">
        <f t="shared" si="165"/>
        <v>Post-Fcst</v>
      </c>
      <c r="AC60" s="80" t="str">
        <f t="shared" si="165"/>
        <v>Post-Fcst</v>
      </c>
      <c r="AD60" s="80" t="str">
        <f t="shared" si="165"/>
        <v>Post-Fcst</v>
      </c>
      <c r="AE60" s="80" t="str">
        <f t="shared" si="165"/>
        <v>Post-Fcst</v>
      </c>
      <c r="AF60" s="80" t="str">
        <f t="shared" si="165"/>
        <v>Post-Fcst</v>
      </c>
      <c r="AG60" s="80" t="str">
        <f t="shared" si="165"/>
        <v>Post-Fcst</v>
      </c>
      <c r="AH60" s="80" t="str">
        <f t="shared" si="165"/>
        <v>Post-Fcst</v>
      </c>
      <c r="AI60" s="80" t="str">
        <f t="shared" si="165"/>
        <v>Post-Fcst</v>
      </c>
      <c r="AJ60" s="80" t="str">
        <f t="shared" si="165"/>
        <v>Post-Fcst</v>
      </c>
      <c r="AK60" s="80" t="str">
        <f t="shared" si="165"/>
        <v>Post-Fcst</v>
      </c>
      <c r="AL60" s="80" t="str">
        <f t="shared" si="165"/>
        <v>Post-Fcst</v>
      </c>
      <c r="AM60" s="80" t="str">
        <f t="shared" si="165"/>
        <v>Post-Fcst</v>
      </c>
      <c r="AN60" s="80" t="str">
        <f t="shared" si="165"/>
        <v>Post-Fcst</v>
      </c>
      <c r="AO60" s="80" t="str">
        <f t="shared" si="165"/>
        <v>Post-Fcst</v>
      </c>
      <c r="AP60" s="80" t="str">
        <f t="shared" si="165"/>
        <v>Post-Fcst</v>
      </c>
      <c r="AQ60" s="80" t="str">
        <f t="shared" si="165"/>
        <v>Post-Fcst</v>
      </c>
      <c r="AR60" s="80" t="str">
        <f t="shared" si="165"/>
        <v>Post-Fcst</v>
      </c>
      <c r="AS60" s="80" t="str">
        <f t="shared" si="165"/>
        <v>Post-Fcst</v>
      </c>
      <c r="AT60" s="80" t="str">
        <f t="shared" si="165"/>
        <v>Post-Fcst</v>
      </c>
    </row>
    <row r="61" spans="1:79" s="80" customFormat="1" x14ac:dyDescent="0.2">
      <c r="A61" s="119"/>
      <c r="B61" s="115"/>
      <c r="C61" s="115"/>
      <c r="D61" s="120"/>
      <c r="E61" s="159"/>
    </row>
    <row r="62" spans="1:79" s="80" customFormat="1" x14ac:dyDescent="0.2">
      <c r="A62" s="119"/>
      <c r="B62" s="115"/>
      <c r="C62" s="115"/>
      <c r="D62" s="120"/>
      <c r="E62" s="159"/>
    </row>
    <row r="63" spans="1:79" s="17" customFormat="1" x14ac:dyDescent="0.2">
      <c r="A63" s="116" t="s">
        <v>43</v>
      </c>
      <c r="B63" s="117"/>
      <c r="C63" s="117"/>
      <c r="D63" s="118"/>
      <c r="E63" s="158"/>
    </row>
    <row r="64" spans="1:79" s="80" customFormat="1" x14ac:dyDescent="0.2">
      <c r="A64" s="119"/>
      <c r="B64" s="115"/>
      <c r="C64" s="115"/>
      <c r="D64" s="120"/>
      <c r="E64" s="159"/>
    </row>
    <row r="65" spans="1:46" s="80" customFormat="1" x14ac:dyDescent="0.2">
      <c r="A65" s="119"/>
      <c r="B65" s="115"/>
      <c r="C65" s="115"/>
      <c r="D65" s="120"/>
      <c r="E65" s="159" t="str">
        <f t="shared" ref="E65:AT65" si="166" xml:space="preserve"> E$51</f>
        <v>Last Forecast Period Flag</v>
      </c>
      <c r="F65" s="80">
        <f t="shared" si="166"/>
        <v>0</v>
      </c>
      <c r="G65" s="80" t="str">
        <f t="shared" si="166"/>
        <v>flag</v>
      </c>
      <c r="H65" s="80">
        <f t="shared" si="166"/>
        <v>1</v>
      </c>
      <c r="I65" s="15">
        <f t="shared" si="166"/>
        <v>0</v>
      </c>
      <c r="J65" s="80">
        <f t="shared" si="166"/>
        <v>0</v>
      </c>
      <c r="K65" s="80">
        <f t="shared" si="166"/>
        <v>0</v>
      </c>
      <c r="L65" s="80">
        <f t="shared" si="166"/>
        <v>0</v>
      </c>
      <c r="M65" s="80">
        <f t="shared" si="166"/>
        <v>0</v>
      </c>
      <c r="N65" s="80">
        <f t="shared" si="166"/>
        <v>0</v>
      </c>
      <c r="O65" s="80">
        <f t="shared" si="166"/>
        <v>1</v>
      </c>
      <c r="P65" s="80">
        <f t="shared" si="166"/>
        <v>0</v>
      </c>
      <c r="Q65" s="80">
        <f t="shared" si="166"/>
        <v>0</v>
      </c>
      <c r="R65" s="80">
        <f t="shared" si="166"/>
        <v>0</v>
      </c>
      <c r="S65" s="80">
        <f t="shared" si="166"/>
        <v>0</v>
      </c>
      <c r="T65" s="80">
        <f t="shared" si="166"/>
        <v>0</v>
      </c>
      <c r="U65" s="80">
        <f t="shared" si="166"/>
        <v>0</v>
      </c>
      <c r="V65" s="80">
        <f t="shared" si="166"/>
        <v>0</v>
      </c>
      <c r="W65" s="80">
        <f t="shared" si="166"/>
        <v>0</v>
      </c>
      <c r="X65" s="80">
        <f t="shared" si="166"/>
        <v>0</v>
      </c>
      <c r="Y65" s="80">
        <f t="shared" si="166"/>
        <v>0</v>
      </c>
      <c r="Z65" s="80">
        <f t="shared" si="166"/>
        <v>0</v>
      </c>
      <c r="AA65" s="80">
        <f t="shared" si="166"/>
        <v>0</v>
      </c>
      <c r="AB65" s="80">
        <f t="shared" si="166"/>
        <v>0</v>
      </c>
      <c r="AC65" s="80">
        <f t="shared" si="166"/>
        <v>0</v>
      </c>
      <c r="AD65" s="80">
        <f t="shared" si="166"/>
        <v>0</v>
      </c>
      <c r="AE65" s="80">
        <f t="shared" si="166"/>
        <v>0</v>
      </c>
      <c r="AF65" s="80">
        <f t="shared" si="166"/>
        <v>0</v>
      </c>
      <c r="AG65" s="80">
        <f t="shared" si="166"/>
        <v>0</v>
      </c>
      <c r="AH65" s="80">
        <f t="shared" si="166"/>
        <v>0</v>
      </c>
      <c r="AI65" s="80">
        <f t="shared" si="166"/>
        <v>0</v>
      </c>
      <c r="AJ65" s="80">
        <f t="shared" si="166"/>
        <v>0</v>
      </c>
      <c r="AK65" s="80">
        <f t="shared" si="166"/>
        <v>0</v>
      </c>
      <c r="AL65" s="80">
        <f t="shared" si="166"/>
        <v>0</v>
      </c>
      <c r="AM65" s="80">
        <f t="shared" si="166"/>
        <v>0</v>
      </c>
      <c r="AN65" s="80">
        <f t="shared" si="166"/>
        <v>0</v>
      </c>
      <c r="AO65" s="80">
        <f t="shared" si="166"/>
        <v>0</v>
      </c>
      <c r="AP65" s="80">
        <f t="shared" si="166"/>
        <v>0</v>
      </c>
      <c r="AQ65" s="80">
        <f t="shared" si="166"/>
        <v>0</v>
      </c>
      <c r="AR65" s="80">
        <f t="shared" si="166"/>
        <v>0</v>
      </c>
      <c r="AS65" s="80">
        <f t="shared" si="166"/>
        <v>0</v>
      </c>
      <c r="AT65" s="80">
        <f t="shared" si="166"/>
        <v>0</v>
      </c>
    </row>
    <row r="66" spans="1:46" s="80" customFormat="1" x14ac:dyDescent="0.2">
      <c r="A66" s="119"/>
      <c r="B66" s="115"/>
      <c r="C66" s="115"/>
      <c r="D66" s="120"/>
      <c r="E66" s="159" t="s">
        <v>42</v>
      </c>
      <c r="G66" s="80" t="s">
        <v>23</v>
      </c>
      <c r="H66" s="80">
        <f xml:space="preserve"> SUM(J66:CA66)</f>
        <v>1</v>
      </c>
      <c r="J66" s="80">
        <f t="shared" ref="J66:S66" si="167" xml:space="preserve"> I65</f>
        <v>0</v>
      </c>
      <c r="K66" s="80">
        <f t="shared" si="167"/>
        <v>0</v>
      </c>
      <c r="L66" s="80">
        <f t="shared" si="167"/>
        <v>0</v>
      </c>
      <c r="M66" s="80">
        <f t="shared" si="167"/>
        <v>0</v>
      </c>
      <c r="N66" s="80">
        <f t="shared" si="167"/>
        <v>0</v>
      </c>
      <c r="O66" s="80">
        <f t="shared" si="167"/>
        <v>0</v>
      </c>
      <c r="P66" s="80">
        <f t="shared" si="167"/>
        <v>1</v>
      </c>
      <c r="Q66" s="80">
        <f t="shared" si="167"/>
        <v>0</v>
      </c>
      <c r="R66" s="80">
        <f t="shared" si="167"/>
        <v>0</v>
      </c>
      <c r="S66" s="80">
        <f t="shared" si="167"/>
        <v>0</v>
      </c>
      <c r="T66" s="80">
        <f t="shared" ref="T66" si="168" xml:space="preserve"> S65</f>
        <v>0</v>
      </c>
      <c r="U66" s="80">
        <f t="shared" ref="U66" si="169" xml:space="preserve"> T65</f>
        <v>0</v>
      </c>
      <c r="V66" s="80">
        <f t="shared" ref="V66" si="170" xml:space="preserve"> U65</f>
        <v>0</v>
      </c>
      <c r="W66" s="80">
        <f t="shared" ref="W66" si="171" xml:space="preserve"> V65</f>
        <v>0</v>
      </c>
      <c r="X66" s="80">
        <f t="shared" ref="X66" si="172" xml:space="preserve"> W65</f>
        <v>0</v>
      </c>
      <c r="Y66" s="80">
        <f t="shared" ref="Y66" si="173" xml:space="preserve"> X65</f>
        <v>0</v>
      </c>
      <c r="Z66" s="80">
        <f t="shared" ref="Z66" si="174" xml:space="preserve"> Y65</f>
        <v>0</v>
      </c>
      <c r="AA66" s="80">
        <f t="shared" ref="AA66" si="175" xml:space="preserve"> Z65</f>
        <v>0</v>
      </c>
      <c r="AB66" s="80">
        <f t="shared" ref="AB66" si="176" xml:space="preserve"> AA65</f>
        <v>0</v>
      </c>
      <c r="AC66" s="80">
        <f t="shared" ref="AC66" si="177" xml:space="preserve"> AB65</f>
        <v>0</v>
      </c>
      <c r="AD66" s="80">
        <f t="shared" ref="AD66" si="178" xml:space="preserve"> AC65</f>
        <v>0</v>
      </c>
      <c r="AE66" s="80">
        <f t="shared" ref="AE66" si="179" xml:space="preserve"> AD65</f>
        <v>0</v>
      </c>
      <c r="AF66" s="80">
        <f t="shared" ref="AF66" si="180" xml:space="preserve"> AE65</f>
        <v>0</v>
      </c>
      <c r="AG66" s="80">
        <f t="shared" ref="AG66" si="181" xml:space="preserve"> AF65</f>
        <v>0</v>
      </c>
      <c r="AH66" s="80">
        <f t="shared" ref="AH66" si="182" xml:space="preserve"> AG65</f>
        <v>0</v>
      </c>
      <c r="AI66" s="80">
        <f t="shared" ref="AI66" si="183" xml:space="preserve"> AH65</f>
        <v>0</v>
      </c>
      <c r="AJ66" s="80">
        <f t="shared" ref="AJ66" si="184" xml:space="preserve"> AI65</f>
        <v>0</v>
      </c>
      <c r="AK66" s="80">
        <f t="shared" ref="AK66" si="185" xml:space="preserve"> AJ65</f>
        <v>0</v>
      </c>
      <c r="AL66" s="80">
        <f t="shared" ref="AL66" si="186" xml:space="preserve"> AK65</f>
        <v>0</v>
      </c>
      <c r="AM66" s="80">
        <f t="shared" ref="AM66" si="187" xml:space="preserve"> AL65</f>
        <v>0</v>
      </c>
      <c r="AN66" s="80">
        <f t="shared" ref="AN66" si="188" xml:space="preserve"> AM65</f>
        <v>0</v>
      </c>
      <c r="AO66" s="80">
        <f t="shared" ref="AO66" si="189" xml:space="preserve"> AN65</f>
        <v>0</v>
      </c>
      <c r="AP66" s="80">
        <f t="shared" ref="AP66" si="190" xml:space="preserve"> AO65</f>
        <v>0</v>
      </c>
      <c r="AQ66" s="80">
        <f t="shared" ref="AQ66" si="191" xml:space="preserve"> AP65</f>
        <v>0</v>
      </c>
      <c r="AR66" s="80">
        <f t="shared" ref="AR66" si="192" xml:space="preserve"> AQ65</f>
        <v>0</v>
      </c>
      <c r="AS66" s="80">
        <f t="shared" ref="AS66" si="193" xml:space="preserve"> AR65</f>
        <v>0</v>
      </c>
      <c r="AT66" s="80">
        <f t="shared" ref="AT66" si="194" xml:space="preserve"> AS65</f>
        <v>0</v>
      </c>
    </row>
    <row r="67" spans="1:46" s="80" customFormat="1" x14ac:dyDescent="0.2">
      <c r="A67" s="119"/>
      <c r="B67" s="115"/>
      <c r="C67" s="115"/>
      <c r="D67" s="120"/>
      <c r="E67" s="159"/>
    </row>
    <row r="68" spans="1:46" s="80" customFormat="1" x14ac:dyDescent="0.2">
      <c r="A68" s="119"/>
      <c r="B68" s="115"/>
      <c r="C68" s="115"/>
      <c r="D68" s="120"/>
      <c r="E68" s="159" t="str">
        <f t="shared" ref="E68:AT68" si="195" xml:space="preserve"> E$66</f>
        <v>1st Post Last Forecast Period Flag</v>
      </c>
      <c r="F68" s="80">
        <f t="shared" si="195"/>
        <v>0</v>
      </c>
      <c r="G68" s="80" t="str">
        <f t="shared" si="195"/>
        <v>flag</v>
      </c>
      <c r="H68" s="80">
        <f t="shared" si="195"/>
        <v>1</v>
      </c>
      <c r="I68" s="80">
        <f t="shared" si="195"/>
        <v>0</v>
      </c>
      <c r="J68" s="80">
        <f t="shared" si="195"/>
        <v>0</v>
      </c>
      <c r="K68" s="80">
        <f t="shared" si="195"/>
        <v>0</v>
      </c>
      <c r="L68" s="80">
        <f t="shared" si="195"/>
        <v>0</v>
      </c>
      <c r="M68" s="80">
        <f t="shared" si="195"/>
        <v>0</v>
      </c>
      <c r="N68" s="80">
        <f t="shared" si="195"/>
        <v>0</v>
      </c>
      <c r="O68" s="80">
        <f t="shared" si="195"/>
        <v>0</v>
      </c>
      <c r="P68" s="80">
        <f t="shared" si="195"/>
        <v>1</v>
      </c>
      <c r="Q68" s="80">
        <f t="shared" si="195"/>
        <v>0</v>
      </c>
      <c r="R68" s="80">
        <f t="shared" si="195"/>
        <v>0</v>
      </c>
      <c r="S68" s="80">
        <f t="shared" si="195"/>
        <v>0</v>
      </c>
      <c r="T68" s="80">
        <f t="shared" si="195"/>
        <v>0</v>
      </c>
      <c r="U68" s="80">
        <f t="shared" si="195"/>
        <v>0</v>
      </c>
      <c r="V68" s="80">
        <f t="shared" si="195"/>
        <v>0</v>
      </c>
      <c r="W68" s="80">
        <f t="shared" si="195"/>
        <v>0</v>
      </c>
      <c r="X68" s="80">
        <f t="shared" si="195"/>
        <v>0</v>
      </c>
      <c r="Y68" s="80">
        <f t="shared" si="195"/>
        <v>0</v>
      </c>
      <c r="Z68" s="80">
        <f t="shared" si="195"/>
        <v>0</v>
      </c>
      <c r="AA68" s="80">
        <f t="shared" si="195"/>
        <v>0</v>
      </c>
      <c r="AB68" s="80">
        <f t="shared" si="195"/>
        <v>0</v>
      </c>
      <c r="AC68" s="80">
        <f t="shared" si="195"/>
        <v>0</v>
      </c>
      <c r="AD68" s="80">
        <f t="shared" si="195"/>
        <v>0</v>
      </c>
      <c r="AE68" s="80">
        <f t="shared" si="195"/>
        <v>0</v>
      </c>
      <c r="AF68" s="80">
        <f t="shared" si="195"/>
        <v>0</v>
      </c>
      <c r="AG68" s="80">
        <f t="shared" si="195"/>
        <v>0</v>
      </c>
      <c r="AH68" s="80">
        <f t="shared" si="195"/>
        <v>0</v>
      </c>
      <c r="AI68" s="80">
        <f t="shared" si="195"/>
        <v>0</v>
      </c>
      <c r="AJ68" s="80">
        <f t="shared" si="195"/>
        <v>0</v>
      </c>
      <c r="AK68" s="80">
        <f t="shared" si="195"/>
        <v>0</v>
      </c>
      <c r="AL68" s="80">
        <f t="shared" si="195"/>
        <v>0</v>
      </c>
      <c r="AM68" s="80">
        <f t="shared" si="195"/>
        <v>0</v>
      </c>
      <c r="AN68" s="80">
        <f t="shared" si="195"/>
        <v>0</v>
      </c>
      <c r="AO68" s="80">
        <f t="shared" si="195"/>
        <v>0</v>
      </c>
      <c r="AP68" s="80">
        <f t="shared" si="195"/>
        <v>0</v>
      </c>
      <c r="AQ68" s="80">
        <f t="shared" si="195"/>
        <v>0</v>
      </c>
      <c r="AR68" s="80">
        <f t="shared" si="195"/>
        <v>0</v>
      </c>
      <c r="AS68" s="80">
        <f t="shared" si="195"/>
        <v>0</v>
      </c>
      <c r="AT68" s="80">
        <f t="shared" si="195"/>
        <v>0</v>
      </c>
    </row>
    <row r="69" spans="1:46" s="80" customFormat="1" x14ac:dyDescent="0.2">
      <c r="A69" s="119"/>
      <c r="B69" s="115"/>
      <c r="C69" s="115"/>
      <c r="D69" s="120"/>
      <c r="E69" s="159" t="s">
        <v>41</v>
      </c>
      <c r="G69" s="80" t="s">
        <v>23</v>
      </c>
      <c r="H69" s="80">
        <f xml:space="preserve"> SUM(J69:CA69)</f>
        <v>31</v>
      </c>
      <c r="I69" s="15"/>
      <c r="J69" s="80">
        <f t="shared" ref="J69:S69" si="196" xml:space="preserve"> I69 + J68</f>
        <v>0</v>
      </c>
      <c r="K69" s="80">
        <f t="shared" si="196"/>
        <v>0</v>
      </c>
      <c r="L69" s="80">
        <f t="shared" si="196"/>
        <v>0</v>
      </c>
      <c r="M69" s="80">
        <f t="shared" si="196"/>
        <v>0</v>
      </c>
      <c r="N69" s="80">
        <f t="shared" si="196"/>
        <v>0</v>
      </c>
      <c r="O69" s="80">
        <f t="shared" si="196"/>
        <v>0</v>
      </c>
      <c r="P69" s="80">
        <f t="shared" si="196"/>
        <v>1</v>
      </c>
      <c r="Q69" s="80">
        <f t="shared" si="196"/>
        <v>1</v>
      </c>
      <c r="R69" s="80">
        <f t="shared" si="196"/>
        <v>1</v>
      </c>
      <c r="S69" s="80">
        <f t="shared" si="196"/>
        <v>1</v>
      </c>
      <c r="T69" s="80">
        <f t="shared" ref="T69" si="197" xml:space="preserve"> S69 + T68</f>
        <v>1</v>
      </c>
      <c r="U69" s="80">
        <f t="shared" ref="U69" si="198" xml:space="preserve"> T69 + U68</f>
        <v>1</v>
      </c>
      <c r="V69" s="80">
        <f t="shared" ref="V69" si="199" xml:space="preserve"> U69 + V68</f>
        <v>1</v>
      </c>
      <c r="W69" s="80">
        <f t="shared" ref="W69" si="200" xml:space="preserve"> V69 + W68</f>
        <v>1</v>
      </c>
      <c r="X69" s="80">
        <f t="shared" ref="X69" si="201" xml:space="preserve"> W69 + X68</f>
        <v>1</v>
      </c>
      <c r="Y69" s="80">
        <f t="shared" ref="Y69" si="202" xml:space="preserve"> X69 + Y68</f>
        <v>1</v>
      </c>
      <c r="Z69" s="80">
        <f t="shared" ref="Z69" si="203" xml:space="preserve"> Y69 + Z68</f>
        <v>1</v>
      </c>
      <c r="AA69" s="80">
        <f t="shared" ref="AA69" si="204" xml:space="preserve"> Z69 + AA68</f>
        <v>1</v>
      </c>
      <c r="AB69" s="80">
        <f t="shared" ref="AB69" si="205" xml:space="preserve"> AA69 + AB68</f>
        <v>1</v>
      </c>
      <c r="AC69" s="80">
        <f t="shared" ref="AC69" si="206" xml:space="preserve"> AB69 + AC68</f>
        <v>1</v>
      </c>
      <c r="AD69" s="80">
        <f t="shared" ref="AD69" si="207" xml:space="preserve"> AC69 + AD68</f>
        <v>1</v>
      </c>
      <c r="AE69" s="80">
        <f t="shared" ref="AE69" si="208" xml:space="preserve"> AD69 + AE68</f>
        <v>1</v>
      </c>
      <c r="AF69" s="80">
        <f t="shared" ref="AF69" si="209" xml:space="preserve"> AE69 + AF68</f>
        <v>1</v>
      </c>
      <c r="AG69" s="80">
        <f t="shared" ref="AG69" si="210" xml:space="preserve"> AF69 + AG68</f>
        <v>1</v>
      </c>
      <c r="AH69" s="80">
        <f t="shared" ref="AH69" si="211" xml:space="preserve"> AG69 + AH68</f>
        <v>1</v>
      </c>
      <c r="AI69" s="80">
        <f t="shared" ref="AI69" si="212" xml:space="preserve"> AH69 + AI68</f>
        <v>1</v>
      </c>
      <c r="AJ69" s="80">
        <f t="shared" ref="AJ69" si="213" xml:space="preserve"> AI69 + AJ68</f>
        <v>1</v>
      </c>
      <c r="AK69" s="80">
        <f t="shared" ref="AK69" si="214" xml:space="preserve"> AJ69 + AK68</f>
        <v>1</v>
      </c>
      <c r="AL69" s="80">
        <f t="shared" ref="AL69" si="215" xml:space="preserve"> AK69 + AL68</f>
        <v>1</v>
      </c>
      <c r="AM69" s="80">
        <f t="shared" ref="AM69" si="216" xml:space="preserve"> AL69 + AM68</f>
        <v>1</v>
      </c>
      <c r="AN69" s="80">
        <f t="shared" ref="AN69" si="217" xml:space="preserve"> AM69 + AN68</f>
        <v>1</v>
      </c>
      <c r="AO69" s="80">
        <f t="shared" ref="AO69" si="218" xml:space="preserve"> AN69 + AO68</f>
        <v>1</v>
      </c>
      <c r="AP69" s="80">
        <f t="shared" ref="AP69" si="219" xml:space="preserve"> AO69 + AP68</f>
        <v>1</v>
      </c>
      <c r="AQ69" s="80">
        <f t="shared" ref="AQ69" si="220" xml:space="preserve"> AP69 + AQ68</f>
        <v>1</v>
      </c>
      <c r="AR69" s="80">
        <f t="shared" ref="AR69" si="221" xml:space="preserve"> AQ69 + AR68</f>
        <v>1</v>
      </c>
      <c r="AS69" s="80">
        <f t="shared" ref="AS69" si="222" xml:space="preserve"> AR69 + AS68</f>
        <v>1</v>
      </c>
      <c r="AT69" s="80">
        <f t="shared" ref="AT69" si="223" xml:space="preserve"> AS69 + AT68</f>
        <v>1</v>
      </c>
    </row>
    <row r="70" spans="1:46" s="80" customFormat="1" x14ac:dyDescent="0.2">
      <c r="A70" s="119"/>
      <c r="B70" s="115"/>
      <c r="C70" s="115"/>
      <c r="D70" s="120"/>
      <c r="E70" s="159" t="s">
        <v>40</v>
      </c>
      <c r="F70" s="80">
        <f xml:space="preserve"> SUM(J69:CA69)</f>
        <v>31</v>
      </c>
      <c r="G70" s="80" t="s">
        <v>39</v>
      </c>
    </row>
    <row r="71" spans="1:46" s="77" customFormat="1" x14ac:dyDescent="0.2">
      <c r="A71" s="109"/>
      <c r="B71" s="115"/>
      <c r="C71" s="115"/>
      <c r="D71" s="111"/>
      <c r="E71" s="157"/>
    </row>
    <row r="72" spans="1:46" s="77" customFormat="1" x14ac:dyDescent="0.2">
      <c r="A72" s="109"/>
      <c r="B72" s="115"/>
      <c r="C72" s="115"/>
      <c r="D72" s="111"/>
      <c r="E72" s="157"/>
    </row>
    <row r="73" spans="1:46" s="17" customFormat="1" x14ac:dyDescent="0.2">
      <c r="A73" s="116" t="s">
        <v>38</v>
      </c>
      <c r="B73" s="117"/>
      <c r="C73" s="117"/>
      <c r="D73" s="118"/>
      <c r="E73" s="158"/>
    </row>
    <row r="74" spans="1:46" s="77" customFormat="1" x14ac:dyDescent="0.2">
      <c r="A74" s="109"/>
      <c r="B74" s="115"/>
      <c r="C74" s="115"/>
      <c r="D74" s="111"/>
      <c r="E74" s="157"/>
    </row>
    <row r="75" spans="1:46" s="77" customFormat="1" x14ac:dyDescent="0.2">
      <c r="A75" s="109"/>
      <c r="B75" s="115"/>
      <c r="C75" s="115"/>
      <c r="D75" s="111"/>
      <c r="E75" s="157" t="str">
        <f xml:space="preserve"> E$13</f>
        <v>Model Column Total</v>
      </c>
      <c r="F75" s="77">
        <f xml:space="preserve"> F$13</f>
        <v>37</v>
      </c>
      <c r="G75" s="77" t="str">
        <f xml:space="preserve"> G$13</f>
        <v>column</v>
      </c>
    </row>
    <row r="76" spans="1:46" s="77" customFormat="1" x14ac:dyDescent="0.2">
      <c r="A76" s="109"/>
      <c r="B76" s="115"/>
      <c r="C76" s="115"/>
      <c r="D76" s="111" t="s">
        <v>37</v>
      </c>
      <c r="E76" s="157" t="str">
        <f xml:space="preserve"> E$37</f>
        <v>Pre Forecast Period Total</v>
      </c>
      <c r="F76" s="77">
        <f xml:space="preserve"> F$37</f>
        <v>1</v>
      </c>
      <c r="G76" s="77" t="str">
        <f xml:space="preserve"> G$37</f>
        <v>columns</v>
      </c>
    </row>
    <row r="77" spans="1:46" s="77" customFormat="1" x14ac:dyDescent="0.2">
      <c r="A77" s="109"/>
      <c r="B77" s="115"/>
      <c r="C77" s="115"/>
      <c r="D77" s="111" t="s">
        <v>37</v>
      </c>
      <c r="E77" s="157" t="str">
        <f xml:space="preserve"> E$56</f>
        <v xml:space="preserve">Forecast Period Total </v>
      </c>
      <c r="F77" s="77">
        <f xml:space="preserve"> F$56</f>
        <v>5</v>
      </c>
      <c r="G77" s="77" t="str">
        <f xml:space="preserve"> G$56</f>
        <v>columns</v>
      </c>
    </row>
    <row r="78" spans="1:46" s="77" customFormat="1" x14ac:dyDescent="0.2">
      <c r="A78" s="109"/>
      <c r="B78" s="115"/>
      <c r="C78" s="115"/>
      <c r="D78" s="111" t="s">
        <v>37</v>
      </c>
      <c r="E78" s="157" t="str">
        <f xml:space="preserve"> E$70</f>
        <v>Post Forecast Period Total</v>
      </c>
      <c r="F78" s="77">
        <f xml:space="preserve"> F$70</f>
        <v>31</v>
      </c>
      <c r="G78" s="77" t="str">
        <f xml:space="preserve"> G$70</f>
        <v>columns</v>
      </c>
    </row>
    <row r="79" spans="1:46" s="80" customFormat="1" x14ac:dyDescent="0.2">
      <c r="A79" s="119"/>
      <c r="B79" s="115"/>
      <c r="C79" s="115"/>
      <c r="D79" s="120"/>
      <c r="E79" s="159" t="s">
        <v>36</v>
      </c>
      <c r="F79" s="64">
        <f xml:space="preserve"> IF(F75 - SUM(F76:F78) &lt;&gt; 0, 1, 0)</f>
        <v>0</v>
      </c>
      <c r="G79" s="80" t="s">
        <v>21</v>
      </c>
    </row>
    <row r="80" spans="1:46" s="77" customFormat="1" x14ac:dyDescent="0.2">
      <c r="A80" s="109"/>
      <c r="B80" s="115"/>
      <c r="C80" s="115"/>
      <c r="D80" s="111"/>
      <c r="E80" s="157"/>
    </row>
    <row r="81" spans="1:79" s="77" customFormat="1" x14ac:dyDescent="0.2">
      <c r="A81" s="109"/>
      <c r="B81" s="115"/>
      <c r="C81" s="115"/>
      <c r="D81" s="111"/>
      <c r="E81" s="157"/>
    </row>
    <row r="82" spans="1:79" s="17" customFormat="1" x14ac:dyDescent="0.2">
      <c r="A82" s="116" t="s">
        <v>66</v>
      </c>
      <c r="B82" s="117"/>
      <c r="C82" s="117"/>
      <c r="D82" s="118"/>
      <c r="E82" s="158"/>
    </row>
    <row r="83" spans="1:79" s="77" customFormat="1" x14ac:dyDescent="0.2">
      <c r="A83" s="109"/>
      <c r="B83" s="115"/>
      <c r="C83" s="115"/>
      <c r="D83" s="111"/>
      <c r="E83" s="157"/>
    </row>
    <row r="84" spans="1:79" s="80" customFormat="1" x14ac:dyDescent="0.2">
      <c r="A84" s="119"/>
      <c r="B84" s="115" t="s">
        <v>35</v>
      </c>
      <c r="C84" s="115"/>
      <c r="D84" s="120"/>
      <c r="E84" s="159"/>
    </row>
    <row r="85" spans="1:79" s="38" customFormat="1" x14ac:dyDescent="0.2">
      <c r="A85" s="128"/>
      <c r="B85" s="129"/>
      <c r="C85" s="129"/>
      <c r="D85" s="130"/>
      <c r="E85" s="157" t="str">
        <f xml:space="preserve"> E$19</f>
        <v>First model period BEG</v>
      </c>
      <c r="F85" s="38">
        <f xml:space="preserve"> F$19</f>
        <v>41730</v>
      </c>
      <c r="G85" s="38" t="str">
        <f xml:space="preserve"> G$19</f>
        <v>month</v>
      </c>
      <c r="I85" s="28"/>
    </row>
    <row r="86" spans="1:79" s="63" customFormat="1" x14ac:dyDescent="0.2">
      <c r="A86" s="128"/>
      <c r="B86" s="143"/>
      <c r="C86" s="143"/>
      <c r="D86" s="144"/>
      <c r="E86" s="163" t="str">
        <f>InpCol!E$28</f>
        <v>Operation Finish Date (midnight)</v>
      </c>
      <c r="F86" s="63">
        <f>InpCol!F$28</f>
        <v>43921</v>
      </c>
      <c r="G86" s="63" t="str">
        <f>InpCol!G$28</f>
        <v>date</v>
      </c>
    </row>
    <row r="87" spans="1:79" s="147" customFormat="1" x14ac:dyDescent="0.2">
      <c r="A87" s="131"/>
      <c r="B87" s="134"/>
      <c r="C87" s="134"/>
      <c r="D87" s="135"/>
      <c r="E87" s="159" t="str">
        <f t="shared" ref="E87:AT87" si="224" xml:space="preserve"> E$23</f>
        <v>Model Period BEG</v>
      </c>
      <c r="F87" s="62">
        <f t="shared" si="224"/>
        <v>0</v>
      </c>
      <c r="G87" s="62" t="str">
        <f t="shared" si="224"/>
        <v>date</v>
      </c>
      <c r="H87" s="62">
        <f t="shared" si="224"/>
        <v>0</v>
      </c>
      <c r="I87" s="62">
        <f t="shared" si="224"/>
        <v>0</v>
      </c>
      <c r="J87" s="62">
        <f t="shared" si="224"/>
        <v>41730</v>
      </c>
      <c r="K87" s="62">
        <f t="shared" si="224"/>
        <v>42095</v>
      </c>
      <c r="L87" s="62">
        <f t="shared" si="224"/>
        <v>42461</v>
      </c>
      <c r="M87" s="62">
        <f t="shared" si="224"/>
        <v>42826</v>
      </c>
      <c r="N87" s="62">
        <f t="shared" si="224"/>
        <v>43191</v>
      </c>
      <c r="O87" s="62">
        <f t="shared" si="224"/>
        <v>43556</v>
      </c>
      <c r="P87" s="62">
        <f t="shared" si="224"/>
        <v>43922</v>
      </c>
      <c r="Q87" s="62">
        <f t="shared" si="224"/>
        <v>44287</v>
      </c>
      <c r="R87" s="62">
        <f t="shared" si="224"/>
        <v>44652</v>
      </c>
      <c r="S87" s="62">
        <f t="shared" si="224"/>
        <v>45017</v>
      </c>
      <c r="T87" s="62">
        <f t="shared" si="224"/>
        <v>45383</v>
      </c>
      <c r="U87" s="62">
        <f t="shared" si="224"/>
        <v>45748</v>
      </c>
      <c r="V87" s="62">
        <f t="shared" si="224"/>
        <v>46113</v>
      </c>
      <c r="W87" s="62">
        <f t="shared" si="224"/>
        <v>46478</v>
      </c>
      <c r="X87" s="62">
        <f t="shared" si="224"/>
        <v>46844</v>
      </c>
      <c r="Y87" s="62">
        <f t="shared" si="224"/>
        <v>47209</v>
      </c>
      <c r="Z87" s="62">
        <f t="shared" si="224"/>
        <v>47574</v>
      </c>
      <c r="AA87" s="62">
        <f t="shared" si="224"/>
        <v>47939</v>
      </c>
      <c r="AB87" s="62">
        <f t="shared" si="224"/>
        <v>48305</v>
      </c>
      <c r="AC87" s="62">
        <f t="shared" si="224"/>
        <v>48670</v>
      </c>
      <c r="AD87" s="62">
        <f t="shared" si="224"/>
        <v>49035</v>
      </c>
      <c r="AE87" s="62">
        <f t="shared" si="224"/>
        <v>49400</v>
      </c>
      <c r="AF87" s="62">
        <f t="shared" si="224"/>
        <v>49766</v>
      </c>
      <c r="AG87" s="62">
        <f t="shared" si="224"/>
        <v>50131</v>
      </c>
      <c r="AH87" s="62">
        <f t="shared" si="224"/>
        <v>50496</v>
      </c>
      <c r="AI87" s="62">
        <f t="shared" si="224"/>
        <v>50861</v>
      </c>
      <c r="AJ87" s="62">
        <f t="shared" si="224"/>
        <v>51227</v>
      </c>
      <c r="AK87" s="62">
        <f t="shared" si="224"/>
        <v>51592</v>
      </c>
      <c r="AL87" s="62">
        <f t="shared" si="224"/>
        <v>51957</v>
      </c>
      <c r="AM87" s="62">
        <f t="shared" si="224"/>
        <v>52322</v>
      </c>
      <c r="AN87" s="62">
        <f t="shared" si="224"/>
        <v>52688</v>
      </c>
      <c r="AO87" s="62">
        <f t="shared" si="224"/>
        <v>53053</v>
      </c>
      <c r="AP87" s="62">
        <f t="shared" si="224"/>
        <v>53418</v>
      </c>
      <c r="AQ87" s="62">
        <f t="shared" si="224"/>
        <v>53783</v>
      </c>
      <c r="AR87" s="62">
        <f t="shared" si="224"/>
        <v>54149</v>
      </c>
      <c r="AS87" s="62">
        <f t="shared" si="224"/>
        <v>54514</v>
      </c>
      <c r="AT87" s="62">
        <f t="shared" si="224"/>
        <v>54879</v>
      </c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</row>
    <row r="88" spans="1:79" s="147" customFormat="1" x14ac:dyDescent="0.2">
      <c r="A88" s="131"/>
      <c r="B88" s="134"/>
      <c r="C88" s="134"/>
      <c r="D88" s="135"/>
      <c r="E88" s="159" t="str">
        <f t="shared" ref="E88:AT88" si="225" xml:space="preserve"> E$24</f>
        <v>Model Period END</v>
      </c>
      <c r="F88" s="62">
        <f t="shared" si="225"/>
        <v>0</v>
      </c>
      <c r="G88" s="62" t="str">
        <f t="shared" si="225"/>
        <v>date</v>
      </c>
      <c r="H88" s="62">
        <f t="shared" si="225"/>
        <v>0</v>
      </c>
      <c r="I88" s="62">
        <f t="shared" si="225"/>
        <v>0</v>
      </c>
      <c r="J88" s="62">
        <f t="shared" si="225"/>
        <v>42094</v>
      </c>
      <c r="K88" s="62">
        <f t="shared" si="225"/>
        <v>42460</v>
      </c>
      <c r="L88" s="62">
        <f t="shared" si="225"/>
        <v>42825</v>
      </c>
      <c r="M88" s="62">
        <f t="shared" si="225"/>
        <v>43190</v>
      </c>
      <c r="N88" s="62">
        <f t="shared" si="225"/>
        <v>43555</v>
      </c>
      <c r="O88" s="62">
        <f t="shared" si="225"/>
        <v>43921</v>
      </c>
      <c r="P88" s="62">
        <f t="shared" si="225"/>
        <v>44286</v>
      </c>
      <c r="Q88" s="62">
        <f t="shared" si="225"/>
        <v>44651</v>
      </c>
      <c r="R88" s="62">
        <f t="shared" si="225"/>
        <v>45016</v>
      </c>
      <c r="S88" s="62">
        <f t="shared" si="225"/>
        <v>45382</v>
      </c>
      <c r="T88" s="62">
        <f t="shared" si="225"/>
        <v>45747</v>
      </c>
      <c r="U88" s="62">
        <f t="shared" si="225"/>
        <v>46112</v>
      </c>
      <c r="V88" s="62">
        <f t="shared" si="225"/>
        <v>46477</v>
      </c>
      <c r="W88" s="62">
        <f t="shared" si="225"/>
        <v>46843</v>
      </c>
      <c r="X88" s="62">
        <f t="shared" si="225"/>
        <v>47208</v>
      </c>
      <c r="Y88" s="62">
        <f t="shared" si="225"/>
        <v>47573</v>
      </c>
      <c r="Z88" s="62">
        <f t="shared" si="225"/>
        <v>47938</v>
      </c>
      <c r="AA88" s="62">
        <f t="shared" si="225"/>
        <v>48304</v>
      </c>
      <c r="AB88" s="62">
        <f t="shared" si="225"/>
        <v>48669</v>
      </c>
      <c r="AC88" s="62">
        <f t="shared" si="225"/>
        <v>49034</v>
      </c>
      <c r="AD88" s="62">
        <f t="shared" si="225"/>
        <v>49399</v>
      </c>
      <c r="AE88" s="62">
        <f t="shared" si="225"/>
        <v>49765</v>
      </c>
      <c r="AF88" s="62">
        <f t="shared" si="225"/>
        <v>50130</v>
      </c>
      <c r="AG88" s="62">
        <f t="shared" si="225"/>
        <v>50495</v>
      </c>
      <c r="AH88" s="62">
        <f t="shared" si="225"/>
        <v>50860</v>
      </c>
      <c r="AI88" s="62">
        <f t="shared" si="225"/>
        <v>51226</v>
      </c>
      <c r="AJ88" s="62">
        <f t="shared" si="225"/>
        <v>51591</v>
      </c>
      <c r="AK88" s="62">
        <f t="shared" si="225"/>
        <v>51956</v>
      </c>
      <c r="AL88" s="62">
        <f t="shared" si="225"/>
        <v>52321</v>
      </c>
      <c r="AM88" s="62">
        <f t="shared" si="225"/>
        <v>52687</v>
      </c>
      <c r="AN88" s="62">
        <f t="shared" si="225"/>
        <v>53052</v>
      </c>
      <c r="AO88" s="62">
        <f t="shared" si="225"/>
        <v>53417</v>
      </c>
      <c r="AP88" s="62">
        <f t="shared" si="225"/>
        <v>53782</v>
      </c>
      <c r="AQ88" s="62">
        <f t="shared" si="225"/>
        <v>54148</v>
      </c>
      <c r="AR88" s="62">
        <f t="shared" si="225"/>
        <v>54513</v>
      </c>
      <c r="AS88" s="62">
        <f t="shared" si="225"/>
        <v>54878</v>
      </c>
      <c r="AT88" s="62">
        <f t="shared" si="225"/>
        <v>55243</v>
      </c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</row>
    <row r="89" spans="1:79" s="61" customFormat="1" x14ac:dyDescent="0.2">
      <c r="A89" s="119"/>
      <c r="B89" s="115"/>
      <c r="C89" s="115"/>
      <c r="D89" s="120"/>
      <c r="E89" s="159" t="s">
        <v>34</v>
      </c>
      <c r="F89" s="80"/>
      <c r="G89" s="80" t="s">
        <v>33</v>
      </c>
      <c r="H89" s="80">
        <f xml:space="preserve"> SUM(J89:CA89)</f>
        <v>2192</v>
      </c>
      <c r="I89" s="80"/>
      <c r="J89" s="80">
        <f t="shared" ref="J89:S89" si="226" xml:space="preserve"> MAX(0, (MIN($F86, J88) - MAX($F85, J87) + 1))</f>
        <v>365</v>
      </c>
      <c r="K89" s="80">
        <f t="shared" si="226"/>
        <v>366</v>
      </c>
      <c r="L89" s="80">
        <f t="shared" si="226"/>
        <v>365</v>
      </c>
      <c r="M89" s="80">
        <f t="shared" si="226"/>
        <v>365</v>
      </c>
      <c r="N89" s="80">
        <f t="shared" si="226"/>
        <v>365</v>
      </c>
      <c r="O89" s="80">
        <f t="shared" si="226"/>
        <v>366</v>
      </c>
      <c r="P89" s="80">
        <f t="shared" si="226"/>
        <v>0</v>
      </c>
      <c r="Q89" s="80">
        <f t="shared" si="226"/>
        <v>0</v>
      </c>
      <c r="R89" s="80">
        <f t="shared" si="226"/>
        <v>0</v>
      </c>
      <c r="S89" s="80">
        <f t="shared" si="226"/>
        <v>0</v>
      </c>
      <c r="T89" s="80">
        <f t="shared" ref="T89:AT89" si="227" xml:space="preserve"> MAX(0, (MIN($F86, T88) - MAX($F85, T87) + 1))</f>
        <v>0</v>
      </c>
      <c r="U89" s="80">
        <f t="shared" si="227"/>
        <v>0</v>
      </c>
      <c r="V89" s="80">
        <f t="shared" si="227"/>
        <v>0</v>
      </c>
      <c r="W89" s="80">
        <f t="shared" si="227"/>
        <v>0</v>
      </c>
      <c r="X89" s="80">
        <f t="shared" si="227"/>
        <v>0</v>
      </c>
      <c r="Y89" s="80">
        <f t="shared" si="227"/>
        <v>0</v>
      </c>
      <c r="Z89" s="80">
        <f t="shared" si="227"/>
        <v>0</v>
      </c>
      <c r="AA89" s="80">
        <f t="shared" si="227"/>
        <v>0</v>
      </c>
      <c r="AB89" s="80">
        <f t="shared" si="227"/>
        <v>0</v>
      </c>
      <c r="AC89" s="80">
        <f t="shared" si="227"/>
        <v>0</v>
      </c>
      <c r="AD89" s="80">
        <f t="shared" si="227"/>
        <v>0</v>
      </c>
      <c r="AE89" s="80">
        <f t="shared" si="227"/>
        <v>0</v>
      </c>
      <c r="AF89" s="80">
        <f t="shared" si="227"/>
        <v>0</v>
      </c>
      <c r="AG89" s="80">
        <f t="shared" si="227"/>
        <v>0</v>
      </c>
      <c r="AH89" s="80">
        <f t="shared" si="227"/>
        <v>0</v>
      </c>
      <c r="AI89" s="80">
        <f t="shared" si="227"/>
        <v>0</v>
      </c>
      <c r="AJ89" s="80">
        <f t="shared" si="227"/>
        <v>0</v>
      </c>
      <c r="AK89" s="80">
        <f t="shared" si="227"/>
        <v>0</v>
      </c>
      <c r="AL89" s="80">
        <f t="shared" si="227"/>
        <v>0</v>
      </c>
      <c r="AM89" s="80">
        <f t="shared" si="227"/>
        <v>0</v>
      </c>
      <c r="AN89" s="80">
        <f t="shared" si="227"/>
        <v>0</v>
      </c>
      <c r="AO89" s="80">
        <f t="shared" si="227"/>
        <v>0</v>
      </c>
      <c r="AP89" s="80">
        <f t="shared" si="227"/>
        <v>0</v>
      </c>
      <c r="AQ89" s="80">
        <f t="shared" si="227"/>
        <v>0</v>
      </c>
      <c r="AR89" s="80">
        <f t="shared" si="227"/>
        <v>0</v>
      </c>
      <c r="AS89" s="80">
        <f t="shared" si="227"/>
        <v>0</v>
      </c>
      <c r="AT89" s="80">
        <f t="shared" si="227"/>
        <v>0</v>
      </c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</row>
    <row r="90" spans="1:79" s="61" customFormat="1" x14ac:dyDescent="0.2">
      <c r="A90" s="119"/>
      <c r="B90" s="115"/>
      <c r="C90" s="115"/>
      <c r="D90" s="120"/>
      <c r="E90" s="15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</row>
    <row r="91" spans="1:79" s="80" customFormat="1" x14ac:dyDescent="0.2">
      <c r="A91" s="119"/>
      <c r="B91" s="115"/>
      <c r="C91" s="115"/>
      <c r="D91" s="120"/>
      <c r="E91" s="159" t="str">
        <f t="shared" ref="E91:AT91" si="228" xml:space="preserve"> E$89</f>
        <v>Days in Operation Period</v>
      </c>
      <c r="F91" s="80">
        <f t="shared" si="228"/>
        <v>0</v>
      </c>
      <c r="G91" s="80" t="str">
        <f t="shared" si="228"/>
        <v>days</v>
      </c>
      <c r="H91" s="80">
        <f t="shared" si="228"/>
        <v>2192</v>
      </c>
      <c r="I91" s="80">
        <f t="shared" si="228"/>
        <v>0</v>
      </c>
      <c r="J91" s="80">
        <f t="shared" si="228"/>
        <v>365</v>
      </c>
      <c r="K91" s="80">
        <f t="shared" si="228"/>
        <v>366</v>
      </c>
      <c r="L91" s="80">
        <f t="shared" si="228"/>
        <v>365</v>
      </c>
      <c r="M91" s="80">
        <f t="shared" si="228"/>
        <v>365</v>
      </c>
      <c r="N91" s="80">
        <f t="shared" si="228"/>
        <v>365</v>
      </c>
      <c r="O91" s="80">
        <f t="shared" si="228"/>
        <v>366</v>
      </c>
      <c r="P91" s="80">
        <f t="shared" si="228"/>
        <v>0</v>
      </c>
      <c r="Q91" s="80">
        <f t="shared" si="228"/>
        <v>0</v>
      </c>
      <c r="R91" s="80">
        <f t="shared" si="228"/>
        <v>0</v>
      </c>
      <c r="S91" s="80">
        <f t="shared" si="228"/>
        <v>0</v>
      </c>
      <c r="T91" s="80">
        <f t="shared" si="228"/>
        <v>0</v>
      </c>
      <c r="U91" s="80">
        <f t="shared" si="228"/>
        <v>0</v>
      </c>
      <c r="V91" s="80">
        <f t="shared" si="228"/>
        <v>0</v>
      </c>
      <c r="W91" s="80">
        <f t="shared" si="228"/>
        <v>0</v>
      </c>
      <c r="X91" s="80">
        <f t="shared" si="228"/>
        <v>0</v>
      </c>
      <c r="Y91" s="80">
        <f t="shared" si="228"/>
        <v>0</v>
      </c>
      <c r="Z91" s="80">
        <f t="shared" si="228"/>
        <v>0</v>
      </c>
      <c r="AA91" s="80">
        <f t="shared" si="228"/>
        <v>0</v>
      </c>
      <c r="AB91" s="80">
        <f t="shared" si="228"/>
        <v>0</v>
      </c>
      <c r="AC91" s="80">
        <f t="shared" si="228"/>
        <v>0</v>
      </c>
      <c r="AD91" s="80">
        <f t="shared" si="228"/>
        <v>0</v>
      </c>
      <c r="AE91" s="80">
        <f t="shared" si="228"/>
        <v>0</v>
      </c>
      <c r="AF91" s="80">
        <f t="shared" si="228"/>
        <v>0</v>
      </c>
      <c r="AG91" s="80">
        <f t="shared" si="228"/>
        <v>0</v>
      </c>
      <c r="AH91" s="80">
        <f t="shared" si="228"/>
        <v>0</v>
      </c>
      <c r="AI91" s="80">
        <f t="shared" si="228"/>
        <v>0</v>
      </c>
      <c r="AJ91" s="80">
        <f t="shared" si="228"/>
        <v>0</v>
      </c>
      <c r="AK91" s="80">
        <f t="shared" si="228"/>
        <v>0</v>
      </c>
      <c r="AL91" s="80">
        <f t="shared" si="228"/>
        <v>0</v>
      </c>
      <c r="AM91" s="80">
        <f t="shared" si="228"/>
        <v>0</v>
      </c>
      <c r="AN91" s="80">
        <f t="shared" si="228"/>
        <v>0</v>
      </c>
      <c r="AO91" s="80">
        <f t="shared" si="228"/>
        <v>0</v>
      </c>
      <c r="AP91" s="80">
        <f t="shared" si="228"/>
        <v>0</v>
      </c>
      <c r="AQ91" s="80">
        <f t="shared" si="228"/>
        <v>0</v>
      </c>
      <c r="AR91" s="80">
        <f t="shared" si="228"/>
        <v>0</v>
      </c>
      <c r="AS91" s="80">
        <f t="shared" si="228"/>
        <v>0</v>
      </c>
      <c r="AT91" s="80">
        <f t="shared" si="228"/>
        <v>0</v>
      </c>
    </row>
    <row r="92" spans="1:79" s="61" customFormat="1" x14ac:dyDescent="0.2">
      <c r="A92" s="119"/>
      <c r="B92" s="115"/>
      <c r="C92" s="115"/>
      <c r="D92" s="120"/>
      <c r="E92" s="166" t="str">
        <f t="shared" ref="E92:AT92" si="229" xml:space="preserve"> E$28</f>
        <v>Days in Model Period</v>
      </c>
      <c r="F92" s="61">
        <f t="shared" si="229"/>
        <v>0</v>
      </c>
      <c r="G92" s="61" t="str">
        <f t="shared" si="229"/>
        <v>days</v>
      </c>
      <c r="H92" s="61">
        <f t="shared" si="229"/>
        <v>13514</v>
      </c>
      <c r="I92" s="61">
        <f t="shared" si="229"/>
        <v>0</v>
      </c>
      <c r="J92" s="61">
        <f t="shared" si="229"/>
        <v>365</v>
      </c>
      <c r="K92" s="61">
        <f t="shared" si="229"/>
        <v>366</v>
      </c>
      <c r="L92" s="61">
        <f t="shared" si="229"/>
        <v>365</v>
      </c>
      <c r="M92" s="61">
        <f t="shared" si="229"/>
        <v>365</v>
      </c>
      <c r="N92" s="61">
        <f t="shared" si="229"/>
        <v>365</v>
      </c>
      <c r="O92" s="61">
        <f t="shared" si="229"/>
        <v>366</v>
      </c>
      <c r="P92" s="61">
        <f t="shared" si="229"/>
        <v>365</v>
      </c>
      <c r="Q92" s="61">
        <f t="shared" si="229"/>
        <v>365</v>
      </c>
      <c r="R92" s="61">
        <f t="shared" si="229"/>
        <v>365</v>
      </c>
      <c r="S92" s="61">
        <f t="shared" si="229"/>
        <v>366</v>
      </c>
      <c r="T92" s="61">
        <f t="shared" si="229"/>
        <v>365</v>
      </c>
      <c r="U92" s="61">
        <f t="shared" si="229"/>
        <v>365</v>
      </c>
      <c r="V92" s="61">
        <f t="shared" si="229"/>
        <v>365</v>
      </c>
      <c r="W92" s="61">
        <f t="shared" si="229"/>
        <v>366</v>
      </c>
      <c r="X92" s="61">
        <f t="shared" si="229"/>
        <v>365</v>
      </c>
      <c r="Y92" s="61">
        <f t="shared" si="229"/>
        <v>365</v>
      </c>
      <c r="Z92" s="61">
        <f t="shared" si="229"/>
        <v>365</v>
      </c>
      <c r="AA92" s="61">
        <f t="shared" si="229"/>
        <v>366</v>
      </c>
      <c r="AB92" s="61">
        <f t="shared" si="229"/>
        <v>365</v>
      </c>
      <c r="AC92" s="61">
        <f t="shared" si="229"/>
        <v>365</v>
      </c>
      <c r="AD92" s="61">
        <f t="shared" si="229"/>
        <v>365</v>
      </c>
      <c r="AE92" s="61">
        <f t="shared" si="229"/>
        <v>366</v>
      </c>
      <c r="AF92" s="61">
        <f t="shared" si="229"/>
        <v>365</v>
      </c>
      <c r="AG92" s="61">
        <f t="shared" si="229"/>
        <v>365</v>
      </c>
      <c r="AH92" s="61">
        <f t="shared" si="229"/>
        <v>365</v>
      </c>
      <c r="AI92" s="61">
        <f t="shared" si="229"/>
        <v>366</v>
      </c>
      <c r="AJ92" s="61">
        <f t="shared" si="229"/>
        <v>365</v>
      </c>
      <c r="AK92" s="61">
        <f t="shared" si="229"/>
        <v>365</v>
      </c>
      <c r="AL92" s="61">
        <f t="shared" si="229"/>
        <v>365</v>
      </c>
      <c r="AM92" s="61">
        <f t="shared" si="229"/>
        <v>366</v>
      </c>
      <c r="AN92" s="61">
        <f t="shared" si="229"/>
        <v>365</v>
      </c>
      <c r="AO92" s="61">
        <f t="shared" si="229"/>
        <v>365</v>
      </c>
      <c r="AP92" s="61">
        <f t="shared" si="229"/>
        <v>365</v>
      </c>
      <c r="AQ92" s="61">
        <f t="shared" si="229"/>
        <v>366</v>
      </c>
      <c r="AR92" s="61">
        <f t="shared" si="229"/>
        <v>365</v>
      </c>
      <c r="AS92" s="61">
        <f t="shared" si="229"/>
        <v>365</v>
      </c>
      <c r="AT92" s="61">
        <f t="shared" si="229"/>
        <v>365</v>
      </c>
    </row>
    <row r="93" spans="1:79" s="59" customFormat="1" x14ac:dyDescent="0.2">
      <c r="A93" s="149"/>
      <c r="B93" s="150"/>
      <c r="C93" s="150"/>
      <c r="D93" s="151"/>
      <c r="E93" s="167" t="s">
        <v>32</v>
      </c>
      <c r="F93" s="60"/>
      <c r="G93" s="59" t="s">
        <v>31</v>
      </c>
      <c r="H93" s="59">
        <f xml:space="preserve"> SUM(J93:CA93)</f>
        <v>6</v>
      </c>
      <c r="J93" s="59">
        <f t="shared" ref="J93:S93" si="230" xml:space="preserve"> J91 / J92</f>
        <v>1</v>
      </c>
      <c r="K93" s="59">
        <f t="shared" si="230"/>
        <v>1</v>
      </c>
      <c r="L93" s="59">
        <f t="shared" si="230"/>
        <v>1</v>
      </c>
      <c r="M93" s="59">
        <f t="shared" si="230"/>
        <v>1</v>
      </c>
      <c r="N93" s="59">
        <f t="shared" si="230"/>
        <v>1</v>
      </c>
      <c r="O93" s="59">
        <f t="shared" si="230"/>
        <v>1</v>
      </c>
      <c r="P93" s="59">
        <f t="shared" si="230"/>
        <v>0</v>
      </c>
      <c r="Q93" s="59">
        <f t="shared" si="230"/>
        <v>0</v>
      </c>
      <c r="R93" s="59">
        <f t="shared" si="230"/>
        <v>0</v>
      </c>
      <c r="S93" s="59">
        <f t="shared" si="230"/>
        <v>0</v>
      </c>
      <c r="T93" s="59">
        <f t="shared" ref="T93:AT93" si="231" xml:space="preserve"> T91 / T92</f>
        <v>0</v>
      </c>
      <c r="U93" s="59">
        <f t="shared" si="231"/>
        <v>0</v>
      </c>
      <c r="V93" s="59">
        <f t="shared" si="231"/>
        <v>0</v>
      </c>
      <c r="W93" s="59">
        <f t="shared" si="231"/>
        <v>0</v>
      </c>
      <c r="X93" s="59">
        <f t="shared" si="231"/>
        <v>0</v>
      </c>
      <c r="Y93" s="59">
        <f t="shared" si="231"/>
        <v>0</v>
      </c>
      <c r="Z93" s="59">
        <f t="shared" si="231"/>
        <v>0</v>
      </c>
      <c r="AA93" s="59">
        <f t="shared" si="231"/>
        <v>0</v>
      </c>
      <c r="AB93" s="59">
        <f t="shared" si="231"/>
        <v>0</v>
      </c>
      <c r="AC93" s="59">
        <f t="shared" si="231"/>
        <v>0</v>
      </c>
      <c r="AD93" s="59">
        <f t="shared" si="231"/>
        <v>0</v>
      </c>
      <c r="AE93" s="59">
        <f t="shared" si="231"/>
        <v>0</v>
      </c>
      <c r="AF93" s="59">
        <f t="shared" si="231"/>
        <v>0</v>
      </c>
      <c r="AG93" s="59">
        <f t="shared" si="231"/>
        <v>0</v>
      </c>
      <c r="AH93" s="59">
        <f t="shared" si="231"/>
        <v>0</v>
      </c>
      <c r="AI93" s="59">
        <f t="shared" si="231"/>
        <v>0</v>
      </c>
      <c r="AJ93" s="59">
        <f t="shared" si="231"/>
        <v>0</v>
      </c>
      <c r="AK93" s="59">
        <f t="shared" si="231"/>
        <v>0</v>
      </c>
      <c r="AL93" s="59">
        <f t="shared" si="231"/>
        <v>0</v>
      </c>
      <c r="AM93" s="59">
        <f t="shared" si="231"/>
        <v>0</v>
      </c>
      <c r="AN93" s="59">
        <f t="shared" si="231"/>
        <v>0</v>
      </c>
      <c r="AO93" s="59">
        <f t="shared" si="231"/>
        <v>0</v>
      </c>
      <c r="AP93" s="59">
        <f t="shared" si="231"/>
        <v>0</v>
      </c>
      <c r="AQ93" s="59">
        <f t="shared" si="231"/>
        <v>0</v>
      </c>
      <c r="AR93" s="59">
        <f t="shared" si="231"/>
        <v>0</v>
      </c>
      <c r="AS93" s="59">
        <f t="shared" si="231"/>
        <v>0</v>
      </c>
      <c r="AT93" s="59">
        <f t="shared" si="231"/>
        <v>0</v>
      </c>
    </row>
    <row r="94" spans="1:79" s="77" customFormat="1" x14ac:dyDescent="0.2">
      <c r="A94" s="109"/>
      <c r="B94" s="115"/>
      <c r="C94" s="115"/>
      <c r="D94" s="111"/>
      <c r="E94" s="157"/>
    </row>
    <row r="95" spans="1:79" s="77" customFormat="1" x14ac:dyDescent="0.2">
      <c r="A95" s="109"/>
      <c r="B95" s="115"/>
      <c r="C95" s="115"/>
      <c r="D95" s="111"/>
      <c r="E95" s="157"/>
    </row>
    <row r="96" spans="1:79" s="17" customFormat="1" x14ac:dyDescent="0.2">
      <c r="A96" s="152" t="s">
        <v>30</v>
      </c>
      <c r="B96" s="117"/>
      <c r="C96" s="117"/>
      <c r="D96" s="118"/>
      <c r="E96" s="158"/>
    </row>
    <row r="97" spans="1:46" s="77" customFormat="1" x14ac:dyDescent="0.2">
      <c r="A97" s="109"/>
      <c r="B97" s="115"/>
      <c r="C97" s="115"/>
      <c r="D97" s="111"/>
      <c r="E97" s="157"/>
    </row>
    <row r="98" spans="1:46" s="77" customFormat="1" x14ac:dyDescent="0.2">
      <c r="A98" s="109"/>
      <c r="B98" s="115"/>
      <c r="C98" s="115"/>
      <c r="D98" s="111"/>
      <c r="E98" s="163" t="str">
        <f>InpCol!E29</f>
        <v>First Modelling Column Financial Year Number</v>
      </c>
      <c r="F98" s="3">
        <f>InpCol!F29</f>
        <v>2015</v>
      </c>
      <c r="G98" s="174" t="str">
        <f>InpCol!G29</f>
        <v>year</v>
      </c>
    </row>
    <row r="99" spans="1:46" s="77" customFormat="1" x14ac:dyDescent="0.2">
      <c r="A99" s="109"/>
      <c r="B99" s="115"/>
      <c r="C99" s="115"/>
      <c r="D99" s="111"/>
      <c r="E99" s="163" t="str">
        <f>InpCol!E30</f>
        <v>Financial Year End Month Number</v>
      </c>
      <c r="F99" s="174">
        <f>InpCol!F30</f>
        <v>3</v>
      </c>
      <c r="G99" s="174" t="str">
        <f>InpCol!G30</f>
        <v>month #</v>
      </c>
    </row>
    <row r="100" spans="1:46" s="27" customFormat="1" x14ac:dyDescent="0.2">
      <c r="A100" s="153"/>
      <c r="B100" s="134"/>
      <c r="C100" s="134"/>
      <c r="D100" s="133"/>
      <c r="E100" s="157" t="str">
        <f t="shared" ref="E100:AT100" si="232" xml:space="preserve"> E$24</f>
        <v>Model Period END</v>
      </c>
      <c r="F100" s="27">
        <f t="shared" si="232"/>
        <v>0</v>
      </c>
      <c r="G100" s="27" t="str">
        <f t="shared" si="232"/>
        <v>date</v>
      </c>
      <c r="H100" s="27">
        <f t="shared" si="232"/>
        <v>0</v>
      </c>
      <c r="I100" s="27">
        <f t="shared" si="232"/>
        <v>0</v>
      </c>
      <c r="J100" s="27">
        <f t="shared" si="232"/>
        <v>42094</v>
      </c>
      <c r="K100" s="27">
        <f t="shared" si="232"/>
        <v>42460</v>
      </c>
      <c r="L100" s="27">
        <f t="shared" si="232"/>
        <v>42825</v>
      </c>
      <c r="M100" s="27">
        <f t="shared" si="232"/>
        <v>43190</v>
      </c>
      <c r="N100" s="27">
        <f t="shared" si="232"/>
        <v>43555</v>
      </c>
      <c r="O100" s="27">
        <f t="shared" si="232"/>
        <v>43921</v>
      </c>
      <c r="P100" s="27">
        <f t="shared" si="232"/>
        <v>44286</v>
      </c>
      <c r="Q100" s="27">
        <f t="shared" si="232"/>
        <v>44651</v>
      </c>
      <c r="R100" s="27">
        <f t="shared" si="232"/>
        <v>45016</v>
      </c>
      <c r="S100" s="27">
        <f t="shared" si="232"/>
        <v>45382</v>
      </c>
      <c r="T100" s="27">
        <f t="shared" si="232"/>
        <v>45747</v>
      </c>
      <c r="U100" s="27">
        <f t="shared" si="232"/>
        <v>46112</v>
      </c>
      <c r="V100" s="27">
        <f t="shared" si="232"/>
        <v>46477</v>
      </c>
      <c r="W100" s="27">
        <f t="shared" si="232"/>
        <v>46843</v>
      </c>
      <c r="X100" s="27">
        <f t="shared" si="232"/>
        <v>47208</v>
      </c>
      <c r="Y100" s="27">
        <f t="shared" si="232"/>
        <v>47573</v>
      </c>
      <c r="Z100" s="27">
        <f t="shared" si="232"/>
        <v>47938</v>
      </c>
      <c r="AA100" s="27">
        <f t="shared" si="232"/>
        <v>48304</v>
      </c>
      <c r="AB100" s="27">
        <f t="shared" si="232"/>
        <v>48669</v>
      </c>
      <c r="AC100" s="27">
        <f t="shared" si="232"/>
        <v>49034</v>
      </c>
      <c r="AD100" s="27">
        <f t="shared" si="232"/>
        <v>49399</v>
      </c>
      <c r="AE100" s="27">
        <f t="shared" si="232"/>
        <v>49765</v>
      </c>
      <c r="AF100" s="27">
        <f t="shared" si="232"/>
        <v>50130</v>
      </c>
      <c r="AG100" s="27">
        <f t="shared" si="232"/>
        <v>50495</v>
      </c>
      <c r="AH100" s="27">
        <f t="shared" si="232"/>
        <v>50860</v>
      </c>
      <c r="AI100" s="27">
        <f t="shared" si="232"/>
        <v>51226</v>
      </c>
      <c r="AJ100" s="27">
        <f t="shared" si="232"/>
        <v>51591</v>
      </c>
      <c r="AK100" s="27">
        <f t="shared" si="232"/>
        <v>51956</v>
      </c>
      <c r="AL100" s="27">
        <f t="shared" si="232"/>
        <v>52321</v>
      </c>
      <c r="AM100" s="27">
        <f t="shared" si="232"/>
        <v>52687</v>
      </c>
      <c r="AN100" s="27">
        <f t="shared" si="232"/>
        <v>53052</v>
      </c>
      <c r="AO100" s="27">
        <f t="shared" si="232"/>
        <v>53417</v>
      </c>
      <c r="AP100" s="27">
        <f t="shared" si="232"/>
        <v>53782</v>
      </c>
      <c r="AQ100" s="27">
        <f t="shared" si="232"/>
        <v>54148</v>
      </c>
      <c r="AR100" s="27">
        <f t="shared" si="232"/>
        <v>54513</v>
      </c>
      <c r="AS100" s="27">
        <f t="shared" si="232"/>
        <v>54878</v>
      </c>
      <c r="AT100" s="27">
        <f t="shared" si="232"/>
        <v>55243</v>
      </c>
    </row>
    <row r="101" spans="1:46" s="77" customFormat="1" x14ac:dyDescent="0.2">
      <c r="A101" s="109"/>
      <c r="B101" s="115"/>
      <c r="C101" s="115"/>
      <c r="D101" s="111"/>
      <c r="E101" s="157" t="str">
        <f t="shared" ref="E101:AT101" si="233" xml:space="preserve"> E$16</f>
        <v>First model column flag</v>
      </c>
      <c r="F101" s="77">
        <f t="shared" si="233"/>
        <v>0</v>
      </c>
      <c r="G101" s="77" t="str">
        <f t="shared" si="233"/>
        <v>flag</v>
      </c>
      <c r="H101" s="77">
        <f t="shared" si="233"/>
        <v>1</v>
      </c>
      <c r="I101" s="77">
        <f t="shared" si="233"/>
        <v>0</v>
      </c>
      <c r="J101" s="77">
        <f t="shared" si="233"/>
        <v>1</v>
      </c>
      <c r="K101" s="77">
        <f t="shared" si="233"/>
        <v>0</v>
      </c>
      <c r="L101" s="77">
        <f t="shared" si="233"/>
        <v>0</v>
      </c>
      <c r="M101" s="77">
        <f t="shared" si="233"/>
        <v>0</v>
      </c>
      <c r="N101" s="77">
        <f t="shared" si="233"/>
        <v>0</v>
      </c>
      <c r="O101" s="77">
        <f t="shared" si="233"/>
        <v>0</v>
      </c>
      <c r="P101" s="77">
        <f t="shared" si="233"/>
        <v>0</v>
      </c>
      <c r="Q101" s="77">
        <f t="shared" si="233"/>
        <v>0</v>
      </c>
      <c r="R101" s="77">
        <f t="shared" si="233"/>
        <v>0</v>
      </c>
      <c r="S101" s="77">
        <f t="shared" si="233"/>
        <v>0</v>
      </c>
      <c r="T101" s="77">
        <f t="shared" si="233"/>
        <v>0</v>
      </c>
      <c r="U101" s="77">
        <f t="shared" si="233"/>
        <v>0</v>
      </c>
      <c r="V101" s="77">
        <f t="shared" si="233"/>
        <v>0</v>
      </c>
      <c r="W101" s="77">
        <f t="shared" si="233"/>
        <v>0</v>
      </c>
      <c r="X101" s="77">
        <f t="shared" si="233"/>
        <v>0</v>
      </c>
      <c r="Y101" s="77">
        <f t="shared" si="233"/>
        <v>0</v>
      </c>
      <c r="Z101" s="77">
        <f t="shared" si="233"/>
        <v>0</v>
      </c>
      <c r="AA101" s="77">
        <f t="shared" si="233"/>
        <v>0</v>
      </c>
      <c r="AB101" s="77">
        <f t="shared" si="233"/>
        <v>0</v>
      </c>
      <c r="AC101" s="77">
        <f t="shared" si="233"/>
        <v>0</v>
      </c>
      <c r="AD101" s="77">
        <f t="shared" si="233"/>
        <v>0</v>
      </c>
      <c r="AE101" s="77">
        <f t="shared" si="233"/>
        <v>0</v>
      </c>
      <c r="AF101" s="77">
        <f t="shared" si="233"/>
        <v>0</v>
      </c>
      <c r="AG101" s="77">
        <f t="shared" si="233"/>
        <v>0</v>
      </c>
      <c r="AH101" s="77">
        <f t="shared" si="233"/>
        <v>0</v>
      </c>
      <c r="AI101" s="77">
        <f t="shared" si="233"/>
        <v>0</v>
      </c>
      <c r="AJ101" s="77">
        <f t="shared" si="233"/>
        <v>0</v>
      </c>
      <c r="AK101" s="77">
        <f t="shared" si="233"/>
        <v>0</v>
      </c>
      <c r="AL101" s="77">
        <f t="shared" si="233"/>
        <v>0</v>
      </c>
      <c r="AM101" s="77">
        <f t="shared" si="233"/>
        <v>0</v>
      </c>
      <c r="AN101" s="77">
        <f t="shared" si="233"/>
        <v>0</v>
      </c>
      <c r="AO101" s="77">
        <f t="shared" si="233"/>
        <v>0</v>
      </c>
      <c r="AP101" s="77">
        <f t="shared" si="233"/>
        <v>0</v>
      </c>
      <c r="AQ101" s="77">
        <f t="shared" si="233"/>
        <v>0</v>
      </c>
      <c r="AR101" s="77">
        <f t="shared" si="233"/>
        <v>0</v>
      </c>
      <c r="AS101" s="77">
        <f t="shared" si="233"/>
        <v>0</v>
      </c>
      <c r="AT101" s="77">
        <f t="shared" si="233"/>
        <v>0</v>
      </c>
    </row>
    <row r="102" spans="1:46" s="77" customFormat="1" x14ac:dyDescent="0.2">
      <c r="A102" s="109"/>
      <c r="B102" s="115"/>
      <c r="C102" s="115"/>
      <c r="D102" s="111"/>
      <c r="E102" s="157" t="s">
        <v>25</v>
      </c>
      <c r="G102" s="77" t="s">
        <v>24</v>
      </c>
      <c r="I102" s="15"/>
      <c r="J102" s="77">
        <f t="shared" ref="J102:S102" si="234" xml:space="preserve"> IF(J101 = 1, $F98, IF(J100 &gt; (DATE(I102, $F99 + 1, 1) - 1), I102 + 1, I102))</f>
        <v>2015</v>
      </c>
      <c r="K102" s="77">
        <f t="shared" si="234"/>
        <v>2016</v>
      </c>
      <c r="L102" s="77">
        <f t="shared" si="234"/>
        <v>2017</v>
      </c>
      <c r="M102" s="77">
        <f t="shared" si="234"/>
        <v>2018</v>
      </c>
      <c r="N102" s="77">
        <f t="shared" si="234"/>
        <v>2019</v>
      </c>
      <c r="O102" s="77">
        <f t="shared" si="234"/>
        <v>2020</v>
      </c>
      <c r="P102" s="77">
        <f t="shared" si="234"/>
        <v>2021</v>
      </c>
      <c r="Q102" s="77">
        <f t="shared" si="234"/>
        <v>2022</v>
      </c>
      <c r="R102" s="77">
        <f t="shared" si="234"/>
        <v>2023</v>
      </c>
      <c r="S102" s="77">
        <f t="shared" si="234"/>
        <v>2024</v>
      </c>
      <c r="T102" s="77">
        <f t="shared" ref="T102" si="235" xml:space="preserve"> IF(T101 = 1, $F98, IF(T100 &gt; (DATE(S102, $F99 + 1, 1) - 1), S102 + 1, S102))</f>
        <v>2025</v>
      </c>
      <c r="U102" s="77">
        <f t="shared" ref="U102" si="236" xml:space="preserve"> IF(U101 = 1, $F98, IF(U100 &gt; (DATE(T102, $F99 + 1, 1) - 1), T102 + 1, T102))</f>
        <v>2026</v>
      </c>
      <c r="V102" s="77">
        <f t="shared" ref="V102" si="237" xml:space="preserve"> IF(V101 = 1, $F98, IF(V100 &gt; (DATE(U102, $F99 + 1, 1) - 1), U102 + 1, U102))</f>
        <v>2027</v>
      </c>
      <c r="W102" s="77">
        <f t="shared" ref="W102" si="238" xml:space="preserve"> IF(W101 = 1, $F98, IF(W100 &gt; (DATE(V102, $F99 + 1, 1) - 1), V102 + 1, V102))</f>
        <v>2028</v>
      </c>
      <c r="X102" s="77">
        <f t="shared" ref="X102" si="239" xml:space="preserve"> IF(X101 = 1, $F98, IF(X100 &gt; (DATE(W102, $F99 + 1, 1) - 1), W102 + 1, W102))</f>
        <v>2029</v>
      </c>
      <c r="Y102" s="77">
        <f t="shared" ref="Y102" si="240" xml:space="preserve"> IF(Y101 = 1, $F98, IF(Y100 &gt; (DATE(X102, $F99 + 1, 1) - 1), X102 + 1, X102))</f>
        <v>2030</v>
      </c>
      <c r="Z102" s="77">
        <f t="shared" ref="Z102" si="241" xml:space="preserve"> IF(Z101 = 1, $F98, IF(Z100 &gt; (DATE(Y102, $F99 + 1, 1) - 1), Y102 + 1, Y102))</f>
        <v>2031</v>
      </c>
      <c r="AA102" s="77">
        <f t="shared" ref="AA102" si="242" xml:space="preserve"> IF(AA101 = 1, $F98, IF(AA100 &gt; (DATE(Z102, $F99 + 1, 1) - 1), Z102 + 1, Z102))</f>
        <v>2032</v>
      </c>
      <c r="AB102" s="77">
        <f t="shared" ref="AB102" si="243" xml:space="preserve"> IF(AB101 = 1, $F98, IF(AB100 &gt; (DATE(AA102, $F99 + 1, 1) - 1), AA102 + 1, AA102))</f>
        <v>2033</v>
      </c>
      <c r="AC102" s="77">
        <f t="shared" ref="AC102" si="244" xml:space="preserve"> IF(AC101 = 1, $F98, IF(AC100 &gt; (DATE(AB102, $F99 + 1, 1) - 1), AB102 + 1, AB102))</f>
        <v>2034</v>
      </c>
      <c r="AD102" s="77">
        <f t="shared" ref="AD102" si="245" xml:space="preserve"> IF(AD101 = 1, $F98, IF(AD100 &gt; (DATE(AC102, $F99 + 1, 1) - 1), AC102 + 1, AC102))</f>
        <v>2035</v>
      </c>
      <c r="AE102" s="77">
        <f t="shared" ref="AE102" si="246" xml:space="preserve"> IF(AE101 = 1, $F98, IF(AE100 &gt; (DATE(AD102, $F99 + 1, 1) - 1), AD102 + 1, AD102))</f>
        <v>2036</v>
      </c>
      <c r="AF102" s="77">
        <f t="shared" ref="AF102" si="247" xml:space="preserve"> IF(AF101 = 1, $F98, IF(AF100 &gt; (DATE(AE102, $F99 + 1, 1) - 1), AE102 + 1, AE102))</f>
        <v>2037</v>
      </c>
      <c r="AG102" s="77">
        <f t="shared" ref="AG102" si="248" xml:space="preserve"> IF(AG101 = 1, $F98, IF(AG100 &gt; (DATE(AF102, $F99 + 1, 1) - 1), AF102 + 1, AF102))</f>
        <v>2038</v>
      </c>
      <c r="AH102" s="77">
        <f t="shared" ref="AH102" si="249" xml:space="preserve"> IF(AH101 = 1, $F98, IF(AH100 &gt; (DATE(AG102, $F99 + 1, 1) - 1), AG102 + 1, AG102))</f>
        <v>2039</v>
      </c>
      <c r="AI102" s="77">
        <f t="shared" ref="AI102" si="250" xml:space="preserve"> IF(AI101 = 1, $F98, IF(AI100 &gt; (DATE(AH102, $F99 + 1, 1) - 1), AH102 + 1, AH102))</f>
        <v>2040</v>
      </c>
      <c r="AJ102" s="77">
        <f t="shared" ref="AJ102" si="251" xml:space="preserve"> IF(AJ101 = 1, $F98, IF(AJ100 &gt; (DATE(AI102, $F99 + 1, 1) - 1), AI102 + 1, AI102))</f>
        <v>2041</v>
      </c>
      <c r="AK102" s="77">
        <f t="shared" ref="AK102" si="252" xml:space="preserve"> IF(AK101 = 1, $F98, IF(AK100 &gt; (DATE(AJ102, $F99 + 1, 1) - 1), AJ102 + 1, AJ102))</f>
        <v>2042</v>
      </c>
      <c r="AL102" s="77">
        <f t="shared" ref="AL102" si="253" xml:space="preserve"> IF(AL101 = 1, $F98, IF(AL100 &gt; (DATE(AK102, $F99 + 1, 1) - 1), AK102 + 1, AK102))</f>
        <v>2043</v>
      </c>
      <c r="AM102" s="77">
        <f t="shared" ref="AM102" si="254" xml:space="preserve"> IF(AM101 = 1, $F98, IF(AM100 &gt; (DATE(AL102, $F99 + 1, 1) - 1), AL102 + 1, AL102))</f>
        <v>2044</v>
      </c>
      <c r="AN102" s="77">
        <f t="shared" ref="AN102" si="255" xml:space="preserve"> IF(AN101 = 1, $F98, IF(AN100 &gt; (DATE(AM102, $F99 + 1, 1) - 1), AM102 + 1, AM102))</f>
        <v>2045</v>
      </c>
      <c r="AO102" s="77">
        <f t="shared" ref="AO102" si="256" xml:space="preserve"> IF(AO101 = 1, $F98, IF(AO100 &gt; (DATE(AN102, $F99 + 1, 1) - 1), AN102 + 1, AN102))</f>
        <v>2046</v>
      </c>
      <c r="AP102" s="77">
        <f t="shared" ref="AP102" si="257" xml:space="preserve"> IF(AP101 = 1, $F98, IF(AP100 &gt; (DATE(AO102, $F99 + 1, 1) - 1), AO102 + 1, AO102))</f>
        <v>2047</v>
      </c>
      <c r="AQ102" s="77">
        <f t="shared" ref="AQ102" si="258" xml:space="preserve"> IF(AQ101 = 1, $F98, IF(AQ100 &gt; (DATE(AP102, $F99 + 1, 1) - 1), AP102 + 1, AP102))</f>
        <v>2048</v>
      </c>
      <c r="AR102" s="77">
        <f t="shared" ref="AR102" si="259" xml:space="preserve"> IF(AR101 = 1, $F98, IF(AR100 &gt; (DATE(AQ102, $F99 + 1, 1) - 1), AQ102 + 1, AQ102))</f>
        <v>2049</v>
      </c>
      <c r="AS102" s="77">
        <f t="shared" ref="AS102" si="260" xml:space="preserve"> IF(AS101 = 1, $F98, IF(AS100 &gt; (DATE(AR102, $F99 + 1, 1) - 1), AR102 + 1, AR102))</f>
        <v>2050</v>
      </c>
      <c r="AT102" s="77">
        <f t="shared" ref="AT102" si="261" xml:space="preserve"> IF(AT101 = 1, $F98, IF(AT100 &gt; (DATE(AS102, $F99 + 1, 1) - 1), AS102 + 1, AS102))</f>
        <v>2051</v>
      </c>
    </row>
    <row r="103" spans="1:46" x14ac:dyDescent="0.2"/>
  </sheetData>
  <conditionalFormatting sqref="F79">
    <cfRule type="cellIs" dxfId="22" priority="8" stopIfTrue="1" operator="notEqual">
      <formula>0</formula>
    </cfRule>
    <cfRule type="cellIs" dxfId="21" priority="9" stopIfTrue="1" operator="equal">
      <formula>""</formula>
    </cfRule>
  </conditionalFormatting>
  <conditionalFormatting sqref="J4:CA4">
    <cfRule type="cellIs" dxfId="16" priority="5" operator="equal">
      <formula>"Post-Fcst"</formula>
    </cfRule>
    <cfRule type="cellIs" dxfId="15" priority="6" operator="equal">
      <formula>"Forecast"</formula>
    </cfRule>
    <cfRule type="cellIs" dxfId="14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AJ104"/>
  <sheetViews>
    <sheetView tabSelected="1" zoomScale="90" zoomScaleNormal="90" workbookViewId="0">
      <pane xSplit="9" ySplit="7" topLeftCell="J65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0" defaultRowHeight="12.75" x14ac:dyDescent="0.2"/>
  <cols>
    <col min="1" max="1" width="1.85546875" style="87" customWidth="1"/>
    <col min="2" max="3" width="1.85546875" style="98" customWidth="1"/>
    <col min="4" max="4" width="1.85546875" style="92" customWidth="1"/>
    <col min="5" max="5" width="77.85546875" style="77" bestFit="1" customWidth="1"/>
    <col min="6" max="6" width="12.7109375" style="77" customWidth="1"/>
    <col min="7" max="7" width="24.85546875" style="77" bestFit="1" customWidth="1"/>
    <col min="8" max="8" width="11.7109375" style="77" customWidth="1"/>
    <col min="9" max="9" width="2.7109375" style="77" customWidth="1"/>
    <col min="10" max="19" width="11.7109375" style="77" customWidth="1"/>
    <col min="20" max="27" width="11.7109375" style="80" customWidth="1"/>
    <col min="28" max="36" width="10.28515625" style="77" bestFit="1" customWidth="1"/>
    <col min="37" max="16384" width="9.140625" style="77" hidden="1"/>
  </cols>
  <sheetData>
    <row r="1" spans="1:36" s="1" customFormat="1" ht="30" x14ac:dyDescent="0.2">
      <c r="A1" s="4" t="str">
        <f ca="1" xml:space="preserve"> RIGHT(CELL("filename", $A$1), LEN(CELL("filename", $A$1)) - SEARCH("]", CELL("filename", $A$1)))</f>
        <v>Export incentive</v>
      </c>
      <c r="B1" s="94"/>
      <c r="C1" s="94"/>
      <c r="D1" s="88"/>
      <c r="E1" s="201"/>
    </row>
    <row r="2" spans="1:36" s="43" customFormat="1" x14ac:dyDescent="0.2">
      <c r="A2" s="51"/>
      <c r="B2" s="95"/>
      <c r="C2" s="95"/>
      <c r="D2" s="89"/>
      <c r="E2" s="43" t="str">
        <f>Time!E$23</f>
        <v>Model Period BEG</v>
      </c>
      <c r="J2" s="43">
        <f>Time!J$23</f>
        <v>41730</v>
      </c>
      <c r="K2" s="43">
        <f>Time!K$23</f>
        <v>42095</v>
      </c>
      <c r="L2" s="43">
        <f>Time!L$23</f>
        <v>42461</v>
      </c>
      <c r="M2" s="43">
        <f>Time!M$23</f>
        <v>42826</v>
      </c>
      <c r="N2" s="43">
        <f>Time!N$23</f>
        <v>43191</v>
      </c>
      <c r="O2" s="43">
        <f>Time!O$23</f>
        <v>43556</v>
      </c>
      <c r="P2" s="43">
        <f>Time!P$23</f>
        <v>43922</v>
      </c>
      <c r="Q2" s="43">
        <f>Time!Q$23</f>
        <v>44287</v>
      </c>
      <c r="R2" s="43">
        <f>Time!R$23</f>
        <v>44652</v>
      </c>
      <c r="S2" s="43">
        <f>Time!S$23</f>
        <v>45017</v>
      </c>
      <c r="T2" s="43">
        <f>Time!T$23</f>
        <v>45383</v>
      </c>
      <c r="U2" s="43">
        <f>Time!U$23</f>
        <v>45748</v>
      </c>
      <c r="V2" s="43">
        <f>Time!V$23</f>
        <v>46113</v>
      </c>
      <c r="W2" s="43">
        <f>Time!W$23</f>
        <v>46478</v>
      </c>
      <c r="X2" s="43">
        <f>Time!X$23</f>
        <v>46844</v>
      </c>
      <c r="Y2" s="43">
        <f>Time!Y$23</f>
        <v>47209</v>
      </c>
      <c r="Z2" s="43">
        <f>Time!Z$23</f>
        <v>47574</v>
      </c>
      <c r="AA2" s="43">
        <f>Time!AA$23</f>
        <v>47939</v>
      </c>
      <c r="AB2" s="43">
        <f>Time!AB$23</f>
        <v>48305</v>
      </c>
      <c r="AC2" s="43">
        <f>Time!AC$23</f>
        <v>48670</v>
      </c>
      <c r="AD2" s="43">
        <f>Time!AD$23</f>
        <v>49035</v>
      </c>
      <c r="AE2" s="43">
        <f>Time!AE$23</f>
        <v>49400</v>
      </c>
      <c r="AF2" s="43">
        <f>Time!AF$23</f>
        <v>49766</v>
      </c>
      <c r="AG2" s="43">
        <f>Time!AG$23</f>
        <v>50131</v>
      </c>
      <c r="AH2" s="43">
        <f>Time!AH$23</f>
        <v>50496</v>
      </c>
      <c r="AI2" s="43">
        <f>Time!AI$23</f>
        <v>50861</v>
      </c>
      <c r="AJ2" s="43">
        <f>Time!AJ$23</f>
        <v>51227</v>
      </c>
    </row>
    <row r="3" spans="1:36" s="51" customFormat="1" x14ac:dyDescent="0.2">
      <c r="B3" s="95"/>
      <c r="C3" s="95"/>
      <c r="D3" s="89"/>
      <c r="E3" s="43" t="str">
        <f>Time!E$24</f>
        <v>Model Period END</v>
      </c>
      <c r="F3" s="43"/>
      <c r="G3" s="43"/>
      <c r="H3" s="43"/>
      <c r="I3" s="43"/>
      <c r="J3" s="43">
        <f>Time!J$24</f>
        <v>42094</v>
      </c>
      <c r="K3" s="43">
        <f>Time!K$24</f>
        <v>42460</v>
      </c>
      <c r="L3" s="43">
        <f>Time!L$24</f>
        <v>42825</v>
      </c>
      <c r="M3" s="43">
        <f>Time!M$24</f>
        <v>43190</v>
      </c>
      <c r="N3" s="43">
        <f>Time!N$24</f>
        <v>43555</v>
      </c>
      <c r="O3" s="43">
        <f>Time!O$24</f>
        <v>43921</v>
      </c>
      <c r="P3" s="43">
        <f>Time!P$24</f>
        <v>44286</v>
      </c>
      <c r="Q3" s="43">
        <f>Time!Q$24</f>
        <v>44651</v>
      </c>
      <c r="R3" s="43">
        <f>Time!R$24</f>
        <v>45016</v>
      </c>
      <c r="S3" s="43">
        <f>Time!S$24</f>
        <v>45382</v>
      </c>
      <c r="T3" s="43">
        <f>Time!T$24</f>
        <v>45747</v>
      </c>
      <c r="U3" s="43">
        <f>Time!U$24</f>
        <v>46112</v>
      </c>
      <c r="V3" s="43">
        <f>Time!V$24</f>
        <v>46477</v>
      </c>
      <c r="W3" s="43">
        <f>Time!W$24</f>
        <v>46843</v>
      </c>
      <c r="X3" s="43">
        <f>Time!X$24</f>
        <v>47208</v>
      </c>
      <c r="Y3" s="43">
        <f>Time!Y$24</f>
        <v>47573</v>
      </c>
      <c r="Z3" s="43">
        <f>Time!Z$24</f>
        <v>47938</v>
      </c>
      <c r="AA3" s="43">
        <f>Time!AA$24</f>
        <v>48304</v>
      </c>
      <c r="AB3" s="43">
        <f>Time!AB$24</f>
        <v>48669</v>
      </c>
      <c r="AC3" s="43">
        <f>Time!AC$24</f>
        <v>49034</v>
      </c>
      <c r="AD3" s="43">
        <f>Time!AD$24</f>
        <v>49399</v>
      </c>
      <c r="AE3" s="43">
        <f>Time!AE$24</f>
        <v>49765</v>
      </c>
      <c r="AF3" s="43">
        <f>Time!AF$24</f>
        <v>50130</v>
      </c>
      <c r="AG3" s="43">
        <f>Time!AG$24</f>
        <v>50495</v>
      </c>
      <c r="AH3" s="43">
        <f>Time!AH$24</f>
        <v>50860</v>
      </c>
      <c r="AI3" s="43">
        <f>Time!AI$24</f>
        <v>51226</v>
      </c>
      <c r="AJ3" s="43">
        <f>Time!AJ$24</f>
        <v>51591</v>
      </c>
    </row>
    <row r="4" spans="1:36" s="39" customFormat="1" x14ac:dyDescent="0.2">
      <c r="B4" s="96"/>
      <c r="C4" s="96"/>
      <c r="D4" s="90"/>
      <c r="E4" s="43" t="str">
        <f>Time!E$60</f>
        <v>Pre Forecast vs Forecast</v>
      </c>
      <c r="F4" s="43"/>
      <c r="G4" s="43"/>
      <c r="H4" s="43"/>
      <c r="I4" s="43"/>
      <c r="J4" s="43" t="str">
        <f>Time!J$60</f>
        <v>Pre Fcst</v>
      </c>
      <c r="K4" s="43" t="str">
        <f>Time!K$60</f>
        <v>Forecast</v>
      </c>
      <c r="L4" s="43" t="str">
        <f>Time!L$60</f>
        <v>Forecast</v>
      </c>
      <c r="M4" s="43" t="str">
        <f>Time!M$60</f>
        <v>Forecast</v>
      </c>
      <c r="N4" s="43" t="str">
        <f>Time!N$60</f>
        <v>Forecast</v>
      </c>
      <c r="O4" s="43" t="str">
        <f>Time!O$60</f>
        <v>Forecast</v>
      </c>
      <c r="P4" s="43" t="str">
        <f>Time!P$60</f>
        <v>Post-Fcst</v>
      </c>
      <c r="Q4" s="43" t="str">
        <f>Time!Q$60</f>
        <v>Post-Fcst</v>
      </c>
      <c r="R4" s="43" t="str">
        <f>Time!R$60</f>
        <v>Post-Fcst</v>
      </c>
      <c r="S4" s="43" t="str">
        <f>Time!S$60</f>
        <v>Post-Fcst</v>
      </c>
      <c r="T4" s="43" t="str">
        <f>Time!T$60</f>
        <v>Post-Fcst</v>
      </c>
      <c r="U4" s="43" t="str">
        <f>Time!U$60</f>
        <v>Post-Fcst</v>
      </c>
      <c r="V4" s="43" t="str">
        <f>Time!V$60</f>
        <v>Post-Fcst</v>
      </c>
      <c r="W4" s="43" t="str">
        <f>Time!W$60</f>
        <v>Post-Fcst</v>
      </c>
      <c r="X4" s="43" t="str">
        <f>Time!X$60</f>
        <v>Post-Fcst</v>
      </c>
      <c r="Y4" s="43" t="str">
        <f>Time!Y$60</f>
        <v>Post-Fcst</v>
      </c>
      <c r="Z4" s="43" t="str">
        <f>Time!Z$60</f>
        <v>Post-Fcst</v>
      </c>
      <c r="AA4" s="43" t="str">
        <f>Time!AA$60</f>
        <v>Post-Fcst</v>
      </c>
      <c r="AB4" s="43" t="str">
        <f>Time!AB$60</f>
        <v>Post-Fcst</v>
      </c>
      <c r="AC4" s="43" t="str">
        <f>Time!AC$60</f>
        <v>Post-Fcst</v>
      </c>
      <c r="AD4" s="43" t="str">
        <f>Time!AD$60</f>
        <v>Post-Fcst</v>
      </c>
      <c r="AE4" s="43" t="str">
        <f>Time!AE$60</f>
        <v>Post-Fcst</v>
      </c>
      <c r="AF4" s="43" t="str">
        <f>Time!AF$60</f>
        <v>Post-Fcst</v>
      </c>
      <c r="AG4" s="43" t="str">
        <f>Time!AG$60</f>
        <v>Post-Fcst</v>
      </c>
      <c r="AH4" s="43" t="str">
        <f>Time!AH$60</f>
        <v>Post-Fcst</v>
      </c>
      <c r="AI4" s="43" t="str">
        <f>Time!AI$60</f>
        <v>Post-Fcst</v>
      </c>
      <c r="AJ4" s="43" t="str">
        <f>Time!AJ$60</f>
        <v>Post-Fcst</v>
      </c>
    </row>
    <row r="5" spans="1:36" s="45" customFormat="1" x14ac:dyDescent="0.2">
      <c r="B5" s="97"/>
      <c r="C5" s="97"/>
      <c r="D5" s="91"/>
      <c r="E5" s="42" t="str">
        <f>Time!E$102</f>
        <v>Financial Year Ending</v>
      </c>
      <c r="F5" s="42"/>
      <c r="G5" s="42"/>
      <c r="H5" s="42"/>
      <c r="I5" s="42"/>
      <c r="J5" s="85">
        <f>Time!J$102</f>
        <v>2015</v>
      </c>
      <c r="K5" s="85">
        <f>Time!K$102</f>
        <v>2016</v>
      </c>
      <c r="L5" s="85">
        <f>Time!L$102</f>
        <v>2017</v>
      </c>
      <c r="M5" s="85">
        <f>Time!M$102</f>
        <v>2018</v>
      </c>
      <c r="N5" s="85">
        <f>Time!N$102</f>
        <v>2019</v>
      </c>
      <c r="O5" s="85">
        <f>Time!O$102</f>
        <v>2020</v>
      </c>
      <c r="P5" s="85">
        <f>Time!P$102</f>
        <v>2021</v>
      </c>
      <c r="Q5" s="85">
        <f>Time!Q$102</f>
        <v>2022</v>
      </c>
      <c r="R5" s="85">
        <f>Time!R$102</f>
        <v>2023</v>
      </c>
      <c r="S5" s="85">
        <f>Time!S$102</f>
        <v>2024</v>
      </c>
      <c r="T5" s="85">
        <f>Time!T$102</f>
        <v>2025</v>
      </c>
      <c r="U5" s="85">
        <f>Time!U$102</f>
        <v>2026</v>
      </c>
      <c r="V5" s="85">
        <f>Time!V$102</f>
        <v>2027</v>
      </c>
      <c r="W5" s="85">
        <f>Time!W$102</f>
        <v>2028</v>
      </c>
      <c r="X5" s="85">
        <f>Time!X$102</f>
        <v>2029</v>
      </c>
      <c r="Y5" s="85">
        <f>Time!Y$102</f>
        <v>2030</v>
      </c>
      <c r="Z5" s="85">
        <f>Time!Z$102</f>
        <v>2031</v>
      </c>
      <c r="AA5" s="85">
        <f>Time!AA$102</f>
        <v>2032</v>
      </c>
      <c r="AB5" s="85">
        <f>Time!AB$102</f>
        <v>2033</v>
      </c>
      <c r="AC5" s="85">
        <f>Time!AC$102</f>
        <v>2034</v>
      </c>
      <c r="AD5" s="85">
        <f>Time!AD$102</f>
        <v>2035</v>
      </c>
      <c r="AE5" s="85">
        <f>Time!AE$102</f>
        <v>2036</v>
      </c>
      <c r="AF5" s="85">
        <f>Time!AF$102</f>
        <v>2037</v>
      </c>
      <c r="AG5" s="85">
        <f>Time!AG$102</f>
        <v>2038</v>
      </c>
      <c r="AH5" s="85">
        <f>Time!AH$102</f>
        <v>2039</v>
      </c>
      <c r="AI5" s="85">
        <f>Time!AI$102</f>
        <v>2040</v>
      </c>
      <c r="AJ5" s="85">
        <f>Time!AJ$102</f>
        <v>2041</v>
      </c>
    </row>
    <row r="6" spans="1:36" s="45" customFormat="1" x14ac:dyDescent="0.2">
      <c r="B6" s="97"/>
      <c r="C6" s="97"/>
      <c r="D6" s="91"/>
      <c r="E6" s="42" t="str">
        <f>Time!E$12</f>
        <v>Model column counter</v>
      </c>
      <c r="F6" s="42"/>
      <c r="G6" s="42"/>
      <c r="H6" s="42"/>
      <c r="I6" s="42"/>
      <c r="J6" s="42">
        <f>Time!J$12</f>
        <v>1</v>
      </c>
      <c r="K6" s="42">
        <f>Time!K$12</f>
        <v>2</v>
      </c>
      <c r="L6" s="42">
        <f>Time!L$12</f>
        <v>3</v>
      </c>
      <c r="M6" s="42">
        <f>Time!M$12</f>
        <v>4</v>
      </c>
      <c r="N6" s="42">
        <f>Time!N$12</f>
        <v>5</v>
      </c>
      <c r="O6" s="42">
        <f>Time!O$12</f>
        <v>6</v>
      </c>
      <c r="P6" s="42">
        <f>Time!P$12</f>
        <v>7</v>
      </c>
      <c r="Q6" s="42">
        <f>Time!Q$12</f>
        <v>8</v>
      </c>
      <c r="R6" s="42">
        <f>Time!R$12</f>
        <v>9</v>
      </c>
      <c r="S6" s="42">
        <f>Time!S$12</f>
        <v>10</v>
      </c>
      <c r="T6" s="42">
        <f>Time!T$12</f>
        <v>11</v>
      </c>
      <c r="U6" s="42">
        <f>Time!U$12</f>
        <v>12</v>
      </c>
      <c r="V6" s="42">
        <f>Time!V$12</f>
        <v>13</v>
      </c>
      <c r="W6" s="42">
        <f>Time!W$12</f>
        <v>14</v>
      </c>
      <c r="X6" s="42">
        <f>Time!X$12</f>
        <v>15</v>
      </c>
      <c r="Y6" s="42">
        <f>Time!Y$12</f>
        <v>16</v>
      </c>
      <c r="Z6" s="42">
        <f>Time!Z$12</f>
        <v>17</v>
      </c>
      <c r="AA6" s="42">
        <f>Time!AA$12</f>
        <v>18</v>
      </c>
      <c r="AB6" s="42">
        <f>Time!AB$12</f>
        <v>19</v>
      </c>
      <c r="AC6" s="42">
        <f>Time!AC$12</f>
        <v>20</v>
      </c>
      <c r="AD6" s="42">
        <f>Time!AD$12</f>
        <v>21</v>
      </c>
      <c r="AE6" s="42">
        <f>Time!AE$12</f>
        <v>22</v>
      </c>
      <c r="AF6" s="42">
        <f>Time!AF$12</f>
        <v>23</v>
      </c>
      <c r="AG6" s="42">
        <f>Time!AG$12</f>
        <v>24</v>
      </c>
      <c r="AH6" s="42">
        <f>Time!AH$12</f>
        <v>25</v>
      </c>
      <c r="AI6" s="42">
        <f>Time!AI$12</f>
        <v>26</v>
      </c>
      <c r="AJ6" s="42">
        <f>Time!AJ$12</f>
        <v>27</v>
      </c>
    </row>
    <row r="7" spans="1:36" s="50" customFormat="1" x14ac:dyDescent="0.2">
      <c r="B7" s="96"/>
      <c r="C7" s="96"/>
      <c r="D7" s="90"/>
      <c r="E7" s="58"/>
      <c r="F7" s="58" t="s">
        <v>17</v>
      </c>
      <c r="G7" s="58" t="s">
        <v>16</v>
      </c>
      <c r="H7" s="58" t="s">
        <v>22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81"/>
      <c r="U7" s="81"/>
      <c r="V7" s="81"/>
      <c r="W7" s="81"/>
      <c r="X7" s="81"/>
      <c r="Y7" s="81"/>
      <c r="Z7" s="81"/>
      <c r="AA7" s="81"/>
    </row>
    <row r="9" spans="1:36" s="17" customFormat="1" x14ac:dyDescent="0.2">
      <c r="A9" s="99" t="s">
        <v>76</v>
      </c>
      <c r="B9" s="100"/>
      <c r="C9" s="100"/>
      <c r="D9" s="101"/>
    </row>
    <row r="11" spans="1:36" x14ac:dyDescent="0.2">
      <c r="B11" s="98" t="s">
        <v>68</v>
      </c>
    </row>
    <row r="12" spans="1:36" x14ac:dyDescent="0.2">
      <c r="E12" s="77" t="s">
        <v>69</v>
      </c>
      <c r="F12" s="82" t="b">
        <v>1</v>
      </c>
      <c r="G12" s="77" t="s">
        <v>73</v>
      </c>
    </row>
    <row r="13" spans="1:36" x14ac:dyDescent="0.2">
      <c r="E13" s="77" t="s">
        <v>70</v>
      </c>
      <c r="F13" s="82" t="b">
        <v>1</v>
      </c>
      <c r="G13" s="77" t="s">
        <v>73</v>
      </c>
    </row>
    <row r="14" spans="1:36" x14ac:dyDescent="0.2">
      <c r="F14" s="80"/>
    </row>
    <row r="15" spans="1:36" x14ac:dyDescent="0.2">
      <c r="B15" s="98" t="s">
        <v>77</v>
      </c>
      <c r="F15" s="80"/>
    </row>
    <row r="16" spans="1:36" x14ac:dyDescent="0.2">
      <c r="E16" s="77" t="s">
        <v>78</v>
      </c>
      <c r="F16" s="183">
        <v>3.7499999999999999E-2</v>
      </c>
      <c r="G16" s="77" t="s">
        <v>79</v>
      </c>
    </row>
    <row r="17" spans="1:36" x14ac:dyDescent="0.2">
      <c r="F17" s="184"/>
    </row>
    <row r="18" spans="1:36" s="82" customFormat="1" x14ac:dyDescent="0.2">
      <c r="A18" s="86"/>
      <c r="B18" s="98"/>
      <c r="C18" s="98"/>
      <c r="D18" s="93"/>
      <c r="E18" s="80" t="s">
        <v>80</v>
      </c>
      <c r="F18" s="184"/>
      <c r="G18" s="80" t="s">
        <v>81</v>
      </c>
      <c r="H18" s="80"/>
      <c r="I18" s="80"/>
      <c r="J18" s="82">
        <v>-1</v>
      </c>
      <c r="K18" s="82">
        <f>J18+1</f>
        <v>0</v>
      </c>
      <c r="L18" s="82">
        <f t="shared" ref="L18:AJ18" si="0">K18+1</f>
        <v>1</v>
      </c>
      <c r="M18" s="82">
        <f t="shared" si="0"/>
        <v>2</v>
      </c>
      <c r="N18" s="82">
        <f t="shared" si="0"/>
        <v>3</v>
      </c>
      <c r="O18" s="82">
        <f t="shared" si="0"/>
        <v>4</v>
      </c>
      <c r="P18" s="82">
        <f t="shared" si="0"/>
        <v>5</v>
      </c>
      <c r="Q18" s="82">
        <f t="shared" si="0"/>
        <v>6</v>
      </c>
      <c r="R18" s="82">
        <f t="shared" si="0"/>
        <v>7</v>
      </c>
      <c r="S18" s="82">
        <f t="shared" si="0"/>
        <v>8</v>
      </c>
      <c r="T18" s="82">
        <f t="shared" si="0"/>
        <v>9</v>
      </c>
      <c r="U18" s="82">
        <f t="shared" si="0"/>
        <v>10</v>
      </c>
      <c r="V18" s="82">
        <f t="shared" si="0"/>
        <v>11</v>
      </c>
      <c r="W18" s="82">
        <f t="shared" si="0"/>
        <v>12</v>
      </c>
      <c r="X18" s="82">
        <f t="shared" si="0"/>
        <v>13</v>
      </c>
      <c r="Y18" s="82">
        <f t="shared" si="0"/>
        <v>14</v>
      </c>
      <c r="Z18" s="82">
        <f t="shared" si="0"/>
        <v>15</v>
      </c>
      <c r="AA18" s="82">
        <f t="shared" si="0"/>
        <v>16</v>
      </c>
      <c r="AB18" s="82">
        <f t="shared" si="0"/>
        <v>17</v>
      </c>
      <c r="AC18" s="82">
        <f t="shared" si="0"/>
        <v>18</v>
      </c>
      <c r="AD18" s="82">
        <f t="shared" si="0"/>
        <v>19</v>
      </c>
      <c r="AE18" s="82">
        <f t="shared" si="0"/>
        <v>20</v>
      </c>
      <c r="AF18" s="82">
        <f t="shared" si="0"/>
        <v>21</v>
      </c>
      <c r="AG18" s="82">
        <f t="shared" si="0"/>
        <v>22</v>
      </c>
      <c r="AH18" s="82">
        <f t="shared" si="0"/>
        <v>23</v>
      </c>
      <c r="AI18" s="82">
        <f t="shared" si="0"/>
        <v>24</v>
      </c>
      <c r="AJ18" s="82">
        <f t="shared" si="0"/>
        <v>25</v>
      </c>
    </row>
    <row r="19" spans="1:36" s="191" customFormat="1" x14ac:dyDescent="0.2">
      <c r="A19" s="186"/>
      <c r="B19" s="187"/>
      <c r="C19" s="187"/>
      <c r="D19" s="188"/>
      <c r="E19" s="191" t="s">
        <v>82</v>
      </c>
      <c r="F19" s="190"/>
      <c r="G19" s="191" t="s">
        <v>83</v>
      </c>
      <c r="J19" s="191">
        <f>1/((1+$F16)^J18)</f>
        <v>1.0375000000000001</v>
      </c>
      <c r="K19" s="191">
        <f t="shared" ref="K19:AJ19" si="1">1/((1+$F16)^K18)</f>
        <v>1</v>
      </c>
      <c r="L19" s="191">
        <f t="shared" si="1"/>
        <v>0.96385542168674687</v>
      </c>
      <c r="M19" s="191">
        <f t="shared" si="1"/>
        <v>0.9290172739149366</v>
      </c>
      <c r="N19" s="191">
        <f t="shared" si="1"/>
        <v>0.89543833630355341</v>
      </c>
      <c r="O19" s="191">
        <f t="shared" si="1"/>
        <v>0.86307309523234044</v>
      </c>
      <c r="P19" s="191">
        <f t="shared" si="1"/>
        <v>0.83187768215165325</v>
      </c>
      <c r="Q19" s="191">
        <f t="shared" si="1"/>
        <v>0.80180981412207541</v>
      </c>
      <c r="R19" s="191">
        <f t="shared" si="1"/>
        <v>0.77282873650320516</v>
      </c>
      <c r="S19" s="191">
        <f t="shared" si="1"/>
        <v>0.74489516771393249</v>
      </c>
      <c r="T19" s="191">
        <f t="shared" si="1"/>
        <v>0.71797124598933248</v>
      </c>
      <c r="U19" s="191">
        <f t="shared" si="1"/>
        <v>0.69202047806200706</v>
      </c>
      <c r="V19" s="191">
        <f t="shared" si="1"/>
        <v>0.66700768969832003</v>
      </c>
      <c r="W19" s="191">
        <f t="shared" si="1"/>
        <v>0.64289897802247697</v>
      </c>
      <c r="X19" s="191">
        <f t="shared" si="1"/>
        <v>0.61966166556383329</v>
      </c>
      <c r="Y19" s="191">
        <f t="shared" si="1"/>
        <v>0.59726425596514043</v>
      </c>
      <c r="Z19" s="191">
        <f t="shared" si="1"/>
        <v>0.57567639129170156</v>
      </c>
      <c r="AA19" s="191">
        <f t="shared" si="1"/>
        <v>0.55486881088356765</v>
      </c>
      <c r="AB19" s="191">
        <f t="shared" si="1"/>
        <v>0.53481331169500501</v>
      </c>
      <c r="AC19" s="191">
        <f t="shared" si="1"/>
        <v>0.51548271006747459</v>
      </c>
      <c r="AD19" s="191">
        <f t="shared" si="1"/>
        <v>0.49685080488431282</v>
      </c>
      <c r="AE19" s="191">
        <f t="shared" si="1"/>
        <v>0.47889234205716891</v>
      </c>
      <c r="AF19" s="191">
        <f t="shared" si="1"/>
        <v>0.46158298029606631</v>
      </c>
      <c r="AG19" s="191">
        <f t="shared" si="1"/>
        <v>0.44489925811669045</v>
      </c>
      <c r="AH19" s="191">
        <f t="shared" si="1"/>
        <v>0.42881856204018354</v>
      </c>
      <c r="AI19" s="191">
        <f t="shared" si="1"/>
        <v>0.4133190959423455</v>
      </c>
      <c r="AJ19" s="191">
        <f t="shared" si="1"/>
        <v>0.39837985151069433</v>
      </c>
    </row>
    <row r="20" spans="1:36" x14ac:dyDescent="0.2">
      <c r="F20" s="184"/>
    </row>
    <row r="21" spans="1:36" s="17" customFormat="1" x14ac:dyDescent="0.2">
      <c r="A21" s="99" t="s">
        <v>71</v>
      </c>
      <c r="B21" s="100"/>
      <c r="C21" s="100"/>
      <c r="D21" s="101"/>
    </row>
    <row r="23" spans="1:36" ht="25.5" x14ac:dyDescent="0.2">
      <c r="E23" s="185" t="s">
        <v>72</v>
      </c>
      <c r="F23" s="178" t="b">
        <v>1</v>
      </c>
      <c r="G23" s="179" t="s">
        <v>73</v>
      </c>
    </row>
    <row r="24" spans="1:36" x14ac:dyDescent="0.2">
      <c r="E24" s="157"/>
    </row>
    <row r="25" spans="1:36" x14ac:dyDescent="0.2">
      <c r="E25" s="202" t="s">
        <v>74</v>
      </c>
      <c r="G25" s="77" t="s">
        <v>75</v>
      </c>
      <c r="H25" s="77">
        <f>SUM(J25:AI25)</f>
        <v>48</v>
      </c>
      <c r="J25" s="82"/>
      <c r="K25" s="180">
        <v>0</v>
      </c>
      <c r="L25" s="180">
        <v>2</v>
      </c>
      <c r="M25" s="180">
        <v>2</v>
      </c>
      <c r="N25" s="180">
        <v>2</v>
      </c>
      <c r="O25" s="180">
        <v>2</v>
      </c>
      <c r="P25" s="180">
        <v>2</v>
      </c>
      <c r="Q25" s="180">
        <v>2</v>
      </c>
      <c r="R25" s="180">
        <v>2</v>
      </c>
      <c r="S25" s="180">
        <v>2</v>
      </c>
      <c r="T25" s="82">
        <v>2</v>
      </c>
      <c r="U25" s="82">
        <v>2</v>
      </c>
      <c r="V25" s="82">
        <v>2</v>
      </c>
      <c r="W25" s="82">
        <v>2</v>
      </c>
      <c r="X25" s="82">
        <v>2</v>
      </c>
      <c r="Y25" s="82">
        <v>2</v>
      </c>
      <c r="Z25" s="82">
        <v>2</v>
      </c>
      <c r="AA25" s="82">
        <v>2</v>
      </c>
      <c r="AB25" s="82">
        <v>2</v>
      </c>
      <c r="AC25" s="82">
        <v>2</v>
      </c>
      <c r="AD25" s="82">
        <v>2</v>
      </c>
      <c r="AE25" s="82">
        <v>2</v>
      </c>
      <c r="AF25" s="82">
        <v>2</v>
      </c>
      <c r="AG25" s="82">
        <v>2</v>
      </c>
      <c r="AH25" s="82">
        <v>2</v>
      </c>
      <c r="AI25" s="82">
        <v>2</v>
      </c>
      <c r="AJ25" s="82"/>
    </row>
    <row r="26" spans="1:36" x14ac:dyDescent="0.2">
      <c r="E26" s="202" t="s">
        <v>108</v>
      </c>
      <c r="G26" s="77" t="s">
        <v>75</v>
      </c>
      <c r="H26" s="77">
        <f t="shared" ref="H26:H27" si="2">SUM(J26:AI26)</f>
        <v>27</v>
      </c>
      <c r="J26" s="82"/>
      <c r="K26" s="180">
        <v>3</v>
      </c>
      <c r="L26" s="180">
        <v>1</v>
      </c>
      <c r="M26" s="180">
        <v>1</v>
      </c>
      <c r="N26" s="180">
        <v>1</v>
      </c>
      <c r="O26" s="180">
        <v>1</v>
      </c>
      <c r="P26" s="180">
        <v>1</v>
      </c>
      <c r="Q26" s="180">
        <v>1</v>
      </c>
      <c r="R26" s="180">
        <v>1</v>
      </c>
      <c r="S26" s="180">
        <v>1</v>
      </c>
      <c r="T26" s="82">
        <v>1</v>
      </c>
      <c r="U26" s="82">
        <v>1</v>
      </c>
      <c r="V26" s="82">
        <v>1</v>
      </c>
      <c r="W26" s="82">
        <v>1</v>
      </c>
      <c r="X26" s="82">
        <v>1</v>
      </c>
      <c r="Y26" s="82">
        <v>1</v>
      </c>
      <c r="Z26" s="82">
        <v>1</v>
      </c>
      <c r="AA26" s="82">
        <v>1</v>
      </c>
      <c r="AB26" s="82">
        <v>1</v>
      </c>
      <c r="AC26" s="82">
        <v>1</v>
      </c>
      <c r="AD26" s="82">
        <v>1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/>
    </row>
    <row r="27" spans="1:36" x14ac:dyDescent="0.2">
      <c r="E27" s="157" t="s">
        <v>84</v>
      </c>
      <c r="G27" s="77" t="s">
        <v>75</v>
      </c>
      <c r="H27" s="77">
        <f t="shared" si="2"/>
        <v>21</v>
      </c>
      <c r="K27" s="181">
        <f>K25-K26</f>
        <v>-3</v>
      </c>
      <c r="L27" s="181">
        <f t="shared" ref="L27:P27" si="3">L25-L26</f>
        <v>1</v>
      </c>
      <c r="M27" s="181">
        <f t="shared" si="3"/>
        <v>1</v>
      </c>
      <c r="N27" s="181">
        <f t="shared" si="3"/>
        <v>1</v>
      </c>
      <c r="O27" s="181">
        <f t="shared" si="3"/>
        <v>1</v>
      </c>
      <c r="P27" s="181">
        <f t="shared" si="3"/>
        <v>1</v>
      </c>
      <c r="Q27" s="181">
        <f t="shared" ref="Q27" si="4">Q25-Q26</f>
        <v>1</v>
      </c>
      <c r="R27" s="181">
        <f t="shared" ref="R27" si="5">R25-R26</f>
        <v>1</v>
      </c>
      <c r="S27" s="181">
        <f t="shared" ref="S27" si="6">S25-S26</f>
        <v>1</v>
      </c>
      <c r="T27" s="181">
        <f t="shared" ref="T27" si="7">T25-T26</f>
        <v>1</v>
      </c>
      <c r="U27" s="181">
        <f t="shared" ref="U27" si="8">U25-U26</f>
        <v>1</v>
      </c>
      <c r="V27" s="181">
        <f t="shared" ref="V27" si="9">V25-V26</f>
        <v>1</v>
      </c>
      <c r="W27" s="181">
        <f t="shared" ref="W27" si="10">W25-W26</f>
        <v>1</v>
      </c>
      <c r="X27" s="181">
        <f t="shared" ref="X27" si="11">X25-X26</f>
        <v>1</v>
      </c>
      <c r="Y27" s="181">
        <f t="shared" ref="Y27" si="12">Y25-Y26</f>
        <v>1</v>
      </c>
      <c r="Z27" s="181">
        <f t="shared" ref="Z27" si="13">Z25-Z26</f>
        <v>1</v>
      </c>
      <c r="AA27" s="181">
        <f t="shared" ref="AA27" si="14">AA25-AA26</f>
        <v>1</v>
      </c>
      <c r="AB27" s="181">
        <f t="shared" ref="AB27" si="15">AB25-AB26</f>
        <v>1</v>
      </c>
      <c r="AC27" s="181">
        <f t="shared" ref="AC27" si="16">AC25-AC26</f>
        <v>1</v>
      </c>
      <c r="AD27" s="181">
        <f t="shared" ref="AD27" si="17">AD25-AD26</f>
        <v>1</v>
      </c>
      <c r="AE27" s="181">
        <f t="shared" ref="AE27" si="18">AE25-AE26</f>
        <v>1</v>
      </c>
      <c r="AF27" s="181">
        <f t="shared" ref="AF27" si="19">AF25-AF26</f>
        <v>1</v>
      </c>
      <c r="AG27" s="181">
        <f t="shared" ref="AG27" si="20">AG25-AG26</f>
        <v>1</v>
      </c>
      <c r="AH27" s="181">
        <f t="shared" ref="AH27" si="21">AH25-AH26</f>
        <v>1</v>
      </c>
      <c r="AI27" s="181">
        <f t="shared" ref="AI27" si="22">AI25-AI26</f>
        <v>1</v>
      </c>
      <c r="AJ27" s="181">
        <f t="shared" ref="AJ27" si="23">AJ25-AJ26</f>
        <v>0</v>
      </c>
    </row>
    <row r="30" spans="1:36" x14ac:dyDescent="0.2">
      <c r="E30" s="181" t="str">
        <f>E27</f>
        <v>Net revenue/(cost) for export 1</v>
      </c>
      <c r="F30" s="193">
        <f>F27</f>
        <v>0</v>
      </c>
      <c r="G30" s="193" t="str">
        <f>G27</f>
        <v>£m (real)</v>
      </c>
      <c r="H30" s="193">
        <f>H27</f>
        <v>21</v>
      </c>
      <c r="I30" s="193">
        <f>I27</f>
        <v>0</v>
      </c>
      <c r="J30" s="193">
        <f>J27</f>
        <v>0</v>
      </c>
      <c r="K30" s="193">
        <f>K27</f>
        <v>-3</v>
      </c>
      <c r="L30" s="193">
        <f>L27</f>
        <v>1</v>
      </c>
      <c r="M30" s="193">
        <f>M27</f>
        <v>1</v>
      </c>
      <c r="N30" s="193">
        <f>N27</f>
        <v>1</v>
      </c>
      <c r="O30" s="193">
        <f>O27</f>
        <v>1</v>
      </c>
      <c r="P30" s="193">
        <f>P27</f>
        <v>1</v>
      </c>
      <c r="Q30" s="193">
        <f>Q27</f>
        <v>1</v>
      </c>
      <c r="R30" s="193">
        <f>R27</f>
        <v>1</v>
      </c>
      <c r="S30" s="193">
        <f>S27</f>
        <v>1</v>
      </c>
      <c r="T30" s="193">
        <f>T27</f>
        <v>1</v>
      </c>
      <c r="U30" s="193">
        <f>U27</f>
        <v>1</v>
      </c>
      <c r="V30" s="193">
        <f>V27</f>
        <v>1</v>
      </c>
      <c r="W30" s="193">
        <f>W27</f>
        <v>1</v>
      </c>
      <c r="X30" s="193">
        <f>X27</f>
        <v>1</v>
      </c>
      <c r="Y30" s="193">
        <f>Y27</f>
        <v>1</v>
      </c>
      <c r="Z30" s="193">
        <f>Z27</f>
        <v>1</v>
      </c>
      <c r="AA30" s="193">
        <f>AA27</f>
        <v>1</v>
      </c>
      <c r="AB30" s="193">
        <f>AB27</f>
        <v>1</v>
      </c>
      <c r="AC30" s="193">
        <f>AC27</f>
        <v>1</v>
      </c>
      <c r="AD30" s="193">
        <f>AD27</f>
        <v>1</v>
      </c>
      <c r="AE30" s="193">
        <f>AE27</f>
        <v>1</v>
      </c>
      <c r="AF30" s="193">
        <f>AF27</f>
        <v>1</v>
      </c>
      <c r="AG30" s="193">
        <f>AG27</f>
        <v>1</v>
      </c>
      <c r="AH30" s="193">
        <f>AH27</f>
        <v>1</v>
      </c>
      <c r="AI30" s="193">
        <f>AI27</f>
        <v>1</v>
      </c>
      <c r="AJ30" s="193">
        <f>AJ27</f>
        <v>0</v>
      </c>
    </row>
    <row r="31" spans="1:36" s="191" customFormat="1" x14ac:dyDescent="0.2">
      <c r="A31" s="186"/>
      <c r="B31" s="187"/>
      <c r="C31" s="187"/>
      <c r="D31" s="188"/>
      <c r="E31" s="191" t="str">
        <f>E$19</f>
        <v>Discount factor for year</v>
      </c>
      <c r="F31" s="189">
        <f t="shared" ref="F31:AJ31" si="24">F$19</f>
        <v>0</v>
      </c>
      <c r="G31" s="189" t="str">
        <f t="shared" si="24"/>
        <v>Factor</v>
      </c>
      <c r="H31" s="189">
        <f t="shared" si="24"/>
        <v>0</v>
      </c>
      <c r="I31" s="189">
        <f t="shared" si="24"/>
        <v>0</v>
      </c>
      <c r="J31" s="189">
        <f t="shared" si="24"/>
        <v>1.0375000000000001</v>
      </c>
      <c r="K31" s="189">
        <f t="shared" si="24"/>
        <v>1</v>
      </c>
      <c r="L31" s="189">
        <f t="shared" si="24"/>
        <v>0.96385542168674687</v>
      </c>
      <c r="M31" s="189">
        <f t="shared" si="24"/>
        <v>0.9290172739149366</v>
      </c>
      <c r="N31" s="189">
        <f t="shared" si="24"/>
        <v>0.89543833630355341</v>
      </c>
      <c r="O31" s="189">
        <f t="shared" si="24"/>
        <v>0.86307309523234044</v>
      </c>
      <c r="P31" s="189">
        <f t="shared" si="24"/>
        <v>0.83187768215165325</v>
      </c>
      <c r="Q31" s="189">
        <f t="shared" si="24"/>
        <v>0.80180981412207541</v>
      </c>
      <c r="R31" s="189">
        <f t="shared" si="24"/>
        <v>0.77282873650320516</v>
      </c>
      <c r="S31" s="189">
        <f t="shared" si="24"/>
        <v>0.74489516771393249</v>
      </c>
      <c r="T31" s="189">
        <f t="shared" si="24"/>
        <v>0.71797124598933248</v>
      </c>
      <c r="U31" s="189">
        <f t="shared" si="24"/>
        <v>0.69202047806200706</v>
      </c>
      <c r="V31" s="189">
        <f t="shared" si="24"/>
        <v>0.66700768969832003</v>
      </c>
      <c r="W31" s="189">
        <f t="shared" si="24"/>
        <v>0.64289897802247697</v>
      </c>
      <c r="X31" s="189">
        <f t="shared" si="24"/>
        <v>0.61966166556383329</v>
      </c>
      <c r="Y31" s="189">
        <f t="shared" si="24"/>
        <v>0.59726425596514043</v>
      </c>
      <c r="Z31" s="189">
        <f t="shared" si="24"/>
        <v>0.57567639129170156</v>
      </c>
      <c r="AA31" s="189">
        <f t="shared" si="24"/>
        <v>0.55486881088356765</v>
      </c>
      <c r="AB31" s="189">
        <f t="shared" si="24"/>
        <v>0.53481331169500501</v>
      </c>
      <c r="AC31" s="189">
        <f t="shared" si="24"/>
        <v>0.51548271006747459</v>
      </c>
      <c r="AD31" s="189">
        <f t="shared" si="24"/>
        <v>0.49685080488431282</v>
      </c>
      <c r="AE31" s="189">
        <f t="shared" si="24"/>
        <v>0.47889234205716891</v>
      </c>
      <c r="AF31" s="189">
        <f t="shared" si="24"/>
        <v>0.46158298029606631</v>
      </c>
      <c r="AG31" s="189">
        <f t="shared" si="24"/>
        <v>0.44489925811669045</v>
      </c>
      <c r="AH31" s="189">
        <f t="shared" si="24"/>
        <v>0.42881856204018354</v>
      </c>
      <c r="AI31" s="189">
        <f t="shared" si="24"/>
        <v>0.4133190959423455</v>
      </c>
      <c r="AJ31" s="189">
        <f t="shared" si="24"/>
        <v>0.39837985151069433</v>
      </c>
    </row>
    <row r="32" spans="1:36" x14ac:dyDescent="0.2">
      <c r="E32" s="157" t="s">
        <v>85</v>
      </c>
      <c r="G32" s="77" t="s">
        <v>75</v>
      </c>
      <c r="H32" s="181">
        <f>SUM(J32:AJ32)</f>
        <v>12.64482410820407</v>
      </c>
      <c r="J32" s="181">
        <f>J30*J31</f>
        <v>0</v>
      </c>
      <c r="K32" s="181">
        <f t="shared" ref="K32:AJ32" si="25">K30*K31</f>
        <v>-3</v>
      </c>
      <c r="L32" s="181">
        <f t="shared" si="25"/>
        <v>0.96385542168674687</v>
      </c>
      <c r="M32" s="181">
        <f t="shared" si="25"/>
        <v>0.9290172739149366</v>
      </c>
      <c r="N32" s="181">
        <f t="shared" si="25"/>
        <v>0.89543833630355341</v>
      </c>
      <c r="O32" s="181">
        <f t="shared" si="25"/>
        <v>0.86307309523234044</v>
      </c>
      <c r="P32" s="181">
        <f t="shared" si="25"/>
        <v>0.83187768215165325</v>
      </c>
      <c r="Q32" s="181">
        <f t="shared" si="25"/>
        <v>0.80180981412207541</v>
      </c>
      <c r="R32" s="181">
        <f t="shared" si="25"/>
        <v>0.77282873650320516</v>
      </c>
      <c r="S32" s="181">
        <f t="shared" si="25"/>
        <v>0.74489516771393249</v>
      </c>
      <c r="T32" s="181">
        <f t="shared" si="25"/>
        <v>0.71797124598933248</v>
      </c>
      <c r="U32" s="181">
        <f t="shared" si="25"/>
        <v>0.69202047806200706</v>
      </c>
      <c r="V32" s="181">
        <f t="shared" si="25"/>
        <v>0.66700768969832003</v>
      </c>
      <c r="W32" s="181">
        <f t="shared" si="25"/>
        <v>0.64289897802247697</v>
      </c>
      <c r="X32" s="181">
        <f t="shared" si="25"/>
        <v>0.61966166556383329</v>
      </c>
      <c r="Y32" s="181">
        <f t="shared" si="25"/>
        <v>0.59726425596514043</v>
      </c>
      <c r="Z32" s="181">
        <f t="shared" si="25"/>
        <v>0.57567639129170156</v>
      </c>
      <c r="AA32" s="181">
        <f t="shared" si="25"/>
        <v>0.55486881088356765</v>
      </c>
      <c r="AB32" s="181">
        <f t="shared" si="25"/>
        <v>0.53481331169500501</v>
      </c>
      <c r="AC32" s="181">
        <f t="shared" si="25"/>
        <v>0.51548271006747459</v>
      </c>
      <c r="AD32" s="181">
        <f t="shared" si="25"/>
        <v>0.49685080488431282</v>
      </c>
      <c r="AE32" s="181">
        <f t="shared" si="25"/>
        <v>0.47889234205716891</v>
      </c>
      <c r="AF32" s="181">
        <f t="shared" si="25"/>
        <v>0.46158298029606631</v>
      </c>
      <c r="AG32" s="181">
        <f t="shared" si="25"/>
        <v>0.44489925811669045</v>
      </c>
      <c r="AH32" s="181">
        <f t="shared" si="25"/>
        <v>0.42881856204018354</v>
      </c>
      <c r="AI32" s="181">
        <f t="shared" si="25"/>
        <v>0.4133190959423455</v>
      </c>
      <c r="AJ32" s="181">
        <f t="shared" si="25"/>
        <v>0</v>
      </c>
    </row>
    <row r="34" spans="1:36" x14ac:dyDescent="0.2">
      <c r="E34" s="196" t="str">
        <f>E32</f>
        <v>Discounted Net revenue/(cost) for export 1</v>
      </c>
      <c r="F34" s="194">
        <f t="shared" ref="F34:AJ34" si="26">F32</f>
        <v>0</v>
      </c>
      <c r="G34" s="194" t="str">
        <f t="shared" si="26"/>
        <v>£m (real)</v>
      </c>
      <c r="H34" s="193">
        <f t="shared" si="26"/>
        <v>12.64482410820407</v>
      </c>
      <c r="I34" s="193">
        <f t="shared" si="26"/>
        <v>0</v>
      </c>
      <c r="J34" s="193">
        <f t="shared" si="26"/>
        <v>0</v>
      </c>
      <c r="K34" s="193">
        <f t="shared" si="26"/>
        <v>-3</v>
      </c>
      <c r="L34" s="193">
        <f t="shared" si="26"/>
        <v>0.96385542168674687</v>
      </c>
      <c r="M34" s="193">
        <f t="shared" si="26"/>
        <v>0.9290172739149366</v>
      </c>
      <c r="N34" s="193">
        <f t="shared" si="26"/>
        <v>0.89543833630355341</v>
      </c>
      <c r="O34" s="193">
        <f t="shared" si="26"/>
        <v>0.86307309523234044</v>
      </c>
      <c r="P34" s="193">
        <f t="shared" si="26"/>
        <v>0.83187768215165325</v>
      </c>
      <c r="Q34" s="193">
        <f t="shared" si="26"/>
        <v>0.80180981412207541</v>
      </c>
      <c r="R34" s="193">
        <f t="shared" si="26"/>
        <v>0.77282873650320516</v>
      </c>
      <c r="S34" s="193">
        <f t="shared" si="26"/>
        <v>0.74489516771393249</v>
      </c>
      <c r="T34" s="193">
        <f t="shared" si="26"/>
        <v>0.71797124598933248</v>
      </c>
      <c r="U34" s="193">
        <f t="shared" si="26"/>
        <v>0.69202047806200706</v>
      </c>
      <c r="V34" s="193">
        <f t="shared" si="26"/>
        <v>0.66700768969832003</v>
      </c>
      <c r="W34" s="193">
        <f t="shared" si="26"/>
        <v>0.64289897802247697</v>
      </c>
      <c r="X34" s="193">
        <f t="shared" si="26"/>
        <v>0.61966166556383329</v>
      </c>
      <c r="Y34" s="193">
        <f t="shared" si="26"/>
        <v>0.59726425596514043</v>
      </c>
      <c r="Z34" s="193">
        <f t="shared" si="26"/>
        <v>0.57567639129170156</v>
      </c>
      <c r="AA34" s="193">
        <f t="shared" si="26"/>
        <v>0.55486881088356765</v>
      </c>
      <c r="AB34" s="193">
        <f t="shared" si="26"/>
        <v>0.53481331169500501</v>
      </c>
      <c r="AC34" s="193">
        <f t="shared" si="26"/>
        <v>0.51548271006747459</v>
      </c>
      <c r="AD34" s="193">
        <f t="shared" si="26"/>
        <v>0.49685080488431282</v>
      </c>
      <c r="AE34" s="193">
        <f t="shared" si="26"/>
        <v>0.47889234205716891</v>
      </c>
      <c r="AF34" s="193">
        <f t="shared" si="26"/>
        <v>0.46158298029606631</v>
      </c>
      <c r="AG34" s="193">
        <f t="shared" si="26"/>
        <v>0.44489925811669045</v>
      </c>
      <c r="AH34" s="193">
        <f t="shared" si="26"/>
        <v>0.42881856204018354</v>
      </c>
      <c r="AI34" s="193">
        <f t="shared" si="26"/>
        <v>0.4133190959423455</v>
      </c>
      <c r="AJ34" s="193">
        <f t="shared" si="26"/>
        <v>0</v>
      </c>
    </row>
    <row r="35" spans="1:36" x14ac:dyDescent="0.2">
      <c r="E35" s="157" t="s">
        <v>86</v>
      </c>
      <c r="F35" s="196">
        <f>SUM(J34:AJ34)</f>
        <v>12.64482410820407</v>
      </c>
      <c r="G35" s="77" t="s">
        <v>75</v>
      </c>
    </row>
    <row r="37" spans="1:36" x14ac:dyDescent="0.2">
      <c r="E37" s="196" t="str">
        <f>E35</f>
        <v>NPV of economic profit (profits above the normal return on capital) for export 1</v>
      </c>
      <c r="F37" s="194">
        <f t="shared" ref="F37:G37" si="27">F35</f>
        <v>12.64482410820407</v>
      </c>
      <c r="G37" s="194" t="str">
        <f t="shared" si="27"/>
        <v>£m (real)</v>
      </c>
    </row>
    <row r="38" spans="1:36" x14ac:dyDescent="0.2">
      <c r="E38" s="157" t="s">
        <v>87</v>
      </c>
      <c r="F38" s="196">
        <f>F37*50%</f>
        <v>6.3224120541020348</v>
      </c>
      <c r="G38" s="77" t="s">
        <v>75</v>
      </c>
    </row>
    <row r="40" spans="1:36" x14ac:dyDescent="0.2">
      <c r="B40" s="98" t="s">
        <v>88</v>
      </c>
    </row>
    <row r="42" spans="1:36" x14ac:dyDescent="0.2">
      <c r="E42" s="197" t="s">
        <v>89</v>
      </c>
      <c r="F42" s="198">
        <v>2016</v>
      </c>
      <c r="G42" s="197" t="s">
        <v>90</v>
      </c>
    </row>
    <row r="43" spans="1:36" x14ac:dyDescent="0.2">
      <c r="E43" s="197" t="s">
        <v>91</v>
      </c>
      <c r="F43" s="198">
        <v>2020</v>
      </c>
      <c r="G43" s="197" t="s">
        <v>90</v>
      </c>
    </row>
    <row r="44" spans="1:36" s="45" customFormat="1" x14ac:dyDescent="0.2">
      <c r="B44" s="97"/>
      <c r="C44" s="97"/>
      <c r="D44" s="91"/>
      <c r="E44" s="42" t="str">
        <f>E$5</f>
        <v>Financial Year Ending</v>
      </c>
      <c r="F44" s="42">
        <f t="shared" ref="F44:AJ44" si="28">F$5</f>
        <v>0</v>
      </c>
      <c r="G44" s="42">
        <f t="shared" si="28"/>
        <v>0</v>
      </c>
      <c r="H44" s="42">
        <f t="shared" si="28"/>
        <v>0</v>
      </c>
      <c r="I44" s="42">
        <f t="shared" si="28"/>
        <v>0</v>
      </c>
      <c r="J44" s="85">
        <f t="shared" si="28"/>
        <v>2015</v>
      </c>
      <c r="K44" s="85">
        <f t="shared" si="28"/>
        <v>2016</v>
      </c>
      <c r="L44" s="85">
        <f t="shared" si="28"/>
        <v>2017</v>
      </c>
      <c r="M44" s="85">
        <f t="shared" si="28"/>
        <v>2018</v>
      </c>
      <c r="N44" s="85">
        <f t="shared" si="28"/>
        <v>2019</v>
      </c>
      <c r="O44" s="85">
        <f t="shared" si="28"/>
        <v>2020</v>
      </c>
      <c r="P44" s="85">
        <f t="shared" si="28"/>
        <v>2021</v>
      </c>
      <c r="Q44" s="85">
        <f t="shared" si="28"/>
        <v>2022</v>
      </c>
      <c r="R44" s="85">
        <f t="shared" si="28"/>
        <v>2023</v>
      </c>
      <c r="S44" s="85">
        <f t="shared" si="28"/>
        <v>2024</v>
      </c>
      <c r="T44" s="85">
        <f t="shared" si="28"/>
        <v>2025</v>
      </c>
      <c r="U44" s="85">
        <f t="shared" si="28"/>
        <v>2026</v>
      </c>
      <c r="V44" s="85">
        <f t="shared" si="28"/>
        <v>2027</v>
      </c>
      <c r="W44" s="85">
        <f t="shared" si="28"/>
        <v>2028</v>
      </c>
      <c r="X44" s="85">
        <f t="shared" si="28"/>
        <v>2029</v>
      </c>
      <c r="Y44" s="85">
        <f t="shared" si="28"/>
        <v>2030</v>
      </c>
      <c r="Z44" s="85">
        <f t="shared" si="28"/>
        <v>2031</v>
      </c>
      <c r="AA44" s="85">
        <f t="shared" si="28"/>
        <v>2032</v>
      </c>
      <c r="AB44" s="85">
        <f t="shared" si="28"/>
        <v>2033</v>
      </c>
      <c r="AC44" s="85">
        <f t="shared" si="28"/>
        <v>2034</v>
      </c>
      <c r="AD44" s="85">
        <f t="shared" si="28"/>
        <v>2035</v>
      </c>
      <c r="AE44" s="85">
        <f t="shared" si="28"/>
        <v>2036</v>
      </c>
      <c r="AF44" s="85">
        <f t="shared" si="28"/>
        <v>2037</v>
      </c>
      <c r="AG44" s="85">
        <f t="shared" si="28"/>
        <v>2038</v>
      </c>
      <c r="AH44" s="85">
        <f t="shared" si="28"/>
        <v>2039</v>
      </c>
      <c r="AI44" s="85">
        <f t="shared" si="28"/>
        <v>2040</v>
      </c>
      <c r="AJ44" s="85">
        <f t="shared" si="28"/>
        <v>2041</v>
      </c>
    </row>
    <row r="45" spans="1:36" s="45" customFormat="1" x14ac:dyDescent="0.2">
      <c r="B45" s="97"/>
      <c r="C45" s="97"/>
      <c r="D45" s="91"/>
      <c r="E45" s="42" t="s">
        <v>93</v>
      </c>
      <c r="F45" s="42"/>
      <c r="G45" s="77" t="s">
        <v>73</v>
      </c>
      <c r="H45" s="42"/>
      <c r="I45" s="42"/>
      <c r="J45" s="85" t="b">
        <f>AND(J44&gt;=$F42,J44&lt;=$F43)</f>
        <v>0</v>
      </c>
      <c r="K45" s="85" t="b">
        <f t="shared" ref="K45:P45" si="29">AND(K44&gt;=$F42,K44&lt;=$F43)</f>
        <v>1</v>
      </c>
      <c r="L45" s="85" t="b">
        <f t="shared" si="29"/>
        <v>1</v>
      </c>
      <c r="M45" s="85" t="b">
        <f t="shared" si="29"/>
        <v>1</v>
      </c>
      <c r="N45" s="85" t="b">
        <f t="shared" si="29"/>
        <v>1</v>
      </c>
      <c r="O45" s="85" t="b">
        <f t="shared" si="29"/>
        <v>1</v>
      </c>
      <c r="P45" s="85" t="b">
        <f t="shared" si="29"/>
        <v>0</v>
      </c>
      <c r="Q45" s="85" t="b">
        <f t="shared" ref="Q45" si="30">AND(Q44&gt;=$F42,Q44&lt;=$F43)</f>
        <v>0</v>
      </c>
      <c r="R45" s="85" t="b">
        <f t="shared" ref="R45" si="31">AND(R44&gt;=$F42,R44&lt;=$F43)</f>
        <v>0</v>
      </c>
      <c r="S45" s="85" t="b">
        <f t="shared" ref="S45" si="32">AND(S44&gt;=$F42,S44&lt;=$F43)</f>
        <v>0</v>
      </c>
      <c r="T45" s="85" t="b">
        <f t="shared" ref="T45" si="33">AND(T44&gt;=$F42,T44&lt;=$F43)</f>
        <v>0</v>
      </c>
      <c r="U45" s="85" t="b">
        <f t="shared" ref="U45" si="34">AND(U44&gt;=$F42,U44&lt;=$F43)</f>
        <v>0</v>
      </c>
      <c r="V45" s="85" t="b">
        <f t="shared" ref="V45" si="35">AND(V44&gt;=$F42,V44&lt;=$F43)</f>
        <v>0</v>
      </c>
      <c r="W45" s="85" t="b">
        <f t="shared" ref="W45" si="36">AND(W44&gt;=$F42,W44&lt;=$F43)</f>
        <v>0</v>
      </c>
      <c r="X45" s="85" t="b">
        <f t="shared" ref="X45" si="37">AND(X44&gt;=$F42,X44&lt;=$F43)</f>
        <v>0</v>
      </c>
      <c r="Y45" s="85" t="b">
        <f t="shared" ref="Y45" si="38">AND(Y44&gt;=$F42,Y44&lt;=$F43)</f>
        <v>0</v>
      </c>
      <c r="Z45" s="85" t="b">
        <f t="shared" ref="Z45" si="39">AND(Z44&gt;=$F42,Z44&lt;=$F43)</f>
        <v>0</v>
      </c>
      <c r="AA45" s="85" t="b">
        <f t="shared" ref="AA45" si="40">AND(AA44&gt;=$F42,AA44&lt;=$F43)</f>
        <v>0</v>
      </c>
      <c r="AB45" s="85" t="b">
        <f t="shared" ref="AB45" si="41">AND(AB44&gt;=$F42,AB44&lt;=$F43)</f>
        <v>0</v>
      </c>
      <c r="AC45" s="85" t="b">
        <f t="shared" ref="AC45" si="42">AND(AC44&gt;=$F42,AC44&lt;=$F43)</f>
        <v>0</v>
      </c>
      <c r="AD45" s="85" t="b">
        <f t="shared" ref="AD45" si="43">AND(AD44&gt;=$F42,AD44&lt;=$F43)</f>
        <v>0</v>
      </c>
      <c r="AE45" s="85" t="b">
        <f t="shared" ref="AE45" si="44">AND(AE44&gt;=$F42,AE44&lt;=$F43)</f>
        <v>0</v>
      </c>
      <c r="AF45" s="85" t="b">
        <f t="shared" ref="AF45" si="45">AND(AF44&gt;=$F42,AF44&lt;=$F43)</f>
        <v>0</v>
      </c>
      <c r="AG45" s="85" t="b">
        <f t="shared" ref="AG45" si="46">AND(AG44&gt;=$F42,AG44&lt;=$F43)</f>
        <v>0</v>
      </c>
      <c r="AH45" s="85" t="b">
        <f t="shared" ref="AH45" si="47">AND(AH44&gt;=$F42,AH44&lt;=$F43)</f>
        <v>0</v>
      </c>
      <c r="AI45" s="85" t="b">
        <f t="shared" ref="AI45" si="48">AND(AI44&gt;=$F42,AI44&lt;=$F43)</f>
        <v>0</v>
      </c>
      <c r="AJ45" s="85" t="b">
        <f t="shared" ref="AJ45" si="49">AND(AJ44&gt;=$F42,AJ44&lt;=$F43)</f>
        <v>0</v>
      </c>
    </row>
    <row r="46" spans="1:36" s="45" customFormat="1" x14ac:dyDescent="0.2">
      <c r="B46" s="97"/>
      <c r="C46" s="97"/>
      <c r="D46" s="91"/>
      <c r="E46" s="42"/>
      <c r="F46" s="42"/>
      <c r="G46" s="42"/>
      <c r="H46" s="42"/>
      <c r="I46" s="42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1:36" s="200" customFormat="1" x14ac:dyDescent="0.2">
      <c r="B47" s="199"/>
      <c r="C47" s="199"/>
      <c r="D47" s="182"/>
      <c r="E47" s="42" t="str">
        <f>E45</f>
        <v>Include in cap calculation for export 1</v>
      </c>
      <c r="F47" s="182">
        <f t="shared" ref="F47:AJ47" si="50">F45</f>
        <v>0</v>
      </c>
      <c r="G47" s="182" t="str">
        <f t="shared" si="50"/>
        <v>True/false</v>
      </c>
      <c r="H47" s="182">
        <f t="shared" si="50"/>
        <v>0</v>
      </c>
      <c r="I47" s="182">
        <f t="shared" si="50"/>
        <v>0</v>
      </c>
      <c r="J47" s="182" t="b">
        <f t="shared" si="50"/>
        <v>0</v>
      </c>
      <c r="K47" s="182" t="b">
        <f t="shared" si="50"/>
        <v>1</v>
      </c>
      <c r="L47" s="182" t="b">
        <f t="shared" si="50"/>
        <v>1</v>
      </c>
      <c r="M47" s="182" t="b">
        <f t="shared" si="50"/>
        <v>1</v>
      </c>
      <c r="N47" s="182" t="b">
        <f t="shared" si="50"/>
        <v>1</v>
      </c>
      <c r="O47" s="182" t="b">
        <f t="shared" si="50"/>
        <v>1</v>
      </c>
      <c r="P47" s="182" t="b">
        <f t="shared" si="50"/>
        <v>0</v>
      </c>
      <c r="Q47" s="182" t="b">
        <f t="shared" si="50"/>
        <v>0</v>
      </c>
      <c r="R47" s="182" t="b">
        <f t="shared" si="50"/>
        <v>0</v>
      </c>
      <c r="S47" s="182" t="b">
        <f t="shared" si="50"/>
        <v>0</v>
      </c>
      <c r="T47" s="182" t="b">
        <f t="shared" si="50"/>
        <v>0</v>
      </c>
      <c r="U47" s="182" t="b">
        <f t="shared" si="50"/>
        <v>0</v>
      </c>
      <c r="V47" s="182" t="b">
        <f t="shared" si="50"/>
        <v>0</v>
      </c>
      <c r="W47" s="182" t="b">
        <f t="shared" si="50"/>
        <v>0</v>
      </c>
      <c r="X47" s="182" t="b">
        <f t="shared" si="50"/>
        <v>0</v>
      </c>
      <c r="Y47" s="182" t="b">
        <f t="shared" si="50"/>
        <v>0</v>
      </c>
      <c r="Z47" s="182" t="b">
        <f t="shared" si="50"/>
        <v>0</v>
      </c>
      <c r="AA47" s="182" t="b">
        <f t="shared" si="50"/>
        <v>0</v>
      </c>
      <c r="AB47" s="182" t="b">
        <f t="shared" si="50"/>
        <v>0</v>
      </c>
      <c r="AC47" s="182" t="b">
        <f t="shared" si="50"/>
        <v>0</v>
      </c>
      <c r="AD47" s="182" t="b">
        <f t="shared" si="50"/>
        <v>0</v>
      </c>
      <c r="AE47" s="182" t="b">
        <f t="shared" si="50"/>
        <v>0</v>
      </c>
      <c r="AF47" s="182" t="b">
        <f t="shared" si="50"/>
        <v>0</v>
      </c>
      <c r="AG47" s="182" t="b">
        <f t="shared" si="50"/>
        <v>0</v>
      </c>
      <c r="AH47" s="182" t="b">
        <f t="shared" si="50"/>
        <v>0</v>
      </c>
      <c r="AI47" s="182" t="b">
        <f t="shared" si="50"/>
        <v>0</v>
      </c>
      <c r="AJ47" s="182" t="b">
        <f t="shared" si="50"/>
        <v>0</v>
      </c>
    </row>
    <row r="48" spans="1:36" s="205" customFormat="1" x14ac:dyDescent="0.2">
      <c r="A48" s="203"/>
      <c r="B48" s="192"/>
      <c r="C48" s="192"/>
      <c r="D48" s="204"/>
      <c r="E48" s="205" t="str">
        <f>E32</f>
        <v>Discounted Net revenue/(cost) for export 1</v>
      </c>
      <c r="F48" s="205">
        <f>F32</f>
        <v>0</v>
      </c>
      <c r="G48" s="205" t="str">
        <f>G32</f>
        <v>£m (real)</v>
      </c>
      <c r="H48" s="205">
        <f>H32</f>
        <v>12.64482410820407</v>
      </c>
      <c r="I48" s="205">
        <f>I32</f>
        <v>0</v>
      </c>
      <c r="J48" s="205">
        <f>J32</f>
        <v>0</v>
      </c>
      <c r="K48" s="205">
        <f>K32</f>
        <v>-3</v>
      </c>
      <c r="L48" s="205">
        <f>L32</f>
        <v>0.96385542168674687</v>
      </c>
      <c r="M48" s="205">
        <f>M32</f>
        <v>0.9290172739149366</v>
      </c>
      <c r="N48" s="205">
        <f>N32</f>
        <v>0.89543833630355341</v>
      </c>
      <c r="O48" s="205">
        <f>O32</f>
        <v>0.86307309523234044</v>
      </c>
      <c r="P48" s="205">
        <f>P32</f>
        <v>0.83187768215165325</v>
      </c>
      <c r="Q48" s="205">
        <f>Q32</f>
        <v>0.80180981412207541</v>
      </c>
      <c r="R48" s="205">
        <f>R32</f>
        <v>0.77282873650320516</v>
      </c>
      <c r="S48" s="205">
        <f>S32</f>
        <v>0.74489516771393249</v>
      </c>
      <c r="T48" s="205">
        <f>T32</f>
        <v>0.71797124598933248</v>
      </c>
      <c r="U48" s="205">
        <f>U32</f>
        <v>0.69202047806200706</v>
      </c>
      <c r="V48" s="205">
        <f>V32</f>
        <v>0.66700768969832003</v>
      </c>
      <c r="W48" s="205">
        <f>W32</f>
        <v>0.64289897802247697</v>
      </c>
      <c r="X48" s="205">
        <f>X32</f>
        <v>0.61966166556383329</v>
      </c>
      <c r="Y48" s="205">
        <f>Y32</f>
        <v>0.59726425596514043</v>
      </c>
      <c r="Z48" s="205">
        <f>Z32</f>
        <v>0.57567639129170156</v>
      </c>
      <c r="AA48" s="205">
        <f>AA32</f>
        <v>0.55486881088356765</v>
      </c>
      <c r="AB48" s="205">
        <f>AB32</f>
        <v>0.53481331169500501</v>
      </c>
      <c r="AC48" s="205">
        <f>AC32</f>
        <v>0.51548271006747459</v>
      </c>
      <c r="AD48" s="205">
        <f>AD32</f>
        <v>0.49685080488431282</v>
      </c>
      <c r="AE48" s="205">
        <f>AE32</f>
        <v>0.47889234205716891</v>
      </c>
      <c r="AF48" s="205">
        <f>AF32</f>
        <v>0.46158298029606631</v>
      </c>
      <c r="AG48" s="205">
        <f>AG32</f>
        <v>0.44489925811669045</v>
      </c>
      <c r="AH48" s="205">
        <f>AH32</f>
        <v>0.42881856204018354</v>
      </c>
      <c r="AI48" s="205">
        <f>AI32</f>
        <v>0.4133190959423455</v>
      </c>
      <c r="AJ48" s="205">
        <f>AJ32</f>
        <v>0</v>
      </c>
    </row>
    <row r="49" spans="1:36" x14ac:dyDescent="0.2">
      <c r="E49" s="157" t="s">
        <v>94</v>
      </c>
      <c r="G49" s="77" t="s">
        <v>75</v>
      </c>
      <c r="J49" s="181">
        <f>J47*J48</f>
        <v>0</v>
      </c>
      <c r="K49" s="181">
        <f t="shared" ref="K49:AJ49" si="51">K47*K48</f>
        <v>-3</v>
      </c>
      <c r="L49" s="181">
        <f t="shared" si="51"/>
        <v>0.96385542168674687</v>
      </c>
      <c r="M49" s="181">
        <f t="shared" si="51"/>
        <v>0.9290172739149366</v>
      </c>
      <c r="N49" s="181">
        <f t="shared" si="51"/>
        <v>0.89543833630355341</v>
      </c>
      <c r="O49" s="181">
        <f t="shared" si="51"/>
        <v>0.86307309523234044</v>
      </c>
      <c r="P49" s="181">
        <f t="shared" si="51"/>
        <v>0</v>
      </c>
      <c r="Q49" s="181">
        <f t="shared" si="51"/>
        <v>0</v>
      </c>
      <c r="R49" s="181">
        <f t="shared" si="51"/>
        <v>0</v>
      </c>
      <c r="S49" s="181">
        <f t="shared" si="51"/>
        <v>0</v>
      </c>
      <c r="T49" s="181">
        <f t="shared" si="51"/>
        <v>0</v>
      </c>
      <c r="U49" s="181">
        <f t="shared" si="51"/>
        <v>0</v>
      </c>
      <c r="V49" s="181">
        <f t="shared" si="51"/>
        <v>0</v>
      </c>
      <c r="W49" s="181">
        <f t="shared" si="51"/>
        <v>0</v>
      </c>
      <c r="X49" s="181">
        <f t="shared" si="51"/>
        <v>0</v>
      </c>
      <c r="Y49" s="181">
        <f t="shared" si="51"/>
        <v>0</v>
      </c>
      <c r="Z49" s="181">
        <f t="shared" si="51"/>
        <v>0</v>
      </c>
      <c r="AA49" s="181">
        <f t="shared" si="51"/>
        <v>0</v>
      </c>
      <c r="AB49" s="181">
        <f t="shared" si="51"/>
        <v>0</v>
      </c>
      <c r="AC49" s="181">
        <f t="shared" si="51"/>
        <v>0</v>
      </c>
      <c r="AD49" s="181">
        <f t="shared" si="51"/>
        <v>0</v>
      </c>
      <c r="AE49" s="181">
        <f t="shared" si="51"/>
        <v>0</v>
      </c>
      <c r="AF49" s="181">
        <f t="shared" si="51"/>
        <v>0</v>
      </c>
      <c r="AG49" s="181">
        <f t="shared" si="51"/>
        <v>0</v>
      </c>
      <c r="AH49" s="181">
        <f t="shared" si="51"/>
        <v>0</v>
      </c>
      <c r="AI49" s="181">
        <f t="shared" si="51"/>
        <v>0</v>
      </c>
      <c r="AJ49" s="181">
        <f t="shared" si="51"/>
        <v>0</v>
      </c>
    </row>
    <row r="51" spans="1:36" s="193" customFormat="1" x14ac:dyDescent="0.2">
      <c r="A51" s="210"/>
      <c r="B51" s="211"/>
      <c r="C51" s="211"/>
      <c r="D51" s="212"/>
      <c r="E51" s="181" t="str">
        <f>E49</f>
        <v>Discounted net revenue/(cost) for cap for export 1</v>
      </c>
      <c r="F51" s="193">
        <f t="shared" ref="F51:AJ51" si="52">F49</f>
        <v>0</v>
      </c>
      <c r="G51" s="193" t="str">
        <f t="shared" si="52"/>
        <v>£m (real)</v>
      </c>
      <c r="H51" s="193">
        <f t="shared" si="52"/>
        <v>0</v>
      </c>
      <c r="I51" s="193">
        <f t="shared" si="52"/>
        <v>0</v>
      </c>
      <c r="J51" s="193">
        <f t="shared" si="52"/>
        <v>0</v>
      </c>
      <c r="K51" s="193">
        <f t="shared" si="52"/>
        <v>-3</v>
      </c>
      <c r="L51" s="193">
        <f t="shared" si="52"/>
        <v>0.96385542168674687</v>
      </c>
      <c r="M51" s="193">
        <f t="shared" si="52"/>
        <v>0.9290172739149366</v>
      </c>
      <c r="N51" s="193">
        <f t="shared" si="52"/>
        <v>0.89543833630355341</v>
      </c>
      <c r="O51" s="193">
        <f t="shared" si="52"/>
        <v>0.86307309523234044</v>
      </c>
      <c r="P51" s="193">
        <f t="shared" si="52"/>
        <v>0</v>
      </c>
      <c r="Q51" s="193">
        <f t="shared" si="52"/>
        <v>0</v>
      </c>
      <c r="R51" s="193">
        <f t="shared" si="52"/>
        <v>0</v>
      </c>
      <c r="S51" s="193">
        <f t="shared" si="52"/>
        <v>0</v>
      </c>
      <c r="T51" s="193">
        <f t="shared" si="52"/>
        <v>0</v>
      </c>
      <c r="U51" s="193">
        <f t="shared" si="52"/>
        <v>0</v>
      </c>
      <c r="V51" s="193">
        <f t="shared" si="52"/>
        <v>0</v>
      </c>
      <c r="W51" s="193">
        <f t="shared" si="52"/>
        <v>0</v>
      </c>
      <c r="X51" s="193">
        <f t="shared" si="52"/>
        <v>0</v>
      </c>
      <c r="Y51" s="193">
        <f t="shared" si="52"/>
        <v>0</v>
      </c>
      <c r="Z51" s="193">
        <f t="shared" si="52"/>
        <v>0</v>
      </c>
      <c r="AA51" s="193">
        <f t="shared" si="52"/>
        <v>0</v>
      </c>
      <c r="AB51" s="193">
        <f t="shared" si="52"/>
        <v>0</v>
      </c>
      <c r="AC51" s="193">
        <f t="shared" si="52"/>
        <v>0</v>
      </c>
      <c r="AD51" s="193">
        <f t="shared" si="52"/>
        <v>0</v>
      </c>
      <c r="AE51" s="193">
        <f t="shared" si="52"/>
        <v>0</v>
      </c>
      <c r="AF51" s="193">
        <f t="shared" si="52"/>
        <v>0</v>
      </c>
      <c r="AG51" s="193">
        <f t="shared" si="52"/>
        <v>0</v>
      </c>
      <c r="AH51" s="193">
        <f t="shared" si="52"/>
        <v>0</v>
      </c>
      <c r="AI51" s="193">
        <f t="shared" si="52"/>
        <v>0</v>
      </c>
      <c r="AJ51" s="193">
        <f t="shared" si="52"/>
        <v>0</v>
      </c>
    </row>
    <row r="52" spans="1:36" x14ac:dyDescent="0.2">
      <c r="E52" s="159" t="s">
        <v>92</v>
      </c>
      <c r="F52" s="205">
        <f>SUM(J51:AJ51)</f>
        <v>0.65138412713757732</v>
      </c>
      <c r="G52" s="80" t="s">
        <v>75</v>
      </c>
    </row>
    <row r="53" spans="1:36" x14ac:dyDescent="0.2">
      <c r="F53" s="213"/>
    </row>
    <row r="54" spans="1:36" x14ac:dyDescent="0.2">
      <c r="E54" s="181" t="str">
        <f>E38</f>
        <v>50% of NPV of economic profit (profits above the normal return on capital) for export 1</v>
      </c>
      <c r="F54" s="181">
        <f t="shared" ref="F54:G54" si="53">F38</f>
        <v>6.3224120541020348</v>
      </c>
      <c r="G54" s="181" t="str">
        <f t="shared" si="53"/>
        <v>£m (real)</v>
      </c>
    </row>
    <row r="55" spans="1:36" x14ac:dyDescent="0.2">
      <c r="E55" s="181" t="str">
        <f>E52</f>
        <v>Sum of discounted net revenue/(cost) for cap for export 1</v>
      </c>
      <c r="F55" s="181">
        <f>F52</f>
        <v>0.65138412713757732</v>
      </c>
      <c r="G55" s="181" t="str">
        <f t="shared" ref="G55" si="54">G52</f>
        <v>£m (real)</v>
      </c>
    </row>
    <row r="56" spans="1:36" x14ac:dyDescent="0.2">
      <c r="E56" s="214" t="s">
        <v>95</v>
      </c>
      <c r="F56" s="216">
        <f>MIN(F54,F55)</f>
        <v>0.65138412713757732</v>
      </c>
      <c r="G56" s="214" t="s">
        <v>75</v>
      </c>
    </row>
    <row r="58" spans="1:36" x14ac:dyDescent="0.2">
      <c r="E58" s="195" t="str">
        <f>E54</f>
        <v>50% of NPV of economic profit (profits above the normal return on capital) for export 1</v>
      </c>
      <c r="F58" s="195">
        <f t="shared" ref="F58:G58" si="55">F54</f>
        <v>6.3224120541020348</v>
      </c>
      <c r="G58" s="195" t="str">
        <f t="shared" si="55"/>
        <v>£m (real)</v>
      </c>
    </row>
    <row r="59" spans="1:36" x14ac:dyDescent="0.2">
      <c r="E59" s="196" t="str">
        <f>E56</f>
        <v>Export incentive payment for export 1 to be paid at PR19</v>
      </c>
      <c r="F59" s="195">
        <f t="shared" ref="F59:G59" si="56">F56</f>
        <v>0.65138412713757732</v>
      </c>
      <c r="G59" s="196" t="str">
        <f t="shared" si="56"/>
        <v>£m (real)</v>
      </c>
    </row>
    <row r="60" spans="1:36" x14ac:dyDescent="0.2">
      <c r="E60" s="214" t="s">
        <v>96</v>
      </c>
      <c r="F60" s="216">
        <f>MAX(0,F58-F59)</f>
        <v>5.6710279269644577</v>
      </c>
      <c r="G60" s="11" t="s">
        <v>75</v>
      </c>
    </row>
    <row r="62" spans="1:36" s="17" customFormat="1" x14ac:dyDescent="0.2">
      <c r="A62" s="99" t="s">
        <v>107</v>
      </c>
      <c r="B62" s="100"/>
      <c r="C62" s="100"/>
      <c r="D62" s="101"/>
    </row>
    <row r="63" spans="1:36" s="80" customFormat="1" x14ac:dyDescent="0.2">
      <c r="A63" s="86"/>
      <c r="B63" s="98"/>
      <c r="C63" s="98"/>
      <c r="D63" s="93"/>
    </row>
    <row r="64" spans="1:36" ht="25.5" x14ac:dyDescent="0.2">
      <c r="E64" s="185" t="s">
        <v>72</v>
      </c>
      <c r="F64" s="178" t="b">
        <v>1</v>
      </c>
      <c r="G64" s="179" t="s">
        <v>73</v>
      </c>
    </row>
    <row r="65" spans="1:36" x14ac:dyDescent="0.2">
      <c r="E65" s="157"/>
    </row>
    <row r="66" spans="1:36" x14ac:dyDescent="0.2">
      <c r="E66" s="202" t="s">
        <v>97</v>
      </c>
      <c r="G66" s="77" t="s">
        <v>75</v>
      </c>
      <c r="H66" s="77">
        <f>SUM(J66:AI66)</f>
        <v>36</v>
      </c>
      <c r="J66" s="82"/>
      <c r="K66" s="180">
        <v>0</v>
      </c>
      <c r="L66" s="180">
        <v>1.5</v>
      </c>
      <c r="M66" s="180">
        <v>1.5</v>
      </c>
      <c r="N66" s="180">
        <v>1.5</v>
      </c>
      <c r="O66" s="180">
        <v>1.5</v>
      </c>
      <c r="P66" s="180">
        <v>1.5</v>
      </c>
      <c r="Q66" s="180">
        <v>1.5</v>
      </c>
      <c r="R66" s="180">
        <v>1.5</v>
      </c>
      <c r="S66" s="180">
        <v>1.5</v>
      </c>
      <c r="T66" s="82">
        <v>1.5</v>
      </c>
      <c r="U66" s="82">
        <v>1.5</v>
      </c>
      <c r="V66" s="82">
        <v>1.5</v>
      </c>
      <c r="W66" s="82">
        <v>1.5</v>
      </c>
      <c r="X66" s="82">
        <v>1.5</v>
      </c>
      <c r="Y66" s="82">
        <v>1.5</v>
      </c>
      <c r="Z66" s="82">
        <v>1.5</v>
      </c>
      <c r="AA66" s="82">
        <v>1.5</v>
      </c>
      <c r="AB66" s="82">
        <v>1.5</v>
      </c>
      <c r="AC66" s="82">
        <v>1.5</v>
      </c>
      <c r="AD66" s="82">
        <v>1.5</v>
      </c>
      <c r="AE66" s="82">
        <v>1.5</v>
      </c>
      <c r="AF66" s="82">
        <v>1.5</v>
      </c>
      <c r="AG66" s="82">
        <v>1.5</v>
      </c>
      <c r="AH66" s="82">
        <v>1.5</v>
      </c>
      <c r="AI66" s="82">
        <v>1.5</v>
      </c>
      <c r="AJ66" s="82"/>
    </row>
    <row r="67" spans="1:36" x14ac:dyDescent="0.2">
      <c r="E67" s="202" t="s">
        <v>109</v>
      </c>
      <c r="G67" s="77" t="s">
        <v>75</v>
      </c>
      <c r="H67" s="77">
        <f t="shared" ref="H67:H68" si="57">SUM(J67:AI67)</f>
        <v>25.5</v>
      </c>
      <c r="J67" s="82"/>
      <c r="K67" s="180">
        <v>1.5</v>
      </c>
      <c r="L67" s="180">
        <v>1</v>
      </c>
      <c r="M67" s="180">
        <v>1</v>
      </c>
      <c r="N67" s="180">
        <v>1</v>
      </c>
      <c r="O67" s="180">
        <v>1</v>
      </c>
      <c r="P67" s="180">
        <v>1</v>
      </c>
      <c r="Q67" s="180">
        <v>1</v>
      </c>
      <c r="R67" s="180">
        <v>1</v>
      </c>
      <c r="S67" s="180">
        <v>1</v>
      </c>
      <c r="T67" s="82">
        <v>1</v>
      </c>
      <c r="U67" s="82">
        <v>1</v>
      </c>
      <c r="V67" s="82">
        <v>1</v>
      </c>
      <c r="W67" s="82">
        <v>1</v>
      </c>
      <c r="X67" s="82">
        <v>1</v>
      </c>
      <c r="Y67" s="82">
        <v>1</v>
      </c>
      <c r="Z67" s="82">
        <v>1</v>
      </c>
      <c r="AA67" s="82">
        <v>1</v>
      </c>
      <c r="AB67" s="82">
        <v>1</v>
      </c>
      <c r="AC67" s="82">
        <v>1</v>
      </c>
      <c r="AD67" s="82">
        <v>1</v>
      </c>
      <c r="AE67" s="82">
        <v>1</v>
      </c>
      <c r="AF67" s="82">
        <v>1</v>
      </c>
      <c r="AG67" s="82">
        <v>1</v>
      </c>
      <c r="AH67" s="82">
        <v>1</v>
      </c>
      <c r="AI67" s="82">
        <v>1</v>
      </c>
      <c r="AJ67" s="82"/>
    </row>
    <row r="68" spans="1:36" x14ac:dyDescent="0.2">
      <c r="E68" s="157" t="s">
        <v>98</v>
      </c>
      <c r="G68" s="77" t="s">
        <v>75</v>
      </c>
      <c r="H68" s="77">
        <f t="shared" si="57"/>
        <v>10.5</v>
      </c>
      <c r="K68" s="181">
        <f>K66-K67</f>
        <v>-1.5</v>
      </c>
      <c r="L68" s="181">
        <f t="shared" ref="L68:AJ68" si="58">L66-L67</f>
        <v>0.5</v>
      </c>
      <c r="M68" s="181">
        <f t="shared" si="58"/>
        <v>0.5</v>
      </c>
      <c r="N68" s="181">
        <f t="shared" si="58"/>
        <v>0.5</v>
      </c>
      <c r="O68" s="181">
        <f t="shared" si="58"/>
        <v>0.5</v>
      </c>
      <c r="P68" s="181">
        <f t="shared" si="58"/>
        <v>0.5</v>
      </c>
      <c r="Q68" s="181">
        <f t="shared" si="58"/>
        <v>0.5</v>
      </c>
      <c r="R68" s="181">
        <f t="shared" si="58"/>
        <v>0.5</v>
      </c>
      <c r="S68" s="181">
        <f t="shared" si="58"/>
        <v>0.5</v>
      </c>
      <c r="T68" s="181">
        <f t="shared" si="58"/>
        <v>0.5</v>
      </c>
      <c r="U68" s="181">
        <f t="shared" si="58"/>
        <v>0.5</v>
      </c>
      <c r="V68" s="181">
        <f t="shared" si="58"/>
        <v>0.5</v>
      </c>
      <c r="W68" s="181">
        <f t="shared" si="58"/>
        <v>0.5</v>
      </c>
      <c r="X68" s="181">
        <f t="shared" si="58"/>
        <v>0.5</v>
      </c>
      <c r="Y68" s="181">
        <f t="shared" si="58"/>
        <v>0.5</v>
      </c>
      <c r="Z68" s="181">
        <f t="shared" si="58"/>
        <v>0.5</v>
      </c>
      <c r="AA68" s="181">
        <f t="shared" si="58"/>
        <v>0.5</v>
      </c>
      <c r="AB68" s="181">
        <f t="shared" si="58"/>
        <v>0.5</v>
      </c>
      <c r="AC68" s="181">
        <f t="shared" si="58"/>
        <v>0.5</v>
      </c>
      <c r="AD68" s="181">
        <f t="shared" si="58"/>
        <v>0.5</v>
      </c>
      <c r="AE68" s="181">
        <f t="shared" si="58"/>
        <v>0.5</v>
      </c>
      <c r="AF68" s="181">
        <f t="shared" si="58"/>
        <v>0.5</v>
      </c>
      <c r="AG68" s="181">
        <f t="shared" si="58"/>
        <v>0.5</v>
      </c>
      <c r="AH68" s="181">
        <f t="shared" si="58"/>
        <v>0.5</v>
      </c>
      <c r="AI68" s="181">
        <f t="shared" si="58"/>
        <v>0.5</v>
      </c>
      <c r="AJ68" s="181">
        <f t="shared" si="58"/>
        <v>0</v>
      </c>
    </row>
    <row r="71" spans="1:36" x14ac:dyDescent="0.2">
      <c r="E71" s="181" t="str">
        <f>E68</f>
        <v>Net revenue/(cost) for export 2</v>
      </c>
      <c r="F71" s="193">
        <f>F68</f>
        <v>0</v>
      </c>
      <c r="G71" s="193" t="str">
        <f>G68</f>
        <v>£m (real)</v>
      </c>
      <c r="H71" s="193">
        <f>H68</f>
        <v>10.5</v>
      </c>
      <c r="I71" s="193">
        <f>I68</f>
        <v>0</v>
      </c>
      <c r="J71" s="193">
        <f>J68</f>
        <v>0</v>
      </c>
      <c r="K71" s="193">
        <f>K68</f>
        <v>-1.5</v>
      </c>
      <c r="L71" s="193">
        <f>L68</f>
        <v>0.5</v>
      </c>
      <c r="M71" s="193">
        <f>M68</f>
        <v>0.5</v>
      </c>
      <c r="N71" s="193">
        <f>N68</f>
        <v>0.5</v>
      </c>
      <c r="O71" s="193">
        <f>O68</f>
        <v>0.5</v>
      </c>
      <c r="P71" s="193">
        <f>P68</f>
        <v>0.5</v>
      </c>
      <c r="Q71" s="193">
        <f>Q68</f>
        <v>0.5</v>
      </c>
      <c r="R71" s="193">
        <f>R68</f>
        <v>0.5</v>
      </c>
      <c r="S71" s="193">
        <f>S68</f>
        <v>0.5</v>
      </c>
      <c r="T71" s="193">
        <f>T68</f>
        <v>0.5</v>
      </c>
      <c r="U71" s="193">
        <f>U68</f>
        <v>0.5</v>
      </c>
      <c r="V71" s="193">
        <f>V68</f>
        <v>0.5</v>
      </c>
      <c r="W71" s="193">
        <f>W68</f>
        <v>0.5</v>
      </c>
      <c r="X71" s="193">
        <f>X68</f>
        <v>0.5</v>
      </c>
      <c r="Y71" s="193">
        <f>Y68</f>
        <v>0.5</v>
      </c>
      <c r="Z71" s="193">
        <f>Z68</f>
        <v>0.5</v>
      </c>
      <c r="AA71" s="193">
        <f>AA68</f>
        <v>0.5</v>
      </c>
      <c r="AB71" s="193">
        <f>AB68</f>
        <v>0.5</v>
      </c>
      <c r="AC71" s="193">
        <f>AC68</f>
        <v>0.5</v>
      </c>
      <c r="AD71" s="193">
        <f>AD68</f>
        <v>0.5</v>
      </c>
      <c r="AE71" s="193">
        <f>AE68</f>
        <v>0.5</v>
      </c>
      <c r="AF71" s="193">
        <f>AF68</f>
        <v>0.5</v>
      </c>
      <c r="AG71" s="193">
        <f>AG68</f>
        <v>0.5</v>
      </c>
      <c r="AH71" s="193">
        <f>AH68</f>
        <v>0.5</v>
      </c>
      <c r="AI71" s="193">
        <f>AI68</f>
        <v>0.5</v>
      </c>
      <c r="AJ71" s="193">
        <f>AJ68</f>
        <v>0</v>
      </c>
    </row>
    <row r="72" spans="1:36" s="191" customFormat="1" x14ac:dyDescent="0.2">
      <c r="A72" s="186"/>
      <c r="B72" s="187"/>
      <c r="C72" s="187"/>
      <c r="D72" s="188"/>
      <c r="E72" s="191" t="str">
        <f>E$19</f>
        <v>Discount factor for year</v>
      </c>
      <c r="F72" s="189">
        <f t="shared" ref="F72:AJ72" si="59">F$19</f>
        <v>0</v>
      </c>
      <c r="G72" s="189" t="str">
        <f t="shared" si="59"/>
        <v>Factor</v>
      </c>
      <c r="H72" s="189">
        <f t="shared" si="59"/>
        <v>0</v>
      </c>
      <c r="I72" s="189">
        <f t="shared" si="59"/>
        <v>0</v>
      </c>
      <c r="J72" s="189">
        <f t="shared" si="59"/>
        <v>1.0375000000000001</v>
      </c>
      <c r="K72" s="189">
        <f t="shared" si="59"/>
        <v>1</v>
      </c>
      <c r="L72" s="189">
        <f t="shared" si="59"/>
        <v>0.96385542168674687</v>
      </c>
      <c r="M72" s="189">
        <f t="shared" si="59"/>
        <v>0.9290172739149366</v>
      </c>
      <c r="N72" s="189">
        <f t="shared" si="59"/>
        <v>0.89543833630355341</v>
      </c>
      <c r="O72" s="189">
        <f t="shared" si="59"/>
        <v>0.86307309523234044</v>
      </c>
      <c r="P72" s="189">
        <f t="shared" si="59"/>
        <v>0.83187768215165325</v>
      </c>
      <c r="Q72" s="189">
        <f t="shared" si="59"/>
        <v>0.80180981412207541</v>
      </c>
      <c r="R72" s="189">
        <f t="shared" si="59"/>
        <v>0.77282873650320516</v>
      </c>
      <c r="S72" s="189">
        <f t="shared" si="59"/>
        <v>0.74489516771393249</v>
      </c>
      <c r="T72" s="189">
        <f t="shared" si="59"/>
        <v>0.71797124598933248</v>
      </c>
      <c r="U72" s="189">
        <f t="shared" si="59"/>
        <v>0.69202047806200706</v>
      </c>
      <c r="V72" s="189">
        <f t="shared" si="59"/>
        <v>0.66700768969832003</v>
      </c>
      <c r="W72" s="189">
        <f t="shared" si="59"/>
        <v>0.64289897802247697</v>
      </c>
      <c r="X72" s="189">
        <f t="shared" si="59"/>
        <v>0.61966166556383329</v>
      </c>
      <c r="Y72" s="189">
        <f t="shared" si="59"/>
        <v>0.59726425596514043</v>
      </c>
      <c r="Z72" s="189">
        <f t="shared" si="59"/>
        <v>0.57567639129170156</v>
      </c>
      <c r="AA72" s="189">
        <f t="shared" si="59"/>
        <v>0.55486881088356765</v>
      </c>
      <c r="AB72" s="189">
        <f t="shared" si="59"/>
        <v>0.53481331169500501</v>
      </c>
      <c r="AC72" s="189">
        <f t="shared" si="59"/>
        <v>0.51548271006747459</v>
      </c>
      <c r="AD72" s="189">
        <f t="shared" si="59"/>
        <v>0.49685080488431282</v>
      </c>
      <c r="AE72" s="189">
        <f t="shared" si="59"/>
        <v>0.47889234205716891</v>
      </c>
      <c r="AF72" s="189">
        <f t="shared" si="59"/>
        <v>0.46158298029606631</v>
      </c>
      <c r="AG72" s="189">
        <f t="shared" si="59"/>
        <v>0.44489925811669045</v>
      </c>
      <c r="AH72" s="189">
        <f t="shared" si="59"/>
        <v>0.42881856204018354</v>
      </c>
      <c r="AI72" s="189">
        <f t="shared" si="59"/>
        <v>0.4133190959423455</v>
      </c>
      <c r="AJ72" s="189">
        <f t="shared" si="59"/>
        <v>0.39837985151069433</v>
      </c>
    </row>
    <row r="73" spans="1:36" x14ac:dyDescent="0.2">
      <c r="E73" s="157" t="s">
        <v>99</v>
      </c>
      <c r="G73" s="77" t="s">
        <v>75</v>
      </c>
      <c r="H73" s="181">
        <f>SUM(J73:AJ73)</f>
        <v>6.3224120541020348</v>
      </c>
      <c r="J73" s="181">
        <f>J71*J72</f>
        <v>0</v>
      </c>
      <c r="K73" s="181">
        <f t="shared" ref="K73:AJ73" si="60">K71*K72</f>
        <v>-1.5</v>
      </c>
      <c r="L73" s="181">
        <f t="shared" si="60"/>
        <v>0.48192771084337344</v>
      </c>
      <c r="M73" s="181">
        <f t="shared" si="60"/>
        <v>0.4645086369574683</v>
      </c>
      <c r="N73" s="181">
        <f t="shared" si="60"/>
        <v>0.4477191681517767</v>
      </c>
      <c r="O73" s="181">
        <f t="shared" si="60"/>
        <v>0.43153654761617022</v>
      </c>
      <c r="P73" s="181">
        <f t="shared" si="60"/>
        <v>0.41593884107582663</v>
      </c>
      <c r="Q73" s="181">
        <f t="shared" si="60"/>
        <v>0.40090490706103771</v>
      </c>
      <c r="R73" s="181">
        <f t="shared" si="60"/>
        <v>0.38641436825160258</v>
      </c>
      <c r="S73" s="181">
        <f t="shared" si="60"/>
        <v>0.37244758385696625</v>
      </c>
      <c r="T73" s="181">
        <f t="shared" si="60"/>
        <v>0.35898562299466624</v>
      </c>
      <c r="U73" s="181">
        <f t="shared" si="60"/>
        <v>0.34601023903100353</v>
      </c>
      <c r="V73" s="181">
        <f t="shared" si="60"/>
        <v>0.33350384484916001</v>
      </c>
      <c r="W73" s="181">
        <f t="shared" si="60"/>
        <v>0.32144948901123849</v>
      </c>
      <c r="X73" s="181">
        <f t="shared" si="60"/>
        <v>0.30983083278191664</v>
      </c>
      <c r="Y73" s="181">
        <f t="shared" si="60"/>
        <v>0.29863212798257022</v>
      </c>
      <c r="Z73" s="181">
        <f t="shared" si="60"/>
        <v>0.28783819564585078</v>
      </c>
      <c r="AA73" s="181">
        <f t="shared" si="60"/>
        <v>0.27743440544178383</v>
      </c>
      <c r="AB73" s="181">
        <f t="shared" si="60"/>
        <v>0.26740665584750251</v>
      </c>
      <c r="AC73" s="181">
        <f t="shared" si="60"/>
        <v>0.2577413550337373</v>
      </c>
      <c r="AD73" s="181">
        <f t="shared" si="60"/>
        <v>0.24842540244215641</v>
      </c>
      <c r="AE73" s="181">
        <f t="shared" si="60"/>
        <v>0.23944617102858445</v>
      </c>
      <c r="AF73" s="181">
        <f t="shared" si="60"/>
        <v>0.23079149014803316</v>
      </c>
      <c r="AG73" s="181">
        <f t="shared" si="60"/>
        <v>0.22244962905834523</v>
      </c>
      <c r="AH73" s="181">
        <f t="shared" si="60"/>
        <v>0.21440928102009177</v>
      </c>
      <c r="AI73" s="181">
        <f t="shared" si="60"/>
        <v>0.20665954797117275</v>
      </c>
      <c r="AJ73" s="181">
        <f t="shared" si="60"/>
        <v>0</v>
      </c>
    </row>
    <row r="75" spans="1:36" x14ac:dyDescent="0.2">
      <c r="E75" s="196" t="str">
        <f>E73</f>
        <v>Discounted Net revenue/(cost) for export 2</v>
      </c>
      <c r="F75" s="194">
        <f t="shared" ref="F75:AJ75" si="61">F73</f>
        <v>0</v>
      </c>
      <c r="G75" s="194" t="str">
        <f t="shared" si="61"/>
        <v>£m (real)</v>
      </c>
      <c r="H75" s="193">
        <f t="shared" si="61"/>
        <v>6.3224120541020348</v>
      </c>
      <c r="I75" s="193">
        <f t="shared" si="61"/>
        <v>0</v>
      </c>
      <c r="J75" s="193">
        <f t="shared" si="61"/>
        <v>0</v>
      </c>
      <c r="K75" s="193">
        <f t="shared" si="61"/>
        <v>-1.5</v>
      </c>
      <c r="L75" s="193">
        <f t="shared" si="61"/>
        <v>0.48192771084337344</v>
      </c>
      <c r="M75" s="193">
        <f t="shared" si="61"/>
        <v>0.4645086369574683</v>
      </c>
      <c r="N75" s="193">
        <f t="shared" si="61"/>
        <v>0.4477191681517767</v>
      </c>
      <c r="O75" s="193">
        <f t="shared" si="61"/>
        <v>0.43153654761617022</v>
      </c>
      <c r="P75" s="193">
        <f t="shared" si="61"/>
        <v>0.41593884107582663</v>
      </c>
      <c r="Q75" s="193">
        <f t="shared" si="61"/>
        <v>0.40090490706103771</v>
      </c>
      <c r="R75" s="193">
        <f t="shared" si="61"/>
        <v>0.38641436825160258</v>
      </c>
      <c r="S75" s="193">
        <f t="shared" si="61"/>
        <v>0.37244758385696625</v>
      </c>
      <c r="T75" s="193">
        <f t="shared" si="61"/>
        <v>0.35898562299466624</v>
      </c>
      <c r="U75" s="193">
        <f t="shared" si="61"/>
        <v>0.34601023903100353</v>
      </c>
      <c r="V75" s="193">
        <f t="shared" si="61"/>
        <v>0.33350384484916001</v>
      </c>
      <c r="W75" s="193">
        <f t="shared" si="61"/>
        <v>0.32144948901123849</v>
      </c>
      <c r="X75" s="193">
        <f t="shared" si="61"/>
        <v>0.30983083278191664</v>
      </c>
      <c r="Y75" s="193">
        <f t="shared" si="61"/>
        <v>0.29863212798257022</v>
      </c>
      <c r="Z75" s="193">
        <f t="shared" si="61"/>
        <v>0.28783819564585078</v>
      </c>
      <c r="AA75" s="193">
        <f t="shared" si="61"/>
        <v>0.27743440544178383</v>
      </c>
      <c r="AB75" s="193">
        <f t="shared" si="61"/>
        <v>0.26740665584750251</v>
      </c>
      <c r="AC75" s="193">
        <f t="shared" si="61"/>
        <v>0.2577413550337373</v>
      </c>
      <c r="AD75" s="193">
        <f t="shared" si="61"/>
        <v>0.24842540244215641</v>
      </c>
      <c r="AE75" s="193">
        <f t="shared" si="61"/>
        <v>0.23944617102858445</v>
      </c>
      <c r="AF75" s="193">
        <f t="shared" si="61"/>
        <v>0.23079149014803316</v>
      </c>
      <c r="AG75" s="193">
        <f t="shared" si="61"/>
        <v>0.22244962905834523</v>
      </c>
      <c r="AH75" s="193">
        <f t="shared" si="61"/>
        <v>0.21440928102009177</v>
      </c>
      <c r="AI75" s="193">
        <f t="shared" si="61"/>
        <v>0.20665954797117275</v>
      </c>
      <c r="AJ75" s="193">
        <f t="shared" si="61"/>
        <v>0</v>
      </c>
    </row>
    <row r="76" spans="1:36" x14ac:dyDescent="0.2">
      <c r="E76" s="157" t="s">
        <v>100</v>
      </c>
      <c r="F76" s="196">
        <f>SUM(J75:AJ75)</f>
        <v>6.3224120541020348</v>
      </c>
      <c r="G76" s="77" t="s">
        <v>75</v>
      </c>
    </row>
    <row r="78" spans="1:36" x14ac:dyDescent="0.2">
      <c r="E78" s="196" t="str">
        <f>E76</f>
        <v>NPV of economic profit (profits above the normal return on capital) for export 2</v>
      </c>
      <c r="F78" s="194">
        <f t="shared" ref="F78:G78" si="62">F76</f>
        <v>6.3224120541020348</v>
      </c>
      <c r="G78" s="194" t="str">
        <f t="shared" si="62"/>
        <v>£m (real)</v>
      </c>
    </row>
    <row r="79" spans="1:36" x14ac:dyDescent="0.2">
      <c r="E79" s="157" t="s">
        <v>101</v>
      </c>
      <c r="F79" s="196">
        <f>F78*50%</f>
        <v>3.1612060270510174</v>
      </c>
      <c r="G79" s="77" t="s">
        <v>75</v>
      </c>
    </row>
    <row r="81" spans="1:36" x14ac:dyDescent="0.2">
      <c r="B81" s="98" t="s">
        <v>88</v>
      </c>
    </row>
    <row r="83" spans="1:36" x14ac:dyDescent="0.2">
      <c r="E83" s="197" t="s">
        <v>89</v>
      </c>
      <c r="F83" s="198">
        <v>2016</v>
      </c>
      <c r="G83" s="197" t="s">
        <v>90</v>
      </c>
    </row>
    <row r="84" spans="1:36" x14ac:dyDescent="0.2">
      <c r="E84" s="197" t="s">
        <v>91</v>
      </c>
      <c r="F84" s="198">
        <v>2020</v>
      </c>
      <c r="G84" s="197" t="s">
        <v>90</v>
      </c>
    </row>
    <row r="85" spans="1:36" s="45" customFormat="1" x14ac:dyDescent="0.2">
      <c r="B85" s="97"/>
      <c r="C85" s="97"/>
      <c r="D85" s="91"/>
      <c r="E85" s="42" t="str">
        <f>E$5</f>
        <v>Financial Year Ending</v>
      </c>
      <c r="F85" s="42">
        <f t="shared" ref="F85:AJ85" si="63">F$5</f>
        <v>0</v>
      </c>
      <c r="G85" s="42">
        <f t="shared" si="63"/>
        <v>0</v>
      </c>
      <c r="H85" s="42">
        <f t="shared" si="63"/>
        <v>0</v>
      </c>
      <c r="I85" s="42">
        <f t="shared" si="63"/>
        <v>0</v>
      </c>
      <c r="J85" s="85">
        <f t="shared" si="63"/>
        <v>2015</v>
      </c>
      <c r="K85" s="85">
        <f t="shared" si="63"/>
        <v>2016</v>
      </c>
      <c r="L85" s="85">
        <f t="shared" si="63"/>
        <v>2017</v>
      </c>
      <c r="M85" s="85">
        <f t="shared" si="63"/>
        <v>2018</v>
      </c>
      <c r="N85" s="85">
        <f t="shared" si="63"/>
        <v>2019</v>
      </c>
      <c r="O85" s="85">
        <f t="shared" si="63"/>
        <v>2020</v>
      </c>
      <c r="P85" s="85">
        <f t="shared" si="63"/>
        <v>2021</v>
      </c>
      <c r="Q85" s="85">
        <f t="shared" si="63"/>
        <v>2022</v>
      </c>
      <c r="R85" s="85">
        <f t="shared" si="63"/>
        <v>2023</v>
      </c>
      <c r="S85" s="85">
        <f t="shared" si="63"/>
        <v>2024</v>
      </c>
      <c r="T85" s="85">
        <f t="shared" si="63"/>
        <v>2025</v>
      </c>
      <c r="U85" s="85">
        <f t="shared" si="63"/>
        <v>2026</v>
      </c>
      <c r="V85" s="85">
        <f t="shared" si="63"/>
        <v>2027</v>
      </c>
      <c r="W85" s="85">
        <f t="shared" si="63"/>
        <v>2028</v>
      </c>
      <c r="X85" s="85">
        <f t="shared" si="63"/>
        <v>2029</v>
      </c>
      <c r="Y85" s="85">
        <f t="shared" si="63"/>
        <v>2030</v>
      </c>
      <c r="Z85" s="85">
        <f t="shared" si="63"/>
        <v>2031</v>
      </c>
      <c r="AA85" s="85">
        <f t="shared" si="63"/>
        <v>2032</v>
      </c>
      <c r="AB85" s="85">
        <f t="shared" si="63"/>
        <v>2033</v>
      </c>
      <c r="AC85" s="85">
        <f t="shared" si="63"/>
        <v>2034</v>
      </c>
      <c r="AD85" s="85">
        <f t="shared" si="63"/>
        <v>2035</v>
      </c>
      <c r="AE85" s="85">
        <f t="shared" si="63"/>
        <v>2036</v>
      </c>
      <c r="AF85" s="85">
        <f t="shared" si="63"/>
        <v>2037</v>
      </c>
      <c r="AG85" s="85">
        <f t="shared" si="63"/>
        <v>2038</v>
      </c>
      <c r="AH85" s="85">
        <f t="shared" si="63"/>
        <v>2039</v>
      </c>
      <c r="AI85" s="85">
        <f t="shared" si="63"/>
        <v>2040</v>
      </c>
      <c r="AJ85" s="85">
        <f t="shared" si="63"/>
        <v>2041</v>
      </c>
    </row>
    <row r="86" spans="1:36" s="45" customFormat="1" x14ac:dyDescent="0.2">
      <c r="B86" s="97"/>
      <c r="C86" s="97"/>
      <c r="D86" s="91"/>
      <c r="E86" s="42" t="s">
        <v>102</v>
      </c>
      <c r="F86" s="42"/>
      <c r="G86" s="77" t="s">
        <v>73</v>
      </c>
      <c r="H86" s="42"/>
      <c r="I86" s="42"/>
      <c r="J86" s="85" t="b">
        <f>AND(J85&gt;=$F83,J85&lt;=$F84)</f>
        <v>0</v>
      </c>
      <c r="K86" s="85" t="b">
        <f t="shared" ref="K86:AJ86" si="64">AND(K85&gt;=$F83,K85&lt;=$F84)</f>
        <v>1</v>
      </c>
      <c r="L86" s="85" t="b">
        <f t="shared" si="64"/>
        <v>1</v>
      </c>
      <c r="M86" s="85" t="b">
        <f t="shared" si="64"/>
        <v>1</v>
      </c>
      <c r="N86" s="85" t="b">
        <f t="shared" si="64"/>
        <v>1</v>
      </c>
      <c r="O86" s="85" t="b">
        <f t="shared" si="64"/>
        <v>1</v>
      </c>
      <c r="P86" s="85" t="b">
        <f t="shared" si="64"/>
        <v>0</v>
      </c>
      <c r="Q86" s="85" t="b">
        <f t="shared" si="64"/>
        <v>0</v>
      </c>
      <c r="R86" s="85" t="b">
        <f t="shared" si="64"/>
        <v>0</v>
      </c>
      <c r="S86" s="85" t="b">
        <f t="shared" si="64"/>
        <v>0</v>
      </c>
      <c r="T86" s="85" t="b">
        <f t="shared" si="64"/>
        <v>0</v>
      </c>
      <c r="U86" s="85" t="b">
        <f t="shared" si="64"/>
        <v>0</v>
      </c>
      <c r="V86" s="85" t="b">
        <f t="shared" si="64"/>
        <v>0</v>
      </c>
      <c r="W86" s="85" t="b">
        <f t="shared" si="64"/>
        <v>0</v>
      </c>
      <c r="X86" s="85" t="b">
        <f t="shared" si="64"/>
        <v>0</v>
      </c>
      <c r="Y86" s="85" t="b">
        <f t="shared" si="64"/>
        <v>0</v>
      </c>
      <c r="Z86" s="85" t="b">
        <f t="shared" si="64"/>
        <v>0</v>
      </c>
      <c r="AA86" s="85" t="b">
        <f t="shared" si="64"/>
        <v>0</v>
      </c>
      <c r="AB86" s="85" t="b">
        <f t="shared" si="64"/>
        <v>0</v>
      </c>
      <c r="AC86" s="85" t="b">
        <f t="shared" si="64"/>
        <v>0</v>
      </c>
      <c r="AD86" s="85" t="b">
        <f t="shared" si="64"/>
        <v>0</v>
      </c>
      <c r="AE86" s="85" t="b">
        <f t="shared" si="64"/>
        <v>0</v>
      </c>
      <c r="AF86" s="85" t="b">
        <f t="shared" si="64"/>
        <v>0</v>
      </c>
      <c r="AG86" s="85" t="b">
        <f t="shared" si="64"/>
        <v>0</v>
      </c>
      <c r="AH86" s="85" t="b">
        <f t="shared" si="64"/>
        <v>0</v>
      </c>
      <c r="AI86" s="85" t="b">
        <f t="shared" si="64"/>
        <v>0</v>
      </c>
      <c r="AJ86" s="85" t="b">
        <f t="shared" si="64"/>
        <v>0</v>
      </c>
    </row>
    <row r="87" spans="1:36" s="45" customFormat="1" x14ac:dyDescent="0.2">
      <c r="B87" s="97"/>
      <c r="C87" s="97"/>
      <c r="D87" s="91"/>
      <c r="E87" s="42"/>
      <c r="F87" s="42"/>
      <c r="G87" s="42"/>
      <c r="H87" s="42"/>
      <c r="I87" s="42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</row>
    <row r="88" spans="1:36" s="200" customFormat="1" x14ac:dyDescent="0.2">
      <c r="B88" s="199"/>
      <c r="C88" s="199"/>
      <c r="D88" s="182"/>
      <c r="E88" s="42" t="str">
        <f>E86</f>
        <v>Include in cap calculation for export 2</v>
      </c>
      <c r="F88" s="182">
        <f t="shared" ref="F88:AJ88" si="65">F86</f>
        <v>0</v>
      </c>
      <c r="G88" s="182" t="str">
        <f t="shared" si="65"/>
        <v>True/false</v>
      </c>
      <c r="H88" s="182">
        <f t="shared" si="65"/>
        <v>0</v>
      </c>
      <c r="I88" s="182">
        <f t="shared" si="65"/>
        <v>0</v>
      </c>
      <c r="J88" s="182" t="b">
        <f t="shared" si="65"/>
        <v>0</v>
      </c>
      <c r="K88" s="182" t="b">
        <f t="shared" si="65"/>
        <v>1</v>
      </c>
      <c r="L88" s="182" t="b">
        <f t="shared" si="65"/>
        <v>1</v>
      </c>
      <c r="M88" s="182" t="b">
        <f t="shared" si="65"/>
        <v>1</v>
      </c>
      <c r="N88" s="182" t="b">
        <f t="shared" si="65"/>
        <v>1</v>
      </c>
      <c r="O88" s="182" t="b">
        <f t="shared" si="65"/>
        <v>1</v>
      </c>
      <c r="P88" s="182" t="b">
        <f t="shared" si="65"/>
        <v>0</v>
      </c>
      <c r="Q88" s="182" t="b">
        <f t="shared" si="65"/>
        <v>0</v>
      </c>
      <c r="R88" s="182" t="b">
        <f t="shared" si="65"/>
        <v>0</v>
      </c>
      <c r="S88" s="182" t="b">
        <f t="shared" si="65"/>
        <v>0</v>
      </c>
      <c r="T88" s="182" t="b">
        <f t="shared" si="65"/>
        <v>0</v>
      </c>
      <c r="U88" s="182" t="b">
        <f t="shared" si="65"/>
        <v>0</v>
      </c>
      <c r="V88" s="182" t="b">
        <f t="shared" si="65"/>
        <v>0</v>
      </c>
      <c r="W88" s="182" t="b">
        <f t="shared" si="65"/>
        <v>0</v>
      </c>
      <c r="X88" s="182" t="b">
        <f t="shared" si="65"/>
        <v>0</v>
      </c>
      <c r="Y88" s="182" t="b">
        <f t="shared" si="65"/>
        <v>0</v>
      </c>
      <c r="Z88" s="182" t="b">
        <f t="shared" si="65"/>
        <v>0</v>
      </c>
      <c r="AA88" s="182" t="b">
        <f t="shared" si="65"/>
        <v>0</v>
      </c>
      <c r="AB88" s="182" t="b">
        <f t="shared" si="65"/>
        <v>0</v>
      </c>
      <c r="AC88" s="182" t="b">
        <f t="shared" si="65"/>
        <v>0</v>
      </c>
      <c r="AD88" s="182" t="b">
        <f t="shared" si="65"/>
        <v>0</v>
      </c>
      <c r="AE88" s="182" t="b">
        <f t="shared" si="65"/>
        <v>0</v>
      </c>
      <c r="AF88" s="182" t="b">
        <f t="shared" si="65"/>
        <v>0</v>
      </c>
      <c r="AG88" s="182" t="b">
        <f t="shared" si="65"/>
        <v>0</v>
      </c>
      <c r="AH88" s="182" t="b">
        <f t="shared" si="65"/>
        <v>0</v>
      </c>
      <c r="AI88" s="182" t="b">
        <f t="shared" si="65"/>
        <v>0</v>
      </c>
      <c r="AJ88" s="182" t="b">
        <f t="shared" si="65"/>
        <v>0</v>
      </c>
    </row>
    <row r="89" spans="1:36" s="205" customFormat="1" x14ac:dyDescent="0.2">
      <c r="A89" s="203"/>
      <c r="B89" s="192"/>
      <c r="C89" s="192"/>
      <c r="D89" s="204"/>
      <c r="E89" s="205" t="str">
        <f>E73</f>
        <v>Discounted Net revenue/(cost) for export 2</v>
      </c>
      <c r="F89" s="205">
        <f>F73</f>
        <v>0</v>
      </c>
      <c r="G89" s="205" t="str">
        <f>G73</f>
        <v>£m (real)</v>
      </c>
      <c r="H89" s="205">
        <f>H73</f>
        <v>6.3224120541020348</v>
      </c>
      <c r="I89" s="205">
        <f>I73</f>
        <v>0</v>
      </c>
      <c r="J89" s="205">
        <f>J73</f>
        <v>0</v>
      </c>
      <c r="K89" s="205">
        <f>K73</f>
        <v>-1.5</v>
      </c>
      <c r="L89" s="205">
        <f>L73</f>
        <v>0.48192771084337344</v>
      </c>
      <c r="M89" s="205">
        <f>M73</f>
        <v>0.4645086369574683</v>
      </c>
      <c r="N89" s="205">
        <f>N73</f>
        <v>0.4477191681517767</v>
      </c>
      <c r="O89" s="205">
        <f>O73</f>
        <v>0.43153654761617022</v>
      </c>
      <c r="P89" s="205">
        <f>P73</f>
        <v>0.41593884107582663</v>
      </c>
      <c r="Q89" s="205">
        <f>Q73</f>
        <v>0.40090490706103771</v>
      </c>
      <c r="R89" s="205">
        <f>R73</f>
        <v>0.38641436825160258</v>
      </c>
      <c r="S89" s="205">
        <f>S73</f>
        <v>0.37244758385696625</v>
      </c>
      <c r="T89" s="205">
        <f>T73</f>
        <v>0.35898562299466624</v>
      </c>
      <c r="U89" s="205">
        <f>U73</f>
        <v>0.34601023903100353</v>
      </c>
      <c r="V89" s="205">
        <f>V73</f>
        <v>0.33350384484916001</v>
      </c>
      <c r="W89" s="205">
        <f>W73</f>
        <v>0.32144948901123849</v>
      </c>
      <c r="X89" s="205">
        <f>X73</f>
        <v>0.30983083278191664</v>
      </c>
      <c r="Y89" s="205">
        <f>Y73</f>
        <v>0.29863212798257022</v>
      </c>
      <c r="Z89" s="205">
        <f>Z73</f>
        <v>0.28783819564585078</v>
      </c>
      <c r="AA89" s="205">
        <f>AA73</f>
        <v>0.27743440544178383</v>
      </c>
      <c r="AB89" s="205">
        <f>AB73</f>
        <v>0.26740665584750251</v>
      </c>
      <c r="AC89" s="205">
        <f>AC73</f>
        <v>0.2577413550337373</v>
      </c>
      <c r="AD89" s="205">
        <f>AD73</f>
        <v>0.24842540244215641</v>
      </c>
      <c r="AE89" s="205">
        <f>AE73</f>
        <v>0.23944617102858445</v>
      </c>
      <c r="AF89" s="205">
        <f>AF73</f>
        <v>0.23079149014803316</v>
      </c>
      <c r="AG89" s="205">
        <f>AG73</f>
        <v>0.22244962905834523</v>
      </c>
      <c r="AH89" s="205">
        <f>AH73</f>
        <v>0.21440928102009177</v>
      </c>
      <c r="AI89" s="205">
        <f>AI73</f>
        <v>0.20665954797117275</v>
      </c>
      <c r="AJ89" s="205">
        <f>AJ73</f>
        <v>0</v>
      </c>
    </row>
    <row r="90" spans="1:36" x14ac:dyDescent="0.2">
      <c r="E90" s="157" t="s">
        <v>103</v>
      </c>
      <c r="G90" s="77" t="s">
        <v>75</v>
      </c>
      <c r="J90" s="181">
        <f>J88*J89</f>
        <v>0</v>
      </c>
      <c r="K90" s="181">
        <f t="shared" ref="K90:AJ90" si="66">K88*K89</f>
        <v>-1.5</v>
      </c>
      <c r="L90" s="181">
        <f t="shared" si="66"/>
        <v>0.48192771084337344</v>
      </c>
      <c r="M90" s="181">
        <f t="shared" si="66"/>
        <v>0.4645086369574683</v>
      </c>
      <c r="N90" s="181">
        <f t="shared" si="66"/>
        <v>0.4477191681517767</v>
      </c>
      <c r="O90" s="181">
        <f t="shared" si="66"/>
        <v>0.43153654761617022</v>
      </c>
      <c r="P90" s="181">
        <f t="shared" si="66"/>
        <v>0</v>
      </c>
      <c r="Q90" s="181">
        <f t="shared" si="66"/>
        <v>0</v>
      </c>
      <c r="R90" s="181">
        <f t="shared" si="66"/>
        <v>0</v>
      </c>
      <c r="S90" s="181">
        <f t="shared" si="66"/>
        <v>0</v>
      </c>
      <c r="T90" s="181">
        <f t="shared" si="66"/>
        <v>0</v>
      </c>
      <c r="U90" s="181">
        <f t="shared" si="66"/>
        <v>0</v>
      </c>
      <c r="V90" s="181">
        <f t="shared" si="66"/>
        <v>0</v>
      </c>
      <c r="W90" s="181">
        <f t="shared" si="66"/>
        <v>0</v>
      </c>
      <c r="X90" s="181">
        <f t="shared" si="66"/>
        <v>0</v>
      </c>
      <c r="Y90" s="181">
        <f t="shared" si="66"/>
        <v>0</v>
      </c>
      <c r="Z90" s="181">
        <f t="shared" si="66"/>
        <v>0</v>
      </c>
      <c r="AA90" s="181">
        <f t="shared" si="66"/>
        <v>0</v>
      </c>
      <c r="AB90" s="181">
        <f t="shared" si="66"/>
        <v>0</v>
      </c>
      <c r="AC90" s="181">
        <f t="shared" si="66"/>
        <v>0</v>
      </c>
      <c r="AD90" s="181">
        <f t="shared" si="66"/>
        <v>0</v>
      </c>
      <c r="AE90" s="181">
        <f t="shared" si="66"/>
        <v>0</v>
      </c>
      <c r="AF90" s="181">
        <f t="shared" si="66"/>
        <v>0</v>
      </c>
      <c r="AG90" s="181">
        <f t="shared" si="66"/>
        <v>0</v>
      </c>
      <c r="AH90" s="181">
        <f t="shared" si="66"/>
        <v>0</v>
      </c>
      <c r="AI90" s="181">
        <f t="shared" si="66"/>
        <v>0</v>
      </c>
      <c r="AJ90" s="181">
        <f t="shared" si="66"/>
        <v>0</v>
      </c>
    </row>
    <row r="92" spans="1:36" s="193" customFormat="1" x14ac:dyDescent="0.2">
      <c r="A92" s="210"/>
      <c r="B92" s="211"/>
      <c r="C92" s="211"/>
      <c r="D92" s="212"/>
      <c r="E92" s="181" t="str">
        <f>E90</f>
        <v>Discounted net revenue/(cost) for cap for export 2</v>
      </c>
      <c r="F92" s="193">
        <f t="shared" ref="F92:AJ92" si="67">F90</f>
        <v>0</v>
      </c>
      <c r="G92" s="193" t="str">
        <f t="shared" si="67"/>
        <v>£m (real)</v>
      </c>
      <c r="H92" s="193">
        <f t="shared" si="67"/>
        <v>0</v>
      </c>
      <c r="I92" s="193">
        <f t="shared" si="67"/>
        <v>0</v>
      </c>
      <c r="J92" s="193">
        <f t="shared" si="67"/>
        <v>0</v>
      </c>
      <c r="K92" s="193">
        <f t="shared" si="67"/>
        <v>-1.5</v>
      </c>
      <c r="L92" s="193">
        <f t="shared" si="67"/>
        <v>0.48192771084337344</v>
      </c>
      <c r="M92" s="193">
        <f t="shared" si="67"/>
        <v>0.4645086369574683</v>
      </c>
      <c r="N92" s="193">
        <f t="shared" si="67"/>
        <v>0.4477191681517767</v>
      </c>
      <c r="O92" s="193">
        <f t="shared" si="67"/>
        <v>0.43153654761617022</v>
      </c>
      <c r="P92" s="193">
        <f t="shared" si="67"/>
        <v>0</v>
      </c>
      <c r="Q92" s="193">
        <f t="shared" si="67"/>
        <v>0</v>
      </c>
      <c r="R92" s="193">
        <f t="shared" si="67"/>
        <v>0</v>
      </c>
      <c r="S92" s="193">
        <f t="shared" si="67"/>
        <v>0</v>
      </c>
      <c r="T92" s="193">
        <f t="shared" si="67"/>
        <v>0</v>
      </c>
      <c r="U92" s="193">
        <f t="shared" si="67"/>
        <v>0</v>
      </c>
      <c r="V92" s="193">
        <f t="shared" si="67"/>
        <v>0</v>
      </c>
      <c r="W92" s="193">
        <f t="shared" si="67"/>
        <v>0</v>
      </c>
      <c r="X92" s="193">
        <f t="shared" si="67"/>
        <v>0</v>
      </c>
      <c r="Y92" s="193">
        <f t="shared" si="67"/>
        <v>0</v>
      </c>
      <c r="Z92" s="193">
        <f t="shared" si="67"/>
        <v>0</v>
      </c>
      <c r="AA92" s="193">
        <f t="shared" si="67"/>
        <v>0</v>
      </c>
      <c r="AB92" s="193">
        <f t="shared" si="67"/>
        <v>0</v>
      </c>
      <c r="AC92" s="193">
        <f t="shared" si="67"/>
        <v>0</v>
      </c>
      <c r="AD92" s="193">
        <f t="shared" si="67"/>
        <v>0</v>
      </c>
      <c r="AE92" s="193">
        <f t="shared" si="67"/>
        <v>0</v>
      </c>
      <c r="AF92" s="193">
        <f t="shared" si="67"/>
        <v>0</v>
      </c>
      <c r="AG92" s="193">
        <f t="shared" si="67"/>
        <v>0</v>
      </c>
      <c r="AH92" s="193">
        <f t="shared" si="67"/>
        <v>0</v>
      </c>
      <c r="AI92" s="193">
        <f t="shared" si="67"/>
        <v>0</v>
      </c>
      <c r="AJ92" s="193">
        <f t="shared" si="67"/>
        <v>0</v>
      </c>
    </row>
    <row r="93" spans="1:36" x14ac:dyDescent="0.2">
      <c r="E93" s="159" t="s">
        <v>104</v>
      </c>
      <c r="F93" s="205">
        <f>SUM(J92:AJ92)</f>
        <v>0.32569206356878866</v>
      </c>
      <c r="G93" s="80" t="s">
        <v>75</v>
      </c>
    </row>
    <row r="94" spans="1:36" x14ac:dyDescent="0.2">
      <c r="F94" s="213"/>
    </row>
    <row r="95" spans="1:36" x14ac:dyDescent="0.2">
      <c r="E95" s="181" t="str">
        <f>E79</f>
        <v>50% of NPV of economic profit (profits above the normal return on capital) for export 2</v>
      </c>
      <c r="F95" s="181">
        <f t="shared" ref="F95:G95" si="68">F79</f>
        <v>3.1612060270510174</v>
      </c>
      <c r="G95" s="181" t="str">
        <f t="shared" si="68"/>
        <v>£m (real)</v>
      </c>
    </row>
    <row r="96" spans="1:36" x14ac:dyDescent="0.2">
      <c r="E96" s="181" t="str">
        <f>E93</f>
        <v>Sum of discounted net revenue/(cost) for cap for export 2</v>
      </c>
      <c r="F96" s="181">
        <f>F93</f>
        <v>0.32569206356878866</v>
      </c>
      <c r="G96" s="181" t="str">
        <f t="shared" ref="G96" si="69">G93</f>
        <v>£m (real)</v>
      </c>
    </row>
    <row r="97" spans="1:7" x14ac:dyDescent="0.2">
      <c r="E97" s="214" t="s">
        <v>105</v>
      </c>
      <c r="F97" s="216">
        <f>MIN(F95,F96)</f>
        <v>0.32569206356878866</v>
      </c>
      <c r="G97" s="214" t="s">
        <v>75</v>
      </c>
    </row>
    <row r="99" spans="1:7" x14ac:dyDescent="0.2">
      <c r="E99" s="195" t="str">
        <f>E95</f>
        <v>50% of NPV of economic profit (profits above the normal return on capital) for export 2</v>
      </c>
      <c r="F99" s="195">
        <f t="shared" ref="F99:G99" si="70">F95</f>
        <v>3.1612060270510174</v>
      </c>
      <c r="G99" s="195" t="str">
        <f t="shared" si="70"/>
        <v>£m (real)</v>
      </c>
    </row>
    <row r="100" spans="1:7" x14ac:dyDescent="0.2">
      <c r="E100" s="196" t="str">
        <f>E97</f>
        <v>Export incentive payment for export 2 to be paid at PR19</v>
      </c>
      <c r="F100" s="195">
        <f t="shared" ref="F100:G100" si="71">F97</f>
        <v>0.32569206356878866</v>
      </c>
      <c r="G100" s="196" t="str">
        <f t="shared" si="71"/>
        <v>£m (real)</v>
      </c>
    </row>
    <row r="101" spans="1:7" x14ac:dyDescent="0.2">
      <c r="E101" s="214" t="s">
        <v>106</v>
      </c>
      <c r="F101" s="216">
        <f>MAX(0,F99-F100)</f>
        <v>2.8355139634822288</v>
      </c>
      <c r="G101" s="11" t="s">
        <v>75</v>
      </c>
    </row>
    <row r="102" spans="1:7" s="80" customFormat="1" x14ac:dyDescent="0.2">
      <c r="A102" s="86"/>
      <c r="B102" s="98"/>
      <c r="C102" s="98"/>
      <c r="D102" s="93"/>
    </row>
    <row r="104" spans="1:7" s="209" customFormat="1" x14ac:dyDescent="0.2">
      <c r="A104" s="206" t="s">
        <v>0</v>
      </c>
      <c r="B104" s="207"/>
      <c r="C104" s="207"/>
      <c r="D104" s="208"/>
    </row>
  </sheetData>
  <conditionalFormatting sqref="J4:AJ4">
    <cfRule type="cellIs" dxfId="9" priority="5" operator="equal">
      <formula>"Post-Fcst"</formula>
    </cfRule>
    <cfRule type="cellIs" dxfId="8" priority="6" operator="equal">
      <formula>"Forecast"</formula>
    </cfRule>
    <cfRule type="cellIs" dxfId="7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AJ72"/>
  <sheetViews>
    <sheetView zoomScale="90" zoomScaleNormal="90" workbookViewId="0">
      <pane xSplit="9" ySplit="7" topLeftCell="J8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0" defaultRowHeight="12.75" x14ac:dyDescent="0.2"/>
  <cols>
    <col min="1" max="1" width="1.85546875" style="87" customWidth="1"/>
    <col min="2" max="3" width="1.85546875" style="98" customWidth="1"/>
    <col min="4" max="4" width="1.85546875" style="92" customWidth="1"/>
    <col min="5" max="5" width="77.85546875" style="77" bestFit="1" customWidth="1"/>
    <col min="6" max="6" width="12.7109375" style="77" customWidth="1"/>
    <col min="7" max="7" width="24.85546875" style="77" bestFit="1" customWidth="1"/>
    <col min="8" max="8" width="11.7109375" style="77" customWidth="1"/>
    <col min="9" max="9" width="2.7109375" style="77" customWidth="1"/>
    <col min="10" max="15" width="11.7109375" style="77" customWidth="1"/>
    <col min="16" max="19" width="11.7109375" style="77" hidden="1" customWidth="1"/>
    <col min="20" max="27" width="11.7109375" style="80" hidden="1" customWidth="1"/>
    <col min="28" max="36" width="10.28515625" style="77" hidden="1" customWidth="1"/>
    <col min="37" max="16384" width="9.140625" style="77" hidden="1"/>
  </cols>
  <sheetData>
    <row r="1" spans="1:36" s="1" customFormat="1" ht="30" x14ac:dyDescent="0.2">
      <c r="A1" s="4" t="str">
        <f ca="1" xml:space="preserve"> RIGHT(CELL("filename", $A$1), LEN(CELL("filename", $A$1)) - SEARCH("]", CELL("filename", $A$1)))</f>
        <v>Import incentive</v>
      </c>
      <c r="B1" s="94"/>
      <c r="C1" s="94"/>
      <c r="D1" s="88"/>
      <c r="E1" s="201"/>
    </row>
    <row r="2" spans="1:36" s="43" customFormat="1" x14ac:dyDescent="0.2">
      <c r="A2" s="51"/>
      <c r="B2" s="95"/>
      <c r="C2" s="95"/>
      <c r="D2" s="89"/>
      <c r="E2" s="43" t="str">
        <f>Time!E$23</f>
        <v>Model Period BEG</v>
      </c>
      <c r="J2" s="43">
        <f>Time!J$23</f>
        <v>41730</v>
      </c>
      <c r="K2" s="43">
        <f>Time!K$23</f>
        <v>42095</v>
      </c>
      <c r="L2" s="43">
        <f>Time!L$23</f>
        <v>42461</v>
      </c>
      <c r="M2" s="43">
        <f>Time!M$23</f>
        <v>42826</v>
      </c>
      <c r="N2" s="43">
        <f>Time!N$23</f>
        <v>43191</v>
      </c>
      <c r="O2" s="43">
        <f>Time!O$23</f>
        <v>43556</v>
      </c>
      <c r="P2" s="43">
        <f>Time!P$23</f>
        <v>43922</v>
      </c>
      <c r="Q2" s="43">
        <f>Time!Q$23</f>
        <v>44287</v>
      </c>
      <c r="R2" s="43">
        <f>Time!R$23</f>
        <v>44652</v>
      </c>
      <c r="S2" s="43">
        <f>Time!S$23</f>
        <v>45017</v>
      </c>
      <c r="T2" s="43">
        <f>Time!T$23</f>
        <v>45383</v>
      </c>
      <c r="U2" s="43">
        <f>Time!U$23</f>
        <v>45748</v>
      </c>
      <c r="V2" s="43">
        <f>Time!V$23</f>
        <v>46113</v>
      </c>
      <c r="W2" s="43">
        <f>Time!W$23</f>
        <v>46478</v>
      </c>
      <c r="X2" s="43">
        <f>Time!X$23</f>
        <v>46844</v>
      </c>
      <c r="Y2" s="43">
        <f>Time!Y$23</f>
        <v>47209</v>
      </c>
      <c r="Z2" s="43">
        <f>Time!Z$23</f>
        <v>47574</v>
      </c>
      <c r="AA2" s="43">
        <f>Time!AA$23</f>
        <v>47939</v>
      </c>
      <c r="AB2" s="43">
        <f>Time!AB$23</f>
        <v>48305</v>
      </c>
      <c r="AC2" s="43">
        <f>Time!AC$23</f>
        <v>48670</v>
      </c>
      <c r="AD2" s="43">
        <f>Time!AD$23</f>
        <v>49035</v>
      </c>
      <c r="AE2" s="43">
        <f>Time!AE$23</f>
        <v>49400</v>
      </c>
      <c r="AF2" s="43">
        <f>Time!AF$23</f>
        <v>49766</v>
      </c>
      <c r="AG2" s="43">
        <f>Time!AG$23</f>
        <v>50131</v>
      </c>
      <c r="AH2" s="43">
        <f>Time!AH$23</f>
        <v>50496</v>
      </c>
      <c r="AI2" s="43">
        <f>Time!AI$23</f>
        <v>50861</v>
      </c>
      <c r="AJ2" s="43">
        <f>Time!AJ$23</f>
        <v>51227</v>
      </c>
    </row>
    <row r="3" spans="1:36" s="51" customFormat="1" x14ac:dyDescent="0.2">
      <c r="B3" s="95"/>
      <c r="C3" s="95"/>
      <c r="D3" s="89"/>
      <c r="E3" s="43" t="str">
        <f>Time!E$24</f>
        <v>Model Period END</v>
      </c>
      <c r="F3" s="43"/>
      <c r="G3" s="43"/>
      <c r="H3" s="43"/>
      <c r="I3" s="43"/>
      <c r="J3" s="43">
        <f>Time!J$24</f>
        <v>42094</v>
      </c>
      <c r="K3" s="43">
        <f>Time!K$24</f>
        <v>42460</v>
      </c>
      <c r="L3" s="43">
        <f>Time!L$24</f>
        <v>42825</v>
      </c>
      <c r="M3" s="43">
        <f>Time!M$24</f>
        <v>43190</v>
      </c>
      <c r="N3" s="43">
        <f>Time!N$24</f>
        <v>43555</v>
      </c>
      <c r="O3" s="43">
        <f>Time!O$24</f>
        <v>43921</v>
      </c>
      <c r="P3" s="43">
        <f>Time!P$24</f>
        <v>44286</v>
      </c>
      <c r="Q3" s="43">
        <f>Time!Q$24</f>
        <v>44651</v>
      </c>
      <c r="R3" s="43">
        <f>Time!R$24</f>
        <v>45016</v>
      </c>
      <c r="S3" s="43">
        <f>Time!S$24</f>
        <v>45382</v>
      </c>
      <c r="T3" s="43">
        <f>Time!T$24</f>
        <v>45747</v>
      </c>
      <c r="U3" s="43">
        <f>Time!U$24</f>
        <v>46112</v>
      </c>
      <c r="V3" s="43">
        <f>Time!V$24</f>
        <v>46477</v>
      </c>
      <c r="W3" s="43">
        <f>Time!W$24</f>
        <v>46843</v>
      </c>
      <c r="X3" s="43">
        <f>Time!X$24</f>
        <v>47208</v>
      </c>
      <c r="Y3" s="43">
        <f>Time!Y$24</f>
        <v>47573</v>
      </c>
      <c r="Z3" s="43">
        <f>Time!Z$24</f>
        <v>47938</v>
      </c>
      <c r="AA3" s="43">
        <f>Time!AA$24</f>
        <v>48304</v>
      </c>
      <c r="AB3" s="43">
        <f>Time!AB$24</f>
        <v>48669</v>
      </c>
      <c r="AC3" s="43">
        <f>Time!AC$24</f>
        <v>49034</v>
      </c>
      <c r="AD3" s="43">
        <f>Time!AD$24</f>
        <v>49399</v>
      </c>
      <c r="AE3" s="43">
        <f>Time!AE$24</f>
        <v>49765</v>
      </c>
      <c r="AF3" s="43">
        <f>Time!AF$24</f>
        <v>50130</v>
      </c>
      <c r="AG3" s="43">
        <f>Time!AG$24</f>
        <v>50495</v>
      </c>
      <c r="AH3" s="43">
        <f>Time!AH$24</f>
        <v>50860</v>
      </c>
      <c r="AI3" s="43">
        <f>Time!AI$24</f>
        <v>51226</v>
      </c>
      <c r="AJ3" s="43">
        <f>Time!AJ$24</f>
        <v>51591</v>
      </c>
    </row>
    <row r="4" spans="1:36" s="39" customFormat="1" x14ac:dyDescent="0.2">
      <c r="B4" s="96"/>
      <c r="C4" s="96"/>
      <c r="D4" s="90"/>
      <c r="E4" s="43" t="str">
        <f>Time!E$60</f>
        <v>Pre Forecast vs Forecast</v>
      </c>
      <c r="F4" s="43"/>
      <c r="G4" s="43"/>
      <c r="H4" s="43"/>
      <c r="I4" s="43"/>
      <c r="J4" s="43" t="str">
        <f>Time!J$60</f>
        <v>Pre Fcst</v>
      </c>
      <c r="K4" s="43" t="str">
        <f>Time!K$60</f>
        <v>Forecast</v>
      </c>
      <c r="L4" s="43" t="str">
        <f>Time!L$60</f>
        <v>Forecast</v>
      </c>
      <c r="M4" s="43" t="str">
        <f>Time!M$60</f>
        <v>Forecast</v>
      </c>
      <c r="N4" s="43" t="str">
        <f>Time!N$60</f>
        <v>Forecast</v>
      </c>
      <c r="O4" s="43" t="str">
        <f>Time!O$60</f>
        <v>Forecast</v>
      </c>
      <c r="P4" s="43" t="str">
        <f>Time!P$60</f>
        <v>Post-Fcst</v>
      </c>
      <c r="Q4" s="43" t="str">
        <f>Time!Q$60</f>
        <v>Post-Fcst</v>
      </c>
      <c r="R4" s="43" t="str">
        <f>Time!R$60</f>
        <v>Post-Fcst</v>
      </c>
      <c r="S4" s="43" t="str">
        <f>Time!S$60</f>
        <v>Post-Fcst</v>
      </c>
      <c r="T4" s="43" t="str">
        <f>Time!T$60</f>
        <v>Post-Fcst</v>
      </c>
      <c r="U4" s="43" t="str">
        <f>Time!U$60</f>
        <v>Post-Fcst</v>
      </c>
      <c r="V4" s="43" t="str">
        <f>Time!V$60</f>
        <v>Post-Fcst</v>
      </c>
      <c r="W4" s="43" t="str">
        <f>Time!W$60</f>
        <v>Post-Fcst</v>
      </c>
      <c r="X4" s="43" t="str">
        <f>Time!X$60</f>
        <v>Post-Fcst</v>
      </c>
      <c r="Y4" s="43" t="str">
        <f>Time!Y$60</f>
        <v>Post-Fcst</v>
      </c>
      <c r="Z4" s="43" t="str">
        <f>Time!Z$60</f>
        <v>Post-Fcst</v>
      </c>
      <c r="AA4" s="43" t="str">
        <f>Time!AA$60</f>
        <v>Post-Fcst</v>
      </c>
      <c r="AB4" s="43" t="str">
        <f>Time!AB$60</f>
        <v>Post-Fcst</v>
      </c>
      <c r="AC4" s="43" t="str">
        <f>Time!AC$60</f>
        <v>Post-Fcst</v>
      </c>
      <c r="AD4" s="43" t="str">
        <f>Time!AD$60</f>
        <v>Post-Fcst</v>
      </c>
      <c r="AE4" s="43" t="str">
        <f>Time!AE$60</f>
        <v>Post-Fcst</v>
      </c>
      <c r="AF4" s="43" t="str">
        <f>Time!AF$60</f>
        <v>Post-Fcst</v>
      </c>
      <c r="AG4" s="43" t="str">
        <f>Time!AG$60</f>
        <v>Post-Fcst</v>
      </c>
      <c r="AH4" s="43" t="str">
        <f>Time!AH$60</f>
        <v>Post-Fcst</v>
      </c>
      <c r="AI4" s="43" t="str">
        <f>Time!AI$60</f>
        <v>Post-Fcst</v>
      </c>
      <c r="AJ4" s="43" t="str">
        <f>Time!AJ$60</f>
        <v>Post-Fcst</v>
      </c>
    </row>
    <row r="5" spans="1:36" s="45" customFormat="1" x14ac:dyDescent="0.2">
      <c r="B5" s="97"/>
      <c r="C5" s="97"/>
      <c r="D5" s="91"/>
      <c r="E5" s="42" t="str">
        <f>Time!E$102</f>
        <v>Financial Year Ending</v>
      </c>
      <c r="F5" s="42"/>
      <c r="G5" s="42"/>
      <c r="H5" s="42"/>
      <c r="I5" s="42"/>
      <c r="J5" s="85">
        <f>Time!J$102</f>
        <v>2015</v>
      </c>
      <c r="K5" s="85">
        <f>Time!K$102</f>
        <v>2016</v>
      </c>
      <c r="L5" s="85">
        <f>Time!L$102</f>
        <v>2017</v>
      </c>
      <c r="M5" s="85">
        <f>Time!M$102</f>
        <v>2018</v>
      </c>
      <c r="N5" s="85">
        <f>Time!N$102</f>
        <v>2019</v>
      </c>
      <c r="O5" s="85">
        <f>Time!O$102</f>
        <v>2020</v>
      </c>
      <c r="P5" s="85">
        <f>Time!P$102</f>
        <v>2021</v>
      </c>
      <c r="Q5" s="85">
        <f>Time!Q$102</f>
        <v>2022</v>
      </c>
      <c r="R5" s="85">
        <f>Time!R$102</f>
        <v>2023</v>
      </c>
      <c r="S5" s="85">
        <f>Time!S$102</f>
        <v>2024</v>
      </c>
      <c r="T5" s="85">
        <f>Time!T$102</f>
        <v>2025</v>
      </c>
      <c r="U5" s="85">
        <f>Time!U$102</f>
        <v>2026</v>
      </c>
      <c r="V5" s="85">
        <f>Time!V$102</f>
        <v>2027</v>
      </c>
      <c r="W5" s="85">
        <f>Time!W$102</f>
        <v>2028</v>
      </c>
      <c r="X5" s="85">
        <f>Time!X$102</f>
        <v>2029</v>
      </c>
      <c r="Y5" s="85">
        <f>Time!Y$102</f>
        <v>2030</v>
      </c>
      <c r="Z5" s="85">
        <f>Time!Z$102</f>
        <v>2031</v>
      </c>
      <c r="AA5" s="85">
        <f>Time!AA$102</f>
        <v>2032</v>
      </c>
      <c r="AB5" s="85">
        <f>Time!AB$102</f>
        <v>2033</v>
      </c>
      <c r="AC5" s="85">
        <f>Time!AC$102</f>
        <v>2034</v>
      </c>
      <c r="AD5" s="85">
        <f>Time!AD$102</f>
        <v>2035</v>
      </c>
      <c r="AE5" s="85">
        <f>Time!AE$102</f>
        <v>2036</v>
      </c>
      <c r="AF5" s="85">
        <f>Time!AF$102</f>
        <v>2037</v>
      </c>
      <c r="AG5" s="85">
        <f>Time!AG$102</f>
        <v>2038</v>
      </c>
      <c r="AH5" s="85">
        <f>Time!AH$102</f>
        <v>2039</v>
      </c>
      <c r="AI5" s="85">
        <f>Time!AI$102</f>
        <v>2040</v>
      </c>
      <c r="AJ5" s="85">
        <f>Time!AJ$102</f>
        <v>2041</v>
      </c>
    </row>
    <row r="6" spans="1:36" s="45" customFormat="1" x14ac:dyDescent="0.2">
      <c r="B6" s="97"/>
      <c r="C6" s="97"/>
      <c r="D6" s="91"/>
      <c r="E6" s="42" t="str">
        <f>Time!E$12</f>
        <v>Model column counter</v>
      </c>
      <c r="F6" s="42"/>
      <c r="G6" s="42"/>
      <c r="H6" s="42"/>
      <c r="I6" s="42"/>
      <c r="J6" s="42">
        <f>Time!J$12</f>
        <v>1</v>
      </c>
      <c r="K6" s="42">
        <f>Time!K$12</f>
        <v>2</v>
      </c>
      <c r="L6" s="42">
        <f>Time!L$12</f>
        <v>3</v>
      </c>
      <c r="M6" s="42">
        <f>Time!M$12</f>
        <v>4</v>
      </c>
      <c r="N6" s="42">
        <f>Time!N$12</f>
        <v>5</v>
      </c>
      <c r="O6" s="42">
        <f>Time!O$12</f>
        <v>6</v>
      </c>
      <c r="P6" s="42">
        <f>Time!P$12</f>
        <v>7</v>
      </c>
      <c r="Q6" s="42">
        <f>Time!Q$12</f>
        <v>8</v>
      </c>
      <c r="R6" s="42">
        <f>Time!R$12</f>
        <v>9</v>
      </c>
      <c r="S6" s="42">
        <f>Time!S$12</f>
        <v>10</v>
      </c>
      <c r="T6" s="42">
        <f>Time!T$12</f>
        <v>11</v>
      </c>
      <c r="U6" s="42">
        <f>Time!U$12</f>
        <v>12</v>
      </c>
      <c r="V6" s="42">
        <f>Time!V$12</f>
        <v>13</v>
      </c>
      <c r="W6" s="42">
        <f>Time!W$12</f>
        <v>14</v>
      </c>
      <c r="X6" s="42">
        <f>Time!X$12</f>
        <v>15</v>
      </c>
      <c r="Y6" s="42">
        <f>Time!Y$12</f>
        <v>16</v>
      </c>
      <c r="Z6" s="42">
        <f>Time!Z$12</f>
        <v>17</v>
      </c>
      <c r="AA6" s="42">
        <f>Time!AA$12</f>
        <v>18</v>
      </c>
      <c r="AB6" s="42">
        <f>Time!AB$12</f>
        <v>19</v>
      </c>
      <c r="AC6" s="42">
        <f>Time!AC$12</f>
        <v>20</v>
      </c>
      <c r="AD6" s="42">
        <f>Time!AD$12</f>
        <v>21</v>
      </c>
      <c r="AE6" s="42">
        <f>Time!AE$12</f>
        <v>22</v>
      </c>
      <c r="AF6" s="42">
        <f>Time!AF$12</f>
        <v>23</v>
      </c>
      <c r="AG6" s="42">
        <f>Time!AG$12</f>
        <v>24</v>
      </c>
      <c r="AH6" s="42">
        <f>Time!AH$12</f>
        <v>25</v>
      </c>
      <c r="AI6" s="42">
        <f>Time!AI$12</f>
        <v>26</v>
      </c>
      <c r="AJ6" s="42">
        <f>Time!AJ$12</f>
        <v>27</v>
      </c>
    </row>
    <row r="7" spans="1:36" s="50" customFormat="1" x14ac:dyDescent="0.2">
      <c r="B7" s="96"/>
      <c r="C7" s="96"/>
      <c r="D7" s="90"/>
      <c r="E7" s="58"/>
      <c r="F7" s="58" t="s">
        <v>17</v>
      </c>
      <c r="G7" s="58" t="s">
        <v>16</v>
      </c>
      <c r="H7" s="58" t="s">
        <v>22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81"/>
      <c r="U7" s="81"/>
      <c r="V7" s="81"/>
      <c r="W7" s="81"/>
      <c r="X7" s="81"/>
      <c r="Y7" s="81"/>
      <c r="Z7" s="81"/>
      <c r="AA7" s="81"/>
    </row>
    <row r="9" spans="1:36" s="17" customFormat="1" x14ac:dyDescent="0.2">
      <c r="A9" s="99" t="s">
        <v>76</v>
      </c>
      <c r="B9" s="100"/>
      <c r="C9" s="100"/>
      <c r="D9" s="101"/>
    </row>
    <row r="11" spans="1:36" x14ac:dyDescent="0.2">
      <c r="B11" s="98" t="s">
        <v>68</v>
      </c>
    </row>
    <row r="12" spans="1:36" x14ac:dyDescent="0.2">
      <c r="E12" s="77" t="s">
        <v>69</v>
      </c>
      <c r="F12" s="82" t="b">
        <v>1</v>
      </c>
      <c r="G12" s="77" t="s">
        <v>73</v>
      </c>
    </row>
    <row r="13" spans="1:36" x14ac:dyDescent="0.2">
      <c r="E13" s="77" t="s">
        <v>70</v>
      </c>
      <c r="F13" s="82" t="b">
        <v>1</v>
      </c>
      <c r="G13" s="77" t="s">
        <v>73</v>
      </c>
    </row>
    <row r="16" spans="1:36" s="17" customFormat="1" x14ac:dyDescent="0.2">
      <c r="A16" s="99" t="s">
        <v>110</v>
      </c>
      <c r="B16" s="100"/>
      <c r="C16" s="100"/>
      <c r="D16" s="101"/>
    </row>
    <row r="17" spans="1:15" s="80" customFormat="1" x14ac:dyDescent="0.2">
      <c r="A17" s="86"/>
      <c r="B17" s="98"/>
      <c r="C17" s="98"/>
      <c r="D17" s="93"/>
    </row>
    <row r="18" spans="1:15" ht="25.5" x14ac:dyDescent="0.2">
      <c r="E18" s="177" t="s">
        <v>111</v>
      </c>
      <c r="F18" s="82" t="b">
        <v>1</v>
      </c>
      <c r="G18" s="77" t="s">
        <v>73</v>
      </c>
    </row>
    <row r="20" spans="1:15" x14ac:dyDescent="0.2">
      <c r="E20" s="77" t="s">
        <v>115</v>
      </c>
      <c r="G20" s="77" t="s">
        <v>75</v>
      </c>
      <c r="H20" s="77">
        <f>SUM(J20:O20)</f>
        <v>9</v>
      </c>
      <c r="J20" s="82"/>
      <c r="K20" s="82">
        <v>0</v>
      </c>
      <c r="L20" s="82">
        <v>0</v>
      </c>
      <c r="M20" s="82">
        <v>3</v>
      </c>
      <c r="N20" s="82">
        <v>3</v>
      </c>
      <c r="O20" s="82">
        <v>3</v>
      </c>
    </row>
    <row r="22" spans="1:15" s="17" customFormat="1" x14ac:dyDescent="0.2">
      <c r="A22" s="99" t="s">
        <v>112</v>
      </c>
      <c r="B22" s="100"/>
      <c r="C22" s="100"/>
      <c r="D22" s="101"/>
    </row>
    <row r="24" spans="1:15" ht="25.5" x14ac:dyDescent="0.2">
      <c r="E24" s="177" t="s">
        <v>111</v>
      </c>
      <c r="F24" s="82" t="b">
        <v>1</v>
      </c>
      <c r="G24" s="77" t="s">
        <v>73</v>
      </c>
    </row>
    <row r="26" spans="1:15" x14ac:dyDescent="0.2">
      <c r="E26" s="77" t="s">
        <v>114</v>
      </c>
      <c r="H26" s="77">
        <f>SUM(J26:O26)</f>
        <v>8</v>
      </c>
      <c r="J26" s="82"/>
      <c r="K26" s="82">
        <v>0</v>
      </c>
      <c r="L26" s="82">
        <v>2</v>
      </c>
      <c r="M26" s="82">
        <v>2</v>
      </c>
      <c r="N26" s="82">
        <v>2</v>
      </c>
      <c r="O26" s="82">
        <v>2</v>
      </c>
    </row>
    <row r="28" spans="1:15" s="17" customFormat="1" x14ac:dyDescent="0.2">
      <c r="A28" s="99" t="s">
        <v>121</v>
      </c>
      <c r="B28" s="100"/>
      <c r="C28" s="100"/>
      <c r="D28" s="101"/>
    </row>
    <row r="30" spans="1:15" x14ac:dyDescent="0.2">
      <c r="E30" s="77" t="s">
        <v>113</v>
      </c>
      <c r="G30" s="77" t="s">
        <v>79</v>
      </c>
      <c r="J30" s="82"/>
      <c r="K30" s="217">
        <v>0.05</v>
      </c>
      <c r="L30" s="217">
        <v>0.05</v>
      </c>
      <c r="M30" s="217">
        <v>0.05</v>
      </c>
      <c r="N30" s="217">
        <v>0.05</v>
      </c>
      <c r="O30" s="217">
        <v>0.05</v>
      </c>
    </row>
    <row r="31" spans="1:15" x14ac:dyDescent="0.2">
      <c r="E31" s="77" t="s">
        <v>117</v>
      </c>
      <c r="G31" s="77" t="s">
        <v>75</v>
      </c>
      <c r="H31" s="77">
        <f>SUM(J31:O31)</f>
        <v>663</v>
      </c>
      <c r="J31" s="82"/>
      <c r="K31" s="175">
        <v>125</v>
      </c>
      <c r="L31" s="175">
        <v>128</v>
      </c>
      <c r="M31" s="175">
        <v>134</v>
      </c>
      <c r="N31" s="175">
        <v>136</v>
      </c>
      <c r="O31" s="175">
        <v>140</v>
      </c>
    </row>
    <row r="32" spans="1:15" x14ac:dyDescent="0.2">
      <c r="E32" s="77" t="s">
        <v>118</v>
      </c>
      <c r="J32" s="82"/>
      <c r="K32" s="219">
        <v>1E-3</v>
      </c>
      <c r="L32" s="219">
        <v>1E-3</v>
      </c>
      <c r="M32" s="219">
        <v>1E-3</v>
      </c>
      <c r="N32" s="219">
        <v>1E-3</v>
      </c>
      <c r="O32" s="219">
        <v>1E-3</v>
      </c>
    </row>
    <row r="34" spans="1:15" x14ac:dyDescent="0.2">
      <c r="E34" s="77" t="str">
        <f>E20</f>
        <v>Cost of water imported under new import 1</v>
      </c>
      <c r="F34" s="77">
        <f t="shared" ref="F34:O34" si="0">F20</f>
        <v>0</v>
      </c>
      <c r="G34" s="77" t="str">
        <f t="shared" si="0"/>
        <v>£m (real)</v>
      </c>
      <c r="H34" s="77">
        <f t="shared" si="0"/>
        <v>9</v>
      </c>
      <c r="I34" s="77">
        <f t="shared" si="0"/>
        <v>0</v>
      </c>
      <c r="J34" s="77">
        <f t="shared" si="0"/>
        <v>0</v>
      </c>
      <c r="K34" s="77">
        <f t="shared" si="0"/>
        <v>0</v>
      </c>
      <c r="L34" s="77">
        <f t="shared" si="0"/>
        <v>0</v>
      </c>
      <c r="M34" s="77">
        <f t="shared" si="0"/>
        <v>3</v>
      </c>
      <c r="N34" s="77">
        <f t="shared" si="0"/>
        <v>3</v>
      </c>
      <c r="O34" s="77">
        <f t="shared" si="0"/>
        <v>3</v>
      </c>
    </row>
    <row r="35" spans="1:15" x14ac:dyDescent="0.2">
      <c r="E35" s="77" t="str">
        <f>E26</f>
        <v>Cost of water imported under new import 2</v>
      </c>
      <c r="F35" s="77">
        <f t="shared" ref="F35:O35" si="1">F26</f>
        <v>0</v>
      </c>
      <c r="G35" s="77">
        <f t="shared" si="1"/>
        <v>0</v>
      </c>
      <c r="H35" s="77">
        <f t="shared" si="1"/>
        <v>8</v>
      </c>
      <c r="I35" s="77">
        <f t="shared" si="1"/>
        <v>0</v>
      </c>
      <c r="J35" s="77">
        <f t="shared" si="1"/>
        <v>0</v>
      </c>
      <c r="K35" s="77">
        <f t="shared" si="1"/>
        <v>0</v>
      </c>
      <c r="L35" s="77">
        <f t="shared" si="1"/>
        <v>2</v>
      </c>
      <c r="M35" s="77">
        <f t="shared" si="1"/>
        <v>2</v>
      </c>
      <c r="N35" s="77">
        <f t="shared" si="1"/>
        <v>2</v>
      </c>
      <c r="O35" s="77">
        <f t="shared" si="1"/>
        <v>2</v>
      </c>
    </row>
    <row r="36" spans="1:15" x14ac:dyDescent="0.2">
      <c r="E36" s="218" t="str">
        <f>E30</f>
        <v>Import incentive rate (%)</v>
      </c>
      <c r="F36" s="218">
        <f t="shared" ref="F36:O36" si="2">F30</f>
        <v>0</v>
      </c>
      <c r="G36" s="218" t="str">
        <f t="shared" si="2"/>
        <v>Percentage</v>
      </c>
      <c r="H36" s="218">
        <f t="shared" si="2"/>
        <v>0</v>
      </c>
      <c r="I36" s="218">
        <f t="shared" si="2"/>
        <v>0</v>
      </c>
      <c r="J36" s="218">
        <f t="shared" si="2"/>
        <v>0</v>
      </c>
      <c r="K36" s="218">
        <f t="shared" si="2"/>
        <v>0.05</v>
      </c>
      <c r="L36" s="218">
        <f t="shared" si="2"/>
        <v>0.05</v>
      </c>
      <c r="M36" s="218">
        <f t="shared" si="2"/>
        <v>0.05</v>
      </c>
      <c r="N36" s="218">
        <f t="shared" si="2"/>
        <v>0.05</v>
      </c>
      <c r="O36" s="218">
        <f t="shared" si="2"/>
        <v>0.05</v>
      </c>
    </row>
    <row r="37" spans="1:15" x14ac:dyDescent="0.2">
      <c r="E37" s="77" t="s">
        <v>116</v>
      </c>
      <c r="G37" s="77" t="s">
        <v>75</v>
      </c>
      <c r="J37" s="77">
        <f>SUM(J34:J35)*J36</f>
        <v>0</v>
      </c>
      <c r="K37" s="77">
        <f t="shared" ref="K37:O37" si="3">SUM(K34:K35)*K36</f>
        <v>0</v>
      </c>
      <c r="L37" s="77">
        <f t="shared" si="3"/>
        <v>0.1</v>
      </c>
      <c r="M37" s="77">
        <f t="shared" si="3"/>
        <v>0.25</v>
      </c>
      <c r="N37" s="77">
        <f t="shared" si="3"/>
        <v>0.25</v>
      </c>
      <c r="O37" s="77">
        <f t="shared" si="3"/>
        <v>0.25</v>
      </c>
    </row>
    <row r="38" spans="1:15" s="80" customFormat="1" x14ac:dyDescent="0.2">
      <c r="A38" s="86"/>
      <c r="B38" s="98"/>
      <c r="C38" s="98"/>
      <c r="D38" s="93"/>
    </row>
    <row r="39" spans="1:15" s="80" customFormat="1" x14ac:dyDescent="0.2">
      <c r="A39" s="86"/>
      <c r="B39" s="98"/>
      <c r="C39" s="98"/>
      <c r="D39" s="93"/>
      <c r="E39" s="80" t="str">
        <f>E31</f>
        <v>Company's water activity turnover</v>
      </c>
      <c r="F39" s="80">
        <f t="shared" ref="F39:O39" si="4">F31</f>
        <v>0</v>
      </c>
      <c r="G39" s="80" t="str">
        <f t="shared" si="4"/>
        <v>£m (real)</v>
      </c>
      <c r="H39" s="80">
        <f t="shared" si="4"/>
        <v>663</v>
      </c>
      <c r="I39" s="80">
        <f t="shared" si="4"/>
        <v>0</v>
      </c>
      <c r="J39" s="80">
        <f t="shared" si="4"/>
        <v>0</v>
      </c>
      <c r="K39" s="80">
        <f t="shared" si="4"/>
        <v>125</v>
      </c>
      <c r="L39" s="80">
        <f t="shared" si="4"/>
        <v>128</v>
      </c>
      <c r="M39" s="80">
        <f t="shared" si="4"/>
        <v>134</v>
      </c>
      <c r="N39" s="80">
        <f t="shared" si="4"/>
        <v>136</v>
      </c>
      <c r="O39" s="80">
        <f t="shared" si="4"/>
        <v>140</v>
      </c>
    </row>
    <row r="40" spans="1:15" s="80" customFormat="1" x14ac:dyDescent="0.2">
      <c r="A40" s="86"/>
      <c r="B40" s="98"/>
      <c r="C40" s="98"/>
      <c r="D40" s="93"/>
      <c r="E40" s="220" t="str">
        <f>E32</f>
        <v>Cap rate (%)</v>
      </c>
      <c r="F40" s="220">
        <f t="shared" ref="F40:O40" si="5">F32</f>
        <v>0</v>
      </c>
      <c r="G40" s="220">
        <f t="shared" si="5"/>
        <v>0</v>
      </c>
      <c r="H40" s="220">
        <f t="shared" si="5"/>
        <v>0</v>
      </c>
      <c r="I40" s="220">
        <f t="shared" si="5"/>
        <v>0</v>
      </c>
      <c r="J40" s="220">
        <f t="shared" si="5"/>
        <v>0</v>
      </c>
      <c r="K40" s="220">
        <f t="shared" si="5"/>
        <v>1E-3</v>
      </c>
      <c r="L40" s="220">
        <f t="shared" si="5"/>
        <v>1E-3</v>
      </c>
      <c r="M40" s="220">
        <f t="shared" si="5"/>
        <v>1E-3</v>
      </c>
      <c r="N40" s="220">
        <f t="shared" si="5"/>
        <v>1E-3</v>
      </c>
      <c r="O40" s="220">
        <f t="shared" si="5"/>
        <v>1E-3</v>
      </c>
    </row>
    <row r="41" spans="1:15" s="80" customFormat="1" x14ac:dyDescent="0.2">
      <c r="A41" s="86"/>
      <c r="B41" s="98"/>
      <c r="C41" s="98"/>
      <c r="D41" s="93"/>
      <c r="E41" s="80" t="s">
        <v>119</v>
      </c>
      <c r="G41" s="80" t="s">
        <v>75</v>
      </c>
      <c r="H41" s="80">
        <f>SUM(J41:O41)</f>
        <v>0.66300000000000003</v>
      </c>
      <c r="J41" s="80">
        <f>J39*J40</f>
        <v>0</v>
      </c>
      <c r="K41" s="80">
        <f t="shared" ref="K41:O41" si="6">K39*K40</f>
        <v>0.125</v>
      </c>
      <c r="L41" s="80">
        <f t="shared" si="6"/>
        <v>0.128</v>
      </c>
      <c r="M41" s="80">
        <f t="shared" si="6"/>
        <v>0.13400000000000001</v>
      </c>
      <c r="N41" s="80">
        <f t="shared" si="6"/>
        <v>0.13600000000000001</v>
      </c>
      <c r="O41" s="80">
        <f t="shared" si="6"/>
        <v>0.14000000000000001</v>
      </c>
    </row>
    <row r="42" spans="1:15" s="80" customFormat="1" x14ac:dyDescent="0.2">
      <c r="A42" s="86"/>
      <c r="B42" s="98"/>
      <c r="C42" s="98"/>
      <c r="D42" s="93"/>
    </row>
    <row r="43" spans="1:15" s="80" customFormat="1" x14ac:dyDescent="0.2">
      <c r="A43" s="86"/>
      <c r="B43" s="98"/>
      <c r="C43" s="98"/>
      <c r="D43" s="93"/>
      <c r="E43" s="80" t="str">
        <f>E37</f>
        <v>Import incentive payment before application of the cap</v>
      </c>
      <c r="F43" s="80">
        <f t="shared" ref="F43:O43" si="7">F37</f>
        <v>0</v>
      </c>
      <c r="G43" s="80" t="str">
        <f t="shared" si="7"/>
        <v>£m (real)</v>
      </c>
      <c r="H43" s="80">
        <f t="shared" si="7"/>
        <v>0</v>
      </c>
      <c r="I43" s="80">
        <f t="shared" si="7"/>
        <v>0</v>
      </c>
      <c r="J43" s="80">
        <f t="shared" si="7"/>
        <v>0</v>
      </c>
      <c r="K43" s="80">
        <f t="shared" si="7"/>
        <v>0</v>
      </c>
      <c r="L43" s="80">
        <f t="shared" si="7"/>
        <v>0.1</v>
      </c>
      <c r="M43" s="80">
        <f t="shared" si="7"/>
        <v>0.25</v>
      </c>
      <c r="N43" s="80">
        <f t="shared" si="7"/>
        <v>0.25</v>
      </c>
      <c r="O43" s="80">
        <f t="shared" si="7"/>
        <v>0.25</v>
      </c>
    </row>
    <row r="44" spans="1:15" s="80" customFormat="1" x14ac:dyDescent="0.2">
      <c r="A44" s="86"/>
      <c r="B44" s="98"/>
      <c r="C44" s="98"/>
      <c r="D44" s="93"/>
      <c r="E44" s="80" t="str">
        <f>E41</f>
        <v>Monetary value of cap</v>
      </c>
      <c r="F44" s="80">
        <f t="shared" ref="F44:O44" si="8">F41</f>
        <v>0</v>
      </c>
      <c r="G44" s="80" t="str">
        <f t="shared" si="8"/>
        <v>£m (real)</v>
      </c>
      <c r="H44" s="80">
        <f t="shared" si="8"/>
        <v>0.66300000000000003</v>
      </c>
      <c r="I44" s="80">
        <f t="shared" si="8"/>
        <v>0</v>
      </c>
      <c r="J44" s="80">
        <f t="shared" si="8"/>
        <v>0</v>
      </c>
      <c r="K44" s="80">
        <f t="shared" si="8"/>
        <v>0.125</v>
      </c>
      <c r="L44" s="80">
        <f t="shared" si="8"/>
        <v>0.128</v>
      </c>
      <c r="M44" s="80">
        <f t="shared" si="8"/>
        <v>0.13400000000000001</v>
      </c>
      <c r="N44" s="80">
        <f t="shared" si="8"/>
        <v>0.13600000000000001</v>
      </c>
      <c r="O44" s="80">
        <f t="shared" si="8"/>
        <v>0.14000000000000001</v>
      </c>
    </row>
    <row r="45" spans="1:15" s="80" customFormat="1" x14ac:dyDescent="0.2">
      <c r="A45" s="86"/>
      <c r="B45" s="98"/>
      <c r="C45" s="98"/>
      <c r="D45" s="93"/>
      <c r="E45" s="221" t="s">
        <v>120</v>
      </c>
      <c r="F45" s="221"/>
      <c r="G45" s="221" t="s">
        <v>75</v>
      </c>
      <c r="H45" s="221">
        <f>SUM(J45:O45)</f>
        <v>0.51</v>
      </c>
      <c r="I45" s="221"/>
      <c r="J45" s="221">
        <f>MIN(J43,J44)</f>
        <v>0</v>
      </c>
      <c r="K45" s="221">
        <f t="shared" ref="K45:O45" si="9">MIN(K43,K44)</f>
        <v>0</v>
      </c>
      <c r="L45" s="221">
        <f t="shared" si="9"/>
        <v>0.1</v>
      </c>
      <c r="M45" s="221">
        <f t="shared" si="9"/>
        <v>0.13400000000000001</v>
      </c>
      <c r="N45" s="221">
        <f t="shared" si="9"/>
        <v>0.13600000000000001</v>
      </c>
      <c r="O45" s="221">
        <f t="shared" si="9"/>
        <v>0.14000000000000001</v>
      </c>
    </row>
    <row r="46" spans="1:15" s="80" customFormat="1" x14ac:dyDescent="0.2">
      <c r="A46" s="86"/>
      <c r="B46" s="98"/>
      <c r="C46" s="98"/>
      <c r="D46" s="93"/>
    </row>
    <row r="47" spans="1:15" s="17" customFormat="1" x14ac:dyDescent="0.2">
      <c r="A47" s="99" t="s">
        <v>122</v>
      </c>
      <c r="B47" s="100"/>
      <c r="C47" s="100"/>
      <c r="D47" s="101"/>
    </row>
    <row r="48" spans="1:15" s="80" customFormat="1" x14ac:dyDescent="0.2">
      <c r="A48" s="86"/>
      <c r="B48" s="98"/>
      <c r="C48" s="98"/>
      <c r="D48" s="93"/>
    </row>
    <row r="49" spans="1:36" s="80" customFormat="1" x14ac:dyDescent="0.2">
      <c r="A49" s="86"/>
      <c r="B49" s="98"/>
      <c r="C49" s="98"/>
      <c r="D49" s="93"/>
      <c r="E49" s="80" t="s">
        <v>123</v>
      </c>
      <c r="F49" s="82">
        <v>2018</v>
      </c>
      <c r="G49" s="80" t="s">
        <v>90</v>
      </c>
    </row>
    <row r="50" spans="1:36" s="45" customFormat="1" x14ac:dyDescent="0.2">
      <c r="B50" s="97"/>
      <c r="C50" s="97"/>
      <c r="D50" s="91"/>
      <c r="E50" s="42" t="str">
        <f>E5</f>
        <v>Financial Year Ending</v>
      </c>
      <c r="F50" s="42">
        <f t="shared" ref="F50:O50" si="10">F5</f>
        <v>0</v>
      </c>
      <c r="G50" s="42">
        <f t="shared" si="10"/>
        <v>0</v>
      </c>
      <c r="H50" s="42">
        <f t="shared" si="10"/>
        <v>0</v>
      </c>
      <c r="I50" s="42">
        <f t="shared" si="10"/>
        <v>0</v>
      </c>
      <c r="J50" s="85">
        <f t="shared" si="10"/>
        <v>2015</v>
      </c>
      <c r="K50" s="85">
        <f t="shared" si="10"/>
        <v>2016</v>
      </c>
      <c r="L50" s="85">
        <f t="shared" si="10"/>
        <v>2017</v>
      </c>
      <c r="M50" s="85">
        <f t="shared" si="10"/>
        <v>2018</v>
      </c>
      <c r="N50" s="85">
        <f t="shared" si="10"/>
        <v>2019</v>
      </c>
      <c r="O50" s="85">
        <f t="shared" si="10"/>
        <v>2020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</row>
    <row r="51" spans="1:36" s="80" customFormat="1" x14ac:dyDescent="0.2">
      <c r="A51" s="86"/>
      <c r="B51" s="98"/>
      <c r="C51" s="98"/>
      <c r="D51" s="93"/>
      <c r="E51" s="80" t="s">
        <v>124</v>
      </c>
      <c r="G51" s="80" t="s">
        <v>125</v>
      </c>
      <c r="J51" s="82">
        <v>252</v>
      </c>
      <c r="K51" s="82">
        <v>256</v>
      </c>
      <c r="L51" s="82">
        <v>258</v>
      </c>
      <c r="M51" s="82">
        <v>261</v>
      </c>
      <c r="N51" s="82">
        <v>263</v>
      </c>
      <c r="O51" s="82">
        <v>265</v>
      </c>
    </row>
    <row r="52" spans="1:36" s="80" customFormat="1" x14ac:dyDescent="0.2">
      <c r="A52" s="86"/>
      <c r="B52" s="98"/>
      <c r="C52" s="98"/>
      <c r="D52" s="93"/>
      <c r="E52" s="80" t="s">
        <v>126</v>
      </c>
      <c r="H52" s="71">
        <f>SUM(J52:O52)</f>
        <v>6.0441745403307454</v>
      </c>
      <c r="J52" s="190">
        <f>INDEX($J$51:$O$51,1,MATCH($F49,$J$50:$O$50,0))/J51</f>
        <v>1.0357142857142858</v>
      </c>
      <c r="K52" s="190">
        <f t="shared" ref="K52:O52" si="11">INDEX($J$51:$O$51,1,MATCH($F49,$J$50:$O$50,0))/K51</f>
        <v>1.01953125</v>
      </c>
      <c r="L52" s="190">
        <f t="shared" si="11"/>
        <v>1.0116279069767442</v>
      </c>
      <c r="M52" s="190">
        <f t="shared" si="11"/>
        <v>1</v>
      </c>
      <c r="N52" s="190">
        <f t="shared" si="11"/>
        <v>0.99239543726235746</v>
      </c>
      <c r="O52" s="190">
        <f t="shared" si="11"/>
        <v>0.98490566037735849</v>
      </c>
    </row>
    <row r="53" spans="1:36" s="80" customFormat="1" x14ac:dyDescent="0.2">
      <c r="A53" s="86"/>
      <c r="B53" s="98"/>
      <c r="C53" s="98"/>
      <c r="D53" s="93"/>
    </row>
    <row r="54" spans="1:36" s="80" customFormat="1" x14ac:dyDescent="0.2">
      <c r="A54" s="99" t="s">
        <v>127</v>
      </c>
      <c r="B54" s="100"/>
      <c r="C54" s="100"/>
      <c r="D54" s="10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36" s="80" customFormat="1" x14ac:dyDescent="0.2">
      <c r="A55" s="86"/>
      <c r="B55" s="98"/>
      <c r="C55" s="98"/>
      <c r="D55" s="93"/>
    </row>
    <row r="56" spans="1:36" s="80" customFormat="1" x14ac:dyDescent="0.2">
      <c r="A56" s="86"/>
      <c r="B56" s="98"/>
      <c r="C56" s="98"/>
      <c r="D56" s="93"/>
      <c r="E56" s="80" t="s">
        <v>78</v>
      </c>
      <c r="F56" s="183">
        <v>3.7499999999999999E-2</v>
      </c>
      <c r="G56" s="80" t="s">
        <v>79</v>
      </c>
    </row>
    <row r="57" spans="1:36" s="80" customFormat="1" x14ac:dyDescent="0.2">
      <c r="A57" s="86"/>
      <c r="B57" s="98"/>
      <c r="C57" s="98"/>
      <c r="D57" s="93"/>
      <c r="E57" s="80" t="s">
        <v>128</v>
      </c>
      <c r="G57" s="80" t="s">
        <v>129</v>
      </c>
      <c r="J57" s="82"/>
      <c r="K57" s="82">
        <v>5</v>
      </c>
      <c r="L57" s="82">
        <v>4</v>
      </c>
      <c r="M57" s="82">
        <v>3</v>
      </c>
      <c r="N57" s="82">
        <v>2</v>
      </c>
      <c r="O57" s="82">
        <v>1</v>
      </c>
    </row>
    <row r="58" spans="1:36" s="80" customFormat="1" x14ac:dyDescent="0.2">
      <c r="A58" s="86"/>
      <c r="B58" s="98"/>
      <c r="C58" s="98"/>
      <c r="D58" s="93"/>
      <c r="E58" s="80" t="s">
        <v>130</v>
      </c>
      <c r="G58" s="80" t="s">
        <v>83</v>
      </c>
      <c r="H58" s="71">
        <f>SUM(J58:O58)</f>
        <v>6.5914279550170924</v>
      </c>
      <c r="J58" s="190">
        <f>(1+$F56)^J57</f>
        <v>1</v>
      </c>
      <c r="K58" s="190">
        <f t="shared" ref="K58:O58" si="12">(1+$F56)^K57</f>
        <v>1.2020998056030281</v>
      </c>
      <c r="L58" s="190">
        <f t="shared" si="12"/>
        <v>1.1586504150390631</v>
      </c>
      <c r="M58" s="190">
        <f t="shared" si="12"/>
        <v>1.1167714843750003</v>
      </c>
      <c r="N58" s="190">
        <f t="shared" si="12"/>
        <v>1.0764062500000002</v>
      </c>
      <c r="O58" s="190">
        <f t="shared" si="12"/>
        <v>1.0375000000000001</v>
      </c>
    </row>
    <row r="59" spans="1:36" s="80" customFormat="1" x14ac:dyDescent="0.2">
      <c r="A59" s="86"/>
      <c r="B59" s="98"/>
      <c r="C59" s="98"/>
      <c r="D59" s="93"/>
    </row>
    <row r="60" spans="1:36" s="17" customFormat="1" x14ac:dyDescent="0.2">
      <c r="A60" s="99" t="s">
        <v>131</v>
      </c>
      <c r="B60" s="100"/>
      <c r="C60" s="100"/>
      <c r="D60" s="101"/>
    </row>
    <row r="61" spans="1:36" s="80" customFormat="1" x14ac:dyDescent="0.2">
      <c r="A61" s="86"/>
      <c r="B61" s="98"/>
      <c r="C61" s="98"/>
      <c r="D61" s="93"/>
    </row>
    <row r="62" spans="1:36" s="80" customFormat="1" x14ac:dyDescent="0.2">
      <c r="A62" s="86"/>
      <c r="B62" s="98"/>
      <c r="C62" s="98"/>
      <c r="D62" s="93"/>
      <c r="E62" s="159" t="str">
        <f>E45</f>
        <v>Import incentive payment after application of the cap</v>
      </c>
      <c r="F62" s="159">
        <f t="shared" ref="F62:O62" si="13">F45</f>
        <v>0</v>
      </c>
      <c r="G62" s="159" t="str">
        <f t="shared" si="13"/>
        <v>£m (real)</v>
      </c>
      <c r="H62" s="159">
        <f t="shared" si="13"/>
        <v>0.51</v>
      </c>
      <c r="I62" s="159">
        <f t="shared" si="13"/>
        <v>0</v>
      </c>
      <c r="J62" s="159">
        <f t="shared" si="13"/>
        <v>0</v>
      </c>
      <c r="K62" s="159">
        <f t="shared" si="13"/>
        <v>0</v>
      </c>
      <c r="L62" s="159">
        <f t="shared" si="13"/>
        <v>0.1</v>
      </c>
      <c r="M62" s="159">
        <f t="shared" si="13"/>
        <v>0.13400000000000001</v>
      </c>
      <c r="N62" s="159">
        <f t="shared" si="13"/>
        <v>0.13600000000000001</v>
      </c>
      <c r="O62" s="159">
        <f t="shared" si="13"/>
        <v>0.14000000000000001</v>
      </c>
    </row>
    <row r="63" spans="1:36" s="190" customFormat="1" x14ac:dyDescent="0.2">
      <c r="A63" s="225"/>
      <c r="B63" s="187"/>
      <c r="C63" s="187"/>
      <c r="D63" s="226"/>
      <c r="E63" s="190" t="str">
        <f>E52</f>
        <v>RPI adjustment factor</v>
      </c>
      <c r="F63" s="190">
        <f t="shared" ref="F63:O63" si="14">F52</f>
        <v>0</v>
      </c>
      <c r="G63" s="190">
        <f t="shared" si="14"/>
        <v>0</v>
      </c>
      <c r="H63" s="190">
        <f t="shared" si="14"/>
        <v>6.0441745403307454</v>
      </c>
      <c r="I63" s="190">
        <f t="shared" si="14"/>
        <v>0</v>
      </c>
      <c r="J63" s="190">
        <f t="shared" si="14"/>
        <v>1.0357142857142858</v>
      </c>
      <c r="K63" s="190">
        <f t="shared" si="14"/>
        <v>1.01953125</v>
      </c>
      <c r="L63" s="190">
        <f t="shared" si="14"/>
        <v>1.0116279069767442</v>
      </c>
      <c r="M63" s="190">
        <f t="shared" si="14"/>
        <v>1</v>
      </c>
      <c r="N63" s="190">
        <f t="shared" si="14"/>
        <v>0.99239543726235746</v>
      </c>
      <c r="O63" s="190">
        <f t="shared" si="14"/>
        <v>0.98490566037735849</v>
      </c>
    </row>
    <row r="64" spans="1:36" s="190" customFormat="1" x14ac:dyDescent="0.2">
      <c r="A64" s="225"/>
      <c r="B64" s="187"/>
      <c r="C64" s="187"/>
      <c r="D64" s="226"/>
      <c r="E64" s="190" t="str">
        <f>E58</f>
        <v>Time value of money factor</v>
      </c>
      <c r="F64" s="190">
        <f t="shared" ref="F64:O64" si="15">F58</f>
        <v>0</v>
      </c>
      <c r="G64" s="190" t="str">
        <f t="shared" si="15"/>
        <v>Factor</v>
      </c>
      <c r="H64" s="190">
        <f t="shared" si="15"/>
        <v>6.5914279550170924</v>
      </c>
      <c r="I64" s="190">
        <f t="shared" si="15"/>
        <v>0</v>
      </c>
      <c r="J64" s="190">
        <f t="shared" si="15"/>
        <v>1</v>
      </c>
      <c r="K64" s="190">
        <f t="shared" si="15"/>
        <v>1.2020998056030281</v>
      </c>
      <c r="L64" s="190">
        <f t="shared" si="15"/>
        <v>1.1586504150390631</v>
      </c>
      <c r="M64" s="190">
        <f t="shared" si="15"/>
        <v>1.1167714843750003</v>
      </c>
      <c r="N64" s="190">
        <f t="shared" si="15"/>
        <v>1.0764062500000002</v>
      </c>
      <c r="O64" s="190">
        <f t="shared" si="15"/>
        <v>1.0375000000000001</v>
      </c>
    </row>
    <row r="65" spans="1:15" s="159" customFormat="1" x14ac:dyDescent="0.2">
      <c r="A65" s="222"/>
      <c r="B65" s="223"/>
      <c r="C65" s="223"/>
      <c r="D65" s="224"/>
      <c r="E65" s="159" t="s">
        <v>133</v>
      </c>
      <c r="G65" s="159" t="s">
        <v>132</v>
      </c>
      <c r="H65" s="159">
        <f>SUM(J65:O65)</f>
        <v>0.55519524405956489</v>
      </c>
      <c r="J65" s="159">
        <f>J62*J63*J64</f>
        <v>0</v>
      </c>
      <c r="K65" s="159">
        <f t="shared" ref="K65:O65" si="16">K62*K63*K64</f>
        <v>0</v>
      </c>
      <c r="L65" s="159">
        <f t="shared" si="16"/>
        <v>0.11721230942837034</v>
      </c>
      <c r="M65" s="159">
        <f t="shared" si="16"/>
        <v>0.14964737890625004</v>
      </c>
      <c r="N65" s="159">
        <f t="shared" si="16"/>
        <v>0.14527800855513312</v>
      </c>
      <c r="O65" s="159">
        <f t="shared" si="16"/>
        <v>0.14305754716981134</v>
      </c>
    </row>
    <row r="66" spans="1:15" x14ac:dyDescent="0.2">
      <c r="H66" s="196"/>
    </row>
    <row r="67" spans="1:15" x14ac:dyDescent="0.2">
      <c r="E67" s="196" t="str">
        <f>E65</f>
        <v>Value of import incentive at PR19 price base</v>
      </c>
      <c r="F67" s="196">
        <f t="shared" ref="F67:O67" si="17">F65</f>
        <v>0</v>
      </c>
      <c r="G67" s="196" t="str">
        <f t="shared" si="17"/>
        <v>£m (PR19 real)</v>
      </c>
      <c r="H67" s="196">
        <f t="shared" si="17"/>
        <v>0.55519524405956489</v>
      </c>
      <c r="I67" s="196">
        <f t="shared" si="17"/>
        <v>0</v>
      </c>
      <c r="J67" s="196">
        <f t="shared" si="17"/>
        <v>0</v>
      </c>
      <c r="K67" s="196">
        <f t="shared" si="17"/>
        <v>0</v>
      </c>
      <c r="L67" s="196">
        <f t="shared" si="17"/>
        <v>0.11721230942837034</v>
      </c>
      <c r="M67" s="196">
        <f t="shared" si="17"/>
        <v>0.14964737890625004</v>
      </c>
      <c r="N67" s="196">
        <f t="shared" si="17"/>
        <v>0.14527800855513312</v>
      </c>
      <c r="O67" s="196">
        <f t="shared" si="17"/>
        <v>0.14305754716981134</v>
      </c>
    </row>
    <row r="68" spans="1:15" x14ac:dyDescent="0.2">
      <c r="E68" s="215" t="s">
        <v>134</v>
      </c>
      <c r="F68" s="215">
        <f>SUM(J67:O67)</f>
        <v>0.55519524405956489</v>
      </c>
      <c r="G68" s="215" t="s">
        <v>132</v>
      </c>
      <c r="H68" s="196"/>
      <c r="I68" s="196"/>
      <c r="J68" s="196"/>
      <c r="K68" s="196"/>
      <c r="L68" s="196"/>
      <c r="M68" s="196"/>
      <c r="N68" s="196"/>
      <c r="O68" s="196"/>
    </row>
    <row r="70" spans="1:15" x14ac:dyDescent="0.2">
      <c r="E70" s="13" t="s">
        <v>135</v>
      </c>
    </row>
    <row r="72" spans="1:15" s="209" customFormat="1" x14ac:dyDescent="0.2">
      <c r="A72" s="206" t="s">
        <v>0</v>
      </c>
      <c r="B72" s="207"/>
      <c r="C72" s="207"/>
      <c r="D72" s="208"/>
    </row>
  </sheetData>
  <conditionalFormatting sqref="J4:AJ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InpCol</vt:lpstr>
      <vt:lpstr>Time</vt:lpstr>
      <vt:lpstr>Export incentive</vt:lpstr>
      <vt:lpstr>Import incentive</vt:lpstr>
      <vt:lpstr>'Export incentive'!Print_Titles</vt:lpstr>
      <vt:lpstr>'Import incentive'!Print_Titles</vt:lpstr>
      <vt:lpstr>InpCol!Print_Titles</vt:lpstr>
      <vt:lpstr>Time!Print_Titles</vt:lpstr>
    </vt:vector>
  </TitlesOfParts>
  <Company>Water Services Regulation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model template</dc:title>
  <dc:creator>Robert Thorp</dc:creator>
  <cp:keywords>Financial modelling template</cp:keywords>
  <cp:lastModifiedBy>Robert Thorp</cp:lastModifiedBy>
  <cp:lastPrinted>2015-02-11T09:30:30Z</cp:lastPrinted>
  <dcterms:created xsi:type="dcterms:W3CDTF">2015-02-10T14:45:54Z</dcterms:created>
  <dcterms:modified xsi:type="dcterms:W3CDTF">2015-04-01T10:25:06Z</dcterms:modified>
</cp:coreProperties>
</file>