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415" yWindow="-150" windowWidth="14700" windowHeight="12900" tabRatio="637"/>
  </bookViews>
  <sheets>
    <sheet name="Cover" sheetId="10" r:id="rId1"/>
    <sheet name="Flow chart" sheetId="14" r:id="rId2"/>
    <sheet name="Input" sheetId="3" r:id="rId3"/>
    <sheet name="Calc" sheetId="4" r:id="rId4"/>
    <sheet name="Summary of ex ante outputs" sheetId="8" r:id="rId5"/>
    <sheet name="Reconcilation exante to expost" sheetId="11" r:id="rId6"/>
    <sheet name="Ex post outputs" sheetId="9" r:id="rId7"/>
    <sheet name="Matrix" sheetId="6" r:id="rId8"/>
  </sheets>
  <definedNames>
    <definedName name="Baseyear">Input!$Y$2</definedName>
    <definedName name="IDoK_submissions_for_claim_under_RCC4">Cover!$A$55</definedName>
    <definedName name="_xlnm.Print_Area" localSheetId="3">Calc!$A$1:$AK$199</definedName>
    <definedName name="_xlnm.Print_Area" localSheetId="1">'Flow chart'!$A$1:$V$103</definedName>
    <definedName name="_xlnm.Print_Area" localSheetId="7">Matrix!$A$1:$O$19</definedName>
    <definedName name="_xlnm.Print_Area" localSheetId="5">'Reconcilation exante to expost'!$A$1:$AM$70</definedName>
    <definedName name="Z_3FDF7207_004C_4A93_86DD_71ED7363ED58_.wvu.Cols" localSheetId="3" hidden="1">Calc!$X:$X</definedName>
    <definedName name="Z_3FDF7207_004C_4A93_86DD_71ED7363ED58_.wvu.Cols" localSheetId="2" hidden="1">Input!#REF!</definedName>
  </definedNames>
  <calcPr calcId="145621"/>
  <customWorkbookViews>
    <customWorkbookView name="salim.lorgat - Personal View" guid="{3FDF7207-004C-4A93-86DD-71ED7363ED58}" mergeInterval="0" personalView="1" maximized="1" windowWidth="1276" windowHeight="784" activeSheetId="3"/>
  </customWorkbookViews>
</workbook>
</file>

<file path=xl/calcChain.xml><?xml version="1.0" encoding="utf-8"?>
<calcChain xmlns="http://schemas.openxmlformats.org/spreadsheetml/2006/main">
  <c r="AF6" i="4" l="1"/>
  <c r="AE6" i="4"/>
  <c r="AD6" i="4"/>
  <c r="AC6" i="4"/>
  <c r="AB6" i="4"/>
  <c r="AA6" i="4"/>
  <c r="E17" i="9" l="1"/>
  <c r="E16" i="9"/>
  <c r="AB161" i="4" l="1"/>
  <c r="AF143" i="4"/>
  <c r="AE143" i="4"/>
  <c r="AD143" i="4"/>
  <c r="AC143" i="4"/>
  <c r="AB143" i="4"/>
  <c r="AF139" i="4"/>
  <c r="AE139" i="4"/>
  <c r="AD139" i="4"/>
  <c r="AC139" i="4"/>
  <c r="AB139" i="4"/>
  <c r="AB66" i="4"/>
  <c r="AF67" i="4"/>
  <c r="AE67" i="4"/>
  <c r="AD67" i="4"/>
  <c r="AC67" i="4"/>
  <c r="AF66" i="4"/>
  <c r="AE66" i="4"/>
  <c r="AD66" i="4"/>
  <c r="AC66" i="4"/>
  <c r="AB67" i="4"/>
  <c r="AB165" i="4"/>
  <c r="Y5" i="4"/>
  <c r="Z5" i="4" s="1"/>
  <c r="Z6" i="4" s="1"/>
  <c r="AB175" i="4"/>
  <c r="AA5" i="4" l="1"/>
  <c r="AB171" i="4"/>
  <c r="AB5" i="4" l="1"/>
  <c r="AC5" i="4" l="1"/>
  <c r="AD5" i="4" l="1"/>
  <c r="AE5" i="4" l="1"/>
  <c r="E2" i="9"/>
  <c r="E2" i="11"/>
  <c r="E2" i="8"/>
  <c r="AF5" i="4" l="1"/>
  <c r="Y25" i="4"/>
  <c r="AF25" i="4"/>
  <c r="AE25" i="4"/>
  <c r="AD25" i="4"/>
  <c r="AC25" i="4"/>
  <c r="AB25" i="4"/>
  <c r="AA25" i="4"/>
  <c r="Z25" i="4"/>
  <c r="Y14" i="4"/>
  <c r="Y28" i="4"/>
  <c r="Y17" i="4"/>
  <c r="Y29" i="4" l="1"/>
  <c r="Y31" i="4"/>
  <c r="Z28" i="4"/>
  <c r="Z31" i="4" s="1"/>
  <c r="AA28" i="4" l="1"/>
  <c r="AA31" i="4" s="1"/>
  <c r="Z29"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O18" i="6" l="1"/>
  <c r="AB28" i="4"/>
  <c r="AC28" i="4" s="1"/>
  <c r="AD28" i="4" s="1"/>
  <c r="AE28" i="4" s="1"/>
  <c r="AF28" i="4" s="1"/>
  <c r="AA29" i="4"/>
  <c r="O19" i="6"/>
  <c r="O15" i="6"/>
  <c r="O6" i="6"/>
  <c r="O11" i="6"/>
  <c r="O7" i="6"/>
  <c r="O17" i="6"/>
  <c r="O13" i="6"/>
  <c r="O9" i="6"/>
  <c r="O5" i="6"/>
  <c r="O16" i="6"/>
  <c r="O12" i="6"/>
  <c r="O8" i="6"/>
  <c r="O14" i="6"/>
  <c r="O10" i="6"/>
  <c r="E26" i="11"/>
  <c r="E25" i="11"/>
  <c r="E24" i="11"/>
  <c r="E22" i="11"/>
  <c r="E21" i="11"/>
  <c r="E18" i="11"/>
  <c r="E17" i="11"/>
  <c r="E16" i="11"/>
  <c r="E19" i="11"/>
  <c r="E27" i="11"/>
  <c r="AC31" i="4" l="1"/>
  <c r="AD31" i="4" s="1"/>
  <c r="AE31" i="4" s="1"/>
  <c r="AF31" i="4" s="1"/>
  <c r="AB31" i="4"/>
  <c r="AB32" i="4" s="1"/>
  <c r="AB29" i="4"/>
  <c r="N2" i="6"/>
  <c r="N3" i="6"/>
  <c r="N4" i="6"/>
  <c r="AC29" i="4" l="1"/>
  <c r="N19" i="6"/>
  <c r="N17" i="6"/>
  <c r="N15" i="6"/>
  <c r="N6" i="6"/>
  <c r="N13" i="6"/>
  <c r="N11" i="6"/>
  <c r="N9" i="6"/>
  <c r="N7" i="6"/>
  <c r="N5" i="6"/>
  <c r="N18" i="6"/>
  <c r="N16" i="6"/>
  <c r="N14" i="6"/>
  <c r="N12" i="6"/>
  <c r="N10" i="6"/>
  <c r="N8" i="6"/>
  <c r="AD29" i="4" l="1"/>
  <c r="Y26" i="4"/>
  <c r="AE29" i="4" l="1"/>
  <c r="AB55" i="4"/>
  <c r="AB16" i="11" s="1"/>
  <c r="AC55" i="4"/>
  <c r="AC16" i="11" s="1"/>
  <c r="AD55" i="4"/>
  <c r="AD16" i="11" s="1"/>
  <c r="AE55" i="4"/>
  <c r="AE16" i="11" s="1"/>
  <c r="AF55" i="4"/>
  <c r="AF16" i="11" s="1"/>
  <c r="AB56" i="4"/>
  <c r="AB17" i="11" s="1"/>
  <c r="AC56" i="4"/>
  <c r="AC17" i="11" s="1"/>
  <c r="AD56" i="4"/>
  <c r="AD17" i="11" s="1"/>
  <c r="AE56" i="4"/>
  <c r="AE17" i="11" s="1"/>
  <c r="AF56" i="4"/>
  <c r="AF17" i="11" s="1"/>
  <c r="AB59" i="4"/>
  <c r="AB21" i="11" s="1"/>
  <c r="AC59" i="4"/>
  <c r="AC21" i="11" s="1"/>
  <c r="AD59" i="4"/>
  <c r="AD21" i="11" s="1"/>
  <c r="AE59" i="4"/>
  <c r="AE21" i="11" s="1"/>
  <c r="AF59" i="4"/>
  <c r="AF21" i="11" s="1"/>
  <c r="AB60" i="4"/>
  <c r="AB22" i="11" s="1"/>
  <c r="AC60" i="4"/>
  <c r="AC22" i="11" s="1"/>
  <c r="AD60" i="4"/>
  <c r="AD22" i="11" s="1"/>
  <c r="AE60" i="4"/>
  <c r="AE22" i="11" s="1"/>
  <c r="AF60" i="4"/>
  <c r="AF22" i="11" s="1"/>
  <c r="AB45" i="11"/>
  <c r="AC45" i="11"/>
  <c r="AD45" i="11"/>
  <c r="AE45" i="11"/>
  <c r="AF45" i="11"/>
  <c r="AB46" i="11"/>
  <c r="AC46" i="11"/>
  <c r="AD46" i="11"/>
  <c r="AE46" i="11"/>
  <c r="AF46" i="11"/>
  <c r="AB70" i="4"/>
  <c r="AB50" i="11" s="1"/>
  <c r="AC70" i="4"/>
  <c r="AC50" i="11" s="1"/>
  <c r="AD70" i="4"/>
  <c r="AD50" i="11" s="1"/>
  <c r="AE70" i="4"/>
  <c r="AE50" i="11" s="1"/>
  <c r="AF70" i="4"/>
  <c r="AF50" i="11" s="1"/>
  <c r="AB71" i="4"/>
  <c r="AB51" i="11" s="1"/>
  <c r="AC71" i="4"/>
  <c r="AC51" i="11" s="1"/>
  <c r="AD71" i="4"/>
  <c r="AD51" i="11" s="1"/>
  <c r="AE71" i="4"/>
  <c r="AE51" i="11" s="1"/>
  <c r="AF71" i="4"/>
  <c r="AF51" i="11" s="1"/>
  <c r="AF29" i="4" l="1"/>
  <c r="AM51" i="11"/>
  <c r="AM22" i="11"/>
  <c r="AM50" i="11"/>
  <c r="AM21" i="11"/>
  <c r="AM17" i="11"/>
  <c r="AM16" i="11"/>
  <c r="AM46" i="11"/>
  <c r="AM45" i="11"/>
  <c r="AF73" i="4"/>
  <c r="AF53" i="11" s="1"/>
  <c r="AE63" i="4"/>
  <c r="AE25" i="11" s="1"/>
  <c r="AD74" i="4"/>
  <c r="AD54" i="11" s="1"/>
  <c r="AE73" i="4"/>
  <c r="AE53" i="11" s="1"/>
  <c r="AC63" i="4"/>
  <c r="AC25" i="11" s="1"/>
  <c r="AB73" i="4"/>
  <c r="AB53" i="11" s="1"/>
  <c r="AC74" i="4"/>
  <c r="AC54" i="11" s="1"/>
  <c r="AD73" i="4"/>
  <c r="AD53" i="11" s="1"/>
  <c r="AE74" i="4"/>
  <c r="AE54" i="11" s="1"/>
  <c r="AC62" i="4"/>
  <c r="AC24" i="11" s="1"/>
  <c r="AF63" i="4"/>
  <c r="AF25" i="11" s="1"/>
  <c r="AB63" i="4"/>
  <c r="AB25" i="11" s="1"/>
  <c r="AF62" i="4"/>
  <c r="AF24" i="11" s="1"/>
  <c r="AB62" i="4"/>
  <c r="AB24" i="11" s="1"/>
  <c r="AD63" i="4"/>
  <c r="AD25" i="11" s="1"/>
  <c r="AE62" i="4"/>
  <c r="AE24" i="11" s="1"/>
  <c r="AF74" i="4"/>
  <c r="AF54" i="11" s="1"/>
  <c r="AB74" i="4"/>
  <c r="AB54" i="11" s="1"/>
  <c r="AC73" i="4"/>
  <c r="AC53" i="11" s="1"/>
  <c r="AD62" i="4"/>
  <c r="AD24" i="11" s="1"/>
  <c r="AF33" i="8"/>
  <c r="AE33" i="8"/>
  <c r="AD33" i="8"/>
  <c r="AC33" i="8"/>
  <c r="AB33" i="8"/>
  <c r="AF32" i="8"/>
  <c r="AE32" i="8"/>
  <c r="AD32" i="8"/>
  <c r="AC32" i="8"/>
  <c r="AB32" i="8"/>
  <c r="AB22" i="8"/>
  <c r="AC22" i="8"/>
  <c r="AD22" i="8"/>
  <c r="AE22" i="8"/>
  <c r="AF22" i="8"/>
  <c r="AB23" i="8"/>
  <c r="AC23" i="8"/>
  <c r="AD23" i="8"/>
  <c r="AE23" i="8"/>
  <c r="AF23" i="8"/>
  <c r="AB21" i="8"/>
  <c r="AC21" i="8"/>
  <c r="AD21" i="8"/>
  <c r="AE21" i="8"/>
  <c r="AF21" i="8"/>
  <c r="E66" i="8"/>
  <c r="E67" i="8"/>
  <c r="E58" i="8"/>
  <c r="E59" i="8"/>
  <c r="E32" i="8"/>
  <c r="E33" i="8"/>
  <c r="E22" i="8"/>
  <c r="E23" i="8"/>
  <c r="AM25" i="11" l="1"/>
  <c r="AM24" i="11"/>
  <c r="AM54" i="11"/>
  <c r="AM53" i="11"/>
  <c r="Y106" i="4"/>
  <c r="Y27" i="11" s="1"/>
  <c r="AM23" i="8"/>
  <c r="AM32" i="8"/>
  <c r="AM33" i="8"/>
  <c r="AM21" i="8"/>
  <c r="AM22" i="8"/>
  <c r="E49" i="8"/>
  <c r="AB49" i="8"/>
  <c r="AC49" i="8"/>
  <c r="AD49" i="8"/>
  <c r="AE49" i="8"/>
  <c r="AF49" i="8"/>
  <c r="E50" i="8"/>
  <c r="AB50" i="8"/>
  <c r="AC50" i="8"/>
  <c r="AD50" i="8"/>
  <c r="AE50" i="8"/>
  <c r="AF50" i="8"/>
  <c r="E42" i="8"/>
  <c r="AB42" i="8"/>
  <c r="AC42" i="8"/>
  <c r="AD42" i="8"/>
  <c r="AE42" i="8"/>
  <c r="AF42" i="8"/>
  <c r="E41" i="8"/>
  <c r="AB41" i="8"/>
  <c r="AC41" i="8"/>
  <c r="AD41" i="8"/>
  <c r="AE41" i="8"/>
  <c r="AF41" i="8"/>
  <c r="E31" i="8"/>
  <c r="AB31" i="8"/>
  <c r="AC31" i="8"/>
  <c r="AD31" i="8"/>
  <c r="AE31" i="8"/>
  <c r="AF31" i="8"/>
  <c r="E21" i="8"/>
  <c r="AM31" i="8" l="1"/>
  <c r="Y94" i="4"/>
  <c r="Y19" i="11" s="1"/>
  <c r="AM49" i="8"/>
  <c r="AM41" i="8"/>
  <c r="AM42" i="8"/>
  <c r="AM50" i="8"/>
  <c r="M4" i="6" l="1"/>
  <c r="L4" i="6"/>
  <c r="K4" i="6"/>
  <c r="J4" i="6"/>
  <c r="I4" i="6"/>
  <c r="H4" i="6"/>
  <c r="G4" i="6"/>
  <c r="F4" i="6"/>
  <c r="E4" i="6"/>
  <c r="D4" i="6"/>
  <c r="C4" i="6"/>
  <c r="B4" i="6"/>
  <c r="Y32" i="4" l="1"/>
  <c r="AF152" i="4" l="1"/>
  <c r="AE152" i="4"/>
  <c r="AD152" i="4"/>
  <c r="AC152" i="4"/>
  <c r="AB152" i="4"/>
  <c r="AB154" i="4" s="1"/>
  <c r="AA152" i="4"/>
  <c r="AF148" i="4"/>
  <c r="AE148" i="4"/>
  <c r="AD148" i="4"/>
  <c r="AC148" i="4"/>
  <c r="AB148" i="4"/>
  <c r="AB150" i="4" s="1"/>
  <c r="AA148" i="4"/>
  <c r="Y13" i="4" l="1"/>
  <c r="X6" i="4"/>
  <c r="E68" i="8"/>
  <c r="E60" i="8"/>
  <c r="E14" i="9" l="1"/>
  <c r="F13" i="9"/>
  <c r="G13" i="9"/>
  <c r="H13" i="9"/>
  <c r="I13" i="9"/>
  <c r="J13" i="9"/>
  <c r="K13" i="9"/>
  <c r="L13" i="9"/>
  <c r="M13" i="9"/>
  <c r="N13" i="9"/>
  <c r="O13" i="9"/>
  <c r="P13" i="9"/>
  <c r="Q13" i="9"/>
  <c r="R13" i="9"/>
  <c r="S13" i="9"/>
  <c r="T13" i="9"/>
  <c r="U13" i="9"/>
  <c r="V13" i="9"/>
  <c r="W13" i="9"/>
  <c r="X13" i="9"/>
  <c r="E13" i="9"/>
  <c r="E76" i="8" l="1"/>
  <c r="E75" i="8"/>
  <c r="E73" i="8"/>
  <c r="E72" i="8"/>
  <c r="E65" i="8"/>
  <c r="E64" i="8"/>
  <c r="E63" i="8"/>
  <c r="E62" i="8"/>
  <c r="E55" i="8"/>
  <c r="E56" i="8"/>
  <c r="E57" i="8"/>
  <c r="E54" i="8"/>
  <c r="AF48" i="8"/>
  <c r="AE48" i="8"/>
  <c r="AD48" i="8"/>
  <c r="AC48" i="8"/>
  <c r="AB48" i="8"/>
  <c r="AF47" i="8"/>
  <c r="AE47" i="8"/>
  <c r="AD47" i="8"/>
  <c r="AC47" i="8"/>
  <c r="AB47" i="8"/>
  <c r="AF46" i="8"/>
  <c r="AE46" i="8"/>
  <c r="AD46" i="8"/>
  <c r="AC46" i="8"/>
  <c r="AB46" i="8"/>
  <c r="AF45" i="8"/>
  <c r="AE45" i="8"/>
  <c r="AD45" i="8"/>
  <c r="AC45" i="8"/>
  <c r="AB45" i="8"/>
  <c r="AF40" i="8"/>
  <c r="AE40" i="8"/>
  <c r="AD40" i="8"/>
  <c r="AC40" i="8"/>
  <c r="AB40" i="8"/>
  <c r="AF39" i="8"/>
  <c r="AE39" i="8"/>
  <c r="AD39" i="8"/>
  <c r="AC39" i="8"/>
  <c r="AB39" i="8"/>
  <c r="AF38" i="8"/>
  <c r="AE38" i="8"/>
  <c r="AD38" i="8"/>
  <c r="AC38" i="8"/>
  <c r="AB38" i="8"/>
  <c r="AF37" i="8"/>
  <c r="AE37" i="8"/>
  <c r="AD37" i="8"/>
  <c r="AC37" i="8"/>
  <c r="AB37" i="8"/>
  <c r="E51" i="8"/>
  <c r="E46" i="8"/>
  <c r="E47" i="8"/>
  <c r="E48" i="8"/>
  <c r="E45" i="8"/>
  <c r="E43" i="8"/>
  <c r="E38" i="8"/>
  <c r="E39" i="8"/>
  <c r="E40" i="8"/>
  <c r="E37" i="8"/>
  <c r="AF30" i="8"/>
  <c r="AE30" i="8"/>
  <c r="AD30" i="8"/>
  <c r="AC30" i="8"/>
  <c r="AB30" i="8"/>
  <c r="AF20" i="8"/>
  <c r="AE20" i="8"/>
  <c r="AD20" i="8"/>
  <c r="AC20" i="8"/>
  <c r="AB20" i="8"/>
  <c r="AF29" i="8"/>
  <c r="AE29" i="8"/>
  <c r="AD29" i="8"/>
  <c r="AC29" i="8"/>
  <c r="AB29" i="8"/>
  <c r="AF28" i="8"/>
  <c r="AE28" i="8"/>
  <c r="AD28" i="8"/>
  <c r="AC28" i="8"/>
  <c r="AB28" i="8"/>
  <c r="AF27" i="8"/>
  <c r="AE27" i="8"/>
  <c r="AD27" i="8"/>
  <c r="AC27" i="8"/>
  <c r="AB27" i="8"/>
  <c r="AF26" i="8"/>
  <c r="AE26" i="8"/>
  <c r="AD26" i="8"/>
  <c r="AC26" i="8"/>
  <c r="AB26" i="8"/>
  <c r="E34" i="8"/>
  <c r="E30" i="8"/>
  <c r="E27" i="8"/>
  <c r="E28" i="8"/>
  <c r="E29" i="8"/>
  <c r="E26" i="8"/>
  <c r="E24" i="8"/>
  <c r="E17" i="8"/>
  <c r="E18" i="8"/>
  <c r="E19" i="8"/>
  <c r="E20" i="8"/>
  <c r="E16" i="8"/>
  <c r="AF19" i="8"/>
  <c r="AE19" i="8"/>
  <c r="AD19" i="8"/>
  <c r="AC19" i="8"/>
  <c r="AF18" i="8"/>
  <c r="AE18" i="8"/>
  <c r="AD18" i="8"/>
  <c r="AC18" i="8"/>
  <c r="AF17" i="8"/>
  <c r="AE17" i="8"/>
  <c r="AD17" i="8"/>
  <c r="AC17" i="8"/>
  <c r="AF16" i="8"/>
  <c r="AE16" i="8"/>
  <c r="AD16" i="8"/>
  <c r="AC16" i="8"/>
  <c r="AB17" i="8"/>
  <c r="AB18" i="8"/>
  <c r="AB19" i="8"/>
  <c r="AB16" i="8"/>
  <c r="AM30" i="8" l="1"/>
  <c r="AM20" i="8"/>
  <c r="AM19" i="8"/>
  <c r="AM27" i="8"/>
  <c r="AM17" i="8"/>
  <c r="AM18" i="8"/>
  <c r="AM28" i="8"/>
  <c r="AM29" i="8"/>
  <c r="AB43" i="8" l="1"/>
  <c r="Y97" i="4" l="1"/>
  <c r="AC127" i="4" s="1"/>
  <c r="AC38" i="11" s="1"/>
  <c r="Y99" i="4"/>
  <c r="Y48" i="11" s="1"/>
  <c r="AD51" i="8"/>
  <c r="AC51" i="8"/>
  <c r="AE51" i="8"/>
  <c r="AB51" i="8"/>
  <c r="AF51" i="8"/>
  <c r="AF43" i="8"/>
  <c r="AD43" i="8"/>
  <c r="AE43" i="8"/>
  <c r="AC43" i="8"/>
  <c r="AD34" i="8"/>
  <c r="AE34" i="8"/>
  <c r="AB34" i="8"/>
  <c r="AF34" i="8"/>
  <c r="AC34" i="8"/>
  <c r="AD24" i="8"/>
  <c r="AB24" i="8"/>
  <c r="AC24" i="8"/>
  <c r="AF24" i="8"/>
  <c r="AE24" i="8"/>
  <c r="AD127" i="4" l="1"/>
  <c r="AD38" i="11" s="1"/>
  <c r="AE127" i="4"/>
  <c r="AE38" i="11" s="1"/>
  <c r="AF127" i="4"/>
  <c r="AF38" i="11" s="1"/>
  <c r="AB127" i="4"/>
  <c r="AB38" i="11" s="1"/>
  <c r="Y102" i="4"/>
  <c r="AC128" i="4" s="1"/>
  <c r="AC67" i="11" s="1"/>
  <c r="Y110" i="4"/>
  <c r="Y56" i="11" s="1"/>
  <c r="Y95" i="4"/>
  <c r="Y96" i="4"/>
  <c r="AM34" i="8"/>
  <c r="Y75" i="8"/>
  <c r="Y72" i="8"/>
  <c r="AM24" i="8"/>
  <c r="AM38" i="11" l="1"/>
  <c r="Y111" i="4"/>
  <c r="AE75" i="4" s="1"/>
  <c r="AE55" i="11" s="1"/>
  <c r="AD44" i="4"/>
  <c r="AD59" i="8" s="1"/>
  <c r="AD43" i="4"/>
  <c r="AD58" i="8" s="1"/>
  <c r="AC44" i="4"/>
  <c r="AC59" i="8" s="1"/>
  <c r="AC43" i="4"/>
  <c r="AC58" i="8" s="1"/>
  <c r="AF44" i="4"/>
  <c r="AF59" i="8" s="1"/>
  <c r="AF43" i="4"/>
  <c r="AF58" i="8" s="1"/>
  <c r="AE44" i="4"/>
  <c r="AE59" i="8" s="1"/>
  <c r="AE43" i="4"/>
  <c r="AE58" i="8" s="1"/>
  <c r="AB43" i="4"/>
  <c r="AB58" i="8" s="1"/>
  <c r="AB44" i="4"/>
  <c r="AB59" i="8" s="1"/>
  <c r="AD128" i="4"/>
  <c r="AD67" i="11" s="1"/>
  <c r="AF128" i="4"/>
  <c r="AF67" i="11" s="1"/>
  <c r="AB128" i="4"/>
  <c r="AE128" i="4"/>
  <c r="AE67" i="11" s="1"/>
  <c r="Y107" i="4"/>
  <c r="Y108" i="4"/>
  <c r="W6" i="4"/>
  <c r="V6" i="4"/>
  <c r="U6" i="4"/>
  <c r="T6" i="4"/>
  <c r="AB67" i="11" l="1"/>
  <c r="AM67" i="11" s="1"/>
  <c r="AF75" i="4"/>
  <c r="AF55" i="11" s="1"/>
  <c r="AD75" i="4"/>
  <c r="AD55" i="11" s="1"/>
  <c r="AC75" i="4"/>
  <c r="AC55" i="11" s="1"/>
  <c r="AB75" i="4"/>
  <c r="AB55" i="11" s="1"/>
  <c r="AD64" i="4"/>
  <c r="AD26" i="11" s="1"/>
  <c r="AF64" i="4"/>
  <c r="AF26" i="11" s="1"/>
  <c r="AC64" i="4"/>
  <c r="AC26" i="11" s="1"/>
  <c r="AB64" i="4"/>
  <c r="AB26" i="11" s="1"/>
  <c r="AE64" i="4"/>
  <c r="AE26" i="11" s="1"/>
  <c r="AM59" i="8"/>
  <c r="AM58" i="8"/>
  <c r="AM55" i="11" l="1"/>
  <c r="AM26" i="11"/>
  <c r="AF32" i="4" l="1"/>
  <c r="Z32" i="4"/>
  <c r="AA32" i="4"/>
  <c r="AD32" i="4" l="1"/>
  <c r="AE32" i="4"/>
  <c r="AC32" i="4"/>
  <c r="AA26" i="4" l="1"/>
  <c r="Y18" i="4" l="1"/>
  <c r="Z13" i="4" l="1"/>
  <c r="Z14" i="4" s="1"/>
  <c r="Z17" i="4"/>
  <c r="AA17" i="4" s="1"/>
  <c r="AB17" i="4" s="1"/>
  <c r="AC17" i="4" s="1"/>
  <c r="AC18" i="4" s="1"/>
  <c r="Y15" i="4"/>
  <c r="Y20" i="4"/>
  <c r="Y21" i="4" s="1"/>
  <c r="AA13" i="4" l="1"/>
  <c r="AA14" i="4" s="1"/>
  <c r="Z18" i="4"/>
  <c r="AB18" i="4"/>
  <c r="AA18" i="4"/>
  <c r="Z20" i="4"/>
  <c r="Z21" i="4" s="1"/>
  <c r="Z15" i="4"/>
  <c r="AD17" i="4"/>
  <c r="AD18" i="4" s="1"/>
  <c r="AA15" i="4" l="1"/>
  <c r="AA20" i="4"/>
  <c r="AA21" i="4" s="1"/>
  <c r="AB13" i="4"/>
  <c r="AB14" i="4" s="1"/>
  <c r="AE17" i="4"/>
  <c r="AE18" i="4" s="1"/>
  <c r="AB20" i="4" l="1"/>
  <c r="AB21" i="4" s="1"/>
  <c r="AB79" i="4" s="1"/>
  <c r="AB30" i="11" s="1"/>
  <c r="AC13" i="4"/>
  <c r="AC14" i="4" s="1"/>
  <c r="AB15" i="4"/>
  <c r="AF17" i="4"/>
  <c r="AF18" i="4" s="1"/>
  <c r="AB87" i="4" l="1"/>
  <c r="AB62" i="11" s="1"/>
  <c r="AB176" i="4"/>
  <c r="AB172" i="4"/>
  <c r="AB82" i="4"/>
  <c r="AB33" i="11" s="1"/>
  <c r="AD13" i="4"/>
  <c r="AD14" i="4" s="1"/>
  <c r="AC20" i="4"/>
  <c r="AC21" i="4" s="1"/>
  <c r="AC15" i="4"/>
  <c r="AC87" i="4" s="1"/>
  <c r="AB80" i="4"/>
  <c r="AB31" i="11" s="1"/>
  <c r="AB84" i="4"/>
  <c r="AB59" i="11" s="1"/>
  <c r="AB81" i="4"/>
  <c r="AB32" i="11" s="1"/>
  <c r="AB85" i="4"/>
  <c r="AB60" i="11" s="1"/>
  <c r="AC171" i="4" l="1"/>
  <c r="AC172" i="4" s="1"/>
  <c r="AB173" i="4"/>
  <c r="AC175" i="4"/>
  <c r="AC176" i="4" s="1"/>
  <c r="AB177" i="4"/>
  <c r="AC62" i="11"/>
  <c r="AC82" i="4"/>
  <c r="AC33" i="11" s="1"/>
  <c r="AC79" i="4"/>
  <c r="AC30" i="11" s="1"/>
  <c r="AC84" i="4"/>
  <c r="AC59" i="11" s="1"/>
  <c r="AC80" i="4"/>
  <c r="AC31" i="11" s="1"/>
  <c r="AC85" i="4"/>
  <c r="AC60" i="11" s="1"/>
  <c r="AC81" i="4"/>
  <c r="AC32" i="11" s="1"/>
  <c r="AD20" i="4"/>
  <c r="AD21" i="4" s="1"/>
  <c r="AE13" i="4"/>
  <c r="AE14" i="4" s="1"/>
  <c r="AD15" i="4"/>
  <c r="AD87" i="4" s="1"/>
  <c r="AC173" i="4" l="1"/>
  <c r="AD171" i="4"/>
  <c r="AD172" i="4" s="1"/>
  <c r="AC177" i="4"/>
  <c r="AD175" i="4"/>
  <c r="AD176" i="4" s="1"/>
  <c r="AD62" i="11"/>
  <c r="AD82" i="4"/>
  <c r="AD33" i="11" s="1"/>
  <c r="AE20" i="4"/>
  <c r="AE21" i="4" s="1"/>
  <c r="AF13" i="4"/>
  <c r="AF14" i="4" s="1"/>
  <c r="AE15" i="4"/>
  <c r="AE87" i="4" s="1"/>
  <c r="AD85" i="4"/>
  <c r="AD60" i="11" s="1"/>
  <c r="AD79" i="4"/>
  <c r="AD30" i="11" s="1"/>
  <c r="AD84" i="4"/>
  <c r="AD59" i="11" s="1"/>
  <c r="AD80" i="4"/>
  <c r="AD31" i="11" s="1"/>
  <c r="AD81" i="4"/>
  <c r="AD32" i="11" s="1"/>
  <c r="AM48" i="8"/>
  <c r="AM47" i="8"/>
  <c r="AM46" i="8"/>
  <c r="AE175" i="4" l="1"/>
  <c r="AE176" i="4" s="1"/>
  <c r="AD177" i="4"/>
  <c r="AE171" i="4"/>
  <c r="AE172" i="4" s="1"/>
  <c r="AD173" i="4"/>
  <c r="AE62" i="11"/>
  <c r="AE82" i="4"/>
  <c r="AE33" i="11" s="1"/>
  <c r="AF15" i="4"/>
  <c r="AF87" i="4" s="1"/>
  <c r="AF20" i="4"/>
  <c r="AF21" i="4" s="1"/>
  <c r="AE85" i="4"/>
  <c r="AE60" i="11" s="1"/>
  <c r="AE80" i="4"/>
  <c r="AE31" i="11" s="1"/>
  <c r="AE79" i="4"/>
  <c r="AE30" i="11" s="1"/>
  <c r="AE84" i="4"/>
  <c r="AE59" i="11" s="1"/>
  <c r="AE81" i="4"/>
  <c r="AE32" i="11" s="1"/>
  <c r="AF26" i="4"/>
  <c r="AE26" i="4"/>
  <c r="AD26" i="4"/>
  <c r="AC26" i="4"/>
  <c r="AB26" i="4"/>
  <c r="Z26" i="4"/>
  <c r="AF171" i="4" l="1"/>
  <c r="AF172" i="4" s="1"/>
  <c r="AF173" i="4" s="1"/>
  <c r="AE173" i="4"/>
  <c r="AF175" i="4"/>
  <c r="AF176" i="4" s="1"/>
  <c r="AF177" i="4" s="1"/>
  <c r="AE177" i="4"/>
  <c r="AF82" i="4"/>
  <c r="AF33" i="11" s="1"/>
  <c r="AM33" i="11" s="1"/>
  <c r="AF62" i="11"/>
  <c r="AM62" i="11" s="1"/>
  <c r="AF79" i="4"/>
  <c r="AF30" i="11" s="1"/>
  <c r="AM30" i="11" s="1"/>
  <c r="AF84" i="4"/>
  <c r="AF59" i="11" s="1"/>
  <c r="AM59" i="11" s="1"/>
  <c r="AF85" i="4"/>
  <c r="AF60" i="11" s="1"/>
  <c r="AM60" i="11" s="1"/>
  <c r="AF80" i="4"/>
  <c r="AF31" i="11" s="1"/>
  <c r="AM31" i="11" s="1"/>
  <c r="AF81" i="4"/>
  <c r="AF32" i="11" s="1"/>
  <c r="AM32" i="11" s="1"/>
  <c r="AB40" i="4"/>
  <c r="AF40" i="4"/>
  <c r="AB41" i="4"/>
  <c r="AF41" i="4"/>
  <c r="AB42" i="4"/>
  <c r="AF42" i="4"/>
  <c r="AC39" i="4"/>
  <c r="AC40" i="4"/>
  <c r="AC41" i="4"/>
  <c r="AC42" i="4"/>
  <c r="AF39" i="4"/>
  <c r="AB39" i="4"/>
  <c r="AD40" i="4"/>
  <c r="AD41" i="4"/>
  <c r="AD42" i="4"/>
  <c r="AE39" i="4"/>
  <c r="AE40" i="4"/>
  <c r="AE41" i="4"/>
  <c r="AE42" i="4"/>
  <c r="AD39" i="4"/>
  <c r="Y116" i="4" l="1"/>
  <c r="AF57" i="4"/>
  <c r="AD57" i="4"/>
  <c r="AE57" i="4"/>
  <c r="AB57" i="4"/>
  <c r="AC57" i="4"/>
  <c r="Y119" i="4"/>
  <c r="Y63" i="11" s="1"/>
  <c r="AD54" i="8"/>
  <c r="AC55" i="8"/>
  <c r="AE57" i="8"/>
  <c r="AF54" i="8"/>
  <c r="AB56" i="8"/>
  <c r="AE56" i="8"/>
  <c r="AD56" i="8"/>
  <c r="AC57" i="8"/>
  <c r="AF57" i="8"/>
  <c r="AF55" i="8"/>
  <c r="AE54" i="8"/>
  <c r="AB54" i="8"/>
  <c r="AF56" i="8"/>
  <c r="AD57" i="8"/>
  <c r="AC54" i="8"/>
  <c r="AE55" i="8"/>
  <c r="AD55" i="8"/>
  <c r="AC56" i="8"/>
  <c r="AB57" i="8"/>
  <c r="AB55" i="8"/>
  <c r="AM45" i="8"/>
  <c r="AM40" i="8"/>
  <c r="AM39" i="8"/>
  <c r="AM38" i="8"/>
  <c r="AM37" i="8"/>
  <c r="AM26" i="8"/>
  <c r="AM16" i="8"/>
  <c r="Y34" i="11" l="1"/>
  <c r="AC18" i="11"/>
  <c r="AF18" i="11"/>
  <c r="AE18" i="11"/>
  <c r="AD18" i="11"/>
  <c r="AB138" i="4"/>
  <c r="AB181" i="4" s="1"/>
  <c r="AB18" i="11"/>
  <c r="Y117" i="4"/>
  <c r="AE138" i="4"/>
  <c r="AE181" i="4" s="1"/>
  <c r="AD138" i="4"/>
  <c r="AD181" i="4" s="1"/>
  <c r="AC138" i="4"/>
  <c r="AC181" i="4" s="1"/>
  <c r="AF138" i="4"/>
  <c r="AE60" i="8"/>
  <c r="AC60" i="8"/>
  <c r="AB60" i="8"/>
  <c r="AD60" i="8"/>
  <c r="AF60" i="8"/>
  <c r="AB162" i="4" l="1"/>
  <c r="AB140" i="4"/>
  <c r="AM18" i="11"/>
  <c r="AF140" i="4"/>
  <c r="AF181" i="4"/>
  <c r="AD140" i="4"/>
  <c r="AE140" i="4"/>
  <c r="AC140" i="4"/>
  <c r="AB163" i="4" l="1"/>
  <c r="AB184" i="4" s="1"/>
  <c r="AC161" i="4"/>
  <c r="AC162" i="4" s="1"/>
  <c r="AH149" i="4"/>
  <c r="AF150" i="4" s="1"/>
  <c r="Y6" i="4"/>
  <c r="AC163" i="4" l="1"/>
  <c r="AC184" i="4" s="1"/>
  <c r="AD161" i="4"/>
  <c r="AD162" i="4" s="1"/>
  <c r="M3" i="6"/>
  <c r="M2" i="6"/>
  <c r="L3" i="6"/>
  <c r="L2" i="6"/>
  <c r="K3" i="6"/>
  <c r="K2" i="6"/>
  <c r="J3" i="6"/>
  <c r="J2" i="6"/>
  <c r="I3" i="6"/>
  <c r="I2" i="6"/>
  <c r="H3" i="6"/>
  <c r="H2" i="6"/>
  <c r="G3" i="6"/>
  <c r="G2" i="6"/>
  <c r="F3" i="6"/>
  <c r="F2" i="6"/>
  <c r="E3" i="6"/>
  <c r="E2" i="6"/>
  <c r="D3" i="6"/>
  <c r="D2" i="6"/>
  <c r="C3" i="6"/>
  <c r="C2" i="6"/>
  <c r="B3" i="6"/>
  <c r="B2" i="6"/>
  <c r="AD163" i="4" l="1"/>
  <c r="AD184" i="4" s="1"/>
  <c r="AE161" i="4"/>
  <c r="AE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AF161" i="4" l="1"/>
  <c r="AE163" i="4"/>
  <c r="AE184" i="4" s="1"/>
  <c r="Y101" i="4"/>
  <c r="Y100" i="4"/>
  <c r="AB46" i="4" s="1"/>
  <c r="Y112" i="4"/>
  <c r="Y120" i="4" s="1"/>
  <c r="AM51" i="8"/>
  <c r="AM43" i="8"/>
  <c r="AF162" i="4" l="1"/>
  <c r="AF163" i="4" s="1"/>
  <c r="AF184" i="4" s="1"/>
  <c r="AF51" i="4"/>
  <c r="AF67" i="8" s="1"/>
  <c r="AF50" i="4"/>
  <c r="AF66" i="8" s="1"/>
  <c r="AF49" i="4"/>
  <c r="AB50" i="4"/>
  <c r="AB66" i="8" s="1"/>
  <c r="AE51" i="4"/>
  <c r="AE67" i="8" s="1"/>
  <c r="AE50" i="4"/>
  <c r="AE66" i="8" s="1"/>
  <c r="AE49" i="4"/>
  <c r="AB51" i="4"/>
  <c r="AB67" i="8" s="1"/>
  <c r="AD51" i="4"/>
  <c r="AD67" i="8" s="1"/>
  <c r="AD50" i="4"/>
  <c r="AD66" i="8" s="1"/>
  <c r="AD49" i="4"/>
  <c r="AC51" i="4"/>
  <c r="AC67" i="8" s="1"/>
  <c r="AC50" i="4"/>
  <c r="AC66" i="8" s="1"/>
  <c r="AC49" i="4"/>
  <c r="AB86" i="4"/>
  <c r="AB61" i="11" s="1"/>
  <c r="AC86" i="4"/>
  <c r="AC61" i="11" s="1"/>
  <c r="AD86" i="4"/>
  <c r="AD61" i="11" s="1"/>
  <c r="AE86" i="4"/>
  <c r="AE61" i="11" s="1"/>
  <c r="AF86" i="4"/>
  <c r="AF61" i="11" s="1"/>
  <c r="AE47" i="4"/>
  <c r="AB48" i="4"/>
  <c r="AF48" i="4"/>
  <c r="AF46" i="4"/>
  <c r="AD46" i="4"/>
  <c r="AD47" i="4"/>
  <c r="AB49" i="4"/>
  <c r="AC46" i="4"/>
  <c r="AB47" i="4"/>
  <c r="AF47" i="4"/>
  <c r="AC48" i="4"/>
  <c r="AE46" i="4"/>
  <c r="AC47" i="4"/>
  <c r="AD48" i="4"/>
  <c r="AE48" i="4"/>
  <c r="AH125" i="4"/>
  <c r="AM66" i="11" l="1"/>
  <c r="AH131" i="4"/>
  <c r="AM61" i="11"/>
  <c r="AC68" i="4"/>
  <c r="AE68" i="4"/>
  <c r="AB68" i="4"/>
  <c r="AF68" i="4"/>
  <c r="AD68" i="4"/>
  <c r="AM67" i="8"/>
  <c r="AM66" i="8"/>
  <c r="AE76" i="8"/>
  <c r="AF65" i="8"/>
  <c r="AF63" i="8"/>
  <c r="AC65" i="8"/>
  <c r="AE62" i="8"/>
  <c r="AB63" i="8"/>
  <c r="AF64" i="8"/>
  <c r="AD76" i="8"/>
  <c r="AF76" i="8"/>
  <c r="AE65" i="8"/>
  <c r="AD65" i="8"/>
  <c r="AC62" i="8"/>
  <c r="AB62" i="8"/>
  <c r="AB64" i="8"/>
  <c r="AC63" i="8"/>
  <c r="AD63" i="8"/>
  <c r="AB76" i="8"/>
  <c r="AE64" i="8"/>
  <c r="AD62" i="8"/>
  <c r="AC76" i="8"/>
  <c r="AD64" i="8"/>
  <c r="AC64" i="8"/>
  <c r="AB65" i="8"/>
  <c r="AF62" i="8"/>
  <c r="AE63" i="8"/>
  <c r="AD47" i="11" l="1"/>
  <c r="AB47" i="11"/>
  <c r="AE47" i="11"/>
  <c r="AC47" i="11"/>
  <c r="AF47" i="11"/>
  <c r="AF142" i="4"/>
  <c r="AC142" i="4"/>
  <c r="AD142" i="4"/>
  <c r="AB142" i="4"/>
  <c r="AB166" i="4" s="1"/>
  <c r="AE142" i="4"/>
  <c r="AC68" i="8"/>
  <c r="AE68" i="8"/>
  <c r="AB68" i="8"/>
  <c r="AD68" i="8"/>
  <c r="AF68" i="8"/>
  <c r="AM76" i="8"/>
  <c r="AM65" i="8"/>
  <c r="AM64" i="8"/>
  <c r="AM63" i="8"/>
  <c r="AB144" i="4" l="1"/>
  <c r="AM47" i="11"/>
  <c r="AE144" i="4"/>
  <c r="AE182" i="4"/>
  <c r="AD144" i="4"/>
  <c r="AD182" i="4"/>
  <c r="AF144" i="4"/>
  <c r="AF182" i="4"/>
  <c r="AB182" i="4"/>
  <c r="AC144" i="4"/>
  <c r="AC182" i="4"/>
  <c r="AM62" i="8"/>
  <c r="AB167" i="4" l="1"/>
  <c r="AB185" i="4" s="1"/>
  <c r="AC165" i="4"/>
  <c r="AC166" i="4" s="1"/>
  <c r="AH153" i="4"/>
  <c r="AM68" i="8"/>
  <c r="AC154" i="4"/>
  <c r="AC167" i="4" l="1"/>
  <c r="AC185" i="4" s="1"/>
  <c r="AD165" i="4"/>
  <c r="AD166" i="4" s="1"/>
  <c r="AG14" i="9"/>
  <c r="AD154" i="4"/>
  <c r="AD167" i="4" l="1"/>
  <c r="AD185" i="4" s="1"/>
  <c r="AE165" i="4"/>
  <c r="AE166" i="4" s="1"/>
  <c r="AE154" i="4"/>
  <c r="AE167" i="4" l="1"/>
  <c r="AE185" i="4" s="1"/>
  <c r="AF165" i="4"/>
  <c r="AF154" i="4"/>
  <c r="AF166" i="4" l="1"/>
  <c r="AF167" i="4" s="1"/>
  <c r="AF185" i="4" s="1"/>
  <c r="AD188" i="4"/>
  <c r="AD191" i="4" s="1"/>
  <c r="AF188" i="4"/>
  <c r="AE188" i="4"/>
  <c r="AE191" i="4" s="1"/>
  <c r="AB188" i="4"/>
  <c r="AB191" i="4" s="1"/>
  <c r="AC188" i="4"/>
  <c r="AH124" i="4"/>
  <c r="AH130" i="4" s="1"/>
  <c r="AF191" i="4" l="1"/>
  <c r="AC191" i="4"/>
  <c r="AC194" i="4" s="1"/>
  <c r="AB187" i="4"/>
  <c r="AB190" i="4" s="1"/>
  <c r="AB193" i="4" s="1"/>
  <c r="AM37" i="11"/>
  <c r="AM68" i="11"/>
  <c r="AB194" i="4"/>
  <c r="AF73" i="8"/>
  <c r="AC73" i="8"/>
  <c r="AB73" i="8"/>
  <c r="AE73" i="8"/>
  <c r="AD73" i="8"/>
  <c r="AF187" i="4" l="1"/>
  <c r="AF190" i="4" s="1"/>
  <c r="AE187" i="4"/>
  <c r="AE190" i="4" s="1"/>
  <c r="AC187" i="4"/>
  <c r="AD187" i="4"/>
  <c r="AD190" i="4" s="1"/>
  <c r="AM73" i="8"/>
  <c r="AM55" i="8"/>
  <c r="AM56" i="8"/>
  <c r="AM57" i="8"/>
  <c r="AC190" i="4" l="1"/>
  <c r="AC193" i="4" s="1"/>
  <c r="AM39" i="11"/>
  <c r="AM54" i="8"/>
  <c r="AM60" i="8"/>
  <c r="AC150" i="4" l="1"/>
  <c r="AD150" i="4" l="1"/>
  <c r="AE150" i="4" l="1"/>
  <c r="AG13" i="9" l="1"/>
  <c r="AD194" i="4"/>
  <c r="AE194" i="4" l="1"/>
  <c r="AF194" i="4" l="1"/>
  <c r="AH194" i="4" l="1"/>
  <c r="AG17" i="9" l="1"/>
  <c r="AD193" i="4"/>
  <c r="AE193" i="4" l="1"/>
  <c r="AF193" i="4" l="1"/>
  <c r="AH193" i="4" s="1"/>
  <c r="AG16" i="9" l="1"/>
</calcChain>
</file>

<file path=xl/comments1.xml><?xml version="1.0" encoding="utf-8"?>
<comments xmlns="http://schemas.openxmlformats.org/spreadsheetml/2006/main">
  <authors>
    <author>Mandip Bhangal</author>
  </authors>
  <commentList>
    <comment ref="Y151" authorId="0">
      <text>
        <r>
          <rPr>
            <b/>
            <sz val="9"/>
            <color indexed="81"/>
            <rFont val="Tahoma"/>
            <family val="2"/>
          </rPr>
          <t>Mandip Bhangal: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Y152" authorId="0">
      <text>
        <r>
          <rPr>
            <b/>
            <sz val="9"/>
            <color indexed="81"/>
            <rFont val="Tahoma"/>
            <family val="2"/>
          </rPr>
          <t>Mandip Bhangal: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List>
</comments>
</file>

<file path=xl/comments2.xml><?xml version="1.0" encoding="utf-8"?>
<comments xmlns="http://schemas.openxmlformats.org/spreadsheetml/2006/main">
  <authors>
    <author>Mandip Bhangal</author>
  </authors>
  <commentList>
    <comment ref="AJ149" authorId="0">
      <text>
        <r>
          <rPr>
            <b/>
            <sz val="9"/>
            <color indexed="81"/>
            <rFont val="Tahoma"/>
            <family val="2"/>
          </rPr>
          <t>Mandip Bhangal:</t>
        </r>
        <r>
          <rPr>
            <sz val="9"/>
            <color indexed="81"/>
            <rFont val="Tahoma"/>
            <family val="2"/>
          </rPr>
          <t xml:space="preserve">
This version of the true up model calculates the ex post adjustments in PR09 base year prices. We will restate in the correct price base when applying the adjustments at the next price control.</t>
        </r>
      </text>
    </comment>
    <comment ref="AJ153" authorId="0">
      <text>
        <r>
          <rPr>
            <b/>
            <sz val="9"/>
            <color indexed="81"/>
            <rFont val="Tahoma"/>
            <family val="2"/>
          </rPr>
          <t>Mandip Bhangal:</t>
        </r>
        <r>
          <rPr>
            <sz val="9"/>
            <color indexed="81"/>
            <rFont val="Tahoma"/>
            <family val="2"/>
          </rPr>
          <t xml:space="preserve">
This version of the true up model calculates the ex post adjustments in PR09 base year prices. We will restate in the correct price base when applying the adjustments at the next price control.</t>
        </r>
      </text>
    </comment>
  </commentList>
</comments>
</file>

<file path=xl/sharedStrings.xml><?xml version="1.0" encoding="utf-8"?>
<sst xmlns="http://schemas.openxmlformats.org/spreadsheetml/2006/main" count="1070" uniqueCount="456">
  <si>
    <t>Water: Total enhancements (infra) net of grants &amp; contributions</t>
  </si>
  <si>
    <t>CW00460</t>
  </si>
  <si>
    <t>CW00020</t>
  </si>
  <si>
    <t>CS00020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</si>
  <si>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</si>
  <si>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</si>
  <si>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</si>
  <si>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</si>
  <si>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</si>
  <si>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</si>
  <si>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CS00040</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</si>
  <si>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</si>
  <si>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</si>
  <si>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</si>
  <si>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</si>
  <si>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</si>
  <si>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</si>
  <si>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</si>
  <si>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</si>
  <si>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</si>
  <si>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</si>
  <si>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</si>
  <si>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</si>
  <si>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</si>
  <si>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</si>
  <si>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</si>
  <si>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</si>
  <si>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</si>
  <si>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</si>
  <si>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</si>
  <si>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</si>
  <si>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</si>
  <si>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</si>
  <si>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</si>
  <si>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</si>
  <si>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</si>
  <si>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</si>
  <si>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</si>
  <si>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</si>
  <si>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</si>
  <si>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</si>
  <si>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</si>
  <si>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</si>
  <si>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</si>
  <si>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</si>
  <si>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</si>
  <si>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</si>
  <si>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</si>
  <si>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</si>
  <si>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</si>
  <si>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</si>
  <si>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</si>
  <si>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</si>
  <si>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</si>
  <si>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</si>
  <si>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</si>
  <si>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</si>
  <si>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</si>
  <si>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</si>
  <si>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</si>
  <si>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</si>
  <si>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</si>
  <si>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</si>
  <si>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</si>
  <si>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</si>
  <si>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</si>
  <si>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</si>
  <si>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</si>
  <si>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CW00040</t>
  </si>
  <si>
    <t>Water: MNI (net of grants &amp; contributions)</t>
  </si>
  <si>
    <t>RCW00580</t>
  </si>
  <si>
    <t>RCS00580</t>
  </si>
  <si>
    <t>CIS0001W</t>
  </si>
  <si>
    <t>CIS0001S</t>
  </si>
  <si>
    <t>NI: Inflate From Base Year (2007-08) - COPI</t>
  </si>
  <si>
    <t>RPI: Fin year average - deflate to base year (2007-08)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</si>
  <si>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</si>
  <si>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</si>
  <si>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</si>
  <si>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</si>
  <si>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</si>
  <si>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</si>
  <si>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</si>
  <si>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</si>
  <si>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</si>
  <si>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</si>
  <si>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</si>
  <si>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</si>
  <si>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</si>
  <si>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</si>
  <si>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</si>
  <si>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</si>
  <si>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</si>
  <si>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</si>
  <si>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</si>
  <si>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</si>
  <si>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</si>
  <si>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</si>
  <si>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</si>
  <si>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</si>
  <si>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</si>
  <si>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</si>
  <si>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</si>
  <si>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</si>
  <si>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</si>
  <si>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</si>
  <si>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</si>
  <si>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</si>
  <si>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</si>
  <si>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</si>
  <si>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</si>
  <si>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</si>
  <si>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</si>
  <si>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</si>
  <si>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</si>
  <si>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</si>
  <si>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</si>
  <si>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</si>
  <si>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</si>
  <si>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</si>
  <si>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</si>
  <si>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</si>
  <si>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</si>
  <si>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</si>
  <si>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</si>
  <si>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</si>
  <si>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</si>
  <si>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</si>
  <si>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</si>
  <si>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</si>
  <si>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</si>
  <si>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</si>
  <si>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</si>
  <si>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</si>
  <si>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</si>
  <si>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</si>
  <si>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</si>
  <si>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</si>
  <si>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</si>
  <si>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</si>
  <si>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</si>
  <si>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</si>
  <si>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</si>
  <si>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</si>
  <si>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</si>
  <si>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</si>
  <si>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</si>
  <si>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</si>
  <si>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</si>
  <si>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</si>
  <si>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</si>
  <si>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</si>
  <si>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</si>
  <si>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</si>
  <si>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</si>
  <si>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</si>
  <si>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</si>
  <si>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</si>
  <si>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</si>
  <si>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</si>
  <si>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</si>
  <si>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</si>
  <si>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</si>
  <si>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</si>
  <si>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</si>
  <si>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</si>
  <si>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</si>
  <si>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</si>
  <si>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</si>
  <si>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</si>
  <si>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</si>
  <si>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</si>
  <si>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</si>
  <si>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</si>
  <si>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</si>
  <si>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</si>
  <si>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</si>
  <si>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</si>
  <si>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</si>
  <si>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</si>
  <si>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</si>
  <si>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</si>
  <si>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</si>
  <si>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</si>
  <si>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</si>
  <si>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</si>
  <si>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</si>
  <si>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</si>
  <si>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</si>
  <si>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SYS01</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</si>
  <si>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</si>
  <si>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</si>
  <si>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</si>
  <si>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</si>
  <si>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</si>
  <si>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</si>
  <si>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</si>
  <si>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</si>
  <si>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</si>
  <si>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</si>
  <si>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</si>
  <si>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</si>
  <si>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</si>
  <si>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</si>
  <si>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</si>
  <si>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</si>
  <si>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</si>
  <si>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</si>
  <si>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</si>
  <si>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</si>
  <si>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</si>
  <si>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</si>
  <si>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</si>
  <si>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</si>
  <si>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</si>
  <si>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</si>
  <si>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</si>
  <si>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</si>
  <si>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</si>
  <si>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</si>
  <si>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</si>
  <si>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</si>
  <si>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</si>
  <si>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</si>
  <si>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</si>
  <si>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</si>
  <si>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</si>
  <si>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</si>
  <si>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</si>
  <si>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</si>
  <si>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</si>
  <si>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</si>
  <si>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</si>
  <si>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 xml:space="preserve">Note: This version of the true up model calculates the ex post adjustments in PR09 base year prices. We will restate the adjustments in the correct price base when applying the adjustments at the next price control.   </t>
  </si>
  <si>
    <t>RW00500</t>
  </si>
  <si>
    <t>RS00500</t>
  </si>
  <si>
    <t xml:space="preserve">Water: CC determination additional income </t>
  </si>
  <si>
    <t xml:space="preserve">Sewerage: CC determination additional income </t>
  </si>
  <si>
    <t>Water: FBP adjustment for CC determination</t>
  </si>
  <si>
    <t>Sewerage: FBP adjustment for CC determination</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</si>
  <si>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</si>
  <si>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</si>
  <si>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</si>
  <si>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</si>
  <si>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</si>
  <si>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</si>
  <si>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</si>
  <si>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</si>
  <si>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</si>
  <si>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</si>
  <si>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</si>
  <si>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</si>
  <si>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</si>
  <si>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</si>
  <si>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</si>
  <si>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</si>
  <si>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</si>
  <si>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</si>
  <si>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</si>
  <si>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</si>
  <si>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</si>
  <si>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</si>
  <si>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</si>
  <si>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</si>
  <si>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</si>
  <si>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</si>
  <si>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</si>
  <si>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</si>
  <si>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</si>
  <si>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</si>
  <si>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</si>
  <si>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</si>
  <si>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</si>
  <si>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</si>
  <si>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</si>
  <si>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</si>
  <si>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</si>
  <si>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</si>
  <si>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</si>
  <si>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</si>
  <si>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</si>
  <si>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</si>
  <si>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</si>
  <si>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</si>
  <si>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Cover notes:</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</si>
  <si>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</si>
  <si>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</si>
  <si>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</si>
  <si>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</si>
  <si>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</si>
  <si>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</si>
  <si>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</si>
  <si>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</si>
  <si>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</si>
  <si>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</si>
  <si>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</si>
  <si>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</si>
  <si>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Pre tax discount rate (WACC or cost of debt)</t>
  </si>
  <si>
    <t xml:space="preserve">See: </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</si>
  <si>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</si>
  <si>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</si>
  <si>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</si>
  <si>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</si>
  <si>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</si>
  <si>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Business plan for 2015-20</t>
  </si>
  <si>
    <t>- Shortfalls</t>
  </si>
  <si>
    <t xml:space="preserve">price limits were set at the last price control. </t>
  </si>
  <si>
    <t>Input data notes:</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</si>
  <si>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t>
    </r>
  </si>
  <si>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</si>
  <si>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</si>
  <si>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</si>
  <si>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</si>
  <si>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</si>
  <si>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</si>
  <si>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</si>
  <si>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</si>
  <si>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</si>
  <si>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</si>
  <si>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</si>
  <si>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</si>
  <si>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</si>
  <si>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</si>
  <si>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</si>
  <si>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</si>
  <si>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</si>
  <si>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</si>
  <si>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</si>
  <si>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r>
      <rPr>
        <sz val="10"/>
        <color theme="4"/>
        <rFont val="Arial"/>
        <family val="2"/>
      </rPr>
      <t xml:space="preserve">Refer to the “More information” section of </t>
    </r>
    <r>
      <rPr>
        <u/>
        <sz val="10"/>
        <color theme="10"/>
        <rFont val="Arial"/>
        <family val="2"/>
      </rPr>
      <t>Information Notice 11/08 COPI</t>
    </r>
    <r>
      <rPr>
        <sz val="10"/>
        <color theme="4"/>
        <rFont val="Arial"/>
        <family val="2"/>
      </rPr>
      <t xml:space="preserve"> for links to the COPI sources.</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</si>
  <si>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</si>
  <si>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</si>
  <si>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</si>
  <si>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</si>
  <si>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Where available the reported actual capital expenditure from the regulatory accounts should be used. For the years after use data informed by business plan projections.</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</si>
  <si>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</si>
  <si>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</si>
  <si>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</si>
  <si>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</si>
  <si>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</si>
  <si>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</si>
  <si>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</si>
  <si>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</si>
  <si>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</si>
  <si>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</si>
  <si>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</si>
  <si>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</si>
  <si>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</si>
  <si>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</si>
  <si>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</si>
  <si>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</si>
  <si>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</si>
  <si>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</si>
  <si>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</si>
  <si>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</si>
  <si>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</si>
  <si>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</si>
  <si>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</si>
  <si>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</si>
  <si>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</si>
  <si>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</si>
  <si>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</si>
  <si>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</si>
  <si>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</si>
  <si>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</si>
  <si>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</si>
  <si>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</si>
  <si>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</si>
  <si>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</si>
  <si>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</si>
  <si>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</si>
  <si>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</si>
  <si>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</si>
  <si>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</si>
  <si>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</si>
  <si>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</si>
  <si>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</si>
  <si>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</si>
  <si>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</si>
  <si>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</si>
  <si>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</si>
  <si>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</si>
  <si>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</si>
  <si>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</si>
  <si>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</si>
  <si>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</si>
  <si>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</si>
  <si>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</si>
  <si>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</si>
  <si>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</si>
  <si>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</si>
  <si>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</si>
  <si>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</si>
  <si>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</si>
  <si>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</si>
  <si>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</si>
  <si>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Reconcilation of ex ante to ex post</t>
  </si>
  <si>
    <t>- WaSC's (cost of debt 3.6%, WACC 6.26%),</t>
  </si>
  <si>
    <t>- South East Water and Veolia Central (cost of debt 3.7%, WACC 6.63%); and</t>
  </si>
  <si>
    <t>The pre tax discount rates are as follows:</t>
  </si>
  <si>
    <t>- All other WoC's (cost of debt 4%, WACC 6.78%).</t>
  </si>
  <si>
    <t>limits at the next period's price control.</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</si>
  <si>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</si>
  <si>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</si>
  <si>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</si>
  <si>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</si>
  <si>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</si>
  <si>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</si>
  <si>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</si>
  <si>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</si>
  <si>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</si>
  <si>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</si>
  <si>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</si>
  <si>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</si>
  <si>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t>For other capital expenditure related claims, refer above to section 3 IDoK (company forecast and baseline view).</t>
  </si>
  <si>
    <t>The purpose of this model is to perform the CIS true up calculations to derive the revenue adjustment and the RCV adjustment that will be taken into the financial modelling of setting price</t>
  </si>
  <si>
    <r>
      <rPr>
        <b/>
        <sz val="10"/>
        <color theme="4"/>
        <rFont val="Arial"/>
        <family val="2"/>
      </rPr>
      <t>Calc</t>
    </r>
    <r>
      <rPr>
        <sz val="10"/>
        <color theme="4"/>
        <rFont val="Arial"/>
        <family val="2"/>
      </rPr>
      <t xml:space="preserve"> - contains the calculations of the restated ex ante ratio, ex post ratio, RCV adjustment and revenue adjustment.</t>
    </r>
  </si>
  <si>
    <t>companies with ex ante bid ratio's close to or over 130.</t>
  </si>
  <si>
    <t>Guidance for populating the CIS true up model for a RCC4 claim is as follows:</t>
  </si>
  <si>
    <r>
      <rPr>
        <b/>
        <sz val="10"/>
        <color theme="4"/>
        <rFont val="Arial"/>
        <family val="2"/>
      </rPr>
      <t>Summary of ex ante outputs</t>
    </r>
    <r>
      <rPr>
        <sz val="10"/>
        <color theme="4"/>
        <rFont val="Arial"/>
        <family val="2"/>
      </rPr>
      <t xml:space="preserve"> - report summarises the company bid, baseline and allowed capital expenditure, CIS bid ratio and additional income that were determined at the time</t>
    </r>
  </si>
  <si>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</si>
  <si>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</si>
  <si>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</si>
  <si>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</si>
  <si>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</si>
  <si>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</si>
  <si>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</si>
  <si>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</si>
  <si>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</si>
  <si>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</si>
  <si>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</si>
  <si>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</si>
  <si>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</si>
  <si>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</si>
  <si>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</si>
  <si>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</si>
  <si>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</si>
  <si>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</si>
  <si>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</si>
  <si>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</si>
  <si>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</si>
  <si>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</si>
  <si>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</si>
  <si>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</si>
  <si>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</si>
  <si>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</si>
  <si>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</si>
  <si>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</si>
  <si>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</si>
  <si>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</si>
  <si>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</si>
  <si>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</si>
  <si>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</si>
  <si>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</si>
  <si>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(Version no. 2.0)</t>
  </si>
  <si>
    <t>Illustrative</t>
  </si>
  <si>
    <t xml:space="preserve">Change FD industry assumptions in section 4.2 so that they produce the notified index used in the interim determination.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</si>
</sst>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_(* #,##0.000_);_(* \(#,##0.000\);_(* &quot;-&quot;_);_(@_)"/>
    <numFmt numFmtId="165" formatCode="0.0"/>
    <numFmt numFmtId="166" formatCode="0.000"/>
    <numFmt numFmtId="167" formatCode="0.00000000000000000"/>
    <numFmt numFmtId="168" formatCode="_(* #,##0.00_);_(* \(#,##0.00\);_(* &quot;-&quot;??_);_(@_)"/>
    <numFmt numFmtId="169" formatCode="0.0000"/>
    <numFmt numFmtId="170" formatCode="0.0%"/>
    <numFmt numFmtId="171" formatCode="_-* #,##0.000_-;\-* #,##0.000_-;_-* &quot;-&quot;??_-;_-@_-"/>
    <numFmt numFmtId="172" formatCode="_-* #,##0.0_-;\-* #,##0.0_-;_-* &quot;-&quot;??_-;_-@_-"/>
    <numFmt numFmtId="173" formatCode="0.00000"/>
    <numFmt numFmtId="174" formatCode="0.00000000"/>
    <numFmt numFmtId="175" formatCode="0.00000%"/>
    <numFmt numFmtId="176" formatCode="_(* #,##0_);_(* \(#,##0\);_(* &quot;-&quot;_);_(@_)"/>
    <numFmt numFmtId="177" formatCode="_(* ##0.00_)%;_(* \(##0.00\)%;_(* &quot;-&quot;_);_(@_)"/>
    <numFmt numFmtId="178" formatCode="_-* #,##0.000_-;\-* #,##0.000_-;_-* &quot;-&quot;???_-;_-@_-"/>
  </numFmts>
  <fonts count="75">
    <font>
      <sz val="10"/>
      <name val="Arial"/>
    </font>
    <font>
      <sz val="10"/>
      <name val="Arial"/>
      <family val="2"/>
    </font>
    <font>
      <sz val="10"/>
      <name val="Arial"/>
      <family val="2"/>
    </font>
    <font>
      <sz val="10"/>
      <color indexed="9"/>
      <name val="Arial"/>
      <family val="2"/>
    </font>
    <font>
      <sz val="14"/>
      <name val="Arial"/>
      <family val="2"/>
    </font>
    <font>
      <b/>
      <sz val="10"/>
      <color indexed="62"/>
      <name val="Arial"/>
      <family val="2"/>
    </font>
    <font>
      <b/>
      <sz val="26"/>
      <color indexed="9"/>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89999084444715716"/>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s>
  <borders count="36">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s>
  <cellStyleXfs count="6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 fillId="0" borderId="0" applyNumberFormat="0" applyFont="0" applyFill="0" applyBorder="0" applyAlignment="0" applyProtection="0"/>
    <xf numFmtId="0" fontId="14" fillId="15" borderId="0" applyNumberFormat="0" applyBorder="0" applyAlignment="0" applyProtection="0"/>
    <xf numFmtId="37" fontId="10" fillId="16" borderId="1">
      <alignment horizontal="left"/>
    </xf>
    <xf numFmtId="37" fontId="15"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43"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20" fillId="16" borderId="6"/>
    <xf numFmtId="37" fontId="1" fillId="16" borderId="0">
      <alignment horizontal="right"/>
    </xf>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0" borderId="10" applyNumberFormat="0" applyFill="0" applyAlignment="0" applyProtection="0"/>
    <xf numFmtId="0" fontId="26" fillId="8" borderId="0" applyNumberFormat="0" applyBorder="0" applyAlignment="0" applyProtection="0"/>
    <xf numFmtId="0" fontId="27" fillId="0" borderId="0"/>
    <xf numFmtId="37" fontId="1" fillId="0" borderId="0" applyFill="0" applyBorder="0" applyProtection="0">
      <protection locked="0"/>
    </xf>
    <xf numFmtId="0" fontId="1" fillId="4" borderId="11" applyNumberFormat="0" applyFont="0" applyAlignment="0" applyProtection="0"/>
    <xf numFmtId="0" fontId="28" fillId="2" borderId="12" applyNumberFormat="0" applyAlignment="0" applyProtection="0"/>
    <xf numFmtId="9" fontId="1" fillId="0" borderId="0" applyFont="0" applyFill="0" applyBorder="0" applyAlignment="0" applyProtection="0"/>
    <xf numFmtId="0" fontId="35" fillId="0" borderId="0">
      <alignment vertical="top"/>
    </xf>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xf numFmtId="37" fontId="32" fillId="19" borderId="14"/>
    <xf numFmtId="0" fontId="33" fillId="0" borderId="15">
      <alignment horizontal="right"/>
    </xf>
    <xf numFmtId="0" fontId="1" fillId="0" borderId="0"/>
    <xf numFmtId="0" fontId="38" fillId="0" borderId="0" applyNumberFormat="0" applyFill="0" applyBorder="0" applyAlignment="0" applyProtection="0">
      <alignment vertical="top"/>
      <protection locked="0"/>
    </xf>
    <xf numFmtId="168" fontId="1" fillId="0" borderId="0" applyFont="0" applyFill="0" applyBorder="0" applyAlignment="0" applyProtection="0"/>
    <xf numFmtId="0" fontId="1" fillId="0" borderId="0">
      <alignment vertical="top"/>
    </xf>
    <xf numFmtId="0" fontId="55" fillId="0" borderId="0" applyNumberFormat="0" applyFill="0" applyBorder="0" applyAlignment="0" applyProtection="0"/>
    <xf numFmtId="0" fontId="1" fillId="0" borderId="0">
      <alignment vertical="top"/>
    </xf>
    <xf numFmtId="9" fontId="60" fillId="0" borderId="0" applyFont="0" applyFill="0" applyBorder="0" applyAlignment="0" applyProtection="0"/>
    <xf numFmtId="0" fontId="60" fillId="0" borderId="0">
      <alignment vertical="top"/>
    </xf>
    <xf numFmtId="43" fontId="60" fillId="0" borderId="0" applyFont="0" applyFill="0" applyBorder="0" applyAlignment="0" applyProtection="0"/>
    <xf numFmtId="0" fontId="60" fillId="0" borderId="0">
      <alignment vertical="top"/>
    </xf>
  </cellStyleXfs>
  <cellXfs count="639">
    <xf numFmtId="0" fontId="0" fillId="0" borderId="0" xfId="0"/>
    <xf numFmtId="49" fontId="34" fillId="20" borderId="18" xfId="25" applyNumberFormat="1" applyFont="1" applyFill="1" applyBorder="1" applyAlignment="1">
      <alignment horizontal="right" vertical="center"/>
    </xf>
    <xf numFmtId="0" fontId="2" fillId="0" borderId="0" xfId="25" applyNumberFormat="1" applyFont="1" applyFill="1" applyBorder="1" applyAlignment="1">
      <alignment vertical="center"/>
    </xf>
    <xf numFmtId="49" fontId="3" fillId="0" borderId="0" xfId="25" applyNumberFormat="1" applyFont="1" applyFill="1" applyAlignment="1">
      <alignment horizontal="right" vertical="center"/>
    </xf>
    <xf numFmtId="0" fontId="2" fillId="0" borderId="0" xfId="25" applyFont="1" applyFill="1" applyAlignment="1">
      <alignment horizontal="left" vertical="center"/>
    </xf>
    <xf numFmtId="164" fontId="1" fillId="0" borderId="0" xfId="25" applyNumberFormat="1" applyFill="1" applyAlignment="1">
      <alignment horizontal="right" vertical="center"/>
    </xf>
    <xf numFmtId="49" fontId="7" fillId="0" borderId="0" xfId="25" applyNumberFormat="1" applyFont="1" applyFill="1" applyBorder="1" applyAlignment="1" applyProtection="1">
      <alignment horizontal="right" vertical="center"/>
    </xf>
    <xf numFmtId="1" fontId="15" fillId="0" borderId="0" xfId="25" applyNumberFormat="1" applyFont="1" applyFill="1" applyBorder="1" applyAlignment="1" applyProtection="1">
      <alignment horizontal="right" vertical="center"/>
    </xf>
    <xf numFmtId="1" fontId="4" fillId="0" borderId="0" xfId="25" applyNumberFormat="1" applyFont="1" applyFill="1" applyBorder="1" applyAlignment="1" applyProtection="1">
      <alignment horizontal="right" vertical="center"/>
    </xf>
    <xf numFmtId="1" fontId="3" fillId="0" borderId="0" xfId="25" applyNumberFormat="1" applyFont="1" applyFill="1" applyBorder="1" applyAlignment="1" applyProtection="1">
      <alignment shrinkToFit="1"/>
    </xf>
    <xf numFmtId="1" fontId="8" fillId="0" borderId="0" xfId="25" applyNumberFormat="1" applyFont="1" applyFill="1" applyBorder="1" applyAlignment="1" applyProtection="1">
      <alignment horizontal="left" vertical="center" shrinkToFit="1"/>
    </xf>
    <xf numFmtId="10" fontId="10" fillId="0" borderId="0" xfId="0" applyNumberFormat="1" applyFont="1" applyFill="1" applyBorder="1" applyAlignment="1">
      <alignment horizontal="left" vertical="center"/>
    </xf>
    <xf numFmtId="1" fontId="2" fillId="0" borderId="0" xfId="0" applyNumberFormat="1" applyFont="1" applyFill="1" applyBorder="1" applyAlignment="1">
      <alignment vertical="center"/>
    </xf>
    <xf numFmtId="49" fontId="3" fillId="0" borderId="0" xfId="0" applyNumberFormat="1" applyFont="1" applyFill="1" applyAlignment="1">
      <alignment horizontal="right" vertical="center"/>
    </xf>
    <xf numFmtId="1" fontId="2" fillId="0" borderId="0" xfId="0" applyNumberFormat="1" applyFont="1" applyFill="1" applyAlignment="1">
      <alignment vertical="center"/>
    </xf>
    <xf numFmtId="1" fontId="2" fillId="0" borderId="0" xfId="0" applyNumberFormat="1" applyFont="1" applyFill="1" applyBorder="1" applyAlignment="1">
      <alignment horizontal="right" vertical="center"/>
    </xf>
    <xf numFmtId="1" fontId="2" fillId="0" borderId="0" xfId="0" applyNumberFormat="1" applyFont="1" applyFill="1" applyAlignment="1">
      <alignment horizontal="right" vertical="center"/>
    </xf>
    <xf numFmtId="0" fontId="2" fillId="0" borderId="0" xfId="0" applyNumberFormat="1" applyFont="1" applyFill="1" applyBorder="1" applyAlignment="1">
      <alignment vertical="center"/>
    </xf>
    <xf numFmtId="1" fontId="9" fillId="0" borderId="0" xfId="0" applyNumberFormat="1" applyFont="1" applyFill="1" applyBorder="1" applyAlignment="1">
      <alignment horizontal="left" vertical="center"/>
    </xf>
    <xf numFmtId="0" fontId="0" fillId="0" borderId="0" xfId="0" applyBorder="1"/>
    <xf numFmtId="0" fontId="2"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4" xfId="0" applyBorder="1"/>
    <xf numFmtId="0" fontId="0" fillId="0" borderId="23" xfId="0" applyBorder="1"/>
    <xf numFmtId="0" fontId="36" fillId="0" borderId="0" xfId="0" applyFont="1"/>
    <xf numFmtId="0" fontId="0" fillId="0" borderId="0" xfId="0" applyFill="1" applyAlignment="1"/>
    <xf numFmtId="0" fontId="37" fillId="0" borderId="0" xfId="25" applyNumberFormat="1" applyFont="1" applyFill="1" applyBorder="1" applyAlignment="1">
      <alignment vertical="center"/>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0" fillId="0" borderId="0" xfId="0" applyAlignment="1" applyProtection="1">
      <protection locked="0"/>
    </xf>
    <xf numFmtId="0" fontId="9" fillId="0" borderId="0" xfId="0" applyFont="1" applyFill="1" applyBorder="1" applyAlignment="1" applyProtection="1">
      <alignment horizontal="center" vertical="center" shrinkToFit="1"/>
      <protection locked="0"/>
    </xf>
    <xf numFmtId="0" fontId="39" fillId="0" borderId="0" xfId="0" applyFont="1" applyFill="1"/>
    <xf numFmtId="0" fontId="3" fillId="21" borderId="19" xfId="25" applyFont="1" applyFill="1" applyBorder="1" applyAlignment="1">
      <alignment vertical="center"/>
    </xf>
    <xf numFmtId="1" fontId="9" fillId="21" borderId="19" xfId="25" applyNumberFormat="1" applyFont="1" applyFill="1" applyBorder="1" applyAlignment="1">
      <alignment horizontal="right" vertical="center"/>
    </xf>
    <xf numFmtId="1" fontId="40" fillId="21" borderId="19" xfId="25" applyNumberFormat="1" applyFont="1" applyFill="1" applyBorder="1" applyAlignment="1">
      <alignment horizontal="right" vertical="center"/>
    </xf>
    <xf numFmtId="1" fontId="40" fillId="20" borderId="19" xfId="25" applyNumberFormat="1" applyFont="1" applyFill="1" applyBorder="1" applyAlignment="1">
      <alignment horizontal="right" vertical="center"/>
    </xf>
    <xf numFmtId="0" fontId="4" fillId="0" borderId="0" xfId="0" applyFont="1"/>
    <xf numFmtId="0" fontId="43" fillId="0" borderId="0" xfId="0" applyFont="1"/>
    <xf numFmtId="49" fontId="3" fillId="0" borderId="23" xfId="25" applyNumberFormat="1" applyFont="1" applyFill="1" applyBorder="1" applyAlignment="1">
      <alignment horizontal="right" vertical="center"/>
    </xf>
    <xf numFmtId="0" fontId="2" fillId="0" borderId="0" xfId="25" applyFont="1" applyFill="1" applyBorder="1" applyAlignment="1">
      <alignment horizontal="left" vertical="center"/>
    </xf>
    <xf numFmtId="0" fontId="4" fillId="0" borderId="0" xfId="25" applyFont="1" applyFill="1" applyBorder="1" applyAlignment="1">
      <alignment horizontal="left" vertical="center"/>
    </xf>
    <xf numFmtId="49" fontId="3" fillId="0" borderId="0" xfId="25" applyNumberFormat="1" applyFont="1" applyFill="1" applyBorder="1" applyAlignment="1">
      <alignment shrinkToFit="1"/>
    </xf>
    <xf numFmtId="0" fontId="1" fillId="0" borderId="0" xfId="25" applyFill="1" applyBorder="1" applyAlignment="1">
      <alignment horizontal="left" vertical="center" shrinkToFit="1"/>
    </xf>
    <xf numFmtId="164" fontId="10" fillId="0" borderId="0" xfId="25" applyNumberFormat="1" applyFont="1" applyFill="1" applyBorder="1" applyAlignment="1">
      <alignment horizontal="right" vertical="center"/>
    </xf>
    <xf numFmtId="164" fontId="1" fillId="0" borderId="0" xfId="25" applyNumberFormat="1" applyFill="1" applyBorder="1" applyAlignment="1">
      <alignment horizontal="right" vertical="center"/>
    </xf>
    <xf numFmtId="164" fontId="1" fillId="22" borderId="0" xfId="25" applyNumberFormat="1" applyFill="1" applyBorder="1" applyAlignment="1">
      <alignment horizontal="right" vertical="center"/>
    </xf>
    <xf numFmtId="0" fontId="4" fillId="0" borderId="24" xfId="25" applyNumberFormat="1" applyFont="1" applyFill="1" applyBorder="1" applyAlignment="1">
      <alignment horizontal="center" vertical="center" shrinkToFit="1"/>
    </xf>
    <xf numFmtId="49" fontId="7" fillId="0" borderId="23" xfId="25" applyNumberFormat="1" applyFont="1" applyFill="1" applyBorder="1" applyAlignment="1" applyProtection="1">
      <alignment horizontal="right" vertical="center"/>
    </xf>
    <xf numFmtId="0" fontId="43" fillId="0" borderId="23" xfId="0" applyFont="1" applyBorder="1"/>
    <xf numFmtId="0" fontId="43" fillId="0" borderId="0" xfId="0" applyFont="1" applyBorder="1"/>
    <xf numFmtId="166" fontId="43" fillId="0" borderId="0" xfId="0" applyNumberFormat="1" applyFont="1" applyBorder="1"/>
    <xf numFmtId="0" fontId="43" fillId="0" borderId="25" xfId="0" applyFont="1" applyBorder="1"/>
    <xf numFmtId="0" fontId="43" fillId="0" borderId="26" xfId="0" applyFont="1" applyBorder="1"/>
    <xf numFmtId="0" fontId="43" fillId="0" borderId="27" xfId="0" applyFont="1" applyBorder="1"/>
    <xf numFmtId="1" fontId="9" fillId="21" borderId="17" xfId="0" applyNumberFormat="1" applyFont="1" applyFill="1" applyBorder="1" applyAlignment="1" applyProtection="1">
      <alignment vertical="center"/>
    </xf>
    <xf numFmtId="0" fontId="9" fillId="21" borderId="17" xfId="0" applyFont="1" applyFill="1" applyBorder="1" applyAlignment="1" applyProtection="1">
      <alignment vertical="center"/>
    </xf>
    <xf numFmtId="49" fontId="3" fillId="0" borderId="0" xfId="0" applyNumberFormat="1" applyFont="1" applyFill="1" applyAlignment="1">
      <alignment vertical="center"/>
    </xf>
    <xf numFmtId="1" fontId="9" fillId="0" borderId="0" xfId="0" applyNumberFormat="1" applyFont="1" applyFill="1" applyBorder="1" applyAlignment="1">
      <alignment vertical="center"/>
    </xf>
    <xf numFmtId="10" fontId="10" fillId="0" borderId="0" xfId="0" applyNumberFormat="1" applyFont="1" applyFill="1" applyBorder="1" applyAlignment="1">
      <alignment vertical="center"/>
    </xf>
    <xf numFmtId="0" fontId="43" fillId="0" borderId="0" xfId="0" applyFont="1" applyBorder="1" applyAlignment="1">
      <alignment horizontal="left"/>
    </xf>
    <xf numFmtId="0" fontId="0" fillId="22" borderId="0" xfId="0" applyFill="1" applyBorder="1"/>
    <xf numFmtId="0" fontId="43" fillId="22" borderId="26" xfId="0" applyFont="1" applyFill="1" applyBorder="1"/>
    <xf numFmtId="0" fontId="9" fillId="22" borderId="0" xfId="0" applyFont="1" applyFill="1" applyBorder="1" applyAlignment="1" applyProtection="1">
      <alignment vertical="center"/>
      <protection locked="0"/>
    </xf>
    <xf numFmtId="0" fontId="9" fillId="22" borderId="0" xfId="0" applyFont="1" applyFill="1" applyBorder="1" applyAlignment="1" applyProtection="1">
      <alignment vertical="center" shrinkToFit="1"/>
      <protection locked="0"/>
    </xf>
    <xf numFmtId="1" fontId="3" fillId="0" borderId="0" xfId="0" applyNumberFormat="1" applyFont="1" applyFill="1" applyBorder="1" applyAlignment="1">
      <alignment shrinkToFit="1"/>
    </xf>
    <xf numFmtId="1" fontId="2" fillId="0" borderId="0" xfId="0" applyNumberFormat="1" applyFont="1" applyFill="1" applyBorder="1" applyAlignment="1">
      <alignment horizontal="left" vertical="center" shrinkToFit="1"/>
    </xf>
    <xf numFmtId="1" fontId="2" fillId="22" borderId="0" xfId="0" applyNumberFormat="1" applyFont="1" applyFill="1" applyBorder="1" applyAlignment="1">
      <alignment horizontal="right" vertical="center"/>
    </xf>
    <xf numFmtId="1" fontId="2" fillId="0" borderId="0" xfId="0" applyNumberFormat="1" applyFont="1" applyFill="1" applyBorder="1" applyAlignment="1">
      <alignment vertical="center" shrinkToFit="1"/>
    </xf>
    <xf numFmtId="1" fontId="2" fillId="22" borderId="0" xfId="0" applyNumberFormat="1" applyFont="1" applyFill="1" applyBorder="1" applyAlignment="1">
      <alignment vertical="center"/>
    </xf>
    <xf numFmtId="1" fontId="2" fillId="0" borderId="0" xfId="0" applyNumberFormat="1" applyFont="1" applyFill="1" applyBorder="1" applyAlignment="1">
      <alignment horizontal="right" vertical="center" shrinkToFit="1"/>
    </xf>
    <xf numFmtId="0" fontId="36" fillId="0" borderId="0" xfId="0" applyFont="1" applyBorder="1" applyAlignment="1">
      <alignment shrinkToFit="1"/>
    </xf>
    <xf numFmtId="166" fontId="0" fillId="0" borderId="0" xfId="0" applyNumberFormat="1" applyBorder="1"/>
    <xf numFmtId="0" fontId="0" fillId="0" borderId="0" xfId="0" applyFill="1" applyBorder="1"/>
    <xf numFmtId="166" fontId="0" fillId="0" borderId="0" xfId="0" applyNumberFormat="1" applyFill="1" applyBorder="1"/>
    <xf numFmtId="0" fontId="0" fillId="0" borderId="0" xfId="0" applyFill="1" applyBorder="1" applyAlignment="1">
      <alignment shrinkToFit="1"/>
    </xf>
    <xf numFmtId="165" fontId="0" fillId="0" borderId="0" xfId="0" applyNumberFormat="1" applyBorder="1"/>
    <xf numFmtId="165" fontId="0" fillId="0" borderId="0" xfId="0" applyNumberFormat="1" applyFill="1" applyBorder="1"/>
    <xf numFmtId="164" fontId="1" fillId="0" borderId="31" xfId="25" applyNumberFormat="1" applyFill="1" applyBorder="1" applyAlignment="1">
      <alignment horizontal="right" vertical="center"/>
    </xf>
    <xf numFmtId="1" fontId="2" fillId="0" borderId="31" xfId="0" applyNumberFormat="1" applyFont="1" applyFill="1" applyBorder="1" applyAlignment="1">
      <alignment horizontal="right" vertical="center"/>
    </xf>
    <xf numFmtId="1" fontId="2" fillId="0" borderId="31" xfId="0" applyNumberFormat="1" applyFont="1" applyFill="1" applyBorder="1" applyAlignment="1">
      <alignment vertical="center"/>
    </xf>
    <xf numFmtId="0" fontId="0" fillId="0" borderId="31" xfId="0" applyFill="1" applyBorder="1"/>
    <xf numFmtId="0" fontId="1" fillId="24" borderId="0" xfId="25" applyFill="1" applyBorder="1" applyAlignment="1">
      <alignment horizontal="left" vertical="center" shrinkToFit="1"/>
    </xf>
    <xf numFmtId="1" fontId="2" fillId="24" borderId="0" xfId="0" applyNumberFormat="1" applyFont="1" applyFill="1" applyBorder="1" applyAlignment="1">
      <alignment horizontal="left" vertical="center" shrinkToFit="1"/>
    </xf>
    <xf numFmtId="1" fontId="2" fillId="24" borderId="0" xfId="0" applyNumberFormat="1" applyFont="1" applyFill="1" applyBorder="1" applyAlignment="1">
      <alignment vertical="center" shrinkToFit="1"/>
    </xf>
    <xf numFmtId="0" fontId="36" fillId="24" borderId="0" xfId="0" applyFont="1" applyFill="1" applyBorder="1" applyAlignment="1">
      <alignment shrinkToFit="1"/>
    </xf>
    <xf numFmtId="0" fontId="0" fillId="24" borderId="0" xfId="0" applyFill="1" applyBorder="1" applyAlignment="1">
      <alignment shrinkToFit="1"/>
    </xf>
    <xf numFmtId="0" fontId="2" fillId="24" borderId="0" xfId="0" applyFont="1" applyFill="1" applyBorder="1" applyAlignment="1" applyProtection="1">
      <alignment shrinkToFit="1"/>
    </xf>
    <xf numFmtId="166" fontId="43" fillId="0" borderId="24" xfId="0" applyNumberFormat="1" applyFont="1" applyBorder="1"/>
    <xf numFmtId="0" fontId="0" fillId="0" borderId="31" xfId="0" applyBorder="1"/>
    <xf numFmtId="0" fontId="43" fillId="0" borderId="31" xfId="0" applyFont="1" applyBorder="1"/>
    <xf numFmtId="0" fontId="43" fillId="0" borderId="32" xfId="0" applyFont="1" applyBorder="1"/>
    <xf numFmtId="166" fontId="43" fillId="0" borderId="0" xfId="0" applyNumberFormat="1" applyFont="1"/>
    <xf numFmtId="0" fontId="0" fillId="22" borderId="27" xfId="0" applyFill="1" applyBorder="1"/>
    <xf numFmtId="0" fontId="1" fillId="0" borderId="0" xfId="0" applyFont="1" applyFill="1" applyBorder="1" applyAlignment="1" applyProtection="1">
      <alignment vertical="center"/>
      <protection locked="0"/>
    </xf>
    <xf numFmtId="165" fontId="2" fillId="24" borderId="0" xfId="0" applyNumberFormat="1" applyFont="1" applyFill="1" applyBorder="1" applyAlignment="1" applyProtection="1">
      <alignment shrinkToFit="1"/>
    </xf>
    <xf numFmtId="165" fontId="2" fillId="0" borderId="0" xfId="0" applyNumberFormat="1" applyFont="1" applyFill="1" applyBorder="1" applyAlignment="1" applyProtection="1">
      <alignment shrinkToFit="1"/>
    </xf>
    <xf numFmtId="164" fontId="4" fillId="22" borderId="0" xfId="25" applyNumberFormat="1" applyFont="1" applyFill="1" applyBorder="1" applyAlignment="1" applyProtection="1">
      <alignment horizontal="right"/>
    </xf>
    <xf numFmtId="164" fontId="4" fillId="0" borderId="0" xfId="25" applyNumberFormat="1" applyFont="1" applyFill="1" applyBorder="1" applyAlignment="1" applyProtection="1">
      <alignment horizontal="right"/>
    </xf>
    <xf numFmtId="0" fontId="2" fillId="22" borderId="0" xfId="0" applyFont="1" applyFill="1" applyBorder="1" applyAlignment="1" applyProtection="1">
      <alignment shrinkToFit="1"/>
    </xf>
    <xf numFmtId="0" fontId="47" fillId="0" borderId="0" xfId="0" applyFont="1"/>
    <xf numFmtId="0" fontId="11"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11" fillId="0" borderId="0" xfId="0" applyFont="1" applyProtection="1">
      <protection locked="0"/>
    </xf>
    <xf numFmtId="0" fontId="11" fillId="0" borderId="0" xfId="25"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0" applyFont="1"/>
    <xf numFmtId="0" fontId="11" fillId="0" borderId="0" xfId="0" applyFont="1" applyFill="1"/>
    <xf numFmtId="0" fontId="39" fillId="0" borderId="23" xfId="0" applyFont="1" applyBorder="1"/>
    <xf numFmtId="0" fontId="50" fillId="0" borderId="0" xfId="0" applyFont="1" applyBorder="1" applyAlignment="1">
      <alignment horizontal="left"/>
    </xf>
    <xf numFmtId="0" fontId="39" fillId="0" borderId="0" xfId="0" applyFont="1" applyBorder="1"/>
    <xf numFmtId="0" fontId="50" fillId="0" borderId="0" xfId="0" applyFont="1" applyBorder="1"/>
    <xf numFmtId="0" fontId="39" fillId="22" borderId="0" xfId="0" applyFont="1" applyFill="1" applyBorder="1"/>
    <xf numFmtId="0" fontId="39" fillId="0" borderId="31" xfId="0" applyFont="1" applyBorder="1"/>
    <xf numFmtId="0" fontId="39" fillId="0" borderId="24" xfId="0" applyFont="1" applyBorder="1"/>
    <xf numFmtId="0" fontId="39" fillId="0" borderId="0" xfId="0" applyFont="1"/>
    <xf numFmtId="0" fontId="51" fillId="0" borderId="23" xfId="0" applyFont="1" applyBorder="1"/>
    <xf numFmtId="165" fontId="50" fillId="0" borderId="0" xfId="0" applyNumberFormat="1" applyFont="1" applyBorder="1" applyAlignment="1">
      <alignment horizontal="left"/>
    </xf>
    <xf numFmtId="1" fontId="50" fillId="0" borderId="0" xfId="0" applyNumberFormat="1" applyFont="1" applyBorder="1" applyAlignment="1">
      <alignment horizontal="left"/>
    </xf>
    <xf numFmtId="0" fontId="51" fillId="0" borderId="0" xfId="0" applyFont="1" applyBorder="1"/>
    <xf numFmtId="0" fontId="51" fillId="22" borderId="0" xfId="0" applyFont="1" applyFill="1" applyBorder="1"/>
    <xf numFmtId="0" fontId="51" fillId="0" borderId="31" xfId="0" applyFont="1" applyBorder="1"/>
    <xf numFmtId="0" fontId="51" fillId="0" borderId="24" xfId="0" applyFont="1" applyBorder="1"/>
    <xf numFmtId="0" fontId="51" fillId="0" borderId="0" xfId="0" applyFont="1"/>
    <xf numFmtId="2" fontId="51" fillId="0" borderId="0" xfId="0" applyNumberFormat="1" applyFont="1" applyBorder="1" applyAlignment="1">
      <alignment horizontal="left"/>
    </xf>
    <xf numFmtId="0" fontId="51" fillId="0" borderId="0" xfId="0" applyFont="1" applyBorder="1" applyAlignment="1">
      <alignment horizontal="left"/>
    </xf>
    <xf numFmtId="166" fontId="51" fillId="0" borderId="0" xfId="0" applyNumberFormat="1" applyFont="1" applyBorder="1"/>
    <xf numFmtId="164" fontId="51" fillId="22" borderId="0" xfId="25" applyNumberFormat="1" applyFont="1" applyFill="1" applyBorder="1" applyAlignment="1" applyProtection="1">
      <alignment horizontal="right"/>
    </xf>
    <xf numFmtId="164" fontId="51" fillId="0" borderId="31" xfId="25" applyNumberFormat="1" applyFont="1" applyFill="1" applyBorder="1" applyAlignment="1" applyProtection="1">
      <alignment horizontal="right"/>
    </xf>
    <xf numFmtId="166" fontId="51" fillId="0" borderId="0" xfId="0" applyNumberFormat="1" applyFont="1"/>
    <xf numFmtId="1" fontId="51" fillId="0" borderId="0" xfId="0" applyNumberFormat="1" applyFont="1" applyBorder="1"/>
    <xf numFmtId="165" fontId="51" fillId="0" borderId="24" xfId="0" applyNumberFormat="1" applyFont="1" applyBorder="1"/>
    <xf numFmtId="0" fontId="51" fillId="0" borderId="25" xfId="0" applyFont="1" applyBorder="1"/>
    <xf numFmtId="0" fontId="51" fillId="0" borderId="26" xfId="0" applyFont="1" applyBorder="1"/>
    <xf numFmtId="0" fontId="51" fillId="22" borderId="26" xfId="0" applyFont="1" applyFill="1" applyBorder="1"/>
    <xf numFmtId="0" fontId="51" fillId="0" borderId="32" xfId="0" applyFont="1" applyBorder="1"/>
    <xf numFmtId="0" fontId="51" fillId="0" borderId="27" xfId="0" applyFont="1" applyBorder="1"/>
    <xf numFmtId="0" fontId="39" fillId="0" borderId="0" xfId="0" applyFont="1" applyFill="1" applyBorder="1"/>
    <xf numFmtId="0" fontId="39" fillId="0" borderId="0" xfId="0" applyFont="1" applyFill="1" applyBorder="1" applyAlignment="1">
      <alignment shrinkToFit="1"/>
    </xf>
    <xf numFmtId="0" fontId="39" fillId="22" borderId="0" xfId="0" applyFont="1" applyFill="1" applyBorder="1" applyAlignment="1">
      <alignment shrinkToFit="1"/>
    </xf>
    <xf numFmtId="171" fontId="39" fillId="0" borderId="0" xfId="32" applyNumberFormat="1" applyFont="1" applyFill="1" applyBorder="1"/>
    <xf numFmtId="172" fontId="39" fillId="0" borderId="0" xfId="32" applyNumberFormat="1" applyFont="1" applyFill="1" applyBorder="1"/>
    <xf numFmtId="172" fontId="39" fillId="22" borderId="0" xfId="32" applyNumberFormat="1" applyFont="1" applyFill="1" applyBorder="1"/>
    <xf numFmtId="0" fontId="39" fillId="0" borderId="31" xfId="0" applyFont="1" applyFill="1" applyBorder="1"/>
    <xf numFmtId="0" fontId="52" fillId="0" borderId="0" xfId="0" applyFont="1" applyFill="1" applyProtection="1">
      <protection locked="0"/>
    </xf>
    <xf numFmtId="0" fontId="39" fillId="0" borderId="0" xfId="0" applyFont="1" applyFill="1" applyProtection="1">
      <protection locked="0"/>
    </xf>
    <xf numFmtId="10" fontId="39" fillId="0" borderId="0" xfId="0" applyNumberFormat="1" applyFont="1" applyFill="1" applyBorder="1" applyAlignment="1">
      <alignment horizontal="left" vertical="center" shrinkToFit="1"/>
    </xf>
    <xf numFmtId="10" fontId="39" fillId="0" borderId="0" xfId="0" applyNumberFormat="1" applyFont="1" applyFill="1" applyAlignment="1">
      <alignment shrinkToFit="1"/>
    </xf>
    <xf numFmtId="10" fontId="39" fillId="0" borderId="0" xfId="0" applyNumberFormat="1" applyFont="1" applyFill="1" applyAlignment="1">
      <alignment horizontal="left" vertical="center" shrinkToFit="1"/>
    </xf>
    <xf numFmtId="10" fontId="39" fillId="0" borderId="0" xfId="48" applyNumberFormat="1" applyFont="1" applyFill="1" applyAlignment="1">
      <alignment horizontal="right" vertical="center" shrinkToFit="1"/>
    </xf>
    <xf numFmtId="10" fontId="39" fillId="22" borderId="0" xfId="48" applyNumberFormat="1" applyFont="1" applyFill="1" applyAlignment="1">
      <alignment horizontal="right" vertical="center" shrinkToFit="1"/>
    </xf>
    <xf numFmtId="10" fontId="39" fillId="0" borderId="0" xfId="48" applyNumberFormat="1" applyFont="1" applyFill="1" applyAlignment="1" applyProtection="1">
      <alignment horizontal="right"/>
      <protection locked="0"/>
    </xf>
    <xf numFmtId="10" fontId="39" fillId="0" borderId="0" xfId="48" applyNumberFormat="1" applyFont="1" applyFill="1" applyProtection="1">
      <protection locked="0"/>
    </xf>
    <xf numFmtId="10" fontId="39" fillId="22" borderId="0" xfId="48" applyNumberFormat="1" applyFont="1" applyFill="1" applyProtection="1">
      <protection locked="0"/>
    </xf>
    <xf numFmtId="10" fontId="39" fillId="0" borderId="0" xfId="48" applyNumberFormat="1" applyFont="1" applyFill="1"/>
    <xf numFmtId="170" fontId="39" fillId="22" borderId="0" xfId="48" applyNumberFormat="1" applyFont="1" applyFill="1" applyProtection="1">
      <protection locked="0"/>
    </xf>
    <xf numFmtId="0" fontId="52" fillId="0" borderId="0" xfId="0" applyFont="1" applyFill="1"/>
    <xf numFmtId="166" fontId="39" fillId="0" borderId="0" xfId="0" applyNumberFormat="1" applyFont="1" applyFill="1" applyBorder="1"/>
    <xf numFmtId="0" fontId="39" fillId="0" borderId="0" xfId="0" applyFont="1" applyFill="1" applyBorder="1" applyAlignment="1"/>
    <xf numFmtId="0" fontId="39" fillId="22" borderId="0" xfId="0" applyFont="1" applyFill="1" applyBorder="1" applyAlignment="1"/>
    <xf numFmtId="0" fontId="39" fillId="0" borderId="24" xfId="0" applyFont="1" applyFill="1" applyBorder="1"/>
    <xf numFmtId="10" fontId="39" fillId="22" borderId="0" xfId="0" applyNumberFormat="1" applyFont="1" applyFill="1" applyAlignment="1">
      <alignment horizontal="left" vertical="center" shrinkToFit="1"/>
    </xf>
    <xf numFmtId="10" fontId="39" fillId="0" borderId="24" xfId="48" applyNumberFormat="1" applyFont="1" applyFill="1" applyBorder="1" applyProtection="1">
      <protection locked="0"/>
    </xf>
    <xf numFmtId="10" fontId="39" fillId="22" borderId="0" xfId="48" applyNumberFormat="1" applyFont="1" applyFill="1" applyBorder="1" applyAlignment="1" applyProtection="1">
      <alignment horizontal="right" vertical="center"/>
    </xf>
    <xf numFmtId="0" fontId="39" fillId="0" borderId="0" xfId="0" applyFont="1" applyFill="1" applyBorder="1" applyProtection="1">
      <protection locked="0"/>
    </xf>
    <xf numFmtId="0" fontId="39" fillId="0" borderId="0" xfId="0" applyFont="1" applyFill="1" applyBorder="1" applyAlignment="1" applyProtection="1">
      <alignment shrinkToFit="1"/>
      <protection locked="0"/>
    </xf>
    <xf numFmtId="0" fontId="39" fillId="24" borderId="0" xfId="0" applyFont="1" applyFill="1" applyBorder="1" applyAlignment="1" applyProtection="1">
      <alignment shrinkToFit="1"/>
      <protection locked="0"/>
    </xf>
    <xf numFmtId="169" fontId="39" fillId="0" borderId="0" xfId="0" applyNumberFormat="1" applyFont="1" applyFill="1" applyBorder="1"/>
    <xf numFmtId="164" fontId="39" fillId="22" borderId="0" xfId="25" applyNumberFormat="1" applyFont="1" applyFill="1" applyBorder="1" applyAlignment="1" applyProtection="1">
      <alignment horizontal="right"/>
    </xf>
    <xf numFmtId="166" fontId="39" fillId="0" borderId="0" xfId="0" applyNumberFormat="1" applyFont="1" applyFill="1"/>
    <xf numFmtId="166" fontId="39" fillId="0" borderId="31" xfId="0" applyNumberFormat="1" applyFont="1" applyFill="1" applyBorder="1"/>
    <xf numFmtId="0" fontId="39" fillId="24" borderId="0" xfId="0" applyFont="1" applyFill="1" applyBorder="1" applyAlignment="1">
      <alignment shrinkToFit="1"/>
    </xf>
    <xf numFmtId="166" fontId="39" fillId="22" borderId="0" xfId="0" applyNumberFormat="1" applyFont="1" applyFill="1" applyBorder="1"/>
    <xf numFmtId="0" fontId="52" fillId="0" borderId="0" xfId="0" applyFont="1"/>
    <xf numFmtId="165" fontId="39" fillId="0" borderId="0" xfId="0" applyNumberFormat="1" applyFont="1" applyFill="1" applyBorder="1" applyAlignment="1" applyProtection="1">
      <alignment shrinkToFit="1"/>
      <protection locked="0"/>
    </xf>
    <xf numFmtId="165" fontId="39" fillId="0" borderId="0" xfId="0" applyNumberFormat="1" applyFont="1" applyFill="1" applyBorder="1"/>
    <xf numFmtId="165" fontId="39" fillId="0" borderId="0" xfId="48" applyNumberFormat="1" applyFont="1" applyFill="1" applyBorder="1"/>
    <xf numFmtId="9" fontId="39" fillId="0" borderId="0" xfId="48" applyFont="1" applyFill="1" applyBorder="1"/>
    <xf numFmtId="166" fontId="39" fillId="0" borderId="0" xfId="0" applyNumberFormat="1" applyFont="1" applyFill="1" applyBorder="1" applyAlignment="1">
      <alignment shrinkToFit="1"/>
    </xf>
    <xf numFmtId="0" fontId="39" fillId="22" borderId="0" xfId="0" applyFont="1" applyFill="1" applyBorder="1" applyAlignment="1" applyProtection="1">
      <alignment shrinkToFit="1"/>
      <protection locked="0"/>
    </xf>
    <xf numFmtId="165" fontId="39" fillId="22" borderId="0" xfId="0" applyNumberFormat="1" applyFont="1" applyFill="1" applyBorder="1" applyAlignment="1" applyProtection="1">
      <alignment shrinkToFit="1"/>
      <protection locked="0"/>
    </xf>
    <xf numFmtId="0" fontId="39" fillId="0" borderId="0" xfId="0" applyFont="1" applyBorder="1" applyAlignment="1" applyProtection="1">
      <alignment shrinkToFit="1"/>
    </xf>
    <xf numFmtId="0" fontId="39" fillId="24" borderId="0" xfId="0" applyFont="1" applyFill="1" applyBorder="1" applyAlignment="1" applyProtection="1">
      <alignment shrinkToFit="1"/>
    </xf>
    <xf numFmtId="1" fontId="39" fillId="0" borderId="0" xfId="0" applyNumberFormat="1" applyFont="1" applyBorder="1"/>
    <xf numFmtId="174" fontId="39" fillId="0" borderId="0" xfId="0" applyNumberFormat="1" applyFont="1" applyBorder="1"/>
    <xf numFmtId="173" fontId="39" fillId="0" borderId="0" xfId="0" applyNumberFormat="1" applyFont="1" applyBorder="1"/>
    <xf numFmtId="9" fontId="39" fillId="0" borderId="0" xfId="48" applyFont="1" applyBorder="1"/>
    <xf numFmtId="167" fontId="39" fillId="0" borderId="0" xfId="0" applyNumberFormat="1" applyFont="1" applyBorder="1"/>
    <xf numFmtId="10" fontId="39" fillId="0" borderId="31" xfId="48" applyNumberFormat="1" applyFont="1" applyFill="1" applyBorder="1"/>
    <xf numFmtId="10" fontId="39" fillId="0" borderId="0" xfId="48" applyNumberFormat="1" applyFont="1" applyBorder="1"/>
    <xf numFmtId="0" fontId="39" fillId="0" borderId="0" xfId="0" applyFont="1" applyFill="1" applyBorder="1" applyAlignment="1" applyProtection="1">
      <alignment shrinkToFit="1"/>
    </xf>
    <xf numFmtId="0" fontId="39" fillId="22" borderId="0" xfId="0" applyFont="1" applyFill="1" applyBorder="1" applyAlignment="1" applyProtection="1">
      <alignment shrinkToFit="1"/>
    </xf>
    <xf numFmtId="1" fontId="39" fillId="0" borderId="0" xfId="0" applyNumberFormat="1" applyFont="1" applyFill="1" applyBorder="1"/>
    <xf numFmtId="43" fontId="39" fillId="0" borderId="0" xfId="32" applyFont="1" applyFill="1" applyBorder="1"/>
    <xf numFmtId="164" fontId="39" fillId="0" borderId="31" xfId="25" applyNumberFormat="1" applyFont="1" applyFill="1" applyBorder="1" applyAlignment="1" applyProtection="1">
      <alignment horizontal="right"/>
    </xf>
    <xf numFmtId="0" fontId="39" fillId="0" borderId="0" xfId="0" applyFont="1" applyBorder="1" applyAlignment="1">
      <alignment shrinkToFit="1"/>
    </xf>
    <xf numFmtId="43" fontId="39" fillId="0" borderId="0" xfId="0" applyNumberFormat="1" applyFont="1" applyBorder="1"/>
    <xf numFmtId="166" fontId="39" fillId="0" borderId="0" xfId="0" applyNumberFormat="1" applyFont="1" applyBorder="1"/>
    <xf numFmtId="171" fontId="39" fillId="0" borderId="0" xfId="32" applyNumberFormat="1" applyFont="1" applyBorder="1"/>
    <xf numFmtId="43" fontId="39" fillId="0" borderId="0" xfId="0" applyNumberFormat="1" applyFont="1" applyFill="1" applyBorder="1"/>
    <xf numFmtId="171" fontId="39" fillId="0" borderId="0" xfId="0" applyNumberFormat="1" applyFont="1" applyFill="1" applyBorder="1"/>
    <xf numFmtId="171" fontId="39" fillId="0" borderId="0" xfId="0" applyNumberFormat="1" applyFont="1" applyFill="1" applyBorder="1" applyAlignment="1">
      <alignment shrinkToFit="1"/>
    </xf>
    <xf numFmtId="164" fontId="39" fillId="0" borderId="0" xfId="0" applyNumberFormat="1" applyFont="1" applyFill="1" applyBorder="1"/>
    <xf numFmtId="164" fontId="39" fillId="22" borderId="0" xfId="0" applyNumberFormat="1" applyFont="1" applyFill="1" applyBorder="1"/>
    <xf numFmtId="164" fontId="39" fillId="22" borderId="27" xfId="0" applyNumberFormat="1" applyFont="1" applyFill="1" applyBorder="1"/>
    <xf numFmtId="166" fontId="53" fillId="0" borderId="31" xfId="0" applyNumberFormat="1" applyFont="1" applyFill="1" applyBorder="1"/>
    <xf numFmtId="0" fontId="39" fillId="0" borderId="32" xfId="0" applyFont="1" applyFill="1" applyBorder="1"/>
    <xf numFmtId="9" fontId="39" fillId="22" borderId="0" xfId="48" applyFont="1" applyFill="1" applyBorder="1" applyAlignment="1" applyProtection="1">
      <alignment horizontal="right"/>
      <protection locked="0"/>
    </xf>
    <xf numFmtId="49" fontId="39" fillId="0" borderId="0" xfId="0" applyNumberFormat="1" applyFont="1" applyFill="1" applyAlignment="1">
      <alignment horizontal="right" vertical="center"/>
    </xf>
    <xf numFmtId="1" fontId="39" fillId="0" borderId="0" xfId="0" applyNumberFormat="1" applyFont="1" applyFill="1" applyAlignment="1">
      <alignment vertical="center"/>
    </xf>
    <xf numFmtId="1" fontId="53" fillId="0" borderId="0" xfId="0" applyNumberFormat="1" applyFont="1" applyFill="1" applyBorder="1" applyAlignment="1">
      <alignment horizontal="left" vertical="center"/>
    </xf>
    <xf numFmtId="1" fontId="39" fillId="0" borderId="0" xfId="0" applyNumberFormat="1" applyFont="1" applyFill="1" applyBorder="1" applyAlignment="1">
      <alignment shrinkToFit="1"/>
    </xf>
    <xf numFmtId="1" fontId="39" fillId="0" borderId="0" xfId="0" applyNumberFormat="1" applyFont="1" applyFill="1" applyBorder="1" applyAlignment="1">
      <alignment horizontal="left" vertical="center" shrinkToFit="1"/>
    </xf>
    <xf numFmtId="1" fontId="39" fillId="22" borderId="0" xfId="0" applyNumberFormat="1" applyFont="1" applyFill="1" applyBorder="1" applyAlignment="1">
      <alignment horizontal="left" vertical="center" shrinkToFit="1"/>
    </xf>
    <xf numFmtId="1" fontId="39" fillId="0" borderId="0" xfId="0" applyNumberFormat="1" applyFont="1" applyFill="1" applyBorder="1" applyAlignment="1">
      <alignment horizontal="right" vertical="center" shrinkToFit="1"/>
    </xf>
    <xf numFmtId="1" fontId="39" fillId="0" borderId="0" xfId="0" applyNumberFormat="1" applyFont="1" applyFill="1" applyBorder="1" applyAlignment="1">
      <alignment horizontal="right" vertical="center"/>
    </xf>
    <xf numFmtId="1" fontId="39" fillId="0" borderId="0" xfId="0" applyNumberFormat="1" applyFont="1" applyFill="1" applyAlignment="1">
      <alignment horizontal="right" vertical="center"/>
    </xf>
    <xf numFmtId="1" fontId="39" fillId="0" borderId="31" xfId="0" applyNumberFormat="1" applyFont="1" applyFill="1" applyBorder="1" applyAlignment="1">
      <alignment horizontal="right" vertical="center"/>
    </xf>
    <xf numFmtId="0" fontId="52" fillId="0" borderId="0" xfId="0" applyNumberFormat="1" applyFont="1" applyFill="1" applyBorder="1" applyAlignment="1">
      <alignment vertical="center"/>
    </xf>
    <xf numFmtId="0" fontId="39" fillId="0" borderId="0" xfId="0" applyNumberFormat="1" applyFont="1" applyFill="1" applyBorder="1" applyAlignment="1">
      <alignment vertical="center"/>
    </xf>
    <xf numFmtId="10" fontId="53" fillId="0" borderId="0" xfId="0" applyNumberFormat="1" applyFont="1" applyFill="1" applyBorder="1" applyAlignment="1">
      <alignment horizontal="left" vertical="center"/>
    </xf>
    <xf numFmtId="1" fontId="39" fillId="0" borderId="0" xfId="0" applyNumberFormat="1" applyFont="1" applyFill="1" applyBorder="1" applyAlignment="1">
      <alignment vertical="center"/>
    </xf>
    <xf numFmtId="0" fontId="39" fillId="24" borderId="0" xfId="0" applyFont="1" applyFill="1" applyBorder="1" applyAlignment="1"/>
    <xf numFmtId="0" fontId="39" fillId="0" borderId="0" xfId="0" applyFont="1" applyFill="1" applyAlignment="1"/>
    <xf numFmtId="10" fontId="39" fillId="0" borderId="0" xfId="48" applyNumberFormat="1" applyFont="1" applyFill="1" applyBorder="1"/>
    <xf numFmtId="164" fontId="39" fillId="0" borderId="0" xfId="25" applyNumberFormat="1" applyFont="1" applyFill="1" applyBorder="1" applyAlignment="1" applyProtection="1">
      <alignment horizontal="right"/>
    </xf>
    <xf numFmtId="164" fontId="53" fillId="25" borderId="31" xfId="0" applyNumberFormat="1" applyFont="1" applyFill="1" applyBorder="1"/>
    <xf numFmtId="43" fontId="39" fillId="0" borderId="0" xfId="0" applyNumberFormat="1" applyFont="1" applyFill="1" applyBorder="1" applyAlignment="1">
      <alignment shrinkToFit="1"/>
    </xf>
    <xf numFmtId="164" fontId="53" fillId="25" borderId="24" xfId="0" applyNumberFormat="1" applyFont="1" applyFill="1" applyBorder="1"/>
    <xf numFmtId="0" fontId="39" fillId="0" borderId="26" xfId="0" applyFont="1" applyBorder="1"/>
    <xf numFmtId="0" fontId="39" fillId="0" borderId="26" xfId="0" applyFont="1" applyBorder="1" applyAlignment="1">
      <alignment shrinkToFit="1"/>
    </xf>
    <xf numFmtId="0" fontId="39" fillId="24" borderId="26" xfId="0" applyFont="1" applyFill="1" applyBorder="1" applyAlignment="1">
      <alignment shrinkToFit="1"/>
    </xf>
    <xf numFmtId="0" fontId="39" fillId="22" borderId="26" xfId="0" applyFont="1" applyFill="1" applyBorder="1"/>
    <xf numFmtId="0" fontId="39" fillId="22" borderId="27" xfId="0" applyFont="1" applyFill="1" applyBorder="1"/>
    <xf numFmtId="0" fontId="53" fillId="0" borderId="0" xfId="0" applyFont="1" applyFill="1" applyBorder="1" applyAlignment="1" applyProtection="1">
      <alignment vertical="center"/>
      <protection locked="0"/>
    </xf>
    <xf numFmtId="0" fontId="53" fillId="0" borderId="0" xfId="0" applyFont="1" applyFill="1" applyBorder="1" applyAlignment="1" applyProtection="1">
      <alignment horizontal="center" vertical="center"/>
      <protection locked="0"/>
    </xf>
    <xf numFmtId="0" fontId="53" fillId="0" borderId="0" xfId="0" applyFont="1" applyFill="1" applyBorder="1" applyAlignment="1" applyProtection="1">
      <alignment vertical="center" shrinkToFit="1"/>
      <protection locked="0"/>
    </xf>
    <xf numFmtId="0" fontId="53" fillId="22" borderId="0" xfId="0" applyFont="1" applyFill="1" applyBorder="1" applyAlignment="1" applyProtection="1">
      <alignment vertical="center" shrinkToFit="1"/>
      <protection locked="0"/>
    </xf>
    <xf numFmtId="0" fontId="39" fillId="0" borderId="0" xfId="0" applyFont="1" applyFill="1" applyBorder="1" applyAlignment="1" applyProtection="1">
      <alignment vertical="center" shrinkToFit="1"/>
      <protection locked="0"/>
    </xf>
    <xf numFmtId="0" fontId="39" fillId="0" borderId="0" xfId="0" applyFont="1" applyFill="1" applyBorder="1" applyAlignment="1" applyProtection="1">
      <alignment vertical="center"/>
      <protection locked="0"/>
    </xf>
    <xf numFmtId="0" fontId="39" fillId="22" borderId="0"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166" fontId="39" fillId="0" borderId="0" xfId="0" applyNumberFormat="1" applyFont="1" applyFill="1" applyBorder="1" applyAlignment="1" applyProtection="1">
      <alignment vertical="center"/>
      <protection locked="0"/>
    </xf>
    <xf numFmtId="164" fontId="39" fillId="23" borderId="0" xfId="25" applyNumberFormat="1" applyFont="1" applyFill="1" applyBorder="1" applyAlignment="1" applyProtection="1">
      <alignment horizontal="right"/>
    </xf>
    <xf numFmtId="165" fontId="52" fillId="0" borderId="0" xfId="0" applyNumberFormat="1" applyFont="1" applyFill="1" applyProtection="1">
      <protection locked="0"/>
    </xf>
    <xf numFmtId="166" fontId="39" fillId="0" borderId="0" xfId="0" applyNumberFormat="1" applyFont="1" applyFill="1" applyBorder="1" applyAlignment="1" applyProtection="1">
      <alignment horizontal="right"/>
      <protection locked="0"/>
    </xf>
    <xf numFmtId="0" fontId="53" fillId="22" borderId="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166" fontId="39" fillId="0" borderId="0" xfId="0" applyNumberFormat="1" applyFont="1" applyFill="1" applyBorder="1" applyAlignment="1" applyProtection="1">
      <alignment shrinkToFit="1"/>
      <protection locked="0"/>
    </xf>
    <xf numFmtId="2" fontId="39" fillId="0" borderId="0" xfId="0" applyNumberFormat="1" applyFont="1" applyFill="1" applyBorder="1" applyAlignment="1" applyProtection="1">
      <alignment shrinkToFit="1"/>
      <protection locked="0"/>
    </xf>
    <xf numFmtId="2" fontId="39" fillId="22" borderId="0" xfId="0" applyNumberFormat="1" applyFont="1" applyFill="1" applyBorder="1" applyAlignment="1" applyProtection="1">
      <alignment shrinkToFit="1"/>
      <protection locked="0"/>
    </xf>
    <xf numFmtId="165" fontId="39" fillId="0" borderId="0" xfId="0" applyNumberFormat="1" applyFont="1" applyFill="1" applyBorder="1" applyAlignment="1" applyProtection="1">
      <alignment horizontal="right"/>
      <protection locked="0"/>
    </xf>
    <xf numFmtId="166" fontId="39" fillId="22" borderId="0" xfId="0" applyNumberFormat="1" applyFont="1" applyFill="1" applyBorder="1" applyAlignment="1" applyProtection="1">
      <alignment horizontal="right"/>
      <protection locked="0"/>
    </xf>
    <xf numFmtId="165" fontId="39" fillId="22" borderId="0" xfId="0" applyNumberFormat="1" applyFont="1" applyFill="1" applyBorder="1" applyAlignment="1" applyProtection="1">
      <alignment horizontal="right"/>
      <protection locked="0"/>
    </xf>
    <xf numFmtId="165" fontId="39" fillId="0" borderId="0" xfId="0" applyNumberFormat="1" applyFont="1" applyFill="1" applyProtection="1">
      <protection locked="0"/>
    </xf>
    <xf numFmtId="0" fontId="53" fillId="0" borderId="0" xfId="0" applyFont="1" applyFill="1" applyBorder="1" applyAlignment="1" applyProtection="1">
      <alignment horizontal="center" vertical="center" shrinkToFit="1"/>
      <protection locked="0"/>
    </xf>
    <xf numFmtId="0" fontId="39" fillId="0" borderId="0" xfId="0" applyFont="1" applyProtection="1">
      <protection locked="0"/>
    </xf>
    <xf numFmtId="0" fontId="39" fillId="0" borderId="0" xfId="0" applyFont="1" applyAlignment="1" applyProtection="1">
      <alignment shrinkToFit="1"/>
      <protection locked="0"/>
    </xf>
    <xf numFmtId="1" fontId="39" fillId="23" borderId="0" xfId="48" applyNumberFormat="1" applyFont="1" applyFill="1" applyBorder="1" applyAlignment="1" applyProtection="1">
      <alignment horizontal="right" vertical="center"/>
      <protection locked="0"/>
    </xf>
    <xf numFmtId="0" fontId="52" fillId="0" borderId="0" xfId="0" applyFont="1" applyProtection="1">
      <protection locked="0"/>
    </xf>
    <xf numFmtId="1" fontId="39" fillId="0" borderId="0" xfId="48" applyNumberFormat="1" applyFont="1" applyFill="1" applyBorder="1" applyAlignment="1" applyProtection="1">
      <alignment horizontal="right" vertical="center"/>
      <protection locked="0"/>
    </xf>
    <xf numFmtId="10" fontId="39" fillId="23" borderId="0" xfId="48" applyNumberFormat="1" applyFont="1" applyFill="1" applyBorder="1" applyProtection="1">
      <protection locked="0"/>
    </xf>
    <xf numFmtId="166" fontId="39" fillId="0" borderId="0" xfId="0" applyNumberFormat="1" applyFont="1" applyFill="1" applyBorder="1" applyAlignment="1" applyProtection="1">
      <alignment vertical="center" shrinkToFit="1"/>
      <protection locked="0"/>
    </xf>
    <xf numFmtId="166" fontId="39" fillId="22" borderId="0" xfId="0" applyNumberFormat="1" applyFont="1" applyFill="1" applyBorder="1" applyAlignment="1" applyProtection="1">
      <alignment vertical="center"/>
      <protection locked="0"/>
    </xf>
    <xf numFmtId="164" fontId="39" fillId="0" borderId="0" xfId="0" applyNumberFormat="1" applyFont="1" applyFill="1" applyBorder="1" applyAlignment="1" applyProtection="1">
      <alignment vertical="center"/>
      <protection locked="0"/>
    </xf>
    <xf numFmtId="171" fontId="39" fillId="0" borderId="0" xfId="0" applyNumberFormat="1" applyFont="1" applyFill="1" applyBorder="1" applyAlignment="1" applyProtection="1">
      <alignment vertical="center"/>
      <protection locked="0"/>
    </xf>
    <xf numFmtId="165" fontId="52" fillId="0" borderId="0" xfId="0" applyNumberFormat="1" applyFont="1" applyFill="1"/>
    <xf numFmtId="1" fontId="39" fillId="0" borderId="0" xfId="0" applyNumberFormat="1" applyFont="1" applyFill="1" applyBorder="1" applyAlignment="1" applyProtection="1">
      <alignment horizontal="right"/>
    </xf>
    <xf numFmtId="0" fontId="53" fillId="0" borderId="0" xfId="0" applyFont="1" applyFill="1" applyBorder="1" applyAlignment="1" applyProtection="1">
      <alignment horizontal="right" vertical="center"/>
      <protection locked="0"/>
    </xf>
    <xf numFmtId="0" fontId="39" fillId="0" borderId="0" xfId="0" applyFont="1" applyAlignment="1" applyProtection="1">
      <protection locked="0"/>
    </xf>
    <xf numFmtId="1" fontId="39" fillId="0" borderId="0" xfId="0" applyNumberFormat="1" applyFont="1" applyFill="1" applyBorder="1" applyAlignment="1" applyProtection="1">
      <alignment vertical="center"/>
      <protection locked="0"/>
    </xf>
    <xf numFmtId="1" fontId="50" fillId="0" borderId="16" xfId="45" applyNumberFormat="1" applyFont="1" applyFill="1" applyBorder="1" applyAlignment="1" applyProtection="1">
      <alignment horizontal="right"/>
      <protection locked="0"/>
    </xf>
    <xf numFmtId="1" fontId="53" fillId="0" borderId="15" xfId="45" applyNumberFormat="1" applyFont="1" applyFill="1" applyBorder="1" applyAlignment="1" applyProtection="1">
      <alignment horizontal="right"/>
      <protection locked="0"/>
    </xf>
    <xf numFmtId="1" fontId="51" fillId="0" borderId="20" xfId="45" applyNumberFormat="1" applyFont="1" applyFill="1" applyBorder="1" applyAlignment="1" applyProtection="1">
      <alignment horizontal="right" shrinkToFit="1"/>
      <protection locked="0"/>
    </xf>
    <xf numFmtId="1" fontId="39" fillId="0" borderId="2" xfId="0" applyNumberFormat="1" applyFont="1" applyFill="1" applyBorder="1" applyAlignment="1" applyProtection="1">
      <alignment horizontal="right"/>
      <protection locked="0"/>
    </xf>
    <xf numFmtId="1" fontId="39" fillId="22" borderId="2" xfId="0" applyNumberFormat="1" applyFont="1" applyFill="1" applyBorder="1" applyAlignment="1" applyProtection="1">
      <alignment horizontal="right"/>
      <protection locked="0"/>
    </xf>
    <xf numFmtId="164" fontId="52" fillId="0" borderId="0" xfId="25" applyNumberFormat="1" applyFont="1" applyFill="1" applyAlignment="1" applyProtection="1">
      <alignment horizontal="right" vertical="center"/>
      <protection locked="0"/>
    </xf>
    <xf numFmtId="1" fontId="39" fillId="0" borderId="0" xfId="0" applyNumberFormat="1" applyFont="1" applyFill="1" applyBorder="1" applyAlignment="1" applyProtection="1">
      <alignment horizontal="right" vertical="center"/>
      <protection locked="0"/>
    </xf>
    <xf numFmtId="1" fontId="50" fillId="0" borderId="0" xfId="45" applyNumberFormat="1" applyFont="1" applyFill="1" applyBorder="1" applyAlignment="1" applyProtection="1">
      <alignment horizontal="right"/>
      <protection locked="0"/>
    </xf>
    <xf numFmtId="1" fontId="53" fillId="0" borderId="0" xfId="45" applyNumberFormat="1" applyFont="1" applyFill="1" applyBorder="1" applyAlignment="1" applyProtection="1">
      <alignment horizontal="right"/>
      <protection locked="0"/>
    </xf>
    <xf numFmtId="1" fontId="51" fillId="0" borderId="0" xfId="45" applyNumberFormat="1" applyFont="1" applyFill="1" applyBorder="1" applyAlignment="1" applyProtection="1">
      <alignment horizontal="right" shrinkToFit="1"/>
      <protection locked="0"/>
    </xf>
    <xf numFmtId="1" fontId="51" fillId="22" borderId="0" xfId="45" applyNumberFormat="1" applyFont="1" applyFill="1" applyBorder="1" applyAlignment="1" applyProtection="1">
      <alignment horizontal="right" shrinkToFit="1"/>
      <protection locked="0"/>
    </xf>
    <xf numFmtId="1" fontId="39" fillId="0" borderId="0" xfId="0" applyNumberFormat="1" applyFont="1" applyFill="1" applyBorder="1" applyAlignment="1" applyProtection="1">
      <alignment horizontal="right"/>
      <protection locked="0"/>
    </xf>
    <xf numFmtId="1" fontId="39" fillId="22" borderId="0" xfId="0" applyNumberFormat="1" applyFont="1" applyFill="1" applyBorder="1" applyAlignment="1" applyProtection="1">
      <alignment horizontal="right"/>
      <protection locked="0"/>
    </xf>
    <xf numFmtId="1" fontId="52" fillId="0" borderId="0" xfId="0" applyNumberFormat="1" applyFont="1" applyFill="1" applyBorder="1" applyAlignment="1" applyProtection="1">
      <alignment horizontal="right"/>
      <protection locked="0"/>
    </xf>
    <xf numFmtId="1" fontId="39" fillId="0" borderId="0" xfId="48" applyNumberFormat="1" applyFont="1" applyFill="1" applyAlignment="1" applyProtection="1">
      <alignment vertical="center"/>
      <protection locked="0"/>
    </xf>
    <xf numFmtId="1" fontId="53" fillId="0" borderId="0" xfId="48" applyNumberFormat="1" applyFont="1" applyFill="1" applyBorder="1" applyAlignment="1" applyProtection="1">
      <alignment horizontal="left" vertical="center"/>
      <protection locked="0"/>
    </xf>
    <xf numFmtId="1" fontId="52" fillId="0" borderId="0" xfId="48" applyNumberFormat="1" applyFont="1" applyFill="1" applyBorder="1" applyAlignment="1" applyProtection="1">
      <alignment vertical="center"/>
      <protection locked="0"/>
    </xf>
    <xf numFmtId="2" fontId="39" fillId="0" borderId="23" xfId="0" applyNumberFormat="1" applyFont="1" applyBorder="1" applyProtection="1"/>
    <xf numFmtId="2" fontId="39" fillId="0" borderId="0" xfId="0" applyNumberFormat="1" applyFont="1" applyBorder="1" applyProtection="1"/>
    <xf numFmtId="2" fontId="39" fillId="0" borderId="24" xfId="0" applyNumberFormat="1" applyFont="1" applyBorder="1" applyProtection="1"/>
    <xf numFmtId="2" fontId="39" fillId="0" borderId="21" xfId="0" applyNumberFormat="1" applyFont="1" applyFill="1" applyBorder="1" applyProtection="1"/>
    <xf numFmtId="2" fontId="39" fillId="0" borderId="17" xfId="0" applyNumberFormat="1" applyFont="1" applyFill="1" applyBorder="1" applyProtection="1"/>
    <xf numFmtId="2" fontId="39" fillId="23" borderId="23" xfId="0" applyNumberFormat="1" applyFont="1" applyFill="1" applyBorder="1" applyProtection="1"/>
    <xf numFmtId="2" fontId="39" fillId="0" borderId="0" xfId="0" applyNumberFormat="1" applyFont="1" applyFill="1" applyBorder="1" applyProtection="1"/>
    <xf numFmtId="2" fontId="39" fillId="0" borderId="23" xfId="0" applyNumberFormat="1" applyFont="1" applyFill="1" applyBorder="1" applyProtection="1"/>
    <xf numFmtId="2" fontId="39" fillId="23" borderId="0" xfId="0" applyNumberFormat="1" applyFont="1" applyFill="1" applyBorder="1" applyProtection="1"/>
    <xf numFmtId="2" fontId="39" fillId="0" borderId="25" xfId="0" applyNumberFormat="1" applyFont="1" applyFill="1" applyBorder="1" applyProtection="1"/>
    <xf numFmtId="2" fontId="39" fillId="0" borderId="26" xfId="0" applyNumberFormat="1" applyFont="1" applyFill="1" applyBorder="1" applyProtection="1"/>
    <xf numFmtId="2" fontId="39" fillId="23" borderId="27" xfId="0" applyNumberFormat="1" applyFont="1" applyFill="1" applyBorder="1" applyProtection="1"/>
    <xf numFmtId="0" fontId="53" fillId="0" borderId="0" xfId="0" applyFont="1"/>
    <xf numFmtId="2" fontId="39" fillId="0" borderId="27" xfId="0" applyNumberFormat="1" applyFont="1" applyFill="1" applyBorder="1" applyProtection="1"/>
    <xf numFmtId="2" fontId="39" fillId="0" borderId="24" xfId="0" applyNumberFormat="1" applyFont="1" applyFill="1" applyBorder="1" applyProtection="1"/>
    <xf numFmtId="0" fontId="39" fillId="0" borderId="0" xfId="0" applyFont="1" applyAlignment="1">
      <alignment horizontal="center"/>
    </xf>
    <xf numFmtId="0" fontId="39" fillId="0" borderId="0" xfId="0" quotePrefix="1" applyFont="1"/>
    <xf numFmtId="0" fontId="55" fillId="0" borderId="0" xfId="59"/>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39" fillId="0" borderId="0" xfId="0" applyFont="1" applyAlignment="1">
      <alignment horizontal="left"/>
    </xf>
    <xf numFmtId="2" fontId="39" fillId="0" borderId="0" xfId="0" applyNumberFormat="1" applyFont="1"/>
    <xf numFmtId="2" fontId="0" fillId="0" borderId="0" xfId="0" applyNumberFormat="1"/>
    <xf numFmtId="0" fontId="56" fillId="0" borderId="0" xfId="0" quotePrefix="1" applyFont="1"/>
    <xf numFmtId="0" fontId="56" fillId="0" borderId="0" xfId="0" applyFont="1"/>
    <xf numFmtId="0" fontId="56" fillId="0" borderId="0" xfId="0" quotePrefix="1" applyFont="1" applyAlignment="1">
      <alignment vertical="center"/>
    </xf>
    <xf numFmtId="0" fontId="56" fillId="0" borderId="0" xfId="0" applyFont="1" applyAlignment="1">
      <alignment vertical="center"/>
    </xf>
    <xf numFmtId="0" fontId="56" fillId="0" borderId="0" xfId="0" applyFont="1" applyAlignment="1">
      <alignment horizontal="center"/>
    </xf>
    <xf numFmtId="10" fontId="51" fillId="0" borderId="0" xfId="48" applyNumberFormat="1" applyFont="1" applyBorder="1"/>
    <xf numFmtId="175" fontId="51" fillId="0" borderId="0" xfId="48" applyNumberFormat="1" applyFont="1" applyBorder="1"/>
    <xf numFmtId="0" fontId="51" fillId="0" borderId="0" xfId="0" applyFont="1" applyFill="1" applyBorder="1" applyAlignment="1">
      <alignment horizontal="right"/>
    </xf>
    <xf numFmtId="0" fontId="51" fillId="0" borderId="0" xfId="0" applyFont="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164" fontId="1" fillId="0" borderId="24" xfId="25" applyNumberFormat="1" applyFill="1" applyBorder="1" applyAlignment="1">
      <alignment horizontal="right" vertical="center"/>
    </xf>
    <xf numFmtId="0" fontId="39" fillId="0" borderId="24" xfId="0" applyFont="1" applyFill="1" applyBorder="1" applyAlignment="1">
      <alignment horizontal="right"/>
    </xf>
    <xf numFmtId="0" fontId="51" fillId="0" borderId="24" xfId="0" applyFont="1" applyFill="1" applyBorder="1" applyAlignment="1">
      <alignment horizontal="right"/>
    </xf>
    <xf numFmtId="164" fontId="51" fillId="0" borderId="24" xfId="0" applyNumberFormat="1" applyFont="1" applyFill="1" applyBorder="1" applyAlignment="1">
      <alignment horizontal="right"/>
    </xf>
    <xf numFmtId="1" fontId="50" fillId="0" borderId="24" xfId="0" applyNumberFormat="1" applyFont="1" applyFill="1" applyBorder="1" applyAlignment="1">
      <alignment horizontal="right"/>
    </xf>
    <xf numFmtId="0" fontId="51" fillId="0" borderId="26" xfId="0" applyFont="1" applyBorder="1" applyAlignment="1">
      <alignment horizontal="left"/>
    </xf>
    <xf numFmtId="166" fontId="51" fillId="0" borderId="26" xfId="0" applyNumberFormat="1" applyFont="1" applyBorder="1"/>
    <xf numFmtId="164" fontId="51" fillId="22" borderId="26" xfId="25" applyNumberFormat="1" applyFont="1" applyFill="1" applyBorder="1" applyAlignment="1" applyProtection="1">
      <alignment horizontal="right"/>
    </xf>
    <xf numFmtId="0" fontId="51" fillId="0" borderId="27" xfId="0" applyFont="1" applyFill="1" applyBorder="1" applyAlignment="1">
      <alignment horizontal="right"/>
    </xf>
    <xf numFmtId="176" fontId="51" fillId="0" borderId="0" xfId="25" applyNumberFormat="1" applyFont="1" applyFill="1" applyBorder="1" applyAlignment="1" applyProtection="1">
      <alignment horizontal="right"/>
    </xf>
    <xf numFmtId="3" fontId="50" fillId="0" borderId="24" xfId="0" applyNumberFormat="1" applyFont="1" applyFill="1" applyBorder="1" applyAlignment="1">
      <alignment horizontal="right"/>
    </xf>
    <xf numFmtId="0" fontId="53" fillId="0" borderId="0" xfId="0" applyFont="1" applyFill="1"/>
    <xf numFmtId="0" fontId="1" fillId="0" borderId="0" xfId="58" applyFill="1" applyAlignment="1"/>
    <xf numFmtId="0" fontId="1" fillId="0" borderId="0" xfId="58" applyFill="1" applyBorder="1" applyAlignment="1"/>
    <xf numFmtId="0" fontId="57" fillId="0" borderId="0" xfId="58" applyFont="1" applyFill="1" applyBorder="1" applyAlignment="1">
      <alignment horizontal="center" vertical="top"/>
    </xf>
    <xf numFmtId="0" fontId="57" fillId="0" borderId="0" xfId="58" applyFont="1" applyFill="1" applyAlignment="1">
      <alignment horizontal="center" vertical="top"/>
    </xf>
    <xf numFmtId="0" fontId="58" fillId="0" borderId="0" xfId="58" applyFont="1" applyFill="1" applyAlignment="1">
      <alignment horizontal="center" vertical="top"/>
    </xf>
    <xf numFmtId="0" fontId="58" fillId="0" borderId="0" xfId="58" applyFont="1" applyFill="1" applyAlignment="1">
      <alignment horizontal="left" vertical="top"/>
    </xf>
    <xf numFmtId="0" fontId="37" fillId="0" borderId="0" xfId="58" applyFont="1" applyFill="1" applyBorder="1" applyAlignment="1"/>
    <xf numFmtId="0" fontId="59" fillId="0" borderId="0" xfId="58" applyFont="1" applyFill="1" applyBorder="1" applyAlignment="1">
      <alignment horizontal="center" vertical="top"/>
    </xf>
    <xf numFmtId="0" fontId="1" fillId="0" borderId="0" xfId="58" applyFont="1" applyFill="1" applyAlignment="1"/>
    <xf numFmtId="0" fontId="1" fillId="0" borderId="0" xfId="58" applyFont="1" applyFill="1" applyBorder="1" applyAlignment="1"/>
    <xf numFmtId="0" fontId="10" fillId="0" borderId="0" xfId="58" applyFont="1" applyFill="1" applyBorder="1" applyAlignment="1">
      <alignment horizontal="center" vertical="top"/>
    </xf>
    <xf numFmtId="0" fontId="10" fillId="0" borderId="0" xfId="58" applyFont="1" applyFill="1" applyAlignment="1">
      <alignment horizontal="center" vertical="top"/>
    </xf>
    <xf numFmtId="0" fontId="20" fillId="0" borderId="0" xfId="58" applyFont="1" applyFill="1" applyAlignment="1">
      <alignment horizontal="center" vertical="top"/>
    </xf>
    <xf numFmtId="0" fontId="59" fillId="22" borderId="17" xfId="58" applyFont="1" applyFill="1" applyBorder="1" applyAlignment="1">
      <alignment horizontal="center" vertical="top"/>
    </xf>
    <xf numFmtId="0" fontId="37" fillId="22" borderId="17" xfId="58" applyFont="1" applyFill="1" applyBorder="1" applyAlignment="1">
      <alignment horizontal="left" vertical="top"/>
    </xf>
    <xf numFmtId="0" fontId="37" fillId="22" borderId="22" xfId="58" applyFont="1" applyFill="1" applyBorder="1" applyAlignment="1">
      <alignment horizontal="left" vertical="top"/>
    </xf>
    <xf numFmtId="0" fontId="37" fillId="22" borderId="23" xfId="58" applyFont="1" applyFill="1" applyBorder="1" applyAlignment="1">
      <alignment horizontal="left" vertical="top"/>
    </xf>
    <xf numFmtId="0" fontId="59" fillId="22" borderId="0" xfId="58" applyFont="1" applyFill="1" applyBorder="1" applyAlignment="1">
      <alignment horizontal="center" vertical="top"/>
    </xf>
    <xf numFmtId="0" fontId="37" fillId="22" borderId="0" xfId="58" applyFont="1" applyFill="1" applyBorder="1" applyAlignment="1">
      <alignment horizontal="left" vertical="top"/>
    </xf>
    <xf numFmtId="0" fontId="59" fillId="22" borderId="24" xfId="58" applyFont="1" applyFill="1" applyBorder="1" applyAlignment="1">
      <alignment horizontal="center" vertical="top"/>
    </xf>
    <xf numFmtId="0" fontId="1" fillId="22" borderId="23" xfId="58" applyFont="1" applyFill="1" applyBorder="1" applyAlignment="1">
      <alignment horizontal="left" vertical="top"/>
    </xf>
    <xf numFmtId="0" fontId="10" fillId="22" borderId="0" xfId="58" applyFont="1" applyFill="1" applyBorder="1" applyAlignment="1">
      <alignment horizontal="center" vertical="top"/>
    </xf>
    <xf numFmtId="0" fontId="1" fillId="22" borderId="0" xfId="58" applyFont="1" applyFill="1" applyBorder="1" applyAlignment="1">
      <alignment horizontal="left" vertical="top"/>
    </xf>
    <xf numFmtId="0" fontId="1" fillId="22" borderId="0" xfId="58" applyFont="1" applyFill="1" applyBorder="1" applyAlignment="1"/>
    <xf numFmtId="0" fontId="1" fillId="22" borderId="24" xfId="58" applyFont="1" applyFill="1" applyBorder="1" applyAlignment="1"/>
    <xf numFmtId="0" fontId="10" fillId="22" borderId="24" xfId="58" applyFont="1" applyFill="1" applyBorder="1" applyAlignment="1">
      <alignment horizontal="center" vertical="top"/>
    </xf>
    <xf numFmtId="0" fontId="59" fillId="22" borderId="25" xfId="58" applyFont="1" applyFill="1" applyBorder="1" applyAlignment="1">
      <alignment horizontal="center" vertical="top"/>
    </xf>
    <xf numFmtId="0" fontId="59" fillId="22" borderId="26" xfId="58" applyFont="1" applyFill="1" applyBorder="1" applyAlignment="1">
      <alignment horizontal="center" vertical="top"/>
    </xf>
    <xf numFmtId="0" fontId="59" fillId="22" borderId="27" xfId="58" applyFont="1" applyFill="1" applyBorder="1" applyAlignment="1">
      <alignment horizontal="center" vertical="top"/>
    </xf>
    <xf numFmtId="0" fontId="57" fillId="22" borderId="17" xfId="58" applyFont="1" applyFill="1" applyBorder="1" applyAlignment="1">
      <alignment horizontal="center" vertical="top"/>
    </xf>
    <xf numFmtId="0" fontId="57" fillId="22" borderId="22" xfId="58" applyFont="1" applyFill="1" applyBorder="1" applyAlignment="1">
      <alignment horizontal="center" vertical="top"/>
    </xf>
    <xf numFmtId="0" fontId="57" fillId="22" borderId="0" xfId="58" applyFont="1" applyFill="1" applyBorder="1" applyAlignment="1">
      <alignment horizontal="center" vertical="top"/>
    </xf>
    <xf numFmtId="0" fontId="57" fillId="22" borderId="24" xfId="58" applyFont="1" applyFill="1" applyBorder="1" applyAlignment="1">
      <alignment horizontal="center" vertical="top"/>
    </xf>
    <xf numFmtId="0" fontId="57" fillId="22" borderId="25" xfId="58" applyFont="1" applyFill="1" applyBorder="1" applyAlignment="1">
      <alignment horizontal="center" vertical="top"/>
    </xf>
    <xf numFmtId="0" fontId="57" fillId="22" borderId="26" xfId="58" applyFont="1" applyFill="1" applyBorder="1" applyAlignment="1">
      <alignment horizontal="center" vertical="top"/>
    </xf>
    <xf numFmtId="0" fontId="57" fillId="22" borderId="27" xfId="58" applyFont="1" applyFill="1" applyBorder="1" applyAlignment="1">
      <alignment horizontal="center" vertical="top"/>
    </xf>
    <xf numFmtId="0" fontId="57" fillId="27" borderId="17" xfId="58" applyFont="1" applyFill="1" applyBorder="1" applyAlignment="1">
      <alignment horizontal="center" vertical="top"/>
    </xf>
    <xf numFmtId="0" fontId="57" fillId="27" borderId="22" xfId="58" applyFont="1" applyFill="1" applyBorder="1" applyAlignment="1">
      <alignment horizontal="center" vertical="top"/>
    </xf>
    <xf numFmtId="0" fontId="58" fillId="27" borderId="23" xfId="58" applyFont="1" applyFill="1" applyBorder="1" applyAlignment="1">
      <alignment horizontal="center" vertical="top"/>
    </xf>
    <xf numFmtId="0" fontId="57" fillId="27" borderId="0" xfId="58" applyFont="1" applyFill="1" applyBorder="1" applyAlignment="1">
      <alignment horizontal="center" vertical="top"/>
    </xf>
    <xf numFmtId="0" fontId="57" fillId="27" borderId="24" xfId="58" applyFont="1" applyFill="1" applyBorder="1" applyAlignment="1">
      <alignment horizontal="center" vertical="top"/>
    </xf>
    <xf numFmtId="0" fontId="57" fillId="27" borderId="23" xfId="58" applyFont="1" applyFill="1" applyBorder="1" applyAlignment="1">
      <alignment horizontal="center" vertical="top"/>
    </xf>
    <xf numFmtId="0" fontId="1" fillId="27" borderId="23" xfId="58" applyFill="1" applyBorder="1" applyAlignment="1"/>
    <xf numFmtId="0" fontId="1" fillId="27" borderId="0" xfId="58" applyFill="1" applyBorder="1" applyAlignment="1"/>
    <xf numFmtId="0" fontId="1" fillId="27" borderId="24" xfId="58" applyFill="1" applyBorder="1" applyAlignment="1"/>
    <xf numFmtId="0" fontId="11" fillId="27" borderId="25" xfId="58" applyFont="1" applyFill="1" applyBorder="1" applyAlignment="1">
      <alignment horizontal="center" vertical="top"/>
    </xf>
    <xf numFmtId="0" fontId="57" fillId="27" borderId="26" xfId="58" applyFont="1" applyFill="1" applyBorder="1" applyAlignment="1">
      <alignment horizontal="center" vertical="top"/>
    </xf>
    <xf numFmtId="0" fontId="57" fillId="27" borderId="27" xfId="58" applyFont="1" applyFill="1" applyBorder="1" applyAlignment="1">
      <alignment horizontal="center" vertical="top"/>
    </xf>
    <xf numFmtId="0" fontId="1" fillId="0" borderId="0" xfId="58" applyFont="1" applyFill="1" applyAlignment="1">
      <alignment horizontal="left" vertical="top"/>
    </xf>
    <xf numFmtId="171" fontId="0" fillId="0" borderId="0" xfId="0" applyNumberFormat="1"/>
    <xf numFmtId="166" fontId="0" fillId="0" borderId="0" xfId="0" applyNumberFormat="1"/>
    <xf numFmtId="177" fontId="1" fillId="23" borderId="0" xfId="0" applyNumberFormat="1" applyFont="1" applyFill="1" applyBorder="1" applyAlignment="1" applyProtection="1">
      <alignment horizontal="right" vertical="center"/>
    </xf>
    <xf numFmtId="173" fontId="39" fillId="0" borderId="0" xfId="0" applyNumberFormat="1" applyFont="1" applyFill="1" applyBorder="1" applyAlignment="1">
      <alignment horizontal="right" vertical="center" shrinkToFit="1"/>
    </xf>
    <xf numFmtId="173" fontId="39" fillId="0" borderId="0" xfId="0" applyNumberFormat="1" applyFont="1" applyFill="1" applyBorder="1" applyAlignment="1">
      <alignment horizontal="right" vertical="center"/>
    </xf>
    <xf numFmtId="173" fontId="39" fillId="22" borderId="0" xfId="0" applyNumberFormat="1" applyFont="1" applyFill="1" applyBorder="1" applyAlignment="1">
      <alignment horizontal="right" vertical="center"/>
    </xf>
    <xf numFmtId="10" fontId="39" fillId="22" borderId="0" xfId="48" applyNumberFormat="1" applyFont="1" applyFill="1" applyBorder="1"/>
    <xf numFmtId="178" fontId="39" fillId="22" borderId="0" xfId="0" applyNumberFormat="1" applyFont="1" applyFill="1" applyBorder="1"/>
    <xf numFmtId="0" fontId="39" fillId="0" borderId="33" xfId="0" applyFont="1" applyFill="1" applyBorder="1"/>
    <xf numFmtId="166" fontId="39" fillId="22" borderId="33" xfId="0" applyNumberFormat="1" applyFont="1" applyFill="1" applyBorder="1"/>
    <xf numFmtId="178" fontId="39" fillId="22" borderId="33" xfId="0" applyNumberFormat="1" applyFont="1" applyFill="1" applyBorder="1"/>
    <xf numFmtId="0" fontId="39" fillId="22" borderId="33" xfId="0" applyFont="1" applyFill="1" applyBorder="1"/>
    <xf numFmtId="164" fontId="39" fillId="22" borderId="33" xfId="25" applyNumberFormat="1" applyFont="1" applyFill="1" applyBorder="1" applyAlignment="1" applyProtection="1">
      <alignment horizontal="right"/>
    </xf>
    <xf numFmtId="0" fontId="39" fillId="0" borderId="33" xfId="0" applyFont="1" applyFill="1" applyBorder="1" applyAlignment="1"/>
    <xf numFmtId="10" fontId="39" fillId="0" borderId="33" xfId="48" applyNumberFormat="1" applyFont="1" applyFill="1" applyBorder="1" applyProtection="1">
      <protection locked="0"/>
    </xf>
    <xf numFmtId="0" fontId="39" fillId="0" borderId="33" xfId="0" applyFont="1" applyBorder="1"/>
    <xf numFmtId="165" fontId="39" fillId="0" borderId="33" xfId="0" applyNumberFormat="1" applyFont="1" applyFill="1" applyBorder="1"/>
    <xf numFmtId="0" fontId="39" fillId="0" borderId="27" xfId="0" applyFont="1" applyBorder="1"/>
    <xf numFmtId="164" fontId="1" fillId="22" borderId="33" xfId="25" applyNumberFormat="1" applyFill="1" applyBorder="1" applyAlignment="1">
      <alignment horizontal="right" vertical="center"/>
    </xf>
    <xf numFmtId="1" fontId="2" fillId="22" borderId="33" xfId="0" applyNumberFormat="1" applyFont="1" applyFill="1" applyBorder="1" applyAlignment="1">
      <alignment horizontal="right" vertical="center"/>
    </xf>
    <xf numFmtId="1" fontId="2" fillId="22" borderId="33" xfId="0" applyNumberFormat="1" applyFont="1" applyFill="1" applyBorder="1" applyAlignment="1">
      <alignment vertical="center"/>
    </xf>
    <xf numFmtId="0" fontId="0" fillId="22" borderId="33" xfId="0" applyFill="1" applyBorder="1"/>
    <xf numFmtId="172" fontId="39" fillId="22" borderId="33" xfId="32" applyNumberFormat="1" applyFont="1" applyFill="1" applyBorder="1"/>
    <xf numFmtId="10" fontId="39" fillId="22" borderId="33" xfId="48" applyNumberFormat="1" applyFont="1" applyFill="1" applyBorder="1"/>
    <xf numFmtId="10" fontId="39" fillId="22" borderId="33" xfId="48" applyNumberFormat="1" applyFont="1" applyFill="1" applyBorder="1" applyProtection="1">
      <protection locked="0"/>
    </xf>
    <xf numFmtId="170" fontId="39" fillId="22" borderId="33" xfId="48" applyNumberFormat="1" applyFont="1" applyFill="1" applyBorder="1" applyProtection="1">
      <protection locked="0"/>
    </xf>
    <xf numFmtId="10" fontId="39" fillId="22" borderId="33" xfId="48" applyNumberFormat="1" applyFont="1" applyFill="1" applyBorder="1" applyAlignment="1" applyProtection="1">
      <alignment horizontal="right" vertical="center"/>
    </xf>
    <xf numFmtId="173" fontId="39" fillId="22" borderId="33" xfId="0" applyNumberFormat="1" applyFont="1" applyFill="1" applyBorder="1" applyAlignment="1">
      <alignment horizontal="right" vertical="center"/>
    </xf>
    <xf numFmtId="9" fontId="39" fillId="22" borderId="33" xfId="48" applyFont="1" applyFill="1" applyBorder="1" applyAlignment="1" applyProtection="1">
      <alignment horizontal="right"/>
      <protection locked="0"/>
    </xf>
    <xf numFmtId="164" fontId="39" fillId="22" borderId="33" xfId="0" applyNumberFormat="1" applyFont="1" applyFill="1" applyBorder="1"/>
    <xf numFmtId="164" fontId="39" fillId="0" borderId="31" xfId="0" applyNumberFormat="1" applyFont="1" applyFill="1" applyBorder="1"/>
    <xf numFmtId="164" fontId="39" fillId="22" borderId="34" xfId="25" applyNumberFormat="1" applyFont="1" applyFill="1" applyBorder="1" applyAlignment="1" applyProtection="1">
      <alignment horizontal="right"/>
    </xf>
    <xf numFmtId="0" fontId="39" fillId="0" borderId="34" xfId="0" applyFont="1" applyBorder="1"/>
    <xf numFmtId="1" fontId="39" fillId="22" borderId="35" xfId="0" applyNumberFormat="1" applyFont="1" applyFill="1" applyBorder="1" applyAlignment="1" applyProtection="1">
      <alignment horizontal="right"/>
      <protection locked="0"/>
    </xf>
    <xf numFmtId="1" fontId="39" fillId="0" borderId="23" xfId="0" applyNumberFormat="1" applyFont="1" applyFill="1" applyBorder="1" applyAlignment="1" applyProtection="1">
      <alignment horizontal="right" vertical="center"/>
      <protection locked="0"/>
    </xf>
    <xf numFmtId="1" fontId="39" fillId="22" borderId="33" xfId="0" applyNumberFormat="1" applyFont="1" applyFill="1" applyBorder="1" applyAlignment="1" applyProtection="1">
      <alignment horizontal="right"/>
      <protection locked="0"/>
    </xf>
    <xf numFmtId="1" fontId="39" fillId="0" borderId="23" xfId="48" applyNumberFormat="1" applyFont="1" applyFill="1" applyBorder="1" applyAlignment="1" applyProtection="1">
      <alignment vertical="center"/>
      <protection locked="0"/>
    </xf>
    <xf numFmtId="1" fontId="39" fillId="0" borderId="0" xfId="48" applyNumberFormat="1" applyFont="1" applyFill="1" applyBorder="1" applyAlignment="1" applyProtection="1">
      <alignment vertical="center"/>
      <protection locked="0"/>
    </xf>
    <xf numFmtId="1" fontId="39" fillId="0" borderId="0" xfId="48" applyNumberFormat="1" applyFont="1" applyFill="1" applyBorder="1" applyAlignment="1" applyProtection="1">
      <alignment vertical="center" shrinkToFit="1"/>
      <protection locked="0"/>
    </xf>
    <xf numFmtId="1" fontId="39" fillId="22" borderId="0" xfId="48" applyNumberFormat="1" applyFont="1" applyFill="1" applyBorder="1" applyAlignment="1" applyProtection="1">
      <alignment vertical="center" shrinkToFit="1"/>
      <protection locked="0"/>
    </xf>
    <xf numFmtId="1" fontId="39" fillId="22" borderId="0" xfId="48" applyNumberFormat="1" applyFont="1" applyFill="1" applyBorder="1" applyAlignment="1" applyProtection="1">
      <alignment vertical="center"/>
      <protection locked="0"/>
    </xf>
    <xf numFmtId="1" fontId="39" fillId="22" borderId="33" xfId="48" applyNumberFormat="1" applyFont="1" applyFill="1" applyBorder="1" applyAlignment="1" applyProtection="1">
      <alignment vertical="center"/>
      <protection locked="0"/>
    </xf>
    <xf numFmtId="0" fontId="9" fillId="22" borderId="33" xfId="0" applyFont="1" applyFill="1" applyBorder="1" applyAlignment="1" applyProtection="1">
      <alignment vertical="center"/>
      <protection locked="0"/>
    </xf>
    <xf numFmtId="0" fontId="39" fillId="22" borderId="33" xfId="0" applyFont="1" applyFill="1" applyBorder="1" applyAlignment="1" applyProtection="1">
      <alignment vertical="center"/>
      <protection locked="0"/>
    </xf>
    <xf numFmtId="164" fontId="39" fillId="23" borderId="33" xfId="25" applyNumberFormat="1" applyFont="1" applyFill="1" applyBorder="1" applyAlignment="1" applyProtection="1">
      <alignment horizontal="right"/>
    </xf>
    <xf numFmtId="0" fontId="53" fillId="22" borderId="33" xfId="0" applyFont="1" applyFill="1" applyBorder="1" applyAlignment="1" applyProtection="1">
      <alignment vertical="center"/>
      <protection locked="0"/>
    </xf>
    <xf numFmtId="0" fontId="39" fillId="0" borderId="23" xfId="0" applyFont="1" applyFill="1" applyBorder="1" applyProtection="1">
      <protection locked="0"/>
    </xf>
    <xf numFmtId="166" fontId="39" fillId="0" borderId="0" xfId="0" applyNumberFormat="1" applyFont="1" applyFill="1" applyBorder="1" applyProtection="1">
      <protection locked="0"/>
    </xf>
    <xf numFmtId="165" fontId="39" fillId="22" borderId="33" xfId="0" applyNumberFormat="1" applyFont="1" applyFill="1" applyBorder="1" applyAlignment="1" applyProtection="1">
      <alignment horizontal="right"/>
      <protection locked="0"/>
    </xf>
    <xf numFmtId="0" fontId="39" fillId="0" borderId="23" xfId="0" applyFont="1" applyBorder="1" applyProtection="1">
      <protection locked="0"/>
    </xf>
    <xf numFmtId="0" fontId="39" fillId="0" borderId="0" xfId="0" applyFont="1" applyBorder="1" applyAlignment="1" applyProtection="1">
      <alignment shrinkToFit="1"/>
      <protection locked="0"/>
    </xf>
    <xf numFmtId="0" fontId="39" fillId="0" borderId="0" xfId="0" applyFont="1" applyBorder="1" applyProtection="1">
      <protection locked="0"/>
    </xf>
    <xf numFmtId="0" fontId="39" fillId="22" borderId="0" xfId="0" applyFont="1" applyFill="1" applyBorder="1" applyProtection="1">
      <protection locked="0"/>
    </xf>
    <xf numFmtId="0" fontId="39" fillId="22" borderId="33" xfId="0" applyFont="1" applyFill="1" applyBorder="1" applyProtection="1">
      <protection locked="0"/>
    </xf>
    <xf numFmtId="166" fontId="39" fillId="22" borderId="0" xfId="0" applyNumberFormat="1" applyFont="1" applyFill="1" applyBorder="1" applyProtection="1">
      <protection locked="0"/>
    </xf>
    <xf numFmtId="166" fontId="39" fillId="22" borderId="33" xfId="0" applyNumberFormat="1" applyFont="1" applyFill="1" applyBorder="1" applyAlignment="1" applyProtection="1">
      <alignment vertical="center"/>
      <protection locked="0"/>
    </xf>
    <xf numFmtId="166" fontId="39" fillId="22" borderId="33" xfId="0" applyNumberFormat="1" applyFont="1" applyFill="1" applyBorder="1" applyProtection="1">
      <protection locked="0"/>
    </xf>
    <xf numFmtId="166" fontId="39" fillId="0" borderId="0" xfId="0" applyNumberFormat="1" applyFont="1" applyBorder="1" applyProtection="1">
      <protection locked="0"/>
    </xf>
    <xf numFmtId="0" fontId="0" fillId="0" borderId="23"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Alignment="1" applyProtection="1">
      <alignment shrinkToFit="1"/>
      <protection locked="0"/>
    </xf>
    <xf numFmtId="0" fontId="0" fillId="22" borderId="0" xfId="0" applyFill="1" applyBorder="1" applyProtection="1">
      <protection locked="0"/>
    </xf>
    <xf numFmtId="0" fontId="0" fillId="22" borderId="33" xfId="0" applyFill="1" applyBorder="1" applyProtection="1">
      <protection locked="0"/>
    </xf>
    <xf numFmtId="165" fontId="39" fillId="0" borderId="0" xfId="0" applyNumberFormat="1" applyFont="1" applyFill="1" applyBorder="1" applyProtection="1">
      <protection locked="0"/>
    </xf>
    <xf numFmtId="165" fontId="39" fillId="23" borderId="0" xfId="0" applyNumberFormat="1" applyFont="1" applyFill="1" applyBorder="1" applyProtection="1">
      <protection locked="0"/>
    </xf>
    <xf numFmtId="165" fontId="39" fillId="23" borderId="33" xfId="0" applyNumberFormat="1" applyFont="1" applyFill="1" applyBorder="1" applyProtection="1">
      <protection locked="0"/>
    </xf>
    <xf numFmtId="10" fontId="39" fillId="0" borderId="0" xfId="0" applyNumberFormat="1" applyFont="1" applyFill="1" applyBorder="1" applyAlignment="1">
      <alignment shrinkToFit="1"/>
    </xf>
    <xf numFmtId="177" fontId="1" fillId="23" borderId="33" xfId="0" applyNumberFormat="1" applyFont="1" applyFill="1" applyBorder="1" applyAlignment="1" applyProtection="1">
      <alignment horizontal="right" vertical="center"/>
    </xf>
    <xf numFmtId="10" fontId="39" fillId="0" borderId="0" xfId="48" applyNumberFormat="1" applyFont="1" applyFill="1" applyBorder="1" applyProtection="1">
      <protection locked="0"/>
    </xf>
    <xf numFmtId="165" fontId="39" fillId="22" borderId="0" xfId="0" applyNumberFormat="1" applyFont="1" applyFill="1" applyBorder="1" applyProtection="1">
      <protection locked="0"/>
    </xf>
    <xf numFmtId="165" fontId="39" fillId="22" borderId="33" xfId="0" applyNumberFormat="1" applyFont="1" applyFill="1" applyBorder="1" applyProtection="1">
      <protection locked="0"/>
    </xf>
    <xf numFmtId="0" fontId="39" fillId="0" borderId="0" xfId="0" applyFont="1" applyFill="1" applyBorder="1" applyAlignment="1" applyProtection="1">
      <protection locked="0"/>
    </xf>
    <xf numFmtId="0" fontId="53" fillId="0" borderId="0" xfId="0" applyFont="1" applyBorder="1" applyAlignment="1" applyProtection="1">
      <alignment shrinkToFit="1"/>
      <protection locked="0"/>
    </xf>
    <xf numFmtId="0" fontId="53" fillId="22" borderId="0" xfId="0" applyFont="1" applyFill="1" applyBorder="1" applyAlignment="1" applyProtection="1">
      <alignment shrinkToFit="1"/>
      <protection locked="0"/>
    </xf>
    <xf numFmtId="2" fontId="39" fillId="0" borderId="0" xfId="0" applyNumberFormat="1" applyFont="1" applyBorder="1" applyAlignment="1" applyProtection="1">
      <alignment horizontal="right"/>
    </xf>
    <xf numFmtId="0" fontId="39" fillId="0" borderId="0" xfId="0" applyFont="1" applyBorder="1" applyAlignment="1" applyProtection="1">
      <alignment horizontal="right"/>
    </xf>
    <xf numFmtId="166" fontId="39" fillId="0" borderId="0" xfId="0" applyNumberFormat="1" applyFont="1" applyBorder="1" applyAlignment="1" applyProtection="1">
      <alignment horizontal="right"/>
    </xf>
    <xf numFmtId="0" fontId="39" fillId="0" borderId="0" xfId="0" applyFont="1" applyBorder="1" applyAlignment="1" applyProtection="1">
      <alignment horizontal="right"/>
      <protection locked="0"/>
    </xf>
    <xf numFmtId="1" fontId="39" fillId="0" borderId="0" xfId="0" applyNumberFormat="1" applyFont="1" applyBorder="1" applyAlignment="1" applyProtection="1">
      <alignment horizontal="right"/>
    </xf>
    <xf numFmtId="0" fontId="39" fillId="0" borderId="0" xfId="0" applyFont="1" applyBorder="1" applyAlignment="1" applyProtection="1">
      <protection locked="0"/>
    </xf>
    <xf numFmtId="0" fontId="39" fillId="23" borderId="0" xfId="0" applyFont="1" applyFill="1" applyBorder="1" applyAlignment="1" applyProtection="1">
      <alignment horizontal="right"/>
      <protection locked="0"/>
    </xf>
    <xf numFmtId="0" fontId="39" fillId="23" borderId="0" xfId="0" applyFont="1" applyFill="1" applyBorder="1" applyProtection="1">
      <protection locked="0"/>
    </xf>
    <xf numFmtId="0" fontId="39" fillId="0" borderId="25" xfId="0" applyFont="1" applyFill="1" applyBorder="1" applyProtection="1">
      <protection locked="0"/>
    </xf>
    <xf numFmtId="0" fontId="39" fillId="0" borderId="26" xfId="0" applyFont="1" applyFill="1" applyBorder="1" applyProtection="1">
      <protection locked="0"/>
    </xf>
    <xf numFmtId="0" fontId="39" fillId="22" borderId="26" xfId="0" applyFont="1" applyFill="1" applyBorder="1" applyAlignment="1" applyProtection="1">
      <alignment shrinkToFit="1"/>
      <protection locked="0"/>
    </xf>
    <xf numFmtId="0" fontId="39" fillId="0" borderId="26" xfId="0" applyFont="1" applyBorder="1" applyAlignment="1" applyProtection="1">
      <alignment shrinkToFit="1"/>
      <protection locked="0"/>
    </xf>
    <xf numFmtId="0" fontId="39" fillId="0" borderId="26" xfId="0" applyFont="1" applyBorder="1" applyProtection="1">
      <protection locked="0"/>
    </xf>
    <xf numFmtId="0" fontId="39" fillId="22" borderId="26" xfId="0" applyFont="1" applyFill="1" applyBorder="1" applyProtection="1">
      <protection locked="0"/>
    </xf>
    <xf numFmtId="0" fontId="39" fillId="22" borderId="27" xfId="0" applyFont="1" applyFill="1" applyBorder="1" applyProtection="1">
      <protection locked="0"/>
    </xf>
    <xf numFmtId="1" fontId="9" fillId="21" borderId="21" xfId="0" applyNumberFormat="1" applyFont="1" applyFill="1" applyBorder="1" applyAlignment="1" applyProtection="1">
      <alignment vertical="center"/>
      <protection locked="0"/>
    </xf>
    <xf numFmtId="1" fontId="9" fillId="0" borderId="23" xfId="0" applyNumberFormat="1" applyFont="1" applyFill="1" applyBorder="1" applyAlignment="1" applyProtection="1">
      <alignment vertical="center"/>
      <protection locked="0"/>
    </xf>
    <xf numFmtId="1" fontId="9" fillId="21" borderId="21" xfId="0" applyNumberFormat="1" applyFont="1" applyFill="1" applyBorder="1" applyAlignment="1" applyProtection="1">
      <alignment vertical="center"/>
    </xf>
    <xf numFmtId="1" fontId="53" fillId="0" borderId="23" xfId="0" applyNumberFormat="1" applyFont="1" applyFill="1" applyBorder="1" applyAlignment="1" applyProtection="1">
      <alignment vertical="center"/>
      <protection locked="0"/>
    </xf>
    <xf numFmtId="1" fontId="2" fillId="0" borderId="21" xfId="25" applyNumberFormat="1" applyFont="1" applyFill="1" applyBorder="1" applyAlignment="1" applyProtection="1">
      <alignment horizontal="center"/>
      <protection locked="0"/>
    </xf>
    <xf numFmtId="0" fontId="56" fillId="22" borderId="29" xfId="0" applyFont="1" applyFill="1" applyBorder="1" applyAlignment="1">
      <alignment horizontal="left" vertical="center" wrapText="1"/>
    </xf>
    <xf numFmtId="0" fontId="56" fillId="22" borderId="29" xfId="0" applyFont="1" applyFill="1" applyBorder="1" applyAlignment="1">
      <alignment horizontal="center" vertical="center" wrapText="1"/>
    </xf>
    <xf numFmtId="0" fontId="56" fillId="22" borderId="23" xfId="0" quotePrefix="1" applyFont="1" applyFill="1" applyBorder="1" applyAlignment="1">
      <alignment horizontal="left" vertical="center" wrapText="1"/>
    </xf>
    <xf numFmtId="0" fontId="56" fillId="22" borderId="0" xfId="0" applyFont="1" applyFill="1" applyBorder="1" applyAlignment="1">
      <alignment horizontal="left" vertical="center" wrapText="1"/>
    </xf>
    <xf numFmtId="0" fontId="56" fillId="22" borderId="24" xfId="0" applyFont="1" applyFill="1" applyBorder="1" applyAlignment="1">
      <alignment horizontal="left" vertical="center" wrapText="1"/>
    </xf>
    <xf numFmtId="0" fontId="56" fillId="22" borderId="25" xfId="0" quotePrefix="1" applyFont="1" applyFill="1" applyBorder="1" applyAlignment="1">
      <alignment horizontal="left" vertical="center" wrapText="1"/>
    </xf>
    <xf numFmtId="0" fontId="56" fillId="22" borderId="26" xfId="0" applyFont="1" applyFill="1" applyBorder="1" applyAlignment="1">
      <alignment horizontal="left" vertical="center" wrapText="1"/>
    </xf>
    <xf numFmtId="0" fontId="56" fillId="22" borderId="27" xfId="0" applyFont="1" applyFill="1" applyBorder="1" applyAlignment="1">
      <alignment horizontal="left" vertical="center" wrapText="1"/>
    </xf>
    <xf numFmtId="0" fontId="56" fillId="22" borderId="21" xfId="0" applyFont="1" applyFill="1" applyBorder="1" applyAlignment="1">
      <alignment horizontal="left" vertical="center" wrapText="1"/>
    </xf>
    <xf numFmtId="0" fontId="56" fillId="22" borderId="22" xfId="0" applyFont="1" applyFill="1" applyBorder="1" applyAlignment="1">
      <alignment horizontal="left" vertical="center" wrapText="1"/>
    </xf>
    <xf numFmtId="0" fontId="56" fillId="22" borderId="23" xfId="0" applyFont="1" applyFill="1" applyBorder="1" applyAlignment="1">
      <alignment horizontal="left" vertical="center" wrapText="1"/>
    </xf>
    <xf numFmtId="0" fontId="56" fillId="22" borderId="25" xfId="0" applyFont="1" applyFill="1" applyBorder="1" applyAlignment="1">
      <alignment horizontal="left" vertical="center" wrapText="1"/>
    </xf>
    <xf numFmtId="0" fontId="56" fillId="22" borderId="17" xfId="0" applyFont="1" applyFill="1" applyBorder="1" applyAlignment="1">
      <alignment horizontal="left" vertical="center" wrapText="1"/>
    </xf>
    <xf numFmtId="0" fontId="55" fillId="22" borderId="32" xfId="59" applyFill="1" applyBorder="1" applyAlignment="1">
      <alignment horizontal="left" vertical="center" wrapText="1"/>
    </xf>
    <xf numFmtId="0" fontId="56" fillId="22" borderId="29" xfId="0" quotePrefix="1" applyFont="1" applyFill="1" applyBorder="1" applyAlignment="1">
      <alignment horizontal="left" vertical="center" wrapText="1"/>
    </xf>
    <xf numFmtId="0" fontId="56" fillId="23" borderId="29" xfId="0" applyFont="1" applyFill="1" applyBorder="1" applyAlignment="1">
      <alignment horizontal="left" vertical="center" wrapText="1"/>
    </xf>
    <xf numFmtId="0" fontId="56" fillId="23" borderId="29" xfId="0" applyFont="1" applyFill="1" applyBorder="1" applyAlignment="1">
      <alignment horizontal="center" vertical="center" wrapText="1"/>
    </xf>
    <xf numFmtId="0" fontId="55" fillId="22" borderId="21" xfId="59" applyFill="1" applyBorder="1" applyAlignment="1">
      <alignment horizontal="left" vertical="center" wrapText="1"/>
    </xf>
    <xf numFmtId="0" fontId="55" fillId="22" borderId="17" xfId="59" applyFill="1" applyBorder="1" applyAlignment="1">
      <alignment horizontal="left" vertical="center" wrapText="1"/>
    </xf>
    <xf numFmtId="0" fontId="55" fillId="22" borderId="22" xfId="59" applyFill="1" applyBorder="1" applyAlignment="1">
      <alignment horizontal="left" vertical="center" wrapText="1"/>
    </xf>
    <xf numFmtId="0" fontId="55" fillId="22" borderId="25" xfId="59" applyFill="1" applyBorder="1" applyAlignment="1">
      <alignment horizontal="left" vertical="center" wrapText="1"/>
    </xf>
    <xf numFmtId="0" fontId="55" fillId="22" borderId="26" xfId="59" applyFill="1" applyBorder="1" applyAlignment="1">
      <alignment horizontal="left" vertical="center" wrapText="1"/>
    </xf>
    <xf numFmtId="0" fontId="55" fillId="22" borderId="27" xfId="59" applyFill="1" applyBorder="1" applyAlignment="1">
      <alignment horizontal="left" vertical="center" wrapText="1"/>
    </xf>
    <xf numFmtId="0" fontId="56" fillId="22" borderId="18" xfId="0" applyFont="1" applyFill="1" applyBorder="1" applyAlignment="1">
      <alignment horizontal="left" vertical="center" wrapText="1"/>
    </xf>
    <xf numFmtId="0" fontId="56" fillId="22" borderId="19" xfId="0" applyFont="1" applyFill="1" applyBorder="1" applyAlignment="1">
      <alignment horizontal="left" vertical="center" wrapText="1"/>
    </xf>
    <xf numFmtId="0" fontId="56" fillId="22" borderId="28" xfId="0" applyFont="1" applyFill="1" applyBorder="1" applyAlignment="1">
      <alignment horizontal="left" vertical="center" wrapText="1"/>
    </xf>
    <xf numFmtId="0" fontId="56" fillId="23" borderId="18" xfId="0" applyFont="1" applyFill="1" applyBorder="1" applyAlignment="1">
      <alignment horizontal="left" vertical="center" wrapText="1"/>
    </xf>
    <xf numFmtId="0" fontId="56" fillId="23" borderId="19" xfId="0" applyFont="1" applyFill="1" applyBorder="1" applyAlignment="1">
      <alignment horizontal="left" vertical="center" wrapText="1"/>
    </xf>
    <xf numFmtId="0" fontId="56" fillId="23" borderId="28" xfId="0" applyFont="1" applyFill="1" applyBorder="1" applyAlignment="1">
      <alignment horizontal="left" vertical="center" wrapText="1"/>
    </xf>
    <xf numFmtId="0" fontId="55" fillId="22" borderId="18" xfId="59" applyFill="1" applyBorder="1" applyAlignment="1">
      <alignment horizontal="left" vertical="center" wrapText="1"/>
    </xf>
    <xf numFmtId="0" fontId="55" fillId="22" borderId="19" xfId="59" applyFill="1" applyBorder="1" applyAlignment="1">
      <alignment horizontal="left" vertical="center" wrapText="1"/>
    </xf>
    <xf numFmtId="0" fontId="55" fillId="22" borderId="28" xfId="59" applyFill="1" applyBorder="1" applyAlignment="1">
      <alignment horizontal="left" vertical="center" wrapText="1"/>
    </xf>
    <xf numFmtId="0" fontId="56" fillId="22" borderId="18" xfId="0" quotePrefix="1" applyFont="1" applyFill="1" applyBorder="1" applyAlignment="1">
      <alignment horizontal="left" vertical="center" wrapText="1"/>
    </xf>
    <xf numFmtId="0" fontId="56" fillId="22" borderId="21" xfId="0" quotePrefix="1" applyFont="1" applyFill="1" applyBorder="1" applyAlignment="1">
      <alignment horizontal="left" vertical="center" wrapText="1"/>
    </xf>
    <xf numFmtId="0" fontId="56" fillId="22" borderId="22" xfId="0" quotePrefix="1" applyFont="1" applyFill="1" applyBorder="1" applyAlignment="1">
      <alignment horizontal="left" vertical="center" wrapText="1"/>
    </xf>
    <xf numFmtId="0" fontId="56" fillId="22" borderId="27" xfId="0" quotePrefix="1" applyFont="1" applyFill="1" applyBorder="1" applyAlignment="1">
      <alignment horizontal="left" vertical="center" wrapText="1"/>
    </xf>
    <xf numFmtId="0" fontId="56" fillId="22" borderId="18" xfId="0" applyFont="1" applyFill="1" applyBorder="1" applyAlignment="1">
      <alignment horizontal="center" vertical="center" wrapText="1"/>
    </xf>
    <xf numFmtId="0" fontId="56" fillId="22" borderId="19" xfId="0" applyFont="1" applyFill="1" applyBorder="1" applyAlignment="1">
      <alignment horizontal="center" vertical="center" wrapText="1"/>
    </xf>
    <xf numFmtId="0" fontId="56" fillId="22" borderId="28" xfId="0" applyFont="1" applyFill="1" applyBorder="1" applyAlignment="1">
      <alignment horizontal="center" vertical="center" wrapText="1"/>
    </xf>
    <xf numFmtId="0" fontId="56" fillId="22" borderId="17" xfId="0" quotePrefix="1" applyFont="1" applyFill="1" applyBorder="1" applyAlignment="1">
      <alignment horizontal="left" vertical="center" wrapText="1"/>
    </xf>
    <xf numFmtId="0" fontId="56" fillId="22" borderId="26" xfId="0" quotePrefix="1" applyFont="1" applyFill="1" applyBorder="1" applyAlignment="1">
      <alignment horizontal="left" vertical="center" wrapText="1"/>
    </xf>
    <xf numFmtId="0" fontId="55" fillId="22" borderId="23" xfId="59" applyFill="1" applyBorder="1" applyAlignment="1">
      <alignment horizontal="left" vertical="center" wrapText="1"/>
    </xf>
    <xf numFmtId="0" fontId="55" fillId="22" borderId="24" xfId="59" applyFill="1" applyBorder="1" applyAlignment="1">
      <alignment horizontal="left" vertical="center" wrapText="1"/>
    </xf>
    <xf numFmtId="0" fontId="61" fillId="0" borderId="0" xfId="0" applyFont="1"/>
    <xf numFmtId="0" fontId="62" fillId="0" borderId="0" xfId="0" applyFont="1"/>
    <xf numFmtId="0" fontId="63" fillId="0" borderId="0" xfId="0" applyFont="1"/>
    <xf numFmtId="0" fontId="63" fillId="0" borderId="0" xfId="0" quotePrefix="1" applyFont="1"/>
    <xf numFmtId="0" fontId="64" fillId="26" borderId="18" xfId="0" applyFont="1" applyFill="1" applyBorder="1" applyAlignment="1">
      <alignment horizontal="left"/>
    </xf>
    <xf numFmtId="0" fontId="64" fillId="26" borderId="19" xfId="0" applyFont="1" applyFill="1" applyBorder="1" applyAlignment="1">
      <alignment horizontal="left"/>
    </xf>
    <xf numFmtId="0" fontId="64" fillId="26" borderId="28" xfId="0" applyFont="1" applyFill="1" applyBorder="1" applyAlignment="1">
      <alignment horizontal="left"/>
    </xf>
    <xf numFmtId="0" fontId="64" fillId="26" borderId="29" xfId="0" applyFont="1" applyFill="1" applyBorder="1" applyAlignment="1">
      <alignment horizontal="center" wrapText="1"/>
    </xf>
    <xf numFmtId="0" fontId="64" fillId="26" borderId="29" xfId="0" applyFont="1" applyFill="1" applyBorder="1" applyAlignment="1">
      <alignment horizontal="center"/>
    </xf>
    <xf numFmtId="0" fontId="62" fillId="23" borderId="18" xfId="0" applyFont="1" applyFill="1" applyBorder="1" applyAlignment="1">
      <alignment horizontal="left" vertical="center" wrapText="1"/>
    </xf>
    <xf numFmtId="0" fontId="62" fillId="23" borderId="19" xfId="0" applyFont="1" applyFill="1" applyBorder="1" applyAlignment="1">
      <alignment horizontal="left" vertical="center" wrapText="1"/>
    </xf>
    <xf numFmtId="0" fontId="62" fillId="23" borderId="28" xfId="0" applyFont="1" applyFill="1" applyBorder="1" applyAlignment="1">
      <alignment horizontal="left" vertical="center" wrapText="1"/>
    </xf>
    <xf numFmtId="0" fontId="62" fillId="23" borderId="18" xfId="0" applyFont="1" applyFill="1" applyBorder="1" applyAlignment="1">
      <alignment horizontal="center" vertical="center" wrapText="1"/>
    </xf>
    <xf numFmtId="0" fontId="62" fillId="23" borderId="28" xfId="0" applyFont="1" applyFill="1" applyBorder="1" applyAlignment="1">
      <alignment horizontal="center" vertical="center" wrapText="1"/>
    </xf>
    <xf numFmtId="0" fontId="62" fillId="23" borderId="29" xfId="0" applyFont="1" applyFill="1" applyBorder="1" applyAlignment="1">
      <alignment horizontal="center" vertical="center" wrapText="1"/>
    </xf>
    <xf numFmtId="0" fontId="65" fillId="22" borderId="21" xfId="58" applyFont="1" applyFill="1" applyBorder="1" applyAlignment="1">
      <alignment horizontal="left" vertical="top"/>
    </xf>
    <xf numFmtId="0" fontId="65" fillId="27" borderId="21" xfId="58" applyFont="1" applyFill="1" applyBorder="1" applyAlignment="1">
      <alignment horizontal="left" vertical="top"/>
    </xf>
    <xf numFmtId="0" fontId="66" fillId="0" borderId="0" xfId="58" applyFont="1" applyFill="1" applyAlignment="1">
      <alignment horizontal="center" vertical="top"/>
    </xf>
    <xf numFmtId="0" fontId="9" fillId="26" borderId="17" xfId="0" applyFont="1" applyFill="1" applyBorder="1" applyAlignment="1" applyProtection="1">
      <alignment vertical="center"/>
      <protection locked="0"/>
    </xf>
    <xf numFmtId="0" fontId="9" fillId="26" borderId="17" xfId="0" applyFont="1" applyFill="1" applyBorder="1" applyAlignment="1" applyProtection="1">
      <alignment horizontal="center" vertical="center" shrinkToFit="1"/>
      <protection locked="0"/>
    </xf>
    <xf numFmtId="0" fontId="5" fillId="26" borderId="17" xfId="0" applyFont="1" applyFill="1" applyBorder="1" applyAlignment="1" applyProtection="1">
      <alignment vertical="center"/>
      <protection locked="0"/>
    </xf>
    <xf numFmtId="0" fontId="68" fillId="26" borderId="17" xfId="0" applyFont="1" applyFill="1" applyBorder="1" applyAlignment="1" applyProtection="1">
      <alignment vertical="center" shrinkToFit="1"/>
      <protection locked="0"/>
    </xf>
    <xf numFmtId="0" fontId="9" fillId="26" borderId="17" xfId="0" applyFont="1" applyFill="1" applyBorder="1" applyAlignment="1" applyProtection="1">
      <alignment vertical="center" shrinkToFit="1"/>
      <protection locked="0"/>
    </xf>
    <xf numFmtId="0" fontId="9" fillId="26" borderId="17" xfId="0" applyFont="1" applyFill="1" applyBorder="1" applyAlignment="1" applyProtection="1">
      <alignment horizontal="right" vertical="center"/>
      <protection locked="0"/>
    </xf>
    <xf numFmtId="0" fontId="9" fillId="26" borderId="22" xfId="0" applyFont="1" applyFill="1" applyBorder="1" applyAlignment="1" applyProtection="1">
      <alignment vertical="center"/>
      <protection locked="0"/>
    </xf>
    <xf numFmtId="0" fontId="49" fillId="26" borderId="17" xfId="0" applyFont="1" applyFill="1" applyBorder="1" applyAlignment="1" applyProtection="1">
      <alignment vertical="center"/>
      <protection locked="0"/>
    </xf>
    <xf numFmtId="0" fontId="64" fillId="26" borderId="17" xfId="0" applyFont="1" applyFill="1" applyBorder="1" applyAlignment="1" applyProtection="1">
      <alignment vertical="center"/>
      <protection locked="0"/>
    </xf>
    <xf numFmtId="0" fontId="1" fillId="26" borderId="17" xfId="0" applyFont="1" applyFill="1" applyBorder="1" applyAlignment="1" applyProtection="1">
      <alignment vertical="center"/>
      <protection locked="0"/>
    </xf>
    <xf numFmtId="0" fontId="9" fillId="26" borderId="17" xfId="0" applyFont="1" applyFill="1" applyBorder="1" applyAlignment="1" applyProtection="1">
      <alignment horizontal="center" vertical="center"/>
      <protection locked="0"/>
    </xf>
    <xf numFmtId="0" fontId="11" fillId="26" borderId="17" xfId="0" applyFont="1" applyFill="1" applyBorder="1" applyAlignment="1" applyProtection="1">
      <alignment vertical="center"/>
      <protection locked="0"/>
    </xf>
    <xf numFmtId="0" fontId="9" fillId="26" borderId="17" xfId="0" applyFont="1" applyFill="1" applyBorder="1" applyAlignment="1" applyProtection="1">
      <alignment vertical="center"/>
    </xf>
    <xf numFmtId="0" fontId="9" fillId="26" borderId="17" xfId="0" applyFont="1" applyFill="1" applyBorder="1" applyAlignment="1" applyProtection="1">
      <alignment horizontal="center" vertical="center"/>
    </xf>
    <xf numFmtId="0" fontId="64" fillId="26" borderId="17" xfId="0" applyFont="1" applyFill="1" applyBorder="1" applyAlignment="1" applyProtection="1">
      <alignment vertical="center" shrinkToFit="1"/>
    </xf>
    <xf numFmtId="0" fontId="9" fillId="26" borderId="17" xfId="0" applyFont="1" applyFill="1" applyBorder="1" applyAlignment="1" applyProtection="1">
      <alignment vertical="center" shrinkToFit="1"/>
    </xf>
    <xf numFmtId="0" fontId="9" fillId="26" borderId="33" xfId="0" applyFont="1" applyFill="1" applyBorder="1" applyAlignment="1" applyProtection="1">
      <alignment vertical="center"/>
      <protection locked="0"/>
    </xf>
    <xf numFmtId="0" fontId="1" fillId="26" borderId="0" xfId="0" applyFont="1" applyFill="1" applyBorder="1" applyAlignment="1" applyProtection="1">
      <alignment vertical="center"/>
      <protection locked="0"/>
    </xf>
    <xf numFmtId="0" fontId="11" fillId="26" borderId="0" xfId="0" applyFont="1" applyFill="1" applyBorder="1"/>
    <xf numFmtId="0" fontId="3" fillId="26" borderId="17" xfId="25" applyFont="1" applyFill="1" applyBorder="1" applyProtection="1">
      <protection locked="0"/>
    </xf>
    <xf numFmtId="0" fontId="7" fillId="26" borderId="17" xfId="25" applyNumberFormat="1" applyFont="1" applyFill="1" applyBorder="1" applyAlignment="1" applyProtection="1">
      <alignment horizontal="right"/>
      <protection locked="0"/>
    </xf>
    <xf numFmtId="0" fontId="67" fillId="26" borderId="17" xfId="25" applyFont="1" applyFill="1" applyBorder="1" applyAlignment="1" applyProtection="1">
      <alignment vertical="center" shrinkToFit="1"/>
      <protection locked="0"/>
    </xf>
    <xf numFmtId="0" fontId="6" fillId="26" borderId="17" xfId="25" applyFont="1" applyFill="1" applyBorder="1" applyAlignment="1" applyProtection="1">
      <alignment vertical="center" shrinkToFit="1"/>
      <protection locked="0"/>
    </xf>
    <xf numFmtId="164" fontId="3" fillId="26" borderId="17" xfId="25" applyNumberFormat="1" applyFont="1" applyFill="1" applyBorder="1" applyAlignment="1" applyProtection="1">
      <alignment horizontal="right"/>
      <protection locked="0"/>
    </xf>
    <xf numFmtId="164" fontId="3" fillId="26" borderId="22" xfId="25" applyNumberFormat="1" applyFont="1" applyFill="1" applyBorder="1" applyAlignment="1" applyProtection="1">
      <alignment horizontal="right"/>
      <protection locked="0"/>
    </xf>
    <xf numFmtId="164" fontId="3" fillId="26" borderId="0" xfId="25" applyNumberFormat="1" applyFont="1" applyFill="1" applyAlignment="1" applyProtection="1">
      <alignment horizontal="right"/>
      <protection locked="0"/>
    </xf>
    <xf numFmtId="164" fontId="48" fillId="26" borderId="19" xfId="25" applyNumberFormat="1" applyFont="1" applyFill="1" applyBorder="1" applyAlignment="1" applyProtection="1">
      <alignment horizontal="right" vertical="center"/>
      <protection locked="0"/>
    </xf>
    <xf numFmtId="0" fontId="53" fillId="26" borderId="17" xfId="25" applyFont="1" applyFill="1" applyBorder="1" applyAlignment="1" applyProtection="1">
      <alignment horizontal="left"/>
      <protection locked="0"/>
    </xf>
    <xf numFmtId="0" fontId="53" fillId="26" borderId="17" xfId="0" applyFont="1" applyFill="1" applyBorder="1" applyAlignment="1" applyProtection="1">
      <alignment vertical="center"/>
      <protection locked="0"/>
    </xf>
    <xf numFmtId="0" fontId="53" fillId="26" borderId="17" xfId="0" applyFont="1" applyFill="1" applyBorder="1" applyAlignment="1" applyProtection="1">
      <alignment vertical="center"/>
    </xf>
    <xf numFmtId="0" fontId="53" fillId="26" borderId="17" xfId="0" applyFont="1" applyFill="1" applyBorder="1" applyAlignment="1" applyProtection="1">
      <alignment horizontal="center" vertical="center"/>
      <protection locked="0"/>
    </xf>
    <xf numFmtId="0" fontId="7" fillId="26" borderId="19" xfId="25" applyFont="1" applyFill="1" applyBorder="1" applyAlignment="1">
      <alignment horizontal="left" vertical="center"/>
    </xf>
    <xf numFmtId="0" fontId="6" fillId="26" borderId="19" xfId="25" applyFont="1" applyFill="1" applyBorder="1" applyAlignment="1">
      <alignment horizontal="left" vertical="center" shrinkToFit="1"/>
    </xf>
    <xf numFmtId="164" fontId="3" fillId="26" borderId="19" xfId="25" applyNumberFormat="1" applyFont="1" applyFill="1" applyBorder="1" applyAlignment="1">
      <alignment horizontal="right" vertical="center"/>
    </xf>
    <xf numFmtId="164" fontId="3" fillId="26" borderId="28" xfId="25" applyNumberFormat="1" applyFont="1" applyFill="1" applyBorder="1" applyAlignment="1">
      <alignment horizontal="right" vertical="center"/>
    </xf>
    <xf numFmtId="164" fontId="3" fillId="26" borderId="29" xfId="25" applyNumberFormat="1" applyFont="1" applyFill="1" applyBorder="1" applyAlignment="1">
      <alignment horizontal="right" vertical="center"/>
    </xf>
    <xf numFmtId="164" fontId="3" fillId="26" borderId="0" xfId="25" applyNumberFormat="1" applyFont="1" applyFill="1" applyBorder="1" applyAlignment="1">
      <alignment horizontal="right" vertical="center"/>
    </xf>
    <xf numFmtId="0" fontId="11" fillId="26" borderId="0" xfId="25" applyNumberFormat="1" applyFont="1" applyFill="1" applyBorder="1" applyAlignment="1">
      <alignment vertical="center"/>
    </xf>
    <xf numFmtId="0" fontId="10" fillId="26" borderId="17" xfId="0" applyFont="1" applyFill="1" applyBorder="1" applyAlignment="1" applyProtection="1">
      <alignment vertical="center" shrinkToFit="1"/>
    </xf>
    <xf numFmtId="0" fontId="9" fillId="26" borderId="3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11" fillId="26" borderId="0" xfId="0" applyFont="1" applyFill="1"/>
    <xf numFmtId="49" fontId="39" fillId="26" borderId="19" xfId="25" applyNumberFormat="1" applyFont="1" applyFill="1" applyBorder="1" applyAlignment="1">
      <alignment shrinkToFit="1"/>
    </xf>
    <xf numFmtId="1" fontId="9" fillId="26" borderId="17" xfId="0" applyNumberFormat="1" applyFont="1" applyFill="1" applyBorder="1" applyAlignment="1" applyProtection="1">
      <alignment vertical="center"/>
    </xf>
    <xf numFmtId="166" fontId="9" fillId="26" borderId="17" xfId="0" applyNumberFormat="1" applyFont="1" applyFill="1" applyBorder="1" applyAlignment="1" applyProtection="1">
      <alignment vertical="center"/>
      <protection locked="0"/>
    </xf>
    <xf numFmtId="0" fontId="53" fillId="26" borderId="17" xfId="0" applyFont="1" applyFill="1" applyBorder="1" applyAlignment="1" applyProtection="1">
      <alignment horizontal="center" vertical="center"/>
    </xf>
    <xf numFmtId="165" fontId="9" fillId="26" borderId="17" xfId="0" applyNumberFormat="1" applyFont="1" applyFill="1" applyBorder="1" applyAlignment="1" applyProtection="1">
      <alignment vertical="center" shrinkToFit="1"/>
    </xf>
    <xf numFmtId="165" fontId="9" fillId="26" borderId="17" xfId="0" applyNumberFormat="1" applyFont="1" applyFill="1" applyBorder="1" applyAlignment="1" applyProtection="1">
      <alignment vertical="center"/>
      <protection locked="0"/>
    </xf>
    <xf numFmtId="0" fontId="68" fillId="26" borderId="17" xfId="0" applyFont="1" applyFill="1" applyBorder="1" applyAlignment="1" applyProtection="1">
      <alignment vertical="center" shrinkToFit="1"/>
    </xf>
    <xf numFmtId="0" fontId="68" fillId="26" borderId="17" xfId="0" applyFont="1" applyFill="1" applyBorder="1" applyAlignment="1" applyProtection="1">
      <alignment horizontal="left" vertical="center"/>
    </xf>
    <xf numFmtId="0" fontId="64" fillId="26" borderId="17" xfId="0" applyFont="1" applyFill="1" applyBorder="1" applyAlignment="1" applyProtection="1">
      <alignment vertical="center"/>
    </xf>
    <xf numFmtId="0" fontId="67" fillId="26" borderId="19" xfId="25" applyFont="1" applyFill="1" applyBorder="1" applyAlignment="1">
      <alignment horizontal="left" vertical="center" shrinkToFit="1"/>
    </xf>
    <xf numFmtId="1" fontId="68" fillId="26" borderId="19" xfId="25" applyNumberFormat="1" applyFont="1" applyFill="1" applyBorder="1" applyAlignment="1">
      <alignment horizontal="right" vertical="center"/>
    </xf>
    <xf numFmtId="1" fontId="68" fillId="26" borderId="28" xfId="25" applyNumberFormat="1" applyFont="1" applyFill="1" applyBorder="1" applyAlignment="1">
      <alignment horizontal="right" vertical="center"/>
    </xf>
    <xf numFmtId="1" fontId="69" fillId="26" borderId="29" xfId="25" applyNumberFormat="1" applyFont="1" applyFill="1" applyBorder="1" applyAlignment="1">
      <alignment horizontal="center" vertical="center"/>
    </xf>
    <xf numFmtId="1" fontId="68" fillId="26" borderId="0" xfId="25" applyNumberFormat="1" applyFont="1" applyFill="1" applyBorder="1" applyAlignment="1">
      <alignment horizontal="right" vertical="center"/>
    </xf>
    <xf numFmtId="0" fontId="70" fillId="26" borderId="0" xfId="25" applyNumberFormat="1" applyFont="1" applyFill="1" applyBorder="1" applyAlignment="1">
      <alignment vertical="center"/>
    </xf>
    <xf numFmtId="0" fontId="0" fillId="26" borderId="21" xfId="0" applyFill="1" applyBorder="1"/>
    <xf numFmtId="0" fontId="0" fillId="26" borderId="17" xfId="0" applyFill="1" applyBorder="1"/>
    <xf numFmtId="0" fontId="0" fillId="26" borderId="22" xfId="0" applyFill="1" applyBorder="1"/>
    <xf numFmtId="0" fontId="0" fillId="26" borderId="23" xfId="0" applyFill="1" applyBorder="1"/>
    <xf numFmtId="0" fontId="0" fillId="26" borderId="0" xfId="0" applyFill="1" applyBorder="1"/>
    <xf numFmtId="0" fontId="42" fillId="26" borderId="0" xfId="0" applyFont="1" applyFill="1" applyBorder="1"/>
    <xf numFmtId="0" fontId="0" fillId="26" borderId="24" xfId="0" applyFill="1" applyBorder="1"/>
    <xf numFmtId="9" fontId="40" fillId="26" borderId="0" xfId="25" applyNumberFormat="1" applyFont="1" applyFill="1" applyBorder="1" applyAlignment="1" applyProtection="1">
      <alignment horizontal="right"/>
    </xf>
    <xf numFmtId="0" fontId="44" fillId="26" borderId="0" xfId="0" applyFont="1" applyFill="1" applyBorder="1" applyAlignment="1">
      <alignment horizontal="left"/>
    </xf>
    <xf numFmtId="0" fontId="44" fillId="26" borderId="24" xfId="0" applyFont="1" applyFill="1" applyBorder="1" applyAlignment="1">
      <alignment horizontal="left"/>
    </xf>
    <xf numFmtId="0" fontId="44" fillId="26" borderId="0" xfId="0" applyFont="1" applyFill="1" applyBorder="1"/>
    <xf numFmtId="0" fontId="1" fillId="26" borderId="0" xfId="0" applyFont="1" applyFill="1" applyBorder="1"/>
    <xf numFmtId="49" fontId="34" fillId="26" borderId="25" xfId="25" applyNumberFormat="1" applyFont="1" applyFill="1" applyBorder="1" applyAlignment="1">
      <alignment horizontal="right" vertical="center"/>
    </xf>
    <xf numFmtId="0" fontId="7" fillId="26" borderId="26" xfId="25" applyFont="1" applyFill="1" applyBorder="1" applyAlignment="1">
      <alignment horizontal="left" vertical="center"/>
    </xf>
    <xf numFmtId="49" fontId="34" fillId="26" borderId="26" xfId="25" applyNumberFormat="1" applyFont="1" applyFill="1" applyBorder="1" applyAlignment="1">
      <alignment shrinkToFit="1"/>
    </xf>
    <xf numFmtId="0" fontId="41" fillId="26" borderId="26" xfId="25" applyFont="1" applyFill="1" applyBorder="1" applyAlignment="1">
      <alignment horizontal="left" vertical="center" shrinkToFit="1"/>
    </xf>
    <xf numFmtId="0" fontId="6" fillId="26" borderId="26" xfId="25" applyFont="1" applyFill="1" applyBorder="1" applyAlignment="1">
      <alignment horizontal="left" vertical="center" shrinkToFit="1"/>
    </xf>
    <xf numFmtId="164" fontId="3" fillId="26" borderId="26" xfId="25" applyNumberFormat="1" applyFont="1" applyFill="1" applyBorder="1" applyAlignment="1">
      <alignment horizontal="right" vertical="center"/>
    </xf>
    <xf numFmtId="164" fontId="40" fillId="26" borderId="27" xfId="25" applyNumberFormat="1" applyFont="1" applyFill="1" applyBorder="1" applyAlignment="1">
      <alignment horizontal="right" vertical="top" wrapText="1"/>
    </xf>
    <xf numFmtId="0" fontId="71" fillId="26" borderId="0" xfId="0" applyFont="1" applyFill="1" applyBorder="1"/>
    <xf numFmtId="0" fontId="72" fillId="26" borderId="0" xfId="0" applyFont="1" applyFill="1" applyBorder="1"/>
    <xf numFmtId="1" fontId="73" fillId="26" borderId="19" xfId="25" applyNumberFormat="1" applyFont="1" applyFill="1" applyBorder="1" applyAlignment="1">
      <alignment horizontal="right" vertical="center"/>
    </xf>
    <xf numFmtId="1" fontId="68" fillId="26" borderId="29" xfId="25" applyNumberFormat="1" applyFont="1" applyFill="1" applyBorder="1" applyAlignment="1">
      <alignment horizontal="right" vertical="center"/>
    </xf>
    <xf numFmtId="1" fontId="73" fillId="26" borderId="28" xfId="25" applyNumberFormat="1" applyFont="1" applyFill="1" applyBorder="1" applyAlignment="1">
      <alignment horizontal="right" vertical="center"/>
    </xf>
    <xf numFmtId="0" fontId="0" fillId="26" borderId="22" xfId="0" applyFill="1" applyBorder="1" applyAlignment="1">
      <alignment horizontal="right"/>
    </xf>
    <xf numFmtId="0" fontId="0" fillId="26" borderId="24" xfId="0" applyFill="1" applyBorder="1" applyAlignment="1">
      <alignment horizontal="right"/>
    </xf>
    <xf numFmtId="9" fontId="40" fillId="26" borderId="24" xfId="25" applyNumberFormat="1" applyFont="1" applyFill="1" applyBorder="1" applyAlignment="1" applyProtection="1">
      <alignment horizontal="right"/>
    </xf>
    <xf numFmtId="9" fontId="40" fillId="26" borderId="0" xfId="25" applyNumberFormat="1" applyFont="1" applyFill="1" applyBorder="1" applyAlignment="1" applyProtection="1">
      <alignment horizontal="left"/>
    </xf>
    <xf numFmtId="164" fontId="40" fillId="26" borderId="24" xfId="25" applyNumberFormat="1" applyFont="1" applyFill="1" applyBorder="1" applyAlignment="1">
      <alignment horizontal="right" vertical="top" wrapText="1"/>
    </xf>
    <xf numFmtId="1" fontId="73" fillId="26" borderId="24" xfId="25" applyNumberFormat="1" applyFont="1" applyFill="1" applyBorder="1" applyAlignment="1">
      <alignment horizontal="right" vertical="center"/>
    </xf>
    <xf numFmtId="0" fontId="3" fillId="26" borderId="26" xfId="25" applyFont="1" applyFill="1" applyBorder="1" applyAlignment="1">
      <alignment vertical="center"/>
    </xf>
    <xf numFmtId="0" fontId="63" fillId="0" borderId="21" xfId="0" applyFont="1" applyBorder="1" applyProtection="1"/>
    <xf numFmtId="0" fontId="63" fillId="0" borderId="23" xfId="0" applyFont="1" applyBorder="1" applyProtection="1"/>
    <xf numFmtId="0" fontId="63" fillId="0" borderId="25" xfId="0" applyFont="1" applyBorder="1" applyProtection="1"/>
    <xf numFmtId="0" fontId="74" fillId="0" borderId="0" xfId="0" applyFont="1"/>
    <xf numFmtId="0" fontId="63" fillId="0" borderId="17" xfId="0" applyFont="1" applyBorder="1" applyProtection="1"/>
    <xf numFmtId="0" fontId="63" fillId="0" borderId="17" xfId="0" applyFont="1" applyFill="1" applyBorder="1" applyProtection="1"/>
    <xf numFmtId="0" fontId="63" fillId="0" borderId="22" xfId="0" applyFont="1" applyFill="1" applyBorder="1" applyProtection="1"/>
  </cellXfs>
  <cellStyles count="65">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3" xfId="58"/>
    <cellStyle name="Normal 4" xfId="62"/>
    <cellStyle name="Normal 5" xfId="64"/>
    <cellStyle name="Normal_Data_2" xfId="45"/>
    <cellStyle name="Note" xfId="46" builtinId="10" customBuiltin="1"/>
    <cellStyle name="Output" xfId="47" builtinId="21" customBuiltin="1"/>
    <cellStyle name="Percent" xfId="48" builtinId="5"/>
    <cellStyle name="Percent 2" xfId="61"/>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25409" y="2286000"/>
          <a:ext cx="8513198" cy="15432451"/>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3"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66583" y="15755434"/>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fwat.gov.uk/pricereview/pr09phase3/ltr_pr0936_fdchgprotocol2010-15" TargetMode="External"/><Relationship Id="rId7" Type="http://schemas.openxmlformats.org/officeDocument/2006/relationships/printerSettings" Target="../printerSettings/printerSettings1.bin"/><Relationship Id="rId2" Type="http://schemas.openxmlformats.org/officeDocument/2006/relationships/hyperlink" Target="http://www.ofwat.gov.uk/publications/rdletters/ltr_rd1310idok" TargetMode="External"/><Relationship Id="rId1" Type="http://schemas.openxmlformats.org/officeDocument/2006/relationships/hyperlink" Target="http://www.ofwat.gov.uk/pricereview/pr09phase3/det_pr09_finalfull.pdf" TargetMode="External"/><Relationship Id="rId6" Type="http://schemas.openxmlformats.org/officeDocument/2006/relationships/hyperlink" Target="http://www.ofwat.gov.uk/regulating/prs_in1108copi.pdf" TargetMode="External"/><Relationship Id="rId5" Type="http://schemas.openxmlformats.org/officeDocument/2006/relationships/hyperlink" Target="http://www.ons.gov.uk/ons/index.html" TargetMode="External"/><Relationship Id="rId4" Type="http://schemas.openxmlformats.org/officeDocument/2006/relationships/hyperlink" Target="http://www.ofwat.gov.uk/regulating/prs_in1108copi.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72"/>
  <sheetViews>
    <sheetView showGridLines="0" tabSelected="1" zoomScaleNormal="100" workbookViewId="0">
      <pane ySplit="2" topLeftCell="A3" activePane="bottomLeft" state="frozen"/>
      <selection pane="bottomLeft" activeCell="A3" sqref="A3"/>
    </sheetView>
  </sheetViews>
  <sheetFormatPr defaultRowHeight="12.75"/>
  <cols>
    <col min="1" max="1" width="2.5703125" style="120" customWidth="1"/>
    <col min="2" max="4" width="10.140625" style="120" customWidth="1"/>
    <col min="5" max="6" width="20.7109375" style="120" customWidth="1"/>
    <col min="7" max="8" width="16.85546875" style="120" customWidth="1"/>
    <col min="9" max="13" width="10.85546875" style="120" customWidth="1"/>
    <col min="14" max="16384" width="9.140625" style="120"/>
  </cols>
  <sheetData>
    <row r="1" spans="1:2" ht="18">
      <c r="A1" s="526" t="s">
        <v>310</v>
      </c>
    </row>
    <row r="2" spans="1:2">
      <c r="A2" s="527" t="s">
        <v>453</v>
      </c>
    </row>
    <row r="4" spans="1:2">
      <c r="A4" s="528" t="s">
        <v>284</v>
      </c>
    </row>
    <row r="5" spans="1:2">
      <c r="A5" s="120" t="s">
        <v>414</v>
      </c>
    </row>
    <row r="6" spans="1:2">
      <c r="A6" s="120" t="s">
        <v>400</v>
      </c>
    </row>
    <row r="9" spans="1:2">
      <c r="A9" s="528" t="s">
        <v>286</v>
      </c>
    </row>
    <row r="10" spans="1:2">
      <c r="A10" s="313" t="s">
        <v>285</v>
      </c>
      <c r="B10" s="120" t="s">
        <v>421</v>
      </c>
    </row>
    <row r="11" spans="1:2">
      <c r="A11" s="313"/>
      <c r="B11" s="120" t="s">
        <v>422</v>
      </c>
    </row>
    <row r="12" spans="1:2">
      <c r="A12" s="313" t="s">
        <v>285</v>
      </c>
      <c r="B12" s="37" t="s">
        <v>415</v>
      </c>
    </row>
    <row r="13" spans="1:2">
      <c r="A13" s="313" t="s">
        <v>285</v>
      </c>
      <c r="B13" s="37" t="s">
        <v>418</v>
      </c>
    </row>
    <row r="14" spans="1:2">
      <c r="A14" s="313"/>
      <c r="B14" s="37" t="s">
        <v>306</v>
      </c>
    </row>
    <row r="15" spans="1:2">
      <c r="A15" s="313" t="s">
        <v>285</v>
      </c>
      <c r="B15" s="338" t="s">
        <v>423</v>
      </c>
    </row>
    <row r="16" spans="1:2">
      <c r="A16" s="313"/>
      <c r="B16" s="37" t="s">
        <v>424</v>
      </c>
    </row>
    <row r="17" spans="1:13">
      <c r="A17" s="313" t="s">
        <v>285</v>
      </c>
      <c r="B17" s="120" t="s">
        <v>419</v>
      </c>
    </row>
    <row r="18" spans="1:13">
      <c r="A18" s="313"/>
      <c r="B18" s="120" t="s">
        <v>401</v>
      </c>
    </row>
    <row r="19" spans="1:13">
      <c r="A19" s="313" t="s">
        <v>285</v>
      </c>
      <c r="B19" s="120" t="s">
        <v>308</v>
      </c>
    </row>
    <row r="20" spans="1:13">
      <c r="A20" s="313"/>
      <c r="B20" s="120" t="s">
        <v>416</v>
      </c>
    </row>
    <row r="21" spans="1:13">
      <c r="A21" s="313"/>
      <c r="B21" s="120" t="s">
        <v>298</v>
      </c>
      <c r="C21" s="310" t="s">
        <v>299</v>
      </c>
    </row>
    <row r="24" spans="1:13">
      <c r="A24" s="529" t="s">
        <v>307</v>
      </c>
    </row>
    <row r="25" spans="1:13">
      <c r="A25" s="309" t="s">
        <v>425</v>
      </c>
    </row>
    <row r="26" spans="1:13">
      <c r="A26" s="309"/>
    </row>
    <row r="27" spans="1:13" s="317" customFormat="1" ht="18" customHeight="1">
      <c r="A27" s="316"/>
      <c r="B27" s="530" t="s">
        <v>321</v>
      </c>
      <c r="C27" s="531"/>
      <c r="D27" s="532"/>
      <c r="E27" s="533" t="s">
        <v>287</v>
      </c>
      <c r="F27" s="533"/>
      <c r="G27" s="534" t="s">
        <v>322</v>
      </c>
      <c r="H27" s="534"/>
      <c r="I27" s="533" t="s">
        <v>302</v>
      </c>
      <c r="J27" s="533"/>
      <c r="K27" s="533"/>
      <c r="L27" s="533"/>
      <c r="M27" s="533"/>
    </row>
    <row r="28" spans="1:13" s="319" customFormat="1" ht="15" customHeight="1">
      <c r="A28" s="318"/>
      <c r="B28" s="535" t="s">
        <v>311</v>
      </c>
      <c r="C28" s="536"/>
      <c r="D28" s="537"/>
      <c r="E28" s="538"/>
      <c r="F28" s="539"/>
      <c r="G28" s="538"/>
      <c r="H28" s="539"/>
      <c r="I28" s="540"/>
      <c r="J28" s="540"/>
      <c r="K28" s="540"/>
      <c r="L28" s="540"/>
      <c r="M28" s="540"/>
    </row>
    <row r="29" spans="1:13" s="317" customFormat="1" ht="59.25" customHeight="1">
      <c r="A29" s="320"/>
      <c r="B29" s="491" t="s">
        <v>134</v>
      </c>
      <c r="C29" s="495"/>
      <c r="D29" s="492"/>
      <c r="E29" s="491" t="s">
        <v>293</v>
      </c>
      <c r="F29" s="492"/>
      <c r="G29" s="516" t="s">
        <v>316</v>
      </c>
      <c r="H29" s="517"/>
      <c r="I29" s="491" t="s">
        <v>402</v>
      </c>
      <c r="J29" s="495"/>
      <c r="K29" s="495"/>
      <c r="L29" s="495"/>
      <c r="M29" s="492"/>
    </row>
    <row r="30" spans="1:13" s="317" customFormat="1" ht="77.25" customHeight="1">
      <c r="A30" s="320"/>
      <c r="B30" s="494"/>
      <c r="C30" s="489"/>
      <c r="D30" s="490"/>
      <c r="E30" s="494"/>
      <c r="F30" s="490"/>
      <c r="G30" s="488"/>
      <c r="H30" s="518"/>
      <c r="I30" s="494" t="s">
        <v>329</v>
      </c>
      <c r="J30" s="489"/>
      <c r="K30" s="489"/>
      <c r="L30" s="489"/>
      <c r="M30" s="490"/>
    </row>
    <row r="31" spans="1:13" s="317" customFormat="1" ht="50.25" customHeight="1">
      <c r="A31" s="320"/>
      <c r="B31" s="506" t="s">
        <v>184</v>
      </c>
      <c r="C31" s="507"/>
      <c r="D31" s="508"/>
      <c r="E31" s="483" t="s">
        <v>288</v>
      </c>
      <c r="F31" s="483"/>
      <c r="G31" s="483" t="s">
        <v>289</v>
      </c>
      <c r="H31" s="483"/>
      <c r="I31" s="491" t="s">
        <v>402</v>
      </c>
      <c r="J31" s="495"/>
      <c r="K31" s="495"/>
      <c r="L31" s="495"/>
      <c r="M31" s="492"/>
    </row>
    <row r="32" spans="1:13" s="317" customFormat="1" ht="76.5" customHeight="1">
      <c r="A32" s="320"/>
      <c r="B32" s="506" t="s">
        <v>292</v>
      </c>
      <c r="C32" s="507"/>
      <c r="D32" s="508"/>
      <c r="E32" s="483" t="s">
        <v>288</v>
      </c>
      <c r="F32" s="483"/>
      <c r="G32" s="483" t="s">
        <v>290</v>
      </c>
      <c r="H32" s="483"/>
      <c r="I32" s="506" t="s">
        <v>403</v>
      </c>
      <c r="J32" s="507"/>
      <c r="K32" s="507"/>
      <c r="L32" s="507"/>
      <c r="M32" s="508"/>
    </row>
    <row r="33" spans="1:13" s="317" customFormat="1" ht="29.25" customHeight="1">
      <c r="A33" s="320"/>
      <c r="B33" s="506" t="s">
        <v>217</v>
      </c>
      <c r="C33" s="507"/>
      <c r="D33" s="508"/>
      <c r="E33" s="483" t="s">
        <v>288</v>
      </c>
      <c r="F33" s="483"/>
      <c r="G33" s="483" t="s">
        <v>291</v>
      </c>
      <c r="H33" s="483"/>
      <c r="I33" s="519"/>
      <c r="J33" s="520"/>
      <c r="K33" s="520"/>
      <c r="L33" s="520"/>
      <c r="M33" s="521"/>
    </row>
    <row r="34" spans="1:13" s="317" customFormat="1" ht="16.5" customHeight="1">
      <c r="B34" s="491" t="s">
        <v>218</v>
      </c>
      <c r="C34" s="495"/>
      <c r="D34" s="492"/>
      <c r="E34" s="491" t="s">
        <v>288</v>
      </c>
      <c r="F34" s="492"/>
      <c r="G34" s="491" t="s">
        <v>294</v>
      </c>
      <c r="H34" s="492"/>
      <c r="I34" s="491" t="s">
        <v>398</v>
      </c>
      <c r="J34" s="495"/>
      <c r="K34" s="495"/>
      <c r="L34" s="495"/>
      <c r="M34" s="492"/>
    </row>
    <row r="35" spans="1:13" s="317" customFormat="1" ht="13.5" customHeight="1">
      <c r="B35" s="493"/>
      <c r="C35" s="486"/>
      <c r="D35" s="487"/>
      <c r="E35" s="493"/>
      <c r="F35" s="487"/>
      <c r="G35" s="493"/>
      <c r="H35" s="487"/>
      <c r="I35" s="485" t="s">
        <v>396</v>
      </c>
      <c r="J35" s="486"/>
      <c r="K35" s="486"/>
      <c r="L35" s="486"/>
      <c r="M35" s="487"/>
    </row>
    <row r="36" spans="1:13" s="317" customFormat="1" ht="19.5" customHeight="1">
      <c r="B36" s="493"/>
      <c r="C36" s="486"/>
      <c r="D36" s="487"/>
      <c r="E36" s="493"/>
      <c r="F36" s="487"/>
      <c r="G36" s="493"/>
      <c r="H36" s="487"/>
      <c r="I36" s="485" t="s">
        <v>397</v>
      </c>
      <c r="J36" s="486"/>
      <c r="K36" s="486"/>
      <c r="L36" s="486"/>
      <c r="M36" s="487"/>
    </row>
    <row r="37" spans="1:13" s="317" customFormat="1" ht="18" customHeight="1">
      <c r="B37" s="494"/>
      <c r="C37" s="489"/>
      <c r="D37" s="490"/>
      <c r="E37" s="494"/>
      <c r="F37" s="490"/>
      <c r="G37" s="494"/>
      <c r="H37" s="490"/>
      <c r="I37" s="488" t="s">
        <v>399</v>
      </c>
      <c r="J37" s="489"/>
      <c r="K37" s="489"/>
      <c r="L37" s="489"/>
      <c r="M37" s="490"/>
    </row>
    <row r="38" spans="1:13" s="317" customFormat="1" ht="15" customHeight="1">
      <c r="A38" s="320"/>
      <c r="B38" s="535" t="s">
        <v>313</v>
      </c>
      <c r="C38" s="536"/>
      <c r="D38" s="537"/>
      <c r="E38" s="499"/>
      <c r="F38" s="499"/>
      <c r="G38" s="499"/>
      <c r="H38" s="499"/>
      <c r="I38" s="509"/>
      <c r="J38" s="510"/>
      <c r="K38" s="510"/>
      <c r="L38" s="510"/>
      <c r="M38" s="511"/>
    </row>
    <row r="39" spans="1:13" s="317" customFormat="1" ht="56.25" customHeight="1">
      <c r="A39" s="320"/>
      <c r="B39" s="506" t="s">
        <v>312</v>
      </c>
      <c r="C39" s="507"/>
      <c r="D39" s="508"/>
      <c r="E39" s="483" t="s">
        <v>295</v>
      </c>
      <c r="F39" s="483"/>
      <c r="G39" s="483" t="s">
        <v>303</v>
      </c>
      <c r="H39" s="483"/>
      <c r="I39" s="506" t="s">
        <v>333</v>
      </c>
      <c r="J39" s="507"/>
      <c r="K39" s="507"/>
      <c r="L39" s="507"/>
      <c r="M39" s="508"/>
    </row>
    <row r="40" spans="1:13" s="317" customFormat="1" ht="27" customHeight="1">
      <c r="A40" s="320"/>
      <c r="B40" s="535" t="s">
        <v>320</v>
      </c>
      <c r="C40" s="536"/>
      <c r="D40" s="537"/>
      <c r="E40" s="498"/>
      <c r="F40" s="498"/>
      <c r="G40" s="498"/>
      <c r="H40" s="498"/>
      <c r="I40" s="499"/>
      <c r="J40" s="499"/>
      <c r="K40" s="499"/>
      <c r="L40" s="499"/>
      <c r="M40" s="499"/>
    </row>
    <row r="41" spans="1:13" s="317" customFormat="1" ht="37.5" customHeight="1">
      <c r="A41" s="320"/>
      <c r="B41" s="516" t="s">
        <v>324</v>
      </c>
      <c r="C41" s="522"/>
      <c r="D41" s="517"/>
      <c r="E41" s="491" t="s">
        <v>309</v>
      </c>
      <c r="F41" s="492"/>
      <c r="G41" s="491" t="s">
        <v>314</v>
      </c>
      <c r="H41" s="492"/>
      <c r="I41" s="500" t="s">
        <v>323</v>
      </c>
      <c r="J41" s="501"/>
      <c r="K41" s="501"/>
      <c r="L41" s="501"/>
      <c r="M41" s="502"/>
    </row>
    <row r="42" spans="1:13" s="317" customFormat="1" ht="61.5" customHeight="1">
      <c r="A42" s="320"/>
      <c r="B42" s="488"/>
      <c r="C42" s="523"/>
      <c r="D42" s="518"/>
      <c r="E42" s="494"/>
      <c r="F42" s="490"/>
      <c r="G42" s="494"/>
      <c r="H42" s="490"/>
      <c r="I42" s="503" t="s">
        <v>409</v>
      </c>
      <c r="J42" s="504"/>
      <c r="K42" s="504"/>
      <c r="L42" s="504"/>
      <c r="M42" s="505"/>
    </row>
    <row r="43" spans="1:13" s="317" customFormat="1" ht="57.75" customHeight="1">
      <c r="A43" s="320"/>
      <c r="B43" s="515" t="s">
        <v>325</v>
      </c>
      <c r="C43" s="507"/>
      <c r="D43" s="508"/>
      <c r="E43" s="483" t="s">
        <v>304</v>
      </c>
      <c r="F43" s="483"/>
      <c r="G43" s="483" t="s">
        <v>315</v>
      </c>
      <c r="H43" s="483"/>
      <c r="I43" s="512" t="s">
        <v>326</v>
      </c>
      <c r="J43" s="513"/>
      <c r="K43" s="513"/>
      <c r="L43" s="513"/>
      <c r="M43" s="514"/>
    </row>
    <row r="44" spans="1:13" s="317" customFormat="1" ht="29.25" customHeight="1">
      <c r="A44" s="320"/>
      <c r="B44" s="515" t="s">
        <v>305</v>
      </c>
      <c r="C44" s="507"/>
      <c r="D44" s="508"/>
      <c r="E44" s="483" t="s">
        <v>304</v>
      </c>
      <c r="F44" s="483"/>
      <c r="G44" s="483" t="s">
        <v>315</v>
      </c>
      <c r="H44" s="483"/>
      <c r="I44" s="484"/>
      <c r="J44" s="484"/>
      <c r="K44" s="484"/>
      <c r="L44" s="484"/>
      <c r="M44" s="484"/>
    </row>
    <row r="45" spans="1:13" s="317" customFormat="1" ht="15" customHeight="1">
      <c r="A45" s="320"/>
      <c r="B45" s="535" t="s">
        <v>319</v>
      </c>
      <c r="C45" s="536"/>
      <c r="D45" s="537"/>
      <c r="E45" s="498"/>
      <c r="F45" s="498"/>
      <c r="G45" s="498"/>
      <c r="H45" s="498"/>
      <c r="I45" s="499"/>
      <c r="J45" s="499"/>
      <c r="K45" s="499"/>
      <c r="L45" s="499"/>
      <c r="M45" s="499"/>
    </row>
    <row r="46" spans="1:13" s="317" customFormat="1" ht="50.25" customHeight="1">
      <c r="A46" s="320"/>
      <c r="B46" s="491" t="s">
        <v>194</v>
      </c>
      <c r="C46" s="495"/>
      <c r="D46" s="492"/>
      <c r="E46" s="524" t="s">
        <v>327</v>
      </c>
      <c r="F46" s="525"/>
      <c r="G46" s="491"/>
      <c r="H46" s="492"/>
      <c r="I46" s="491" t="s">
        <v>332</v>
      </c>
      <c r="J46" s="495"/>
      <c r="K46" s="495"/>
      <c r="L46" s="495"/>
      <c r="M46" s="492"/>
    </row>
    <row r="47" spans="1:13" s="317" customFormat="1" ht="42" customHeight="1">
      <c r="A47" s="320"/>
      <c r="B47" s="494"/>
      <c r="C47" s="489"/>
      <c r="D47" s="490"/>
      <c r="E47" s="496" t="s">
        <v>328</v>
      </c>
      <c r="F47" s="496"/>
      <c r="G47" s="494"/>
      <c r="H47" s="490"/>
      <c r="I47" s="494"/>
      <c r="J47" s="489"/>
      <c r="K47" s="489"/>
      <c r="L47" s="489"/>
      <c r="M47" s="490"/>
    </row>
    <row r="48" spans="1:13" s="317" customFormat="1" ht="68.25" customHeight="1">
      <c r="A48" s="320"/>
      <c r="B48" s="491" t="s">
        <v>195</v>
      </c>
      <c r="C48" s="495"/>
      <c r="D48" s="492"/>
      <c r="E48" s="491" t="s">
        <v>288</v>
      </c>
      <c r="F48" s="492"/>
      <c r="G48" s="491" t="s">
        <v>330</v>
      </c>
      <c r="H48" s="492"/>
      <c r="I48" s="500" t="s">
        <v>410</v>
      </c>
      <c r="J48" s="501"/>
      <c r="K48" s="501"/>
      <c r="L48" s="501"/>
      <c r="M48" s="502"/>
    </row>
    <row r="49" spans="1:13" s="317" customFormat="1" ht="55.5" customHeight="1">
      <c r="A49" s="320"/>
      <c r="B49" s="494"/>
      <c r="C49" s="489"/>
      <c r="D49" s="490"/>
      <c r="E49" s="494"/>
      <c r="F49" s="490"/>
      <c r="G49" s="494"/>
      <c r="H49" s="490"/>
      <c r="I49" s="503" t="s">
        <v>412</v>
      </c>
      <c r="J49" s="504"/>
      <c r="K49" s="504"/>
      <c r="L49" s="504"/>
      <c r="M49" s="505"/>
    </row>
    <row r="50" spans="1:13" s="317" customFormat="1" ht="15" customHeight="1">
      <c r="A50" s="320"/>
      <c r="B50" s="535" t="s">
        <v>318</v>
      </c>
      <c r="C50" s="536"/>
      <c r="D50" s="537"/>
      <c r="E50" s="498"/>
      <c r="F50" s="498"/>
      <c r="G50" s="498"/>
      <c r="H50" s="498"/>
      <c r="I50" s="499"/>
      <c r="J50" s="499"/>
      <c r="K50" s="499"/>
      <c r="L50" s="499"/>
      <c r="M50" s="499"/>
    </row>
    <row r="51" spans="1:13" s="317" customFormat="1" ht="39" customHeight="1">
      <c r="A51" s="320"/>
      <c r="B51" s="483" t="s">
        <v>300</v>
      </c>
      <c r="C51" s="483"/>
      <c r="D51" s="483"/>
      <c r="E51" s="483" t="s">
        <v>293</v>
      </c>
      <c r="F51" s="483"/>
      <c r="G51" s="497" t="s">
        <v>317</v>
      </c>
      <c r="H51" s="483"/>
      <c r="I51" s="484"/>
      <c r="J51" s="484"/>
      <c r="K51" s="484"/>
      <c r="L51" s="484"/>
      <c r="M51" s="484"/>
    </row>
    <row r="52" spans="1:13" s="317" customFormat="1" ht="30.75" customHeight="1">
      <c r="A52" s="320"/>
      <c r="B52" s="483" t="s">
        <v>197</v>
      </c>
      <c r="C52" s="483"/>
      <c r="D52" s="483"/>
      <c r="E52" s="483" t="s">
        <v>288</v>
      </c>
      <c r="F52" s="483"/>
      <c r="G52" s="483" t="s">
        <v>110</v>
      </c>
      <c r="H52" s="483"/>
      <c r="I52" s="484"/>
      <c r="J52" s="484"/>
      <c r="K52" s="484"/>
      <c r="L52" s="484"/>
      <c r="M52" s="484"/>
    </row>
    <row r="53" spans="1:13">
      <c r="A53" s="308"/>
      <c r="B53" s="311"/>
      <c r="C53" s="311"/>
      <c r="D53" s="311"/>
      <c r="E53" s="312"/>
      <c r="F53" s="312"/>
      <c r="G53" s="312"/>
      <c r="H53" s="312"/>
      <c r="I53" s="312"/>
      <c r="J53" s="312"/>
      <c r="K53" s="312"/>
      <c r="L53" s="312"/>
      <c r="M53" s="312"/>
    </row>
    <row r="54" spans="1:13">
      <c r="A54" s="308"/>
      <c r="B54" s="311"/>
      <c r="C54" s="311"/>
      <c r="D54" s="311"/>
      <c r="E54" s="312"/>
      <c r="F54" s="312"/>
      <c r="G54" s="312"/>
      <c r="H54" s="312"/>
      <c r="I54" s="312"/>
      <c r="J54" s="312"/>
      <c r="K54" s="312"/>
      <c r="L54" s="312"/>
      <c r="M54" s="312"/>
    </row>
    <row r="55" spans="1:13">
      <c r="A55" s="528" t="s">
        <v>331</v>
      </c>
    </row>
    <row r="56" spans="1:13">
      <c r="A56" s="120" t="s">
        <v>420</v>
      </c>
    </row>
    <row r="57" spans="1:13">
      <c r="A57" s="120" t="s">
        <v>411</v>
      </c>
    </row>
    <row r="59" spans="1:13">
      <c r="A59" s="120" t="s">
        <v>417</v>
      </c>
    </row>
    <row r="60" spans="1:13">
      <c r="A60" s="309" t="s">
        <v>334</v>
      </c>
      <c r="B60" s="120" t="s">
        <v>455</v>
      </c>
    </row>
    <row r="61" spans="1:13">
      <c r="A61" s="309" t="s">
        <v>334</v>
      </c>
      <c r="B61" s="120" t="s">
        <v>392</v>
      </c>
    </row>
    <row r="62" spans="1:13">
      <c r="A62" s="309" t="s">
        <v>334</v>
      </c>
      <c r="B62" s="120" t="s">
        <v>413</v>
      </c>
    </row>
    <row r="65" spans="1:2">
      <c r="A65" s="309"/>
    </row>
    <row r="66" spans="1:2">
      <c r="A66" s="305"/>
    </row>
    <row r="71" spans="1:2">
      <c r="B71" s="310"/>
    </row>
    <row r="72" spans="1:2">
      <c r="B72" s="310"/>
    </row>
  </sheetData>
  <mergeCells count="84">
    <mergeCell ref="B45:D45"/>
    <mergeCell ref="E45:F45"/>
    <mergeCell ref="G45:H45"/>
    <mergeCell ref="I45:M45"/>
    <mergeCell ref="B43:D43"/>
    <mergeCell ref="E43:F43"/>
    <mergeCell ref="E44:F44"/>
    <mergeCell ref="G44:H44"/>
    <mergeCell ref="B46:D47"/>
    <mergeCell ref="E46:F46"/>
    <mergeCell ref="I46:M47"/>
    <mergeCell ref="G46:H46"/>
    <mergeCell ref="G47:H47"/>
    <mergeCell ref="B41:D42"/>
    <mergeCell ref="E31:F31"/>
    <mergeCell ref="I44:M44"/>
    <mergeCell ref="G43:H43"/>
    <mergeCell ref="E41:F42"/>
    <mergeCell ref="G41:H42"/>
    <mergeCell ref="I42:M42"/>
    <mergeCell ref="I41:M41"/>
    <mergeCell ref="I32:M32"/>
    <mergeCell ref="I31:M31"/>
    <mergeCell ref="G31:H31"/>
    <mergeCell ref="E33:F33"/>
    <mergeCell ref="G32:H32"/>
    <mergeCell ref="G33:H33"/>
    <mergeCell ref="B31:D31"/>
    <mergeCell ref="B39:D39"/>
    <mergeCell ref="E39:F39"/>
    <mergeCell ref="G39:H39"/>
    <mergeCell ref="I39:M39"/>
    <mergeCell ref="I27:M27"/>
    <mergeCell ref="I28:M28"/>
    <mergeCell ref="I29:M29"/>
    <mergeCell ref="I30:M30"/>
    <mergeCell ref="I33:M33"/>
    <mergeCell ref="E32:F32"/>
    <mergeCell ref="B29:D30"/>
    <mergeCell ref="E27:F27"/>
    <mergeCell ref="G27:H27"/>
    <mergeCell ref="B27:D27"/>
    <mergeCell ref="E28:F28"/>
    <mergeCell ref="G28:H28"/>
    <mergeCell ref="B28:D28"/>
    <mergeCell ref="G29:H30"/>
    <mergeCell ref="E29:F30"/>
    <mergeCell ref="B48:D49"/>
    <mergeCell ref="G48:H49"/>
    <mergeCell ref="I49:M49"/>
    <mergeCell ref="B32:D32"/>
    <mergeCell ref="B33:D33"/>
    <mergeCell ref="G38:H38"/>
    <mergeCell ref="E38:F38"/>
    <mergeCell ref="B40:D40"/>
    <mergeCell ref="E40:F40"/>
    <mergeCell ref="G40:H40"/>
    <mergeCell ref="I40:M40"/>
    <mergeCell ref="B38:D38"/>
    <mergeCell ref="I34:M34"/>
    <mergeCell ref="I38:M38"/>
    <mergeCell ref="I43:M43"/>
    <mergeCell ref="B44:D44"/>
    <mergeCell ref="E50:F50"/>
    <mergeCell ref="G50:H50"/>
    <mergeCell ref="I50:M50"/>
    <mergeCell ref="I48:M48"/>
    <mergeCell ref="E48:F49"/>
    <mergeCell ref="B52:D52"/>
    <mergeCell ref="E52:F52"/>
    <mergeCell ref="G52:H52"/>
    <mergeCell ref="I52:M52"/>
    <mergeCell ref="I35:M35"/>
    <mergeCell ref="I36:M36"/>
    <mergeCell ref="I37:M37"/>
    <mergeCell ref="E34:F37"/>
    <mergeCell ref="G34:H37"/>
    <mergeCell ref="B34:D37"/>
    <mergeCell ref="E47:F47"/>
    <mergeCell ref="B51:D51"/>
    <mergeCell ref="E51:F51"/>
    <mergeCell ref="G51:H51"/>
    <mergeCell ref="I51:M51"/>
    <mergeCell ref="B50:D50"/>
  </mergeCells>
  <hyperlinks>
    <hyperlink ref="C21" r:id="rId1"/>
    <hyperlink ref="I41:M41" r:id="rId2" display="Refer to RD 13/10 Interim determinations 2010-15 (see link below) section C for further information on applying CIS to interim determinations. "/>
    <hyperlink ref="I42:M42" location="IDoK_submissions_for_claim_under_RCC4" display="See note below on IDoK submissions for claim under RCC4. For all other claims, extract the total additional IDoK capex from 'ID4 Financial model export' report."/>
    <hyperlink ref="I43:M43" r:id="rId3" display="Refer to PR09/36 Change protocol for 2010-15. Company claimed for logging up or down and amount we accept"/>
    <hyperlink ref="E47:F47" r:id="rId4" display="http://www.ofwat.gov.uk/regulating/prs_in1108copi.pdf"/>
    <hyperlink ref="E46:F46" r:id="rId5" display="Detailed RPI reference tables are readily accessible and released monthly on the ONS website"/>
    <hyperlink ref="I48:M48" r:id="rId6" display="Refer to IN 11/08 Change in COPI for further information on our approach for using the new COPI (2010) series to compare outturn 2010-15 capital expenditure with the 2009 price review assumptions that were based on using the discontinued COPI series."/>
    <hyperlink ref="I49:M49" location="IDoK_submissions_for_claim_under_RCC4" display="See note below on IDoK submissions for claim under RCC4. For all other claims, extract the total additional IDoK capex from 'ID4 Financial model export' report."/>
  </hyperlinks>
  <pageMargins left="0.7" right="0.7" top="0.75" bottom="0.75" header="0.3" footer="0.3"/>
  <pageSetup paperSize="9" scale="55"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4"/>
  <sheetViews>
    <sheetView showGridLines="0" zoomScale="80" zoomScaleNormal="80" workbookViewId="0">
      <selection sqref="A1:S1"/>
    </sheetView>
  </sheetViews>
  <sheetFormatPr defaultColWidth="9.140625" defaultRowHeight="12.75"/>
  <cols>
    <col min="1" max="6" width="9.7109375" style="339" customWidth="1"/>
    <col min="7" max="7" width="12.140625" style="339" customWidth="1"/>
    <col min="8" max="21" width="9.7109375" style="339" customWidth="1"/>
    <col min="22" max="26" width="7.7109375" style="339" customWidth="1"/>
    <col min="27" max="27" width="3.42578125" style="339" customWidth="1"/>
    <col min="28" max="32" width="7.7109375" style="339" customWidth="1"/>
    <col min="33" max="16384" width="9.140625" style="339"/>
  </cols>
  <sheetData>
    <row r="1" spans="1:23" ht="26.25">
      <c r="A1" s="543" t="s">
        <v>404</v>
      </c>
      <c r="B1" s="543"/>
      <c r="C1" s="543"/>
      <c r="D1" s="543"/>
      <c r="E1" s="543"/>
      <c r="F1" s="543"/>
      <c r="G1" s="543"/>
      <c r="H1" s="543"/>
      <c r="I1" s="543"/>
      <c r="J1" s="543"/>
      <c r="K1" s="543"/>
      <c r="L1" s="543"/>
      <c r="M1" s="543"/>
      <c r="N1" s="543"/>
      <c r="O1" s="543"/>
      <c r="P1" s="543"/>
      <c r="Q1" s="543"/>
      <c r="R1" s="543"/>
      <c r="S1" s="543"/>
      <c r="T1" s="351"/>
      <c r="U1" s="351"/>
    </row>
    <row r="2" spans="1:23" ht="22.5" customHeight="1">
      <c r="A2" s="342"/>
      <c r="B2" s="387"/>
      <c r="C2" s="342"/>
      <c r="D2" s="342"/>
      <c r="E2" s="342"/>
      <c r="F2" s="342"/>
      <c r="G2" s="342"/>
      <c r="H2" s="342"/>
      <c r="I2" s="342"/>
      <c r="J2" s="342"/>
      <c r="K2" s="342"/>
      <c r="L2" s="342"/>
      <c r="M2" s="342"/>
      <c r="N2" s="342"/>
      <c r="O2" s="342"/>
      <c r="P2" s="342"/>
      <c r="Q2" s="342"/>
      <c r="R2" s="342"/>
      <c r="S2" s="341"/>
      <c r="T2" s="340"/>
      <c r="U2" s="340"/>
      <c r="V2" s="340"/>
      <c r="W2" s="340"/>
    </row>
    <row r="3" spans="1:23" ht="18.75" customHeight="1">
      <c r="A3" s="342"/>
      <c r="B3" s="541" t="s">
        <v>379</v>
      </c>
      <c r="C3" s="352"/>
      <c r="D3" s="352"/>
      <c r="E3" s="352"/>
      <c r="F3" s="352"/>
      <c r="G3" s="352"/>
      <c r="H3" s="352"/>
      <c r="I3" s="352"/>
      <c r="J3" s="353"/>
      <c r="K3" s="352"/>
      <c r="L3" s="352"/>
      <c r="M3" s="352"/>
      <c r="N3" s="352"/>
      <c r="O3" s="353"/>
      <c r="P3" s="352"/>
      <c r="Q3" s="352"/>
      <c r="R3" s="354"/>
      <c r="S3" s="346"/>
      <c r="T3" s="345"/>
      <c r="U3" s="345"/>
      <c r="V3" s="340"/>
      <c r="W3" s="340"/>
    </row>
    <row r="4" spans="1:23" ht="14.25" customHeight="1">
      <c r="A4" s="342"/>
      <c r="B4" s="355"/>
      <c r="C4" s="356"/>
      <c r="D4" s="356"/>
      <c r="E4" s="356"/>
      <c r="F4" s="356"/>
      <c r="G4" s="356"/>
      <c r="H4" s="356"/>
      <c r="I4" s="356"/>
      <c r="J4" s="357"/>
      <c r="K4" s="356"/>
      <c r="L4" s="356"/>
      <c r="M4" s="356"/>
      <c r="N4" s="356"/>
      <c r="O4" s="356"/>
      <c r="P4" s="356"/>
      <c r="Q4" s="356"/>
      <c r="R4" s="358"/>
      <c r="S4" s="346"/>
      <c r="T4" s="345"/>
      <c r="U4" s="345"/>
      <c r="V4" s="340"/>
      <c r="W4" s="340"/>
    </row>
    <row r="5" spans="1:23" s="347" customFormat="1" ht="14.25" customHeight="1">
      <c r="A5" s="350"/>
      <c r="B5" s="359" t="s">
        <v>380</v>
      </c>
      <c r="C5" s="360"/>
      <c r="D5" s="360"/>
      <c r="E5" s="360"/>
      <c r="F5" s="360"/>
      <c r="G5" s="360"/>
      <c r="H5" s="361" t="s">
        <v>381</v>
      </c>
      <c r="I5" s="360"/>
      <c r="J5" s="362"/>
      <c r="K5" s="360"/>
      <c r="L5" s="360"/>
      <c r="M5" s="360"/>
      <c r="N5" s="361" t="s">
        <v>382</v>
      </c>
      <c r="O5" s="360"/>
      <c r="P5" s="360"/>
      <c r="Q5" s="360"/>
      <c r="R5" s="363"/>
      <c r="S5" s="349"/>
      <c r="T5" s="348"/>
      <c r="U5" s="348"/>
      <c r="V5" s="348"/>
      <c r="W5" s="348"/>
    </row>
    <row r="6" spans="1:23" s="347" customFormat="1" ht="14.25" customHeight="1">
      <c r="A6" s="350"/>
      <c r="B6" s="359" t="s">
        <v>383</v>
      </c>
      <c r="C6" s="360"/>
      <c r="D6" s="360"/>
      <c r="E6" s="360"/>
      <c r="F6" s="360"/>
      <c r="G6" s="360"/>
      <c r="H6" s="361" t="s">
        <v>384</v>
      </c>
      <c r="I6" s="360"/>
      <c r="J6" s="362"/>
      <c r="K6" s="360"/>
      <c r="L6" s="360"/>
      <c r="M6" s="360"/>
      <c r="N6" s="361" t="s">
        <v>385</v>
      </c>
      <c r="O6" s="360"/>
      <c r="P6" s="360"/>
      <c r="Q6" s="360"/>
      <c r="R6" s="363"/>
      <c r="S6" s="349"/>
      <c r="T6" s="348"/>
      <c r="U6" s="348"/>
      <c r="V6" s="348"/>
      <c r="W6" s="348"/>
    </row>
    <row r="7" spans="1:23" s="347" customFormat="1" ht="14.25" customHeight="1">
      <c r="A7" s="350"/>
      <c r="B7" s="359" t="s">
        <v>386</v>
      </c>
      <c r="C7" s="360"/>
      <c r="D7" s="360"/>
      <c r="E7" s="360"/>
      <c r="F7" s="360"/>
      <c r="G7" s="360"/>
      <c r="H7" s="361" t="s">
        <v>387</v>
      </c>
      <c r="I7" s="360"/>
      <c r="J7" s="362"/>
      <c r="K7" s="360"/>
      <c r="L7" s="360"/>
      <c r="M7" s="360"/>
      <c r="N7" s="360"/>
      <c r="O7" s="360"/>
      <c r="P7" s="360"/>
      <c r="Q7" s="360"/>
      <c r="R7" s="364"/>
      <c r="S7" s="349"/>
      <c r="T7" s="348"/>
      <c r="U7" s="348"/>
      <c r="V7" s="348"/>
      <c r="W7" s="348"/>
    </row>
    <row r="8" spans="1:23" s="347" customFormat="1" ht="14.25" customHeight="1">
      <c r="A8" s="350"/>
      <c r="B8" s="359" t="s">
        <v>388</v>
      </c>
      <c r="C8" s="360"/>
      <c r="D8" s="360"/>
      <c r="E8" s="360"/>
      <c r="F8" s="360"/>
      <c r="G8" s="360"/>
      <c r="H8" s="361" t="s">
        <v>389</v>
      </c>
      <c r="I8" s="360"/>
      <c r="J8" s="362"/>
      <c r="K8" s="360"/>
      <c r="L8" s="360"/>
      <c r="M8" s="360"/>
      <c r="N8" s="360"/>
      <c r="O8" s="360"/>
      <c r="P8" s="360"/>
      <c r="Q8" s="360"/>
      <c r="R8" s="364"/>
      <c r="S8" s="349"/>
      <c r="T8" s="348"/>
      <c r="U8" s="348"/>
      <c r="V8" s="348"/>
      <c r="W8" s="348"/>
    </row>
    <row r="9" spans="1:23" s="347" customFormat="1" ht="14.25" customHeight="1">
      <c r="A9" s="350"/>
      <c r="B9" s="359"/>
      <c r="C9" s="360"/>
      <c r="D9" s="360"/>
      <c r="E9" s="360"/>
      <c r="F9" s="360"/>
      <c r="G9" s="360"/>
      <c r="H9" s="361" t="s">
        <v>390</v>
      </c>
      <c r="I9" s="360"/>
      <c r="J9" s="362"/>
      <c r="K9" s="360"/>
      <c r="L9" s="360"/>
      <c r="M9" s="360"/>
      <c r="N9" s="360"/>
      <c r="O9" s="360"/>
      <c r="P9" s="360"/>
      <c r="Q9" s="360"/>
      <c r="R9" s="364"/>
      <c r="S9" s="349"/>
      <c r="T9" s="348"/>
      <c r="U9" s="348"/>
      <c r="V9" s="348"/>
      <c r="W9" s="348"/>
    </row>
    <row r="10" spans="1:23" ht="14.25" customHeight="1">
      <c r="A10" s="342"/>
      <c r="B10" s="355"/>
      <c r="C10" s="356"/>
      <c r="D10" s="356"/>
      <c r="E10" s="356"/>
      <c r="F10" s="356"/>
      <c r="G10" s="356"/>
      <c r="H10" s="356"/>
      <c r="I10" s="356"/>
      <c r="J10" s="357"/>
      <c r="K10" s="356"/>
      <c r="L10" s="356"/>
      <c r="M10" s="356"/>
      <c r="N10" s="356"/>
      <c r="O10" s="356"/>
      <c r="P10" s="356"/>
      <c r="Q10" s="356"/>
      <c r="R10" s="358"/>
      <c r="S10" s="346"/>
      <c r="T10" s="345"/>
      <c r="U10" s="345"/>
      <c r="V10" s="340"/>
      <c r="W10" s="340"/>
    </row>
    <row r="11" spans="1:23" ht="14.25" customHeight="1">
      <c r="A11" s="342"/>
      <c r="B11" s="365"/>
      <c r="C11" s="366"/>
      <c r="D11" s="366"/>
      <c r="E11" s="366"/>
      <c r="F11" s="366"/>
      <c r="G11" s="366"/>
      <c r="H11" s="366"/>
      <c r="I11" s="366"/>
      <c r="J11" s="366"/>
      <c r="K11" s="366"/>
      <c r="L11" s="366"/>
      <c r="M11" s="366"/>
      <c r="N11" s="366"/>
      <c r="O11" s="366"/>
      <c r="P11" s="366"/>
      <c r="Q11" s="366"/>
      <c r="R11" s="367"/>
      <c r="S11" s="346"/>
      <c r="T11" s="345"/>
      <c r="U11" s="345"/>
      <c r="V11" s="340"/>
      <c r="W11" s="340"/>
    </row>
    <row r="12" spans="1:23" ht="12" customHeight="1">
      <c r="A12" s="342"/>
      <c r="B12" s="344"/>
      <c r="C12" s="342"/>
      <c r="D12" s="342"/>
      <c r="E12" s="342"/>
      <c r="F12" s="342"/>
      <c r="G12" s="342"/>
      <c r="H12" s="342"/>
      <c r="I12" s="342"/>
      <c r="J12" s="342"/>
      <c r="K12" s="342"/>
      <c r="L12" s="342"/>
      <c r="M12" s="342"/>
      <c r="N12" s="342"/>
      <c r="O12" s="342"/>
      <c r="P12" s="342"/>
      <c r="Q12" s="342"/>
      <c r="R12" s="342"/>
      <c r="S12" s="341"/>
      <c r="T12" s="340"/>
      <c r="U12" s="340"/>
      <c r="V12" s="340"/>
    </row>
    <row r="13" spans="1:23" ht="14.25" customHeight="1">
      <c r="A13" s="342"/>
      <c r="B13" s="542" t="s">
        <v>391</v>
      </c>
      <c r="C13" s="375"/>
      <c r="D13" s="375"/>
      <c r="E13" s="375"/>
      <c r="F13" s="375"/>
      <c r="G13" s="375"/>
      <c r="H13" s="375"/>
      <c r="I13" s="375"/>
      <c r="J13" s="375"/>
      <c r="K13" s="375"/>
      <c r="L13" s="375"/>
      <c r="M13" s="375"/>
      <c r="N13" s="375"/>
      <c r="O13" s="375"/>
      <c r="P13" s="375"/>
      <c r="Q13" s="375"/>
      <c r="R13" s="376"/>
      <c r="S13" s="341"/>
      <c r="T13" s="340"/>
      <c r="U13" s="340"/>
      <c r="V13" s="340"/>
    </row>
    <row r="14" spans="1:23" ht="14.25" customHeight="1">
      <c r="A14" s="342"/>
      <c r="B14" s="377"/>
      <c r="C14" s="378"/>
      <c r="D14" s="378"/>
      <c r="E14" s="378"/>
      <c r="F14" s="378"/>
      <c r="G14" s="378"/>
      <c r="H14" s="378"/>
      <c r="I14" s="378"/>
      <c r="J14" s="378"/>
      <c r="K14" s="378"/>
      <c r="L14" s="378"/>
      <c r="M14" s="378"/>
      <c r="N14" s="378"/>
      <c r="O14" s="378"/>
      <c r="P14" s="378"/>
      <c r="Q14" s="378"/>
      <c r="R14" s="379"/>
      <c r="S14" s="341"/>
      <c r="T14" s="340"/>
      <c r="U14" s="340"/>
      <c r="V14" s="340"/>
    </row>
    <row r="15" spans="1:23" ht="14.25" customHeight="1">
      <c r="A15" s="342"/>
      <c r="B15" s="380"/>
      <c r="C15" s="378"/>
      <c r="D15" s="378"/>
      <c r="E15" s="378"/>
      <c r="F15" s="378"/>
      <c r="G15" s="378"/>
      <c r="H15" s="378"/>
      <c r="I15" s="378"/>
      <c r="J15" s="378"/>
      <c r="K15" s="378"/>
      <c r="L15" s="378"/>
      <c r="M15" s="378"/>
      <c r="N15" s="378"/>
      <c r="O15" s="378"/>
      <c r="P15" s="378"/>
      <c r="Q15" s="378"/>
      <c r="R15" s="379"/>
      <c r="S15" s="341"/>
      <c r="T15" s="340"/>
      <c r="U15" s="340"/>
      <c r="V15" s="340"/>
    </row>
    <row r="16" spans="1:23" ht="14.25" customHeight="1">
      <c r="A16" s="342"/>
      <c r="B16" s="380"/>
      <c r="C16" s="378"/>
      <c r="D16" s="378"/>
      <c r="E16" s="378"/>
      <c r="F16" s="378"/>
      <c r="G16" s="378"/>
      <c r="H16" s="378"/>
      <c r="I16" s="378"/>
      <c r="J16" s="378"/>
      <c r="K16" s="378"/>
      <c r="L16" s="378"/>
      <c r="M16" s="378"/>
      <c r="N16" s="378"/>
      <c r="O16" s="378"/>
      <c r="P16" s="378"/>
      <c r="Q16" s="378"/>
      <c r="R16" s="379"/>
      <c r="S16" s="341"/>
      <c r="T16" s="340"/>
      <c r="U16" s="340"/>
      <c r="V16" s="340"/>
    </row>
    <row r="17" spans="1:22" ht="14.25" customHeight="1">
      <c r="A17" s="342"/>
      <c r="B17" s="380"/>
      <c r="C17" s="378"/>
      <c r="D17" s="378"/>
      <c r="E17" s="378"/>
      <c r="F17" s="378"/>
      <c r="G17" s="378"/>
      <c r="H17" s="378"/>
      <c r="I17" s="378"/>
      <c r="J17" s="378"/>
      <c r="K17" s="378"/>
      <c r="L17" s="378"/>
      <c r="M17" s="378"/>
      <c r="N17" s="378"/>
      <c r="O17" s="378"/>
      <c r="P17" s="378"/>
      <c r="Q17" s="378"/>
      <c r="R17" s="379"/>
      <c r="S17" s="341"/>
      <c r="T17" s="340"/>
      <c r="U17" s="340"/>
      <c r="V17" s="340"/>
    </row>
    <row r="18" spans="1:22" ht="14.25" customHeight="1">
      <c r="A18" s="342"/>
      <c r="B18" s="380"/>
      <c r="C18" s="378"/>
      <c r="D18" s="378"/>
      <c r="E18" s="378"/>
      <c r="F18" s="378"/>
      <c r="G18" s="378"/>
      <c r="H18" s="378"/>
      <c r="I18" s="378"/>
      <c r="J18" s="378"/>
      <c r="K18" s="378"/>
      <c r="L18" s="378"/>
      <c r="M18" s="378"/>
      <c r="N18" s="378"/>
      <c r="O18" s="378"/>
      <c r="P18" s="378"/>
      <c r="Q18" s="378"/>
      <c r="R18" s="379"/>
      <c r="S18" s="341"/>
      <c r="T18" s="340"/>
      <c r="U18" s="340"/>
      <c r="V18" s="340"/>
    </row>
    <row r="19" spans="1:22" ht="14.25" customHeight="1">
      <c r="A19" s="342"/>
      <c r="B19" s="380"/>
      <c r="C19" s="378"/>
      <c r="D19" s="378"/>
      <c r="E19" s="378"/>
      <c r="F19" s="378"/>
      <c r="G19" s="378"/>
      <c r="H19" s="378"/>
      <c r="I19" s="378"/>
      <c r="J19" s="378"/>
      <c r="K19" s="378"/>
      <c r="L19" s="378"/>
      <c r="M19" s="378"/>
      <c r="N19" s="378"/>
      <c r="O19" s="378"/>
      <c r="P19" s="378"/>
      <c r="Q19" s="378"/>
      <c r="R19" s="379"/>
      <c r="S19" s="341"/>
      <c r="T19" s="340"/>
      <c r="U19" s="340"/>
      <c r="V19" s="340"/>
    </row>
    <row r="20" spans="1:22" ht="14.25" customHeight="1">
      <c r="A20" s="342"/>
      <c r="B20" s="380"/>
      <c r="C20" s="378"/>
      <c r="D20" s="378"/>
      <c r="E20" s="378"/>
      <c r="F20" s="378"/>
      <c r="G20" s="378"/>
      <c r="H20" s="378"/>
      <c r="I20" s="378"/>
      <c r="J20" s="378"/>
      <c r="K20" s="378"/>
      <c r="L20" s="378"/>
      <c r="M20" s="378"/>
      <c r="N20" s="378"/>
      <c r="O20" s="378"/>
      <c r="P20" s="378"/>
      <c r="Q20" s="378"/>
      <c r="R20" s="379"/>
      <c r="S20" s="341"/>
      <c r="T20" s="340"/>
      <c r="U20" s="340"/>
      <c r="V20" s="340"/>
    </row>
    <row r="21" spans="1:22" ht="14.25" customHeight="1">
      <c r="A21" s="342"/>
      <c r="B21" s="380"/>
      <c r="C21" s="378"/>
      <c r="D21" s="378"/>
      <c r="E21" s="378"/>
      <c r="F21" s="378"/>
      <c r="G21" s="378"/>
      <c r="H21" s="378"/>
      <c r="I21" s="378"/>
      <c r="J21" s="378"/>
      <c r="K21" s="378"/>
      <c r="L21" s="378"/>
      <c r="M21" s="378"/>
      <c r="N21" s="378"/>
      <c r="O21" s="378"/>
      <c r="P21" s="378"/>
      <c r="Q21" s="378"/>
      <c r="R21" s="379"/>
      <c r="S21" s="341"/>
      <c r="T21" s="340"/>
      <c r="U21" s="340"/>
      <c r="V21" s="340"/>
    </row>
    <row r="22" spans="1:22" ht="14.25" customHeight="1">
      <c r="A22" s="342"/>
      <c r="B22" s="380"/>
      <c r="C22" s="378"/>
      <c r="D22" s="378"/>
      <c r="E22" s="378"/>
      <c r="F22" s="378"/>
      <c r="G22" s="378"/>
      <c r="H22" s="378"/>
      <c r="I22" s="378"/>
      <c r="J22" s="378"/>
      <c r="K22" s="378"/>
      <c r="L22" s="378"/>
      <c r="M22" s="378"/>
      <c r="N22" s="378"/>
      <c r="O22" s="378"/>
      <c r="P22" s="378"/>
      <c r="Q22" s="378"/>
      <c r="R22" s="379"/>
      <c r="S22" s="341"/>
      <c r="T22" s="340"/>
      <c r="U22" s="340"/>
      <c r="V22" s="340"/>
    </row>
    <row r="23" spans="1:22" ht="14.25" customHeight="1">
      <c r="A23" s="342"/>
      <c r="B23" s="380"/>
      <c r="C23" s="378"/>
      <c r="D23" s="378"/>
      <c r="E23" s="378"/>
      <c r="F23" s="378"/>
      <c r="G23" s="378"/>
      <c r="H23" s="378"/>
      <c r="I23" s="378"/>
      <c r="J23" s="378"/>
      <c r="K23" s="378"/>
      <c r="L23" s="378"/>
      <c r="M23" s="378"/>
      <c r="N23" s="378"/>
      <c r="O23" s="378"/>
      <c r="P23" s="378"/>
      <c r="Q23" s="378"/>
      <c r="R23" s="379"/>
      <c r="S23" s="341"/>
      <c r="T23" s="340"/>
      <c r="U23" s="340"/>
      <c r="V23" s="340"/>
    </row>
    <row r="24" spans="1:22" ht="14.25" customHeight="1">
      <c r="A24" s="342"/>
      <c r="B24" s="380"/>
      <c r="C24" s="378"/>
      <c r="D24" s="378"/>
      <c r="E24" s="378"/>
      <c r="F24" s="378"/>
      <c r="G24" s="378"/>
      <c r="H24" s="378"/>
      <c r="I24" s="378"/>
      <c r="J24" s="378"/>
      <c r="K24" s="378"/>
      <c r="L24" s="378"/>
      <c r="M24" s="378"/>
      <c r="N24" s="378"/>
      <c r="O24" s="378"/>
      <c r="P24" s="378"/>
      <c r="Q24" s="378"/>
      <c r="R24" s="379"/>
      <c r="S24" s="341"/>
      <c r="T24" s="340"/>
      <c r="U24" s="340"/>
      <c r="V24" s="340"/>
    </row>
    <row r="25" spans="1:22" ht="14.25" customHeight="1">
      <c r="A25" s="342"/>
      <c r="B25" s="380"/>
      <c r="C25" s="378"/>
      <c r="D25" s="378"/>
      <c r="E25" s="378"/>
      <c r="F25" s="378"/>
      <c r="G25" s="378"/>
      <c r="H25" s="378"/>
      <c r="I25" s="378"/>
      <c r="J25" s="378"/>
      <c r="K25" s="378"/>
      <c r="L25" s="378"/>
      <c r="M25" s="378"/>
      <c r="N25" s="378"/>
      <c r="O25" s="378"/>
      <c r="P25" s="378"/>
      <c r="Q25" s="378"/>
      <c r="R25" s="379"/>
      <c r="S25" s="341"/>
      <c r="T25" s="340"/>
      <c r="U25" s="340"/>
      <c r="V25" s="340"/>
    </row>
    <row r="26" spans="1:22" ht="14.25" customHeight="1">
      <c r="A26" s="342"/>
      <c r="B26" s="380"/>
      <c r="C26" s="378"/>
      <c r="D26" s="378"/>
      <c r="E26" s="378"/>
      <c r="F26" s="378"/>
      <c r="G26" s="378"/>
      <c r="H26" s="378"/>
      <c r="I26" s="378"/>
      <c r="J26" s="378"/>
      <c r="K26" s="378"/>
      <c r="L26" s="378"/>
      <c r="M26" s="378"/>
      <c r="N26" s="378"/>
      <c r="O26" s="378"/>
      <c r="P26" s="378"/>
      <c r="Q26" s="378"/>
      <c r="R26" s="379"/>
      <c r="S26" s="341"/>
      <c r="T26" s="340"/>
      <c r="U26" s="340"/>
      <c r="V26" s="340"/>
    </row>
    <row r="27" spans="1:22" ht="14.25" customHeight="1">
      <c r="A27" s="342"/>
      <c r="B27" s="380"/>
      <c r="C27" s="378"/>
      <c r="D27" s="378"/>
      <c r="E27" s="378"/>
      <c r="F27" s="378"/>
      <c r="G27" s="378"/>
      <c r="H27" s="378"/>
      <c r="I27" s="378"/>
      <c r="J27" s="378"/>
      <c r="K27" s="378"/>
      <c r="L27" s="378"/>
      <c r="M27" s="378"/>
      <c r="N27" s="378"/>
      <c r="O27" s="378"/>
      <c r="P27" s="378"/>
      <c r="Q27" s="378"/>
      <c r="R27" s="379"/>
      <c r="S27" s="341"/>
      <c r="T27" s="340"/>
      <c r="U27" s="340"/>
      <c r="V27" s="340"/>
    </row>
    <row r="28" spans="1:22" ht="14.25" customHeight="1">
      <c r="A28" s="342"/>
      <c r="B28" s="380"/>
      <c r="C28" s="378"/>
      <c r="D28" s="378"/>
      <c r="E28" s="378"/>
      <c r="F28" s="378"/>
      <c r="G28" s="378"/>
      <c r="H28" s="378"/>
      <c r="I28" s="378"/>
      <c r="J28" s="378"/>
      <c r="K28" s="378"/>
      <c r="L28" s="378"/>
      <c r="M28" s="378"/>
      <c r="N28" s="378"/>
      <c r="O28" s="378"/>
      <c r="P28" s="378"/>
      <c r="Q28" s="378"/>
      <c r="R28" s="379"/>
      <c r="S28" s="341"/>
      <c r="T28" s="340"/>
      <c r="U28" s="340"/>
      <c r="V28" s="340"/>
    </row>
    <row r="29" spans="1:22" ht="14.25" customHeight="1">
      <c r="A29" s="342"/>
      <c r="B29" s="380"/>
      <c r="C29" s="378"/>
      <c r="D29" s="378"/>
      <c r="E29" s="378"/>
      <c r="F29" s="378"/>
      <c r="G29" s="378"/>
      <c r="H29" s="378"/>
      <c r="I29" s="378"/>
      <c r="J29" s="378"/>
      <c r="K29" s="378"/>
      <c r="L29" s="378"/>
      <c r="M29" s="378"/>
      <c r="N29" s="378"/>
      <c r="O29" s="378"/>
      <c r="P29" s="378"/>
      <c r="Q29" s="378"/>
      <c r="R29" s="379"/>
      <c r="S29" s="341"/>
      <c r="T29" s="340"/>
      <c r="U29" s="340"/>
      <c r="V29" s="340"/>
    </row>
    <row r="30" spans="1:22" ht="14.25" customHeight="1">
      <c r="A30" s="342"/>
      <c r="B30" s="380"/>
      <c r="C30" s="378"/>
      <c r="D30" s="378"/>
      <c r="E30" s="378"/>
      <c r="F30" s="378"/>
      <c r="G30" s="378"/>
      <c r="H30" s="378"/>
      <c r="I30" s="378"/>
      <c r="J30" s="378"/>
      <c r="K30" s="378"/>
      <c r="L30" s="378"/>
      <c r="M30" s="378"/>
      <c r="N30" s="378"/>
      <c r="O30" s="378"/>
      <c r="P30" s="378"/>
      <c r="Q30" s="378"/>
      <c r="R30" s="379"/>
      <c r="S30" s="341"/>
      <c r="T30" s="340"/>
      <c r="U30" s="340"/>
      <c r="V30" s="340"/>
    </row>
    <row r="31" spans="1:22" ht="14.25" customHeight="1">
      <c r="A31" s="342"/>
      <c r="B31" s="380"/>
      <c r="C31" s="378"/>
      <c r="D31" s="378"/>
      <c r="E31" s="378"/>
      <c r="F31" s="378"/>
      <c r="G31" s="378"/>
      <c r="H31" s="378"/>
      <c r="I31" s="378"/>
      <c r="J31" s="378"/>
      <c r="K31" s="378"/>
      <c r="L31" s="378"/>
      <c r="M31" s="378"/>
      <c r="N31" s="378"/>
      <c r="O31" s="378"/>
      <c r="P31" s="378"/>
      <c r="Q31" s="378"/>
      <c r="R31" s="379"/>
      <c r="S31" s="341"/>
      <c r="T31" s="340"/>
      <c r="U31" s="340"/>
      <c r="V31" s="340"/>
    </row>
    <row r="32" spans="1:22" ht="14.25" customHeight="1">
      <c r="A32" s="342"/>
      <c r="B32" s="380"/>
      <c r="C32" s="378"/>
      <c r="D32" s="378"/>
      <c r="E32" s="378"/>
      <c r="F32" s="378"/>
      <c r="G32" s="378"/>
      <c r="H32" s="378"/>
      <c r="I32" s="378"/>
      <c r="J32" s="378"/>
      <c r="K32" s="378"/>
      <c r="L32" s="378"/>
      <c r="M32" s="378"/>
      <c r="N32" s="378"/>
      <c r="O32" s="378"/>
      <c r="P32" s="378"/>
      <c r="Q32" s="378"/>
      <c r="R32" s="379"/>
      <c r="S32" s="341"/>
      <c r="T32" s="340"/>
      <c r="U32" s="340"/>
      <c r="V32" s="340"/>
    </row>
    <row r="33" spans="1:22" ht="14.25" customHeight="1">
      <c r="A33" s="342"/>
      <c r="B33" s="380"/>
      <c r="C33" s="378"/>
      <c r="D33" s="378"/>
      <c r="E33" s="378"/>
      <c r="F33" s="378"/>
      <c r="G33" s="378"/>
      <c r="H33" s="378"/>
      <c r="I33" s="378"/>
      <c r="J33" s="378"/>
      <c r="K33" s="378"/>
      <c r="L33" s="378"/>
      <c r="M33" s="378"/>
      <c r="N33" s="378"/>
      <c r="O33" s="378"/>
      <c r="P33" s="378"/>
      <c r="Q33" s="378"/>
      <c r="R33" s="379"/>
      <c r="S33" s="341"/>
      <c r="T33" s="340"/>
      <c r="U33" s="340"/>
      <c r="V33" s="340"/>
    </row>
    <row r="34" spans="1:22" ht="14.25" customHeight="1">
      <c r="A34" s="342"/>
      <c r="B34" s="380"/>
      <c r="C34" s="378"/>
      <c r="D34" s="378"/>
      <c r="E34" s="378"/>
      <c r="F34" s="378"/>
      <c r="G34" s="378"/>
      <c r="H34" s="378"/>
      <c r="I34" s="378"/>
      <c r="J34" s="378"/>
      <c r="K34" s="378"/>
      <c r="L34" s="378"/>
      <c r="M34" s="378"/>
      <c r="N34" s="378"/>
      <c r="O34" s="378"/>
      <c r="P34" s="378"/>
      <c r="Q34" s="378"/>
      <c r="R34" s="379"/>
      <c r="S34" s="341"/>
      <c r="T34" s="340"/>
      <c r="U34" s="340"/>
      <c r="V34" s="340"/>
    </row>
    <row r="35" spans="1:22" ht="14.25" customHeight="1">
      <c r="A35" s="342"/>
      <c r="B35" s="380"/>
      <c r="C35" s="378"/>
      <c r="D35" s="378"/>
      <c r="E35" s="378"/>
      <c r="F35" s="378"/>
      <c r="G35" s="378"/>
      <c r="H35" s="378"/>
      <c r="I35" s="378"/>
      <c r="J35" s="378"/>
      <c r="K35" s="378"/>
      <c r="L35" s="378"/>
      <c r="M35" s="378"/>
      <c r="N35" s="378"/>
      <c r="O35" s="378"/>
      <c r="P35" s="378"/>
      <c r="Q35" s="378"/>
      <c r="R35" s="379"/>
      <c r="S35" s="341"/>
      <c r="T35" s="340"/>
      <c r="U35" s="340"/>
      <c r="V35" s="340"/>
    </row>
    <row r="36" spans="1:22" ht="14.25" customHeight="1">
      <c r="A36" s="342"/>
      <c r="B36" s="380"/>
      <c r="C36" s="378"/>
      <c r="D36" s="378"/>
      <c r="E36" s="378"/>
      <c r="F36" s="378"/>
      <c r="G36" s="378"/>
      <c r="H36" s="378"/>
      <c r="I36" s="378"/>
      <c r="J36" s="378"/>
      <c r="K36" s="378"/>
      <c r="L36" s="378"/>
      <c r="M36" s="378"/>
      <c r="N36" s="378"/>
      <c r="O36" s="378"/>
      <c r="P36" s="378"/>
      <c r="Q36" s="378"/>
      <c r="R36" s="379"/>
      <c r="S36" s="341"/>
      <c r="T36" s="340"/>
      <c r="U36" s="340"/>
      <c r="V36" s="340"/>
    </row>
    <row r="37" spans="1:22" ht="14.25" customHeight="1">
      <c r="A37" s="342"/>
      <c r="B37" s="380"/>
      <c r="C37" s="378"/>
      <c r="D37" s="378"/>
      <c r="E37" s="378"/>
      <c r="F37" s="378"/>
      <c r="G37" s="378"/>
      <c r="H37" s="378"/>
      <c r="I37" s="378"/>
      <c r="J37" s="378"/>
      <c r="K37" s="378"/>
      <c r="L37" s="378"/>
      <c r="M37" s="378"/>
      <c r="N37" s="378"/>
      <c r="O37" s="378"/>
      <c r="P37" s="378"/>
      <c r="Q37" s="378"/>
      <c r="R37" s="379"/>
      <c r="S37" s="341"/>
      <c r="T37" s="340"/>
      <c r="U37" s="340"/>
      <c r="V37" s="340"/>
    </row>
    <row r="38" spans="1:22" ht="14.25" customHeight="1">
      <c r="A38" s="342"/>
      <c r="B38" s="380"/>
      <c r="C38" s="378"/>
      <c r="D38" s="378"/>
      <c r="E38" s="378"/>
      <c r="F38" s="378"/>
      <c r="G38" s="378"/>
      <c r="H38" s="378"/>
      <c r="I38" s="378"/>
      <c r="J38" s="378"/>
      <c r="K38" s="378"/>
      <c r="L38" s="378"/>
      <c r="M38" s="378"/>
      <c r="N38" s="378"/>
      <c r="O38" s="378"/>
      <c r="P38" s="378"/>
      <c r="Q38" s="378"/>
      <c r="R38" s="379"/>
      <c r="S38" s="341"/>
      <c r="T38" s="340"/>
      <c r="U38" s="340"/>
      <c r="V38" s="340"/>
    </row>
    <row r="39" spans="1:22" ht="14.25" customHeight="1">
      <c r="A39" s="342"/>
      <c r="B39" s="380"/>
      <c r="C39" s="378"/>
      <c r="D39" s="378"/>
      <c r="E39" s="378"/>
      <c r="F39" s="378"/>
      <c r="G39" s="378"/>
      <c r="H39" s="378"/>
      <c r="I39" s="378"/>
      <c r="J39" s="378"/>
      <c r="K39" s="378"/>
      <c r="L39" s="378"/>
      <c r="M39" s="378"/>
      <c r="N39" s="378"/>
      <c r="O39" s="378"/>
      <c r="P39" s="378"/>
      <c r="Q39" s="378"/>
      <c r="R39" s="379"/>
      <c r="S39" s="341"/>
      <c r="T39" s="340"/>
      <c r="U39" s="340"/>
      <c r="V39" s="340"/>
    </row>
    <row r="40" spans="1:22" ht="14.25" customHeight="1">
      <c r="B40" s="381"/>
      <c r="C40" s="382"/>
      <c r="D40" s="382"/>
      <c r="E40" s="382"/>
      <c r="F40" s="382"/>
      <c r="G40" s="382"/>
      <c r="H40" s="382"/>
      <c r="I40" s="382"/>
      <c r="J40" s="382"/>
      <c r="K40" s="382"/>
      <c r="L40" s="382"/>
      <c r="M40" s="382"/>
      <c r="N40" s="382"/>
      <c r="O40" s="382"/>
      <c r="P40" s="382"/>
      <c r="Q40" s="382"/>
      <c r="R40" s="383"/>
      <c r="S40" s="340"/>
      <c r="T40" s="340"/>
      <c r="U40" s="340"/>
      <c r="V40" s="340"/>
    </row>
    <row r="41" spans="1:22" ht="14.25" customHeight="1">
      <c r="B41" s="381"/>
      <c r="C41" s="382"/>
      <c r="D41" s="382"/>
      <c r="E41" s="382"/>
      <c r="F41" s="382"/>
      <c r="G41" s="382"/>
      <c r="H41" s="382"/>
      <c r="I41" s="382"/>
      <c r="J41" s="382"/>
      <c r="K41" s="382"/>
      <c r="L41" s="382"/>
      <c r="M41" s="382"/>
      <c r="N41" s="382"/>
      <c r="O41" s="382"/>
      <c r="P41" s="382"/>
      <c r="Q41" s="382"/>
      <c r="R41" s="383"/>
      <c r="S41" s="340"/>
      <c r="T41" s="340"/>
      <c r="U41" s="340"/>
      <c r="V41" s="340"/>
    </row>
    <row r="42" spans="1:22" ht="14.25" customHeight="1">
      <c r="B42" s="381"/>
      <c r="C42" s="382"/>
      <c r="D42" s="382"/>
      <c r="E42" s="382"/>
      <c r="F42" s="382"/>
      <c r="G42" s="382"/>
      <c r="H42" s="382"/>
      <c r="I42" s="382"/>
      <c r="J42" s="382"/>
      <c r="K42" s="382"/>
      <c r="L42" s="382"/>
      <c r="M42" s="382"/>
      <c r="N42" s="382"/>
      <c r="O42" s="382"/>
      <c r="P42" s="382"/>
      <c r="Q42" s="382"/>
      <c r="R42" s="383"/>
      <c r="S42" s="340"/>
      <c r="T42" s="340"/>
      <c r="U42" s="340"/>
      <c r="V42" s="340"/>
    </row>
    <row r="43" spans="1:22" ht="14.25" customHeight="1">
      <c r="B43" s="381"/>
      <c r="C43" s="382"/>
      <c r="D43" s="382"/>
      <c r="E43" s="382"/>
      <c r="F43" s="382"/>
      <c r="G43" s="382"/>
      <c r="H43" s="382"/>
      <c r="I43" s="382"/>
      <c r="J43" s="382"/>
      <c r="K43" s="382"/>
      <c r="L43" s="382"/>
      <c r="M43" s="382"/>
      <c r="N43" s="382"/>
      <c r="O43" s="382"/>
      <c r="P43" s="382"/>
      <c r="Q43" s="382"/>
      <c r="R43" s="383"/>
      <c r="S43" s="340"/>
      <c r="T43" s="340"/>
      <c r="U43" s="340"/>
      <c r="V43" s="340"/>
    </row>
    <row r="44" spans="1:22" ht="14.25" customHeight="1">
      <c r="B44" s="381"/>
      <c r="C44" s="382"/>
      <c r="D44" s="382"/>
      <c r="E44" s="382"/>
      <c r="F44" s="382"/>
      <c r="G44" s="382"/>
      <c r="H44" s="382"/>
      <c r="I44" s="382"/>
      <c r="J44" s="382"/>
      <c r="K44" s="382"/>
      <c r="L44" s="382"/>
      <c r="M44" s="382"/>
      <c r="N44" s="382"/>
      <c r="O44" s="382"/>
      <c r="P44" s="382"/>
      <c r="Q44" s="382"/>
      <c r="R44" s="383"/>
      <c r="S44" s="340"/>
      <c r="T44" s="340"/>
      <c r="U44" s="340"/>
      <c r="V44" s="340"/>
    </row>
    <row r="45" spans="1:22" ht="14.25" customHeight="1">
      <c r="B45" s="381"/>
      <c r="C45" s="382"/>
      <c r="D45" s="382"/>
      <c r="E45" s="382"/>
      <c r="F45" s="382"/>
      <c r="G45" s="382"/>
      <c r="H45" s="382"/>
      <c r="I45" s="382"/>
      <c r="J45" s="382"/>
      <c r="K45" s="382"/>
      <c r="L45" s="382"/>
      <c r="M45" s="382"/>
      <c r="N45" s="382"/>
      <c r="O45" s="382"/>
      <c r="P45" s="382"/>
      <c r="Q45" s="382"/>
      <c r="R45" s="383"/>
      <c r="S45" s="340"/>
      <c r="T45" s="340"/>
      <c r="U45" s="340"/>
      <c r="V45" s="340"/>
    </row>
    <row r="46" spans="1:22" ht="14.25" customHeight="1">
      <c r="B46" s="381"/>
      <c r="C46" s="382"/>
      <c r="D46" s="382"/>
      <c r="E46" s="382"/>
      <c r="F46" s="382"/>
      <c r="G46" s="382"/>
      <c r="H46" s="382"/>
      <c r="I46" s="382"/>
      <c r="J46" s="382"/>
      <c r="K46" s="382"/>
      <c r="L46" s="382"/>
      <c r="M46" s="382"/>
      <c r="N46" s="382"/>
      <c r="O46" s="382"/>
      <c r="P46" s="382"/>
      <c r="Q46" s="382"/>
      <c r="R46" s="383"/>
      <c r="S46" s="340"/>
      <c r="T46" s="340"/>
      <c r="U46" s="340"/>
      <c r="V46" s="340"/>
    </row>
    <row r="47" spans="1:22" ht="14.25" customHeight="1">
      <c r="B47" s="381"/>
      <c r="C47" s="382"/>
      <c r="D47" s="382"/>
      <c r="E47" s="382"/>
      <c r="F47" s="382"/>
      <c r="G47" s="382"/>
      <c r="H47" s="382"/>
      <c r="I47" s="382"/>
      <c r="J47" s="382"/>
      <c r="K47" s="382"/>
      <c r="L47" s="382"/>
      <c r="M47" s="382"/>
      <c r="N47" s="382"/>
      <c r="O47" s="382"/>
      <c r="P47" s="382"/>
      <c r="Q47" s="382"/>
      <c r="R47" s="383"/>
      <c r="S47" s="340"/>
      <c r="T47" s="340"/>
      <c r="U47" s="340"/>
      <c r="V47" s="340"/>
    </row>
    <row r="48" spans="1:22" ht="14.25" customHeight="1">
      <c r="B48" s="381"/>
      <c r="C48" s="382"/>
      <c r="D48" s="382"/>
      <c r="E48" s="382"/>
      <c r="F48" s="382"/>
      <c r="G48" s="382"/>
      <c r="H48" s="382"/>
      <c r="I48" s="382"/>
      <c r="J48" s="382"/>
      <c r="K48" s="382"/>
      <c r="L48" s="382"/>
      <c r="M48" s="382"/>
      <c r="N48" s="382"/>
      <c r="O48" s="382"/>
      <c r="P48" s="382"/>
      <c r="Q48" s="382"/>
      <c r="R48" s="383"/>
      <c r="S48" s="340"/>
      <c r="T48" s="340"/>
      <c r="U48" s="340"/>
      <c r="V48" s="340"/>
    </row>
    <row r="49" spans="2:22" ht="14.25" customHeight="1">
      <c r="B49" s="381"/>
      <c r="C49" s="382"/>
      <c r="D49" s="382"/>
      <c r="E49" s="382"/>
      <c r="F49" s="382"/>
      <c r="G49" s="382"/>
      <c r="H49" s="382"/>
      <c r="I49" s="382"/>
      <c r="J49" s="382"/>
      <c r="K49" s="382"/>
      <c r="L49" s="382"/>
      <c r="M49" s="382"/>
      <c r="N49" s="382"/>
      <c r="O49" s="382"/>
      <c r="P49" s="382"/>
      <c r="Q49" s="382"/>
      <c r="R49" s="383"/>
      <c r="S49" s="340"/>
      <c r="T49" s="340"/>
      <c r="U49" s="340"/>
      <c r="V49" s="340"/>
    </row>
    <row r="50" spans="2:22" ht="14.25" customHeight="1">
      <c r="B50" s="381"/>
      <c r="C50" s="382"/>
      <c r="D50" s="382"/>
      <c r="E50" s="382"/>
      <c r="F50" s="382"/>
      <c r="G50" s="382"/>
      <c r="H50" s="382"/>
      <c r="I50" s="382"/>
      <c r="J50" s="382"/>
      <c r="K50" s="382"/>
      <c r="L50" s="382"/>
      <c r="M50" s="382"/>
      <c r="N50" s="382"/>
      <c r="O50" s="382"/>
      <c r="P50" s="382"/>
      <c r="Q50" s="382"/>
      <c r="R50" s="383"/>
      <c r="S50" s="340"/>
      <c r="T50" s="340"/>
      <c r="U50" s="340"/>
      <c r="V50" s="340"/>
    </row>
    <row r="51" spans="2:22" ht="14.25" customHeight="1">
      <c r="B51" s="381"/>
      <c r="C51" s="382"/>
      <c r="D51" s="382"/>
      <c r="E51" s="382"/>
      <c r="F51" s="382"/>
      <c r="G51" s="382"/>
      <c r="H51" s="382"/>
      <c r="I51" s="382"/>
      <c r="J51" s="382"/>
      <c r="K51" s="382"/>
      <c r="L51" s="382"/>
      <c r="M51" s="382"/>
      <c r="N51" s="382"/>
      <c r="O51" s="382"/>
      <c r="P51" s="382"/>
      <c r="Q51" s="382"/>
      <c r="R51" s="383"/>
      <c r="S51" s="340"/>
      <c r="T51" s="340"/>
      <c r="U51" s="340"/>
      <c r="V51" s="340"/>
    </row>
    <row r="52" spans="2:22" ht="14.25" customHeight="1">
      <c r="B52" s="381"/>
      <c r="C52" s="382"/>
      <c r="D52" s="382"/>
      <c r="E52" s="382"/>
      <c r="F52" s="382"/>
      <c r="G52" s="382"/>
      <c r="H52" s="382"/>
      <c r="I52" s="382"/>
      <c r="J52" s="382"/>
      <c r="K52" s="382"/>
      <c r="L52" s="382"/>
      <c r="M52" s="382"/>
      <c r="N52" s="382"/>
      <c r="O52" s="382"/>
      <c r="P52" s="382"/>
      <c r="Q52" s="382"/>
      <c r="R52" s="383"/>
      <c r="S52" s="340"/>
      <c r="T52" s="340"/>
      <c r="U52" s="340"/>
      <c r="V52" s="340"/>
    </row>
    <row r="53" spans="2:22" ht="14.25" customHeight="1">
      <c r="B53" s="381"/>
      <c r="C53" s="382"/>
      <c r="D53" s="382"/>
      <c r="E53" s="382"/>
      <c r="F53" s="382"/>
      <c r="G53" s="382"/>
      <c r="H53" s="382"/>
      <c r="I53" s="382"/>
      <c r="J53" s="382"/>
      <c r="K53" s="382"/>
      <c r="L53" s="382"/>
      <c r="M53" s="382"/>
      <c r="N53" s="382"/>
      <c r="O53" s="382"/>
      <c r="P53" s="382"/>
      <c r="Q53" s="382"/>
      <c r="R53" s="383"/>
      <c r="S53" s="340"/>
      <c r="T53" s="340"/>
      <c r="U53" s="340"/>
      <c r="V53" s="340"/>
    </row>
    <row r="54" spans="2:22">
      <c r="B54" s="381"/>
      <c r="C54" s="382"/>
      <c r="D54" s="382"/>
      <c r="E54" s="382"/>
      <c r="F54" s="382"/>
      <c r="G54" s="382"/>
      <c r="H54" s="382"/>
      <c r="I54" s="382"/>
      <c r="J54" s="382"/>
      <c r="K54" s="382"/>
      <c r="L54" s="382"/>
      <c r="M54" s="382"/>
      <c r="N54" s="382"/>
      <c r="O54" s="382"/>
      <c r="P54" s="382"/>
      <c r="Q54" s="382"/>
      <c r="R54" s="383"/>
      <c r="S54" s="340"/>
      <c r="T54" s="340"/>
      <c r="U54" s="340"/>
      <c r="V54" s="340"/>
    </row>
    <row r="55" spans="2:22">
      <c r="B55" s="381"/>
      <c r="C55" s="382"/>
      <c r="D55" s="382"/>
      <c r="E55" s="382"/>
      <c r="F55" s="382"/>
      <c r="G55" s="382"/>
      <c r="H55" s="382"/>
      <c r="I55" s="382"/>
      <c r="J55" s="382"/>
      <c r="K55" s="382"/>
      <c r="L55" s="382"/>
      <c r="M55" s="382"/>
      <c r="N55" s="382"/>
      <c r="O55" s="382"/>
      <c r="P55" s="382"/>
      <c r="Q55" s="382"/>
      <c r="R55" s="383"/>
      <c r="S55" s="340"/>
      <c r="T55" s="340"/>
      <c r="U55" s="340"/>
      <c r="V55" s="340"/>
    </row>
    <row r="56" spans="2:22">
      <c r="B56" s="381"/>
      <c r="C56" s="382"/>
      <c r="D56" s="382"/>
      <c r="E56" s="382"/>
      <c r="F56" s="382"/>
      <c r="G56" s="382"/>
      <c r="H56" s="382"/>
      <c r="I56" s="382"/>
      <c r="J56" s="382"/>
      <c r="K56" s="382"/>
      <c r="L56" s="382"/>
      <c r="M56" s="382"/>
      <c r="N56" s="382"/>
      <c r="O56" s="382"/>
      <c r="P56" s="382"/>
      <c r="Q56" s="382"/>
      <c r="R56" s="383"/>
      <c r="S56" s="340"/>
      <c r="T56" s="340"/>
      <c r="U56" s="340"/>
      <c r="V56" s="340"/>
    </row>
    <row r="57" spans="2:22">
      <c r="B57" s="381"/>
      <c r="C57" s="382"/>
      <c r="D57" s="382"/>
      <c r="E57" s="382"/>
      <c r="F57" s="382"/>
      <c r="G57" s="382"/>
      <c r="H57" s="382"/>
      <c r="I57" s="382"/>
      <c r="J57" s="382"/>
      <c r="K57" s="382"/>
      <c r="L57" s="382"/>
      <c r="M57" s="382"/>
      <c r="N57" s="382"/>
      <c r="O57" s="382"/>
      <c r="P57" s="382"/>
      <c r="Q57" s="382"/>
      <c r="R57" s="383"/>
      <c r="S57" s="340"/>
      <c r="T57" s="340"/>
      <c r="U57" s="340"/>
      <c r="V57" s="340"/>
    </row>
    <row r="58" spans="2:22">
      <c r="B58" s="381"/>
      <c r="C58" s="382"/>
      <c r="D58" s="382"/>
      <c r="E58" s="382"/>
      <c r="F58" s="382"/>
      <c r="G58" s="382"/>
      <c r="H58" s="382"/>
      <c r="I58" s="382"/>
      <c r="J58" s="382"/>
      <c r="K58" s="382"/>
      <c r="L58" s="382"/>
      <c r="M58" s="382"/>
      <c r="N58" s="382"/>
      <c r="O58" s="382"/>
      <c r="P58" s="382"/>
      <c r="Q58" s="382"/>
      <c r="R58" s="383"/>
      <c r="S58" s="340"/>
      <c r="T58" s="340"/>
      <c r="U58" s="340"/>
      <c r="V58" s="340"/>
    </row>
    <row r="59" spans="2:22">
      <c r="B59" s="381"/>
      <c r="C59" s="382"/>
      <c r="D59" s="382"/>
      <c r="E59" s="382"/>
      <c r="F59" s="382"/>
      <c r="G59" s="382"/>
      <c r="H59" s="382"/>
      <c r="I59" s="382"/>
      <c r="J59" s="382"/>
      <c r="K59" s="382"/>
      <c r="L59" s="382"/>
      <c r="M59" s="382"/>
      <c r="N59" s="382"/>
      <c r="O59" s="382"/>
      <c r="P59" s="382"/>
      <c r="Q59" s="382"/>
      <c r="R59" s="383"/>
      <c r="S59" s="340"/>
      <c r="T59" s="340"/>
      <c r="U59" s="340"/>
      <c r="V59" s="340"/>
    </row>
    <row r="60" spans="2:22">
      <c r="B60" s="381"/>
      <c r="C60" s="382"/>
      <c r="D60" s="382"/>
      <c r="E60" s="382"/>
      <c r="F60" s="382"/>
      <c r="G60" s="382"/>
      <c r="H60" s="382"/>
      <c r="I60" s="382"/>
      <c r="J60" s="382"/>
      <c r="K60" s="382"/>
      <c r="L60" s="382"/>
      <c r="M60" s="382"/>
      <c r="N60" s="382"/>
      <c r="O60" s="382"/>
      <c r="P60" s="382"/>
      <c r="Q60" s="382"/>
      <c r="R60" s="383"/>
      <c r="S60" s="340"/>
      <c r="T60" s="340"/>
      <c r="U60" s="340"/>
      <c r="V60" s="340"/>
    </row>
    <row r="61" spans="2:22">
      <c r="B61" s="381"/>
      <c r="C61" s="382"/>
      <c r="D61" s="382"/>
      <c r="E61" s="382"/>
      <c r="F61" s="382"/>
      <c r="G61" s="382"/>
      <c r="H61" s="382"/>
      <c r="I61" s="382"/>
      <c r="J61" s="382"/>
      <c r="K61" s="382"/>
      <c r="L61" s="382"/>
      <c r="M61" s="382"/>
      <c r="N61" s="382"/>
      <c r="O61" s="382"/>
      <c r="P61" s="382"/>
      <c r="Q61" s="382"/>
      <c r="R61" s="383"/>
      <c r="S61" s="340"/>
      <c r="T61" s="340"/>
      <c r="U61" s="340"/>
      <c r="V61" s="340"/>
    </row>
    <row r="62" spans="2:22">
      <c r="B62" s="381"/>
      <c r="C62" s="382"/>
      <c r="D62" s="382"/>
      <c r="E62" s="382"/>
      <c r="F62" s="382"/>
      <c r="G62" s="382"/>
      <c r="H62" s="382"/>
      <c r="I62" s="382"/>
      <c r="J62" s="382"/>
      <c r="K62" s="382"/>
      <c r="L62" s="382"/>
      <c r="M62" s="382"/>
      <c r="N62" s="382"/>
      <c r="O62" s="382"/>
      <c r="P62" s="382"/>
      <c r="Q62" s="382"/>
      <c r="R62" s="383"/>
      <c r="S62" s="340"/>
      <c r="T62" s="340"/>
      <c r="U62" s="340"/>
      <c r="V62" s="340"/>
    </row>
    <row r="63" spans="2:22">
      <c r="B63" s="381"/>
      <c r="C63" s="382"/>
      <c r="D63" s="382"/>
      <c r="E63" s="382"/>
      <c r="F63" s="382"/>
      <c r="G63" s="382"/>
      <c r="H63" s="382"/>
      <c r="I63" s="382"/>
      <c r="J63" s="382"/>
      <c r="K63" s="382"/>
      <c r="L63" s="382"/>
      <c r="M63" s="382"/>
      <c r="N63" s="382"/>
      <c r="O63" s="382"/>
      <c r="P63" s="382"/>
      <c r="Q63" s="382"/>
      <c r="R63" s="383"/>
      <c r="S63" s="340"/>
      <c r="T63" s="340"/>
      <c r="U63" s="340"/>
      <c r="V63" s="340"/>
    </row>
    <row r="64" spans="2:22">
      <c r="B64" s="381"/>
      <c r="C64" s="382"/>
      <c r="D64" s="382"/>
      <c r="E64" s="382"/>
      <c r="F64" s="382"/>
      <c r="G64" s="382"/>
      <c r="H64" s="382"/>
      <c r="I64" s="382"/>
      <c r="J64" s="382"/>
      <c r="K64" s="382"/>
      <c r="L64" s="382"/>
      <c r="M64" s="382"/>
      <c r="N64" s="382"/>
      <c r="O64" s="382"/>
      <c r="P64" s="382"/>
      <c r="Q64" s="382"/>
      <c r="R64" s="383"/>
      <c r="S64" s="340"/>
      <c r="T64" s="340"/>
      <c r="U64" s="340"/>
      <c r="V64" s="340"/>
    </row>
    <row r="65" spans="2:22">
      <c r="B65" s="381"/>
      <c r="C65" s="382"/>
      <c r="D65" s="382"/>
      <c r="E65" s="382"/>
      <c r="F65" s="382"/>
      <c r="G65" s="382"/>
      <c r="H65" s="382"/>
      <c r="I65" s="382"/>
      <c r="J65" s="382"/>
      <c r="K65" s="382"/>
      <c r="L65" s="382"/>
      <c r="M65" s="382"/>
      <c r="N65" s="382"/>
      <c r="O65" s="382"/>
      <c r="P65" s="382"/>
      <c r="Q65" s="382"/>
      <c r="R65" s="383"/>
      <c r="S65" s="340"/>
      <c r="T65" s="340"/>
      <c r="U65" s="340"/>
      <c r="V65" s="340"/>
    </row>
    <row r="66" spans="2:22">
      <c r="B66" s="381"/>
      <c r="C66" s="382"/>
      <c r="D66" s="382"/>
      <c r="E66" s="382"/>
      <c r="F66" s="382"/>
      <c r="G66" s="382"/>
      <c r="H66" s="382"/>
      <c r="I66" s="382"/>
      <c r="J66" s="382"/>
      <c r="K66" s="382"/>
      <c r="L66" s="382"/>
      <c r="M66" s="382"/>
      <c r="N66" s="382"/>
      <c r="O66" s="382"/>
      <c r="P66" s="382"/>
      <c r="Q66" s="382"/>
      <c r="R66" s="383"/>
      <c r="S66" s="340"/>
      <c r="T66" s="340"/>
      <c r="U66" s="340"/>
      <c r="V66" s="340"/>
    </row>
    <row r="67" spans="2:22">
      <c r="B67" s="381"/>
      <c r="C67" s="382"/>
      <c r="D67" s="382"/>
      <c r="E67" s="382"/>
      <c r="F67" s="382"/>
      <c r="G67" s="382"/>
      <c r="H67" s="382"/>
      <c r="I67" s="382"/>
      <c r="J67" s="382"/>
      <c r="K67" s="382"/>
      <c r="L67" s="382"/>
      <c r="M67" s="382"/>
      <c r="N67" s="382"/>
      <c r="O67" s="382"/>
      <c r="P67" s="382"/>
      <c r="Q67" s="382"/>
      <c r="R67" s="383"/>
      <c r="S67" s="340"/>
      <c r="T67" s="340"/>
      <c r="U67" s="340"/>
      <c r="V67" s="340"/>
    </row>
    <row r="68" spans="2:22">
      <c r="B68" s="381"/>
      <c r="C68" s="382"/>
      <c r="D68" s="382"/>
      <c r="E68" s="382"/>
      <c r="F68" s="382"/>
      <c r="G68" s="382"/>
      <c r="H68" s="382"/>
      <c r="I68" s="382"/>
      <c r="J68" s="382"/>
      <c r="K68" s="382"/>
      <c r="L68" s="382"/>
      <c r="M68" s="382"/>
      <c r="N68" s="382"/>
      <c r="O68" s="382"/>
      <c r="P68" s="382"/>
      <c r="Q68" s="382"/>
      <c r="R68" s="383"/>
      <c r="S68" s="340"/>
      <c r="T68" s="340"/>
      <c r="U68" s="340"/>
      <c r="V68" s="340"/>
    </row>
    <row r="69" spans="2:22">
      <c r="B69" s="381"/>
      <c r="C69" s="382"/>
      <c r="D69" s="382"/>
      <c r="E69" s="382"/>
      <c r="F69" s="382"/>
      <c r="G69" s="382"/>
      <c r="H69" s="382"/>
      <c r="I69" s="382"/>
      <c r="J69" s="382"/>
      <c r="K69" s="382"/>
      <c r="L69" s="382"/>
      <c r="M69" s="382"/>
      <c r="N69" s="382"/>
      <c r="O69" s="382"/>
      <c r="P69" s="382"/>
      <c r="Q69" s="382"/>
      <c r="R69" s="383"/>
      <c r="S69" s="340"/>
      <c r="T69" s="340"/>
      <c r="U69" s="340"/>
      <c r="V69" s="340"/>
    </row>
    <row r="70" spans="2:22">
      <c r="B70" s="381"/>
      <c r="C70" s="382"/>
      <c r="D70" s="382"/>
      <c r="E70" s="382"/>
      <c r="F70" s="382"/>
      <c r="G70" s="382"/>
      <c r="H70" s="382"/>
      <c r="I70" s="382"/>
      <c r="J70" s="382"/>
      <c r="K70" s="382"/>
      <c r="L70" s="382"/>
      <c r="M70" s="382"/>
      <c r="N70" s="382"/>
      <c r="O70" s="382"/>
      <c r="P70" s="382"/>
      <c r="Q70" s="382"/>
      <c r="R70" s="383"/>
      <c r="S70" s="340"/>
      <c r="T70" s="340"/>
      <c r="U70" s="340"/>
      <c r="V70" s="340"/>
    </row>
    <row r="71" spans="2:22">
      <c r="B71" s="381"/>
      <c r="C71" s="382"/>
      <c r="D71" s="382"/>
      <c r="E71" s="382"/>
      <c r="F71" s="382"/>
      <c r="G71" s="382"/>
      <c r="H71" s="382"/>
      <c r="I71" s="382"/>
      <c r="J71" s="382"/>
      <c r="K71" s="382"/>
      <c r="L71" s="382"/>
      <c r="M71" s="382"/>
      <c r="N71" s="382"/>
      <c r="O71" s="382"/>
      <c r="P71" s="382"/>
      <c r="Q71" s="382"/>
      <c r="R71" s="383"/>
      <c r="S71" s="340"/>
      <c r="T71" s="340"/>
      <c r="U71" s="340"/>
      <c r="V71" s="340"/>
    </row>
    <row r="72" spans="2:22">
      <c r="B72" s="381"/>
      <c r="C72" s="382"/>
      <c r="D72" s="382"/>
      <c r="E72" s="382"/>
      <c r="F72" s="382"/>
      <c r="G72" s="382"/>
      <c r="H72" s="382"/>
      <c r="I72" s="382"/>
      <c r="J72" s="382"/>
      <c r="K72" s="382"/>
      <c r="L72" s="382"/>
      <c r="M72" s="382"/>
      <c r="N72" s="382"/>
      <c r="O72" s="382"/>
      <c r="P72" s="382"/>
      <c r="Q72" s="382"/>
      <c r="R72" s="383"/>
      <c r="S72" s="340"/>
      <c r="T72" s="340"/>
      <c r="U72" s="340"/>
      <c r="V72" s="340"/>
    </row>
    <row r="73" spans="2:22">
      <c r="B73" s="381"/>
      <c r="C73" s="382"/>
      <c r="D73" s="382"/>
      <c r="E73" s="382"/>
      <c r="F73" s="382"/>
      <c r="G73" s="382"/>
      <c r="H73" s="382"/>
      <c r="I73" s="382"/>
      <c r="J73" s="382"/>
      <c r="K73" s="382"/>
      <c r="L73" s="382"/>
      <c r="M73" s="382"/>
      <c r="N73" s="382"/>
      <c r="O73" s="382"/>
      <c r="P73" s="382"/>
      <c r="Q73" s="382"/>
      <c r="R73" s="383"/>
      <c r="S73" s="340"/>
      <c r="T73" s="340"/>
      <c r="U73" s="340"/>
      <c r="V73" s="340"/>
    </row>
    <row r="74" spans="2:22">
      <c r="B74" s="381"/>
      <c r="C74" s="382"/>
      <c r="D74" s="382"/>
      <c r="E74" s="382"/>
      <c r="F74" s="382"/>
      <c r="G74" s="382"/>
      <c r="H74" s="382"/>
      <c r="I74" s="382"/>
      <c r="J74" s="382"/>
      <c r="K74" s="382"/>
      <c r="L74" s="382"/>
      <c r="M74" s="382"/>
      <c r="N74" s="382"/>
      <c r="O74" s="382"/>
      <c r="P74" s="382"/>
      <c r="Q74" s="382"/>
      <c r="R74" s="383"/>
      <c r="S74" s="340"/>
      <c r="T74" s="340"/>
      <c r="U74" s="340"/>
      <c r="V74" s="340"/>
    </row>
    <row r="75" spans="2:22">
      <c r="B75" s="381"/>
      <c r="C75" s="382"/>
      <c r="D75" s="382"/>
      <c r="E75" s="382"/>
      <c r="F75" s="382"/>
      <c r="G75" s="382"/>
      <c r="H75" s="382"/>
      <c r="I75" s="382"/>
      <c r="J75" s="382"/>
      <c r="K75" s="382"/>
      <c r="L75" s="382"/>
      <c r="M75" s="382"/>
      <c r="N75" s="382"/>
      <c r="O75" s="382"/>
      <c r="P75" s="382"/>
      <c r="Q75" s="382"/>
      <c r="R75" s="383"/>
      <c r="S75" s="340"/>
      <c r="T75" s="340"/>
      <c r="U75" s="340"/>
      <c r="V75" s="340"/>
    </row>
    <row r="76" spans="2:22">
      <c r="B76" s="381"/>
      <c r="C76" s="382"/>
      <c r="D76" s="382"/>
      <c r="E76" s="382"/>
      <c r="F76" s="382"/>
      <c r="G76" s="382"/>
      <c r="H76" s="382"/>
      <c r="I76" s="382"/>
      <c r="J76" s="382"/>
      <c r="K76" s="382"/>
      <c r="L76" s="382"/>
      <c r="M76" s="382"/>
      <c r="N76" s="382"/>
      <c r="O76" s="382"/>
      <c r="P76" s="382"/>
      <c r="Q76" s="382"/>
      <c r="R76" s="383"/>
      <c r="S76" s="340"/>
      <c r="T76" s="340"/>
      <c r="U76" s="340"/>
      <c r="V76" s="340"/>
    </row>
    <row r="77" spans="2:22">
      <c r="B77" s="381"/>
      <c r="C77" s="382"/>
      <c r="D77" s="382"/>
      <c r="E77" s="382"/>
      <c r="F77" s="382"/>
      <c r="G77" s="382"/>
      <c r="H77" s="382"/>
      <c r="I77" s="382"/>
      <c r="J77" s="382"/>
      <c r="K77" s="382"/>
      <c r="L77" s="382"/>
      <c r="M77" s="382"/>
      <c r="N77" s="382"/>
      <c r="O77" s="382"/>
      <c r="P77" s="382"/>
      <c r="Q77" s="382"/>
      <c r="R77" s="383"/>
      <c r="S77" s="340"/>
      <c r="T77" s="340"/>
      <c r="U77" s="340"/>
      <c r="V77" s="340"/>
    </row>
    <row r="78" spans="2:22">
      <c r="B78" s="381"/>
      <c r="C78" s="382"/>
      <c r="D78" s="382"/>
      <c r="E78" s="382"/>
      <c r="F78" s="382"/>
      <c r="G78" s="382"/>
      <c r="H78" s="382"/>
      <c r="I78" s="382"/>
      <c r="J78" s="382"/>
      <c r="K78" s="382"/>
      <c r="L78" s="382"/>
      <c r="M78" s="382"/>
      <c r="N78" s="382"/>
      <c r="O78" s="382"/>
      <c r="P78" s="382"/>
      <c r="Q78" s="382"/>
      <c r="R78" s="383"/>
      <c r="S78" s="340"/>
      <c r="T78" s="340"/>
      <c r="U78" s="340"/>
      <c r="V78" s="340"/>
    </row>
    <row r="79" spans="2:22">
      <c r="B79" s="381"/>
      <c r="C79" s="382"/>
      <c r="D79" s="382"/>
      <c r="E79" s="382"/>
      <c r="F79" s="382"/>
      <c r="G79" s="382"/>
      <c r="H79" s="382"/>
      <c r="I79" s="382"/>
      <c r="J79" s="382"/>
      <c r="K79" s="382"/>
      <c r="L79" s="382"/>
      <c r="M79" s="382"/>
      <c r="N79" s="382"/>
      <c r="O79" s="382"/>
      <c r="P79" s="382"/>
      <c r="Q79" s="382"/>
      <c r="R79" s="383"/>
      <c r="S79" s="340"/>
      <c r="T79" s="340"/>
      <c r="U79" s="340"/>
      <c r="V79" s="340"/>
    </row>
    <row r="80" spans="2:22">
      <c r="B80" s="381"/>
      <c r="C80" s="382"/>
      <c r="D80" s="382"/>
      <c r="E80" s="382"/>
      <c r="F80" s="382"/>
      <c r="G80" s="382"/>
      <c r="H80" s="382"/>
      <c r="I80" s="382"/>
      <c r="J80" s="382"/>
      <c r="K80" s="382"/>
      <c r="L80" s="382"/>
      <c r="M80" s="382"/>
      <c r="N80" s="382"/>
      <c r="O80" s="382"/>
      <c r="P80" s="382"/>
      <c r="Q80" s="382"/>
      <c r="R80" s="383"/>
      <c r="S80" s="340"/>
      <c r="T80" s="340"/>
      <c r="U80" s="340"/>
      <c r="V80" s="340"/>
    </row>
    <row r="81" spans="1:22">
      <c r="B81" s="381"/>
      <c r="C81" s="382"/>
      <c r="D81" s="382"/>
      <c r="E81" s="382"/>
      <c r="F81" s="382"/>
      <c r="G81" s="382"/>
      <c r="H81" s="382"/>
      <c r="I81" s="382"/>
      <c r="J81" s="382"/>
      <c r="K81" s="382"/>
      <c r="L81" s="382"/>
      <c r="M81" s="382"/>
      <c r="N81" s="382"/>
      <c r="O81" s="382"/>
      <c r="P81" s="382"/>
      <c r="Q81" s="382"/>
      <c r="R81" s="383"/>
      <c r="S81" s="340"/>
      <c r="T81" s="340"/>
      <c r="U81" s="340"/>
      <c r="V81" s="340"/>
    </row>
    <row r="82" spans="1:22">
      <c r="B82" s="381"/>
      <c r="C82" s="382"/>
      <c r="D82" s="382"/>
      <c r="E82" s="382"/>
      <c r="F82" s="382"/>
      <c r="G82" s="382"/>
      <c r="H82" s="382"/>
      <c r="I82" s="382"/>
      <c r="J82" s="382"/>
      <c r="K82" s="382"/>
      <c r="L82" s="382"/>
      <c r="M82" s="382"/>
      <c r="N82" s="382"/>
      <c r="O82" s="382"/>
      <c r="P82" s="382"/>
      <c r="Q82" s="382"/>
      <c r="R82" s="383"/>
      <c r="S82" s="340"/>
      <c r="T82" s="340"/>
      <c r="U82" s="340"/>
      <c r="V82" s="340"/>
    </row>
    <row r="83" spans="1:22">
      <c r="B83" s="381"/>
      <c r="C83" s="382"/>
      <c r="D83" s="382"/>
      <c r="E83" s="382"/>
      <c r="F83" s="382"/>
      <c r="G83" s="382"/>
      <c r="H83" s="382"/>
      <c r="I83" s="382"/>
      <c r="J83" s="382"/>
      <c r="K83" s="382"/>
      <c r="L83" s="382"/>
      <c r="M83" s="382"/>
      <c r="N83" s="382"/>
      <c r="O83" s="382"/>
      <c r="P83" s="382"/>
      <c r="Q83" s="382"/>
      <c r="R83" s="383"/>
      <c r="S83" s="340"/>
      <c r="T83" s="340"/>
      <c r="U83" s="340"/>
      <c r="V83" s="340"/>
    </row>
    <row r="84" spans="1:22">
      <c r="B84" s="381"/>
      <c r="C84" s="382"/>
      <c r="D84" s="382"/>
      <c r="E84" s="382"/>
      <c r="F84" s="382"/>
      <c r="G84" s="382"/>
      <c r="H84" s="382"/>
      <c r="I84" s="382"/>
      <c r="J84" s="382"/>
      <c r="K84" s="382"/>
      <c r="L84" s="382"/>
      <c r="M84" s="382"/>
      <c r="N84" s="382"/>
      <c r="O84" s="382"/>
      <c r="P84" s="382"/>
      <c r="Q84" s="382"/>
      <c r="R84" s="383"/>
      <c r="S84" s="340"/>
      <c r="T84" s="340"/>
      <c r="U84" s="340"/>
      <c r="V84" s="340"/>
    </row>
    <row r="85" spans="1:22">
      <c r="B85" s="381"/>
      <c r="C85" s="382"/>
      <c r="D85" s="382"/>
      <c r="E85" s="382"/>
      <c r="F85" s="382"/>
      <c r="G85" s="382"/>
      <c r="H85" s="382"/>
      <c r="I85" s="382"/>
      <c r="J85" s="382"/>
      <c r="K85" s="382"/>
      <c r="L85" s="382"/>
      <c r="M85" s="382"/>
      <c r="N85" s="382"/>
      <c r="O85" s="382"/>
      <c r="P85" s="382"/>
      <c r="Q85" s="382"/>
      <c r="R85" s="383"/>
      <c r="S85" s="340"/>
      <c r="T85" s="340"/>
      <c r="U85" s="340"/>
      <c r="V85" s="340"/>
    </row>
    <row r="86" spans="1:22">
      <c r="B86" s="381"/>
      <c r="C86" s="382"/>
      <c r="D86" s="382"/>
      <c r="E86" s="382"/>
      <c r="F86" s="382"/>
      <c r="G86" s="382"/>
      <c r="H86" s="382"/>
      <c r="I86" s="382"/>
      <c r="J86" s="382"/>
      <c r="K86" s="382"/>
      <c r="L86" s="382"/>
      <c r="M86" s="382"/>
      <c r="N86" s="382"/>
      <c r="O86" s="382"/>
      <c r="P86" s="382"/>
      <c r="Q86" s="382"/>
      <c r="R86" s="383"/>
      <c r="S86" s="340"/>
      <c r="T86" s="340"/>
      <c r="U86" s="340"/>
      <c r="V86" s="340"/>
    </row>
    <row r="87" spans="1:22">
      <c r="B87" s="381"/>
      <c r="C87" s="382"/>
      <c r="D87" s="382"/>
      <c r="E87" s="382"/>
      <c r="F87" s="382"/>
      <c r="G87" s="382"/>
      <c r="H87" s="382"/>
      <c r="I87" s="382"/>
      <c r="J87" s="382"/>
      <c r="K87" s="382"/>
      <c r="L87" s="382"/>
      <c r="M87" s="382"/>
      <c r="N87" s="382"/>
      <c r="O87" s="382"/>
      <c r="P87" s="382"/>
      <c r="Q87" s="382"/>
      <c r="R87" s="383"/>
      <c r="S87" s="340"/>
      <c r="T87" s="340"/>
      <c r="U87" s="340"/>
      <c r="V87" s="340"/>
    </row>
    <row r="88" spans="1:22">
      <c r="B88" s="381"/>
      <c r="C88" s="382"/>
      <c r="D88" s="382"/>
      <c r="E88" s="382"/>
      <c r="F88" s="382"/>
      <c r="G88" s="382"/>
      <c r="H88" s="382"/>
      <c r="I88" s="382"/>
      <c r="J88" s="382"/>
      <c r="K88" s="382"/>
      <c r="L88" s="382"/>
      <c r="M88" s="382"/>
      <c r="N88" s="382"/>
      <c r="O88" s="382"/>
      <c r="P88" s="382"/>
      <c r="Q88" s="382"/>
      <c r="R88" s="383"/>
      <c r="S88" s="340"/>
      <c r="T88" s="340"/>
      <c r="U88" s="340"/>
      <c r="V88" s="340"/>
    </row>
    <row r="89" spans="1:22">
      <c r="B89" s="381"/>
      <c r="C89" s="382"/>
      <c r="D89" s="382"/>
      <c r="E89" s="382"/>
      <c r="F89" s="382"/>
      <c r="G89" s="382"/>
      <c r="H89" s="382"/>
      <c r="I89" s="382"/>
      <c r="J89" s="382"/>
      <c r="K89" s="382"/>
      <c r="L89" s="382"/>
      <c r="M89" s="382"/>
      <c r="N89" s="382"/>
      <c r="O89" s="382"/>
      <c r="P89" s="382"/>
      <c r="Q89" s="382"/>
      <c r="R89" s="383"/>
      <c r="S89" s="340"/>
      <c r="T89" s="340"/>
      <c r="U89" s="340"/>
      <c r="V89" s="340"/>
    </row>
    <row r="90" spans="1:22">
      <c r="B90" s="381"/>
      <c r="C90" s="382"/>
      <c r="D90" s="382"/>
      <c r="E90" s="382"/>
      <c r="F90" s="382"/>
      <c r="G90" s="382"/>
      <c r="H90" s="382"/>
      <c r="I90" s="382"/>
      <c r="J90" s="382"/>
      <c r="K90" s="382"/>
      <c r="L90" s="382"/>
      <c r="M90" s="382"/>
      <c r="N90" s="382"/>
      <c r="O90" s="382"/>
      <c r="P90" s="382"/>
      <c r="Q90" s="382"/>
      <c r="R90" s="383"/>
      <c r="S90" s="340"/>
      <c r="T90" s="340"/>
      <c r="U90" s="340"/>
      <c r="V90" s="340"/>
    </row>
    <row r="91" spans="1:22">
      <c r="B91" s="381"/>
      <c r="C91" s="382"/>
      <c r="D91" s="382"/>
      <c r="E91" s="382"/>
      <c r="F91" s="382"/>
      <c r="G91" s="382"/>
      <c r="H91" s="382"/>
      <c r="I91" s="382"/>
      <c r="J91" s="382"/>
      <c r="K91" s="382"/>
      <c r="L91" s="382"/>
      <c r="M91" s="382"/>
      <c r="N91" s="382"/>
      <c r="O91" s="382"/>
      <c r="P91" s="382"/>
      <c r="Q91" s="382"/>
      <c r="R91" s="383"/>
      <c r="S91" s="340"/>
      <c r="T91" s="340"/>
      <c r="U91" s="340"/>
      <c r="V91" s="340"/>
    </row>
    <row r="92" spans="1:22">
      <c r="B92" s="381"/>
      <c r="C92" s="382"/>
      <c r="D92" s="382"/>
      <c r="E92" s="382"/>
      <c r="F92" s="382"/>
      <c r="G92" s="382"/>
      <c r="H92" s="382"/>
      <c r="I92" s="382"/>
      <c r="J92" s="382"/>
      <c r="K92" s="382"/>
      <c r="L92" s="382"/>
      <c r="M92" s="382"/>
      <c r="N92" s="382"/>
      <c r="O92" s="382"/>
      <c r="P92" s="382"/>
      <c r="Q92" s="382"/>
      <c r="R92" s="383"/>
      <c r="S92" s="340"/>
      <c r="T92" s="340"/>
      <c r="U92" s="340"/>
      <c r="V92" s="340"/>
    </row>
    <row r="93" spans="1:22" ht="23.25">
      <c r="A93" s="342"/>
      <c r="B93" s="384"/>
      <c r="C93" s="385"/>
      <c r="D93" s="385"/>
      <c r="E93" s="385"/>
      <c r="F93" s="385"/>
      <c r="G93" s="385"/>
      <c r="H93" s="385"/>
      <c r="I93" s="385"/>
      <c r="J93" s="385"/>
      <c r="K93" s="385"/>
      <c r="L93" s="385"/>
      <c r="M93" s="385"/>
      <c r="N93" s="385"/>
      <c r="O93" s="385"/>
      <c r="P93" s="385"/>
      <c r="Q93" s="385"/>
      <c r="R93" s="386"/>
      <c r="S93" s="341"/>
      <c r="T93" s="340"/>
      <c r="U93" s="340"/>
      <c r="V93" s="340"/>
    </row>
    <row r="94" spans="1:22" ht="12" customHeight="1">
      <c r="A94" s="342"/>
      <c r="B94" s="343"/>
      <c r="C94" s="342"/>
      <c r="D94" s="342"/>
      <c r="E94" s="342"/>
      <c r="F94" s="342"/>
      <c r="G94" s="342"/>
      <c r="H94" s="342"/>
      <c r="I94" s="342"/>
      <c r="J94" s="342"/>
      <c r="K94" s="342"/>
      <c r="L94" s="342"/>
      <c r="M94" s="342"/>
      <c r="N94" s="342"/>
      <c r="O94" s="342"/>
      <c r="P94" s="342"/>
      <c r="Q94" s="342"/>
      <c r="R94" s="342"/>
      <c r="S94" s="341"/>
      <c r="T94" s="340"/>
      <c r="U94" s="340"/>
      <c r="V94" s="340"/>
    </row>
    <row r="95" spans="1:22" ht="14.25" customHeight="1">
      <c r="A95" s="342"/>
      <c r="B95" s="541" t="s">
        <v>107</v>
      </c>
      <c r="C95" s="368"/>
      <c r="D95" s="368"/>
      <c r="E95" s="368"/>
      <c r="F95" s="368"/>
      <c r="G95" s="368"/>
      <c r="H95" s="368"/>
      <c r="I95" s="368"/>
      <c r="J95" s="368"/>
      <c r="K95" s="368"/>
      <c r="L95" s="368"/>
      <c r="M95" s="368"/>
      <c r="N95" s="368"/>
      <c r="O95" s="368"/>
      <c r="P95" s="368"/>
      <c r="Q95" s="368"/>
      <c r="R95" s="369"/>
      <c r="S95" s="341"/>
      <c r="T95" s="340"/>
      <c r="U95" s="340"/>
      <c r="V95" s="340"/>
    </row>
    <row r="96" spans="1:22" ht="14.25" customHeight="1">
      <c r="A96" s="342"/>
      <c r="B96" s="355"/>
      <c r="C96" s="370"/>
      <c r="D96" s="370"/>
      <c r="E96" s="370"/>
      <c r="F96" s="370"/>
      <c r="G96" s="370"/>
      <c r="H96" s="370"/>
      <c r="I96" s="370"/>
      <c r="J96" s="370"/>
      <c r="K96" s="370"/>
      <c r="L96" s="370"/>
      <c r="M96" s="370"/>
      <c r="N96" s="370"/>
      <c r="O96" s="370"/>
      <c r="P96" s="370"/>
      <c r="Q96" s="370"/>
      <c r="R96" s="371"/>
      <c r="S96" s="341"/>
      <c r="T96" s="340"/>
      <c r="U96" s="340"/>
      <c r="V96" s="340"/>
    </row>
    <row r="97" spans="1:22" ht="14.25" customHeight="1">
      <c r="A97" s="342"/>
      <c r="B97" s="355"/>
      <c r="C97" s="370"/>
      <c r="D97" s="370"/>
      <c r="E97" s="370"/>
      <c r="F97" s="370"/>
      <c r="G97" s="370"/>
      <c r="H97" s="370"/>
      <c r="I97" s="370"/>
      <c r="J97" s="370"/>
      <c r="K97" s="370"/>
      <c r="L97" s="370"/>
      <c r="M97" s="370"/>
      <c r="N97" s="370"/>
      <c r="O97" s="370"/>
      <c r="P97" s="370"/>
      <c r="Q97" s="370"/>
      <c r="R97" s="371"/>
      <c r="S97" s="341"/>
      <c r="T97" s="340"/>
      <c r="U97" s="340"/>
      <c r="V97" s="340"/>
    </row>
    <row r="98" spans="1:22" ht="14.25" customHeight="1">
      <c r="A98" s="342"/>
      <c r="B98" s="355"/>
      <c r="C98" s="370"/>
      <c r="D98" s="370"/>
      <c r="E98" s="370"/>
      <c r="F98" s="370"/>
      <c r="G98" s="370"/>
      <c r="H98" s="370"/>
      <c r="I98" s="370"/>
      <c r="J98" s="370"/>
      <c r="K98" s="370"/>
      <c r="L98" s="370"/>
      <c r="M98" s="370"/>
      <c r="N98" s="370"/>
      <c r="O98" s="370"/>
      <c r="P98" s="370"/>
      <c r="Q98" s="370"/>
      <c r="R98" s="371"/>
      <c r="S98" s="341"/>
      <c r="T98" s="340"/>
      <c r="U98" s="340"/>
      <c r="V98" s="340"/>
    </row>
    <row r="99" spans="1:22" ht="14.25" customHeight="1">
      <c r="A99" s="342"/>
      <c r="B99" s="355"/>
      <c r="C99" s="370"/>
      <c r="D99" s="370"/>
      <c r="E99" s="370"/>
      <c r="F99" s="370"/>
      <c r="G99" s="370"/>
      <c r="H99" s="370"/>
      <c r="I99" s="370"/>
      <c r="J99" s="370"/>
      <c r="K99" s="370"/>
      <c r="L99" s="370"/>
      <c r="M99" s="370"/>
      <c r="N99" s="370"/>
      <c r="O99" s="370"/>
      <c r="P99" s="370"/>
      <c r="Q99" s="370"/>
      <c r="R99" s="371"/>
      <c r="S99" s="341"/>
      <c r="T99" s="340"/>
      <c r="U99" s="340"/>
      <c r="V99" s="340"/>
    </row>
    <row r="100" spans="1:22" ht="14.25" customHeight="1">
      <c r="A100" s="342"/>
      <c r="B100" s="355"/>
      <c r="C100" s="370"/>
      <c r="D100" s="370"/>
      <c r="E100" s="370"/>
      <c r="F100" s="370"/>
      <c r="G100" s="370"/>
      <c r="H100" s="370"/>
      <c r="I100" s="370"/>
      <c r="J100" s="370"/>
      <c r="K100" s="370"/>
      <c r="L100" s="370"/>
      <c r="M100" s="370"/>
      <c r="N100" s="370"/>
      <c r="O100" s="370"/>
      <c r="P100" s="370"/>
      <c r="Q100" s="370"/>
      <c r="R100" s="371"/>
      <c r="S100" s="341"/>
      <c r="T100" s="340"/>
      <c r="U100" s="340"/>
      <c r="V100" s="340"/>
    </row>
    <row r="101" spans="1:22" ht="14.25" customHeight="1">
      <c r="A101" s="342"/>
      <c r="B101" s="355"/>
      <c r="C101" s="370"/>
      <c r="D101" s="370"/>
      <c r="E101" s="370"/>
      <c r="F101" s="370"/>
      <c r="G101" s="370"/>
      <c r="H101" s="370"/>
      <c r="I101" s="370"/>
      <c r="J101" s="370"/>
      <c r="K101" s="370"/>
      <c r="L101" s="370"/>
      <c r="M101" s="370"/>
      <c r="N101" s="370"/>
      <c r="O101" s="370"/>
      <c r="P101" s="370"/>
      <c r="Q101" s="370"/>
      <c r="R101" s="371"/>
      <c r="S101" s="341"/>
      <c r="T101" s="340"/>
      <c r="U101" s="340"/>
      <c r="V101" s="340"/>
    </row>
    <row r="102" spans="1:22" ht="14.25" customHeight="1">
      <c r="A102" s="342"/>
      <c r="B102" s="372"/>
      <c r="C102" s="373"/>
      <c r="D102" s="373"/>
      <c r="E102" s="373"/>
      <c r="F102" s="373"/>
      <c r="G102" s="373"/>
      <c r="H102" s="373"/>
      <c r="I102" s="373"/>
      <c r="J102" s="373"/>
      <c r="K102" s="373"/>
      <c r="L102" s="373"/>
      <c r="M102" s="373"/>
      <c r="N102" s="373"/>
      <c r="O102" s="373"/>
      <c r="P102" s="373"/>
      <c r="Q102" s="373"/>
      <c r="R102" s="374"/>
      <c r="S102" s="341"/>
      <c r="T102" s="340"/>
      <c r="U102" s="340"/>
      <c r="V102" s="340"/>
    </row>
    <row r="103" spans="1:22" ht="14.25" customHeight="1">
      <c r="A103" s="342"/>
      <c r="B103" s="342"/>
      <c r="C103" s="342"/>
      <c r="D103" s="342"/>
      <c r="E103" s="342"/>
      <c r="F103" s="342"/>
      <c r="G103" s="342"/>
      <c r="H103" s="342"/>
      <c r="I103" s="342"/>
      <c r="J103" s="342"/>
      <c r="K103" s="342"/>
      <c r="L103" s="342"/>
      <c r="M103" s="342"/>
      <c r="N103" s="342"/>
      <c r="O103" s="342"/>
      <c r="P103" s="342"/>
      <c r="Q103" s="342"/>
      <c r="R103" s="342"/>
      <c r="S103" s="341"/>
      <c r="T103" s="340"/>
      <c r="U103" s="340"/>
      <c r="V103" s="340"/>
    </row>
    <row r="104" spans="1:22">
      <c r="S104" s="340"/>
      <c r="T104" s="340"/>
      <c r="U104" s="340"/>
      <c r="V104" s="340"/>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&amp;R&amp;"Arial,Italic"&amp;8&amp;Z&amp;F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200"/>
  <sheetViews>
    <sheetView showGridLines="0" zoomScale="75" zoomScaleNormal="75" workbookViewId="0">
      <pane xSplit="5" ySplit="2" topLeftCell="Y3" activePane="bottomRight" state="frozen"/>
      <selection activeCell="C92" sqref="C92"/>
      <selection pane="topRight" activeCell="C92" sqref="C92"/>
      <selection pane="bottomLeft" activeCell="C92" sqref="C92"/>
      <selection pane="bottomRight" activeCell="Y3" sqref="Y3"/>
    </sheetView>
  </sheetViews>
  <sheetFormatPr defaultColWidth="9.140625" defaultRowHeight="12.75"/>
  <cols>
    <col min="1" max="1" width="0.42578125" style="23" customWidth="1"/>
    <col min="2" max="2" width="7.7109375" style="23" customWidth="1"/>
    <col min="3" max="3" width="29.85546875" style="35" customWidth="1"/>
    <col min="4" max="4" width="10" style="23" customWidth="1"/>
    <col min="5" max="5" width="76.5703125" style="24" bestFit="1" customWidth="1"/>
    <col min="6" max="19" width="14.42578125" style="24" hidden="1" customWidth="1"/>
    <col min="20" max="23" width="14.5703125" style="24" hidden="1" customWidth="1"/>
    <col min="24" max="24" width="14.5703125" style="23" hidden="1" customWidth="1"/>
    <col min="25" max="32" width="14.5703125" style="23" customWidth="1"/>
    <col min="33" max="33" width="9.42578125" style="23" customWidth="1"/>
    <col min="34" max="34" width="16.85546875" style="23" customWidth="1"/>
    <col min="35" max="35" width="4.42578125" style="23" customWidth="1"/>
    <col min="36" max="36" width="10.5703125" style="108" customWidth="1"/>
    <col min="37" max="16384" width="9.140625" style="25"/>
  </cols>
  <sheetData>
    <row r="1" spans="1:36" ht="37.5" customHeight="1">
      <c r="A1" s="482"/>
      <c r="B1" s="563"/>
      <c r="C1" s="564"/>
      <c r="D1" s="571" t="s">
        <v>26</v>
      </c>
      <c r="E1" s="565" t="s">
        <v>27</v>
      </c>
      <c r="F1" s="566"/>
      <c r="G1" s="566"/>
      <c r="H1" s="566"/>
      <c r="I1" s="566"/>
      <c r="J1" s="566"/>
      <c r="K1" s="566"/>
      <c r="L1" s="566"/>
      <c r="M1" s="566"/>
      <c r="N1" s="566"/>
      <c r="O1" s="566"/>
      <c r="P1" s="566"/>
      <c r="Q1" s="566"/>
      <c r="R1" s="566"/>
      <c r="S1" s="566"/>
      <c r="T1" s="566"/>
      <c r="U1" s="566"/>
      <c r="V1" s="566"/>
      <c r="W1" s="566"/>
      <c r="X1" s="567"/>
      <c r="Y1" s="567"/>
      <c r="Z1" s="567"/>
      <c r="AA1" s="567"/>
      <c r="AB1" s="567"/>
      <c r="AC1" s="567"/>
      <c r="AD1" s="567"/>
      <c r="AE1" s="567"/>
      <c r="AF1" s="568"/>
      <c r="AG1" s="569"/>
      <c r="AH1" s="569"/>
      <c r="AI1" s="569"/>
      <c r="AJ1" s="570"/>
    </row>
    <row r="2" spans="1:36" s="150" customFormat="1" ht="18" customHeight="1">
      <c r="A2" s="422"/>
      <c r="B2" s="275"/>
      <c r="C2" s="276"/>
      <c r="D2" s="277" t="s">
        <v>29</v>
      </c>
      <c r="E2" s="278"/>
      <c r="F2" s="279" t="s">
        <v>76</v>
      </c>
      <c r="G2" s="279" t="s">
        <v>77</v>
      </c>
      <c r="H2" s="280" t="s">
        <v>78</v>
      </c>
      <c r="I2" s="280" t="s">
        <v>79</v>
      </c>
      <c r="J2" s="280" t="s">
        <v>80</v>
      </c>
      <c r="K2" s="280" t="s">
        <v>81</v>
      </c>
      <c r="L2" s="280" t="s">
        <v>82</v>
      </c>
      <c r="M2" s="279" t="s">
        <v>83</v>
      </c>
      <c r="N2" s="279" t="s">
        <v>84</v>
      </c>
      <c r="O2" s="279" t="s">
        <v>85</v>
      </c>
      <c r="P2" s="279" t="s">
        <v>86</v>
      </c>
      <c r="Q2" s="279" t="s">
        <v>87</v>
      </c>
      <c r="R2" s="280" t="s">
        <v>88</v>
      </c>
      <c r="S2" s="280" t="s">
        <v>89</v>
      </c>
      <c r="T2" s="280" t="s">
        <v>90</v>
      </c>
      <c r="U2" s="280" t="s">
        <v>91</v>
      </c>
      <c r="V2" s="280" t="s">
        <v>92</v>
      </c>
      <c r="W2" s="279" t="s">
        <v>93</v>
      </c>
      <c r="X2" s="279" t="s">
        <v>30</v>
      </c>
      <c r="Y2" s="279" t="s">
        <v>31</v>
      </c>
      <c r="Z2" s="279" t="s">
        <v>32</v>
      </c>
      <c r="AA2" s="279" t="s">
        <v>33</v>
      </c>
      <c r="AB2" s="280" t="s">
        <v>34</v>
      </c>
      <c r="AC2" s="280" t="s">
        <v>35</v>
      </c>
      <c r="AD2" s="280" t="s">
        <v>36</v>
      </c>
      <c r="AE2" s="280" t="s">
        <v>37</v>
      </c>
      <c r="AF2" s="421" t="s">
        <v>38</v>
      </c>
      <c r="AG2" s="279"/>
      <c r="AH2" s="279"/>
      <c r="AI2" s="279"/>
      <c r="AJ2" s="281"/>
    </row>
    <row r="3" spans="1:36" s="150" customFormat="1" ht="18">
      <c r="A3" s="422"/>
      <c r="B3" s="282"/>
      <c r="C3" s="283"/>
      <c r="D3" s="284"/>
      <c r="E3" s="285"/>
      <c r="F3" s="285"/>
      <c r="G3" s="285"/>
      <c r="H3" s="286"/>
      <c r="I3" s="286"/>
      <c r="J3" s="286"/>
      <c r="K3" s="286"/>
      <c r="L3" s="286"/>
      <c r="M3" s="285"/>
      <c r="N3" s="285"/>
      <c r="O3" s="285"/>
      <c r="P3" s="285"/>
      <c r="Q3" s="285"/>
      <c r="R3" s="286"/>
      <c r="S3" s="286"/>
      <c r="T3" s="286"/>
      <c r="U3" s="286"/>
      <c r="V3" s="286"/>
      <c r="W3" s="285"/>
      <c r="X3" s="287"/>
      <c r="Y3" s="287"/>
      <c r="Z3" s="287"/>
      <c r="AA3" s="287"/>
      <c r="AB3" s="288"/>
      <c r="AC3" s="288"/>
      <c r="AD3" s="288"/>
      <c r="AE3" s="288"/>
      <c r="AF3" s="423"/>
      <c r="AG3" s="287"/>
      <c r="AH3" s="287"/>
      <c r="AI3" s="287"/>
      <c r="AJ3" s="289"/>
    </row>
    <row r="4" spans="1:36" s="150" customFormat="1">
      <c r="A4" s="424"/>
      <c r="B4" s="425"/>
      <c r="C4" s="291" t="s">
        <v>39</v>
      </c>
      <c r="D4" s="425"/>
      <c r="E4" s="426" t="s">
        <v>40</v>
      </c>
      <c r="F4" s="426"/>
      <c r="G4" s="426"/>
      <c r="H4" s="427"/>
      <c r="I4" s="427"/>
      <c r="J4" s="427"/>
      <c r="K4" s="427"/>
      <c r="L4" s="427"/>
      <c r="M4" s="426"/>
      <c r="N4" s="426"/>
      <c r="O4" s="426"/>
      <c r="P4" s="426"/>
      <c r="Q4" s="426"/>
      <c r="R4" s="427"/>
      <c r="S4" s="427"/>
      <c r="T4" s="427"/>
      <c r="U4" s="427"/>
      <c r="V4" s="427"/>
      <c r="W4" s="426"/>
      <c r="X4" s="425">
        <v>2006</v>
      </c>
      <c r="Y4" s="425">
        <v>2007</v>
      </c>
      <c r="Z4" s="425">
        <v>2008</v>
      </c>
      <c r="AA4" s="425">
        <v>2009</v>
      </c>
      <c r="AB4" s="428">
        <v>2010</v>
      </c>
      <c r="AC4" s="428">
        <v>2011</v>
      </c>
      <c r="AD4" s="428">
        <v>2012</v>
      </c>
      <c r="AE4" s="428">
        <v>2013</v>
      </c>
      <c r="AF4" s="429">
        <v>2014</v>
      </c>
      <c r="AG4" s="290"/>
      <c r="AH4" s="290"/>
      <c r="AI4" s="290"/>
      <c r="AJ4" s="292"/>
    </row>
    <row r="5" spans="1:36" s="150" customFormat="1">
      <c r="A5" s="424"/>
      <c r="B5" s="425"/>
      <c r="C5" s="291"/>
      <c r="D5" s="425"/>
      <c r="E5" s="426"/>
      <c r="F5" s="426"/>
      <c r="G5" s="426"/>
      <c r="H5" s="427"/>
      <c r="I5" s="427"/>
      <c r="J5" s="427"/>
      <c r="K5" s="427"/>
      <c r="L5" s="427"/>
      <c r="M5" s="426"/>
      <c r="N5" s="426"/>
      <c r="O5" s="426"/>
      <c r="P5" s="426"/>
      <c r="Q5" s="426"/>
      <c r="R5" s="427"/>
      <c r="S5" s="427"/>
      <c r="T5" s="427"/>
      <c r="U5" s="427"/>
      <c r="V5" s="427"/>
      <c r="W5" s="426"/>
      <c r="X5" s="425"/>
      <c r="Y5" s="425"/>
      <c r="Z5" s="425"/>
      <c r="AA5" s="425"/>
      <c r="AB5" s="428"/>
      <c r="AC5" s="428"/>
      <c r="AD5" s="428"/>
      <c r="AE5" s="428"/>
      <c r="AF5" s="429"/>
      <c r="AG5" s="290"/>
      <c r="AH5" s="290"/>
      <c r="AI5" s="290"/>
      <c r="AJ5" s="292"/>
    </row>
    <row r="6" spans="1:36">
      <c r="A6" s="478"/>
      <c r="B6" s="544"/>
      <c r="C6" s="554"/>
      <c r="D6" s="572" t="s">
        <v>41</v>
      </c>
      <c r="E6" s="552" t="s">
        <v>192</v>
      </c>
      <c r="F6" s="548"/>
      <c r="G6" s="548"/>
      <c r="H6" s="548"/>
      <c r="I6" s="548"/>
      <c r="J6" s="548"/>
      <c r="K6" s="548"/>
      <c r="L6" s="548"/>
      <c r="M6" s="548"/>
      <c r="N6" s="548"/>
      <c r="O6" s="548"/>
      <c r="P6" s="548"/>
      <c r="Q6" s="548"/>
      <c r="R6" s="548"/>
      <c r="S6" s="548"/>
      <c r="T6" s="548"/>
      <c r="U6" s="548"/>
      <c r="V6" s="548"/>
      <c r="W6" s="548"/>
      <c r="X6" s="544"/>
      <c r="Y6" s="544"/>
      <c r="Z6" s="544"/>
      <c r="AA6" s="544"/>
      <c r="AB6" s="544"/>
      <c r="AC6" s="544"/>
      <c r="AD6" s="544"/>
      <c r="AE6" s="544"/>
      <c r="AF6" s="550"/>
      <c r="AG6" s="553"/>
      <c r="AH6" s="553"/>
      <c r="AI6" s="553"/>
      <c r="AJ6" s="555"/>
    </row>
    <row r="7" spans="1:36">
      <c r="A7" s="479"/>
      <c r="B7" s="31"/>
      <c r="C7" s="32"/>
      <c r="D7" s="33"/>
      <c r="E7" s="34"/>
      <c r="F7" s="34"/>
      <c r="G7" s="34"/>
      <c r="H7" s="69"/>
      <c r="I7" s="69"/>
      <c r="J7" s="69"/>
      <c r="K7" s="69"/>
      <c r="L7" s="69"/>
      <c r="M7" s="34"/>
      <c r="N7" s="34"/>
      <c r="O7" s="34"/>
      <c r="P7" s="34"/>
      <c r="Q7" s="34"/>
      <c r="R7" s="69"/>
      <c r="S7" s="69"/>
      <c r="T7" s="69"/>
      <c r="U7" s="69"/>
      <c r="V7" s="69"/>
      <c r="W7" s="34"/>
      <c r="X7" s="31"/>
      <c r="Y7" s="31"/>
      <c r="Z7" s="31"/>
      <c r="AA7" s="31"/>
      <c r="AB7" s="68"/>
      <c r="AC7" s="68"/>
      <c r="AD7" s="68"/>
      <c r="AE7" s="68"/>
      <c r="AF7" s="430"/>
      <c r="AG7" s="99"/>
      <c r="AH7" s="99"/>
      <c r="AI7" s="99"/>
      <c r="AJ7" s="106"/>
    </row>
    <row r="8" spans="1:36" s="22" customFormat="1">
      <c r="A8" s="480"/>
      <c r="B8" s="556"/>
      <c r="C8" s="557"/>
      <c r="D8" s="573" t="s">
        <v>41</v>
      </c>
      <c r="E8" s="558" t="s">
        <v>134</v>
      </c>
      <c r="F8" s="559"/>
      <c r="G8" s="559"/>
      <c r="H8" s="559"/>
      <c r="I8" s="559"/>
      <c r="J8" s="559"/>
      <c r="K8" s="559"/>
      <c r="L8" s="559"/>
      <c r="M8" s="559"/>
      <c r="N8" s="559"/>
      <c r="O8" s="559"/>
      <c r="P8" s="559"/>
      <c r="Q8" s="559"/>
      <c r="R8" s="559"/>
      <c r="S8" s="559"/>
      <c r="T8" s="559"/>
      <c r="U8" s="559"/>
      <c r="V8" s="559"/>
      <c r="W8" s="559"/>
      <c r="X8" s="544"/>
      <c r="Y8" s="544"/>
      <c r="Z8" s="544"/>
      <c r="AA8" s="544"/>
      <c r="AB8" s="544"/>
      <c r="AC8" s="544"/>
      <c r="AD8" s="544"/>
      <c r="AE8" s="544"/>
      <c r="AF8" s="560"/>
      <c r="AG8" s="561"/>
      <c r="AH8" s="561"/>
      <c r="AI8" s="561"/>
      <c r="AJ8" s="562"/>
    </row>
    <row r="9" spans="1:36" s="150" customFormat="1">
      <c r="A9" s="481"/>
      <c r="B9" s="239"/>
      <c r="C9" s="240"/>
      <c r="D9" s="239"/>
      <c r="E9" s="241"/>
      <c r="F9" s="241"/>
      <c r="G9" s="241"/>
      <c r="H9" s="242"/>
      <c r="I9" s="242"/>
      <c r="J9" s="242"/>
      <c r="K9" s="242"/>
      <c r="L9" s="242"/>
      <c r="M9" s="241"/>
      <c r="N9" s="241"/>
      <c r="O9" s="241"/>
      <c r="P9" s="241"/>
      <c r="Q9" s="241"/>
      <c r="R9" s="242"/>
      <c r="S9" s="242"/>
      <c r="T9" s="242"/>
      <c r="U9" s="242"/>
      <c r="V9" s="242"/>
      <c r="W9" s="243"/>
      <c r="X9" s="244"/>
      <c r="Y9" s="244"/>
      <c r="Z9" s="244"/>
      <c r="AA9" s="244"/>
      <c r="AB9" s="245"/>
      <c r="AC9" s="245"/>
      <c r="AD9" s="245"/>
      <c r="AE9" s="245"/>
      <c r="AF9" s="431"/>
      <c r="AG9" s="244"/>
      <c r="AH9" s="244"/>
      <c r="AI9" s="244"/>
      <c r="AJ9" s="246"/>
    </row>
    <row r="10" spans="1:36" s="150" customFormat="1">
      <c r="A10" s="481"/>
      <c r="B10" s="239"/>
      <c r="C10" s="170"/>
      <c r="D10" s="169" t="s">
        <v>60</v>
      </c>
      <c r="E10" s="243" t="s">
        <v>200</v>
      </c>
      <c r="F10" s="241"/>
      <c r="G10" s="241"/>
      <c r="H10" s="242"/>
      <c r="I10" s="242"/>
      <c r="J10" s="242"/>
      <c r="K10" s="242"/>
      <c r="L10" s="242"/>
      <c r="M10" s="241"/>
      <c r="N10" s="241"/>
      <c r="O10" s="241"/>
      <c r="P10" s="241"/>
      <c r="Q10" s="241"/>
      <c r="R10" s="242"/>
      <c r="S10" s="242"/>
      <c r="T10" s="242"/>
      <c r="U10" s="242"/>
      <c r="V10" s="242"/>
      <c r="W10" s="243"/>
      <c r="X10" s="244"/>
      <c r="Y10" s="247"/>
      <c r="Z10" s="247"/>
      <c r="AA10" s="247"/>
      <c r="AB10" s="248"/>
      <c r="AC10" s="248"/>
      <c r="AD10" s="248"/>
      <c r="AE10" s="248"/>
      <c r="AF10" s="432"/>
      <c r="AG10" s="244"/>
      <c r="AH10" s="244"/>
      <c r="AI10" s="244"/>
      <c r="AJ10" s="249" t="s">
        <v>270</v>
      </c>
    </row>
    <row r="11" spans="1:36" s="150" customFormat="1">
      <c r="A11" s="481"/>
      <c r="B11" s="239"/>
      <c r="C11" s="170"/>
      <c r="D11" s="169" t="s">
        <v>60</v>
      </c>
      <c r="E11" s="243" t="s">
        <v>201</v>
      </c>
      <c r="F11" s="241"/>
      <c r="G11" s="241"/>
      <c r="H11" s="242"/>
      <c r="I11" s="242"/>
      <c r="J11" s="242"/>
      <c r="K11" s="242"/>
      <c r="L11" s="242"/>
      <c r="M11" s="241"/>
      <c r="N11" s="241"/>
      <c r="O11" s="241"/>
      <c r="P11" s="241"/>
      <c r="Q11" s="241"/>
      <c r="R11" s="242"/>
      <c r="S11" s="242"/>
      <c r="T11" s="242"/>
      <c r="U11" s="242"/>
      <c r="V11" s="242"/>
      <c r="W11" s="243"/>
      <c r="X11" s="244"/>
      <c r="Y11" s="247"/>
      <c r="Z11" s="247"/>
      <c r="AA11" s="247"/>
      <c r="AB11" s="248">
        <v>100</v>
      </c>
      <c r="AC11" s="248">
        <v>100</v>
      </c>
      <c r="AD11" s="248">
        <v>100</v>
      </c>
      <c r="AE11" s="248">
        <v>100</v>
      </c>
      <c r="AF11" s="432">
        <v>100</v>
      </c>
      <c r="AG11" s="244"/>
      <c r="AH11" s="244"/>
      <c r="AI11" s="244"/>
      <c r="AJ11" s="249" t="s">
        <v>270</v>
      </c>
    </row>
    <row r="12" spans="1:36" s="150" customFormat="1">
      <c r="A12" s="481"/>
      <c r="B12" s="239"/>
      <c r="C12" s="170"/>
      <c r="D12" s="169" t="s">
        <v>60</v>
      </c>
      <c r="E12" s="243" t="s">
        <v>145</v>
      </c>
      <c r="F12" s="241"/>
      <c r="G12" s="241"/>
      <c r="H12" s="242"/>
      <c r="I12" s="242"/>
      <c r="J12" s="242"/>
      <c r="K12" s="242"/>
      <c r="L12" s="242"/>
      <c r="M12" s="241"/>
      <c r="N12" s="241"/>
      <c r="O12" s="241"/>
      <c r="P12" s="241"/>
      <c r="Q12" s="241"/>
      <c r="R12" s="242"/>
      <c r="S12" s="242"/>
      <c r="T12" s="242"/>
      <c r="U12" s="242"/>
      <c r="V12" s="242"/>
      <c r="W12" s="243"/>
      <c r="X12" s="244"/>
      <c r="Y12" s="250"/>
      <c r="Z12" s="250"/>
      <c r="AA12" s="250"/>
      <c r="AB12" s="248"/>
      <c r="AC12" s="248"/>
      <c r="AD12" s="248"/>
      <c r="AE12" s="248"/>
      <c r="AF12" s="432"/>
      <c r="AG12" s="244"/>
      <c r="AH12" s="244"/>
      <c r="AI12" s="244"/>
      <c r="AJ12" s="249" t="s">
        <v>270</v>
      </c>
    </row>
    <row r="13" spans="1:36" s="150" customFormat="1">
      <c r="A13" s="481"/>
      <c r="B13" s="239"/>
      <c r="C13" s="170"/>
      <c r="D13" s="169" t="s">
        <v>60</v>
      </c>
      <c r="E13" s="243" t="s">
        <v>144</v>
      </c>
      <c r="F13" s="241"/>
      <c r="G13" s="241"/>
      <c r="H13" s="242"/>
      <c r="I13" s="242"/>
      <c r="J13" s="242"/>
      <c r="K13" s="242"/>
      <c r="L13" s="242"/>
      <c r="M13" s="241"/>
      <c r="N13" s="241"/>
      <c r="O13" s="241"/>
      <c r="P13" s="241"/>
      <c r="Q13" s="241"/>
      <c r="R13" s="242"/>
      <c r="S13" s="242"/>
      <c r="T13" s="242"/>
      <c r="U13" s="242"/>
      <c r="V13" s="242"/>
      <c r="W13" s="243"/>
      <c r="X13" s="244"/>
      <c r="Y13" s="250"/>
      <c r="Z13" s="250"/>
      <c r="AA13" s="250"/>
      <c r="AB13" s="248"/>
      <c r="AC13" s="248"/>
      <c r="AD13" s="248"/>
      <c r="AE13" s="248"/>
      <c r="AF13" s="432"/>
      <c r="AG13" s="244"/>
      <c r="AH13" s="244"/>
      <c r="AI13" s="244"/>
      <c r="AJ13" s="249" t="s">
        <v>270</v>
      </c>
    </row>
    <row r="14" spans="1:36" s="150" customFormat="1">
      <c r="A14" s="481"/>
      <c r="B14" s="239"/>
      <c r="C14" s="170"/>
      <c r="D14" s="169" t="s">
        <v>60</v>
      </c>
      <c r="E14" s="243" t="s">
        <v>213</v>
      </c>
      <c r="F14" s="241"/>
      <c r="G14" s="241"/>
      <c r="H14" s="242"/>
      <c r="I14" s="242"/>
      <c r="J14" s="242"/>
      <c r="K14" s="242"/>
      <c r="L14" s="242"/>
      <c r="M14" s="241"/>
      <c r="N14" s="241"/>
      <c r="O14" s="241"/>
      <c r="P14" s="241"/>
      <c r="Q14" s="241"/>
      <c r="R14" s="242"/>
      <c r="S14" s="242"/>
      <c r="T14" s="242"/>
      <c r="U14" s="242"/>
      <c r="V14" s="242"/>
      <c r="W14" s="243"/>
      <c r="X14" s="244"/>
      <c r="Y14" s="250"/>
      <c r="Z14" s="250"/>
      <c r="AA14" s="250"/>
      <c r="AB14" s="248"/>
      <c r="AC14" s="248"/>
      <c r="AD14" s="248"/>
      <c r="AE14" s="248"/>
      <c r="AF14" s="432"/>
      <c r="AG14" s="244"/>
      <c r="AH14" s="244"/>
      <c r="AI14" s="244"/>
      <c r="AJ14" s="249" t="s">
        <v>270</v>
      </c>
    </row>
    <row r="15" spans="1:36" s="150" customFormat="1">
      <c r="A15" s="481"/>
      <c r="B15" s="239"/>
      <c r="C15" s="170"/>
      <c r="D15" s="169" t="s">
        <v>60</v>
      </c>
      <c r="E15" s="243" t="s">
        <v>248</v>
      </c>
      <c r="F15" s="241"/>
      <c r="G15" s="241"/>
      <c r="H15" s="242"/>
      <c r="I15" s="242"/>
      <c r="J15" s="242"/>
      <c r="K15" s="242"/>
      <c r="L15" s="242"/>
      <c r="M15" s="241"/>
      <c r="N15" s="241"/>
      <c r="O15" s="241"/>
      <c r="P15" s="241"/>
      <c r="Q15" s="241"/>
      <c r="R15" s="242"/>
      <c r="S15" s="242"/>
      <c r="T15" s="242"/>
      <c r="U15" s="242"/>
      <c r="V15" s="242"/>
      <c r="W15" s="243"/>
      <c r="X15" s="244"/>
      <c r="Y15" s="250"/>
      <c r="Z15" s="250"/>
      <c r="AA15" s="250"/>
      <c r="AB15" s="248"/>
      <c r="AC15" s="248"/>
      <c r="AD15" s="248"/>
      <c r="AE15" s="248"/>
      <c r="AF15" s="432"/>
      <c r="AG15" s="244"/>
      <c r="AH15" s="244"/>
      <c r="AI15" s="244"/>
      <c r="AJ15" s="249" t="s">
        <v>270</v>
      </c>
    </row>
    <row r="16" spans="1:36" s="150" customFormat="1">
      <c r="A16" s="481"/>
      <c r="B16" s="239"/>
      <c r="C16" s="170"/>
      <c r="D16" s="169" t="s">
        <v>60</v>
      </c>
      <c r="E16" s="243" t="s">
        <v>249</v>
      </c>
      <c r="F16" s="241"/>
      <c r="G16" s="241"/>
      <c r="H16" s="242"/>
      <c r="I16" s="242"/>
      <c r="J16" s="242"/>
      <c r="K16" s="242"/>
      <c r="L16" s="242"/>
      <c r="M16" s="241"/>
      <c r="N16" s="241"/>
      <c r="O16" s="241"/>
      <c r="P16" s="241"/>
      <c r="Q16" s="241"/>
      <c r="R16" s="242"/>
      <c r="S16" s="242"/>
      <c r="T16" s="242"/>
      <c r="U16" s="242"/>
      <c r="V16" s="242"/>
      <c r="W16" s="243"/>
      <c r="X16" s="244"/>
      <c r="Y16" s="250"/>
      <c r="Z16" s="250"/>
      <c r="AA16" s="250"/>
      <c r="AB16" s="248"/>
      <c r="AC16" s="248"/>
      <c r="AD16" s="248"/>
      <c r="AE16" s="248"/>
      <c r="AF16" s="432"/>
      <c r="AG16" s="244"/>
      <c r="AH16" s="244"/>
      <c r="AI16" s="244"/>
      <c r="AJ16" s="249" t="s">
        <v>270</v>
      </c>
    </row>
    <row r="17" spans="1:36" s="150" customFormat="1">
      <c r="A17" s="481"/>
      <c r="B17" s="239"/>
      <c r="C17" s="170"/>
      <c r="D17" s="169" t="s">
        <v>60</v>
      </c>
      <c r="E17" s="243" t="s">
        <v>238</v>
      </c>
      <c r="F17" s="241"/>
      <c r="G17" s="241"/>
      <c r="H17" s="242"/>
      <c r="I17" s="242"/>
      <c r="J17" s="242"/>
      <c r="K17" s="242"/>
      <c r="L17" s="242"/>
      <c r="M17" s="241"/>
      <c r="N17" s="241"/>
      <c r="O17" s="241"/>
      <c r="P17" s="241"/>
      <c r="Q17" s="241"/>
      <c r="R17" s="242"/>
      <c r="S17" s="242"/>
      <c r="T17" s="242"/>
      <c r="U17" s="242"/>
      <c r="V17" s="242"/>
      <c r="W17" s="243"/>
      <c r="X17" s="244"/>
      <c r="Y17" s="250"/>
      <c r="Z17" s="250"/>
      <c r="AA17" s="250"/>
      <c r="AB17" s="248"/>
      <c r="AC17" s="248"/>
      <c r="AD17" s="248"/>
      <c r="AE17" s="248"/>
      <c r="AF17" s="432"/>
      <c r="AG17" s="244"/>
      <c r="AH17" s="244"/>
      <c r="AI17" s="244"/>
      <c r="AJ17" s="249" t="s">
        <v>270</v>
      </c>
    </row>
    <row r="18" spans="1:36" s="150" customFormat="1">
      <c r="A18" s="481"/>
      <c r="B18" s="239"/>
      <c r="C18" s="170"/>
      <c r="D18" s="244"/>
      <c r="E18" s="243"/>
      <c r="F18" s="241"/>
      <c r="G18" s="241"/>
      <c r="H18" s="242"/>
      <c r="I18" s="242"/>
      <c r="J18" s="242"/>
      <c r="K18" s="242"/>
      <c r="L18" s="242"/>
      <c r="M18" s="241"/>
      <c r="N18" s="241"/>
      <c r="O18" s="241"/>
      <c r="P18" s="241"/>
      <c r="Q18" s="241"/>
      <c r="R18" s="242"/>
      <c r="S18" s="242"/>
      <c r="T18" s="242"/>
      <c r="U18" s="242"/>
      <c r="V18" s="242"/>
      <c r="W18" s="243"/>
      <c r="X18" s="244"/>
      <c r="Y18" s="244"/>
      <c r="Z18" s="244"/>
      <c r="AA18" s="244"/>
      <c r="AB18" s="245"/>
      <c r="AC18" s="245"/>
      <c r="AD18" s="245"/>
      <c r="AE18" s="245"/>
      <c r="AF18" s="431"/>
      <c r="AG18" s="244"/>
      <c r="AH18" s="244"/>
      <c r="AI18" s="244"/>
      <c r="AJ18" s="246"/>
    </row>
    <row r="19" spans="1:36" s="150" customFormat="1">
      <c r="A19" s="481"/>
      <c r="B19" s="239"/>
      <c r="C19" s="170"/>
      <c r="D19" s="169" t="s">
        <v>60</v>
      </c>
      <c r="E19" s="243" t="s">
        <v>202</v>
      </c>
      <c r="F19" s="241"/>
      <c r="G19" s="241"/>
      <c r="H19" s="242"/>
      <c r="I19" s="242"/>
      <c r="J19" s="242"/>
      <c r="K19" s="242"/>
      <c r="L19" s="242"/>
      <c r="M19" s="241"/>
      <c r="N19" s="241"/>
      <c r="O19" s="241"/>
      <c r="P19" s="241"/>
      <c r="Q19" s="241"/>
      <c r="R19" s="242"/>
      <c r="S19" s="242"/>
      <c r="T19" s="242"/>
      <c r="U19" s="242"/>
      <c r="V19" s="242"/>
      <c r="W19" s="243"/>
      <c r="X19" s="244"/>
      <c r="Y19" s="247"/>
      <c r="Z19" s="247"/>
      <c r="AA19" s="247"/>
      <c r="AB19" s="248"/>
      <c r="AC19" s="248"/>
      <c r="AD19" s="248"/>
      <c r="AE19" s="248"/>
      <c r="AF19" s="432"/>
      <c r="AG19" s="244"/>
      <c r="AH19" s="244"/>
      <c r="AI19" s="244"/>
      <c r="AJ19" s="249" t="s">
        <v>270</v>
      </c>
    </row>
    <row r="20" spans="1:36" s="150" customFormat="1">
      <c r="A20" s="481"/>
      <c r="B20" s="239"/>
      <c r="C20" s="170"/>
      <c r="D20" s="169" t="s">
        <v>60</v>
      </c>
      <c r="E20" s="243" t="s">
        <v>203</v>
      </c>
      <c r="F20" s="241"/>
      <c r="G20" s="241"/>
      <c r="H20" s="242"/>
      <c r="I20" s="242"/>
      <c r="J20" s="242"/>
      <c r="K20" s="242"/>
      <c r="L20" s="242"/>
      <c r="M20" s="241"/>
      <c r="N20" s="241"/>
      <c r="O20" s="241"/>
      <c r="P20" s="241"/>
      <c r="Q20" s="241"/>
      <c r="R20" s="242"/>
      <c r="S20" s="242"/>
      <c r="T20" s="242"/>
      <c r="U20" s="242"/>
      <c r="V20" s="242"/>
      <c r="W20" s="243"/>
      <c r="X20" s="244"/>
      <c r="Y20" s="247"/>
      <c r="Z20" s="247"/>
      <c r="AA20" s="247"/>
      <c r="AB20" s="248"/>
      <c r="AC20" s="248"/>
      <c r="AD20" s="248"/>
      <c r="AE20" s="248"/>
      <c r="AF20" s="432"/>
      <c r="AG20" s="244"/>
      <c r="AH20" s="244"/>
      <c r="AI20" s="244"/>
      <c r="AJ20" s="249" t="s">
        <v>270</v>
      </c>
    </row>
    <row r="21" spans="1:36" s="150" customFormat="1">
      <c r="A21" s="481"/>
      <c r="B21" s="239"/>
      <c r="C21" s="170"/>
      <c r="D21" s="169" t="s">
        <v>60</v>
      </c>
      <c r="E21" s="243" t="s">
        <v>146</v>
      </c>
      <c r="F21" s="241"/>
      <c r="G21" s="241"/>
      <c r="H21" s="242"/>
      <c r="I21" s="242"/>
      <c r="J21" s="242"/>
      <c r="K21" s="242"/>
      <c r="L21" s="242"/>
      <c r="M21" s="241"/>
      <c r="N21" s="241"/>
      <c r="O21" s="241"/>
      <c r="P21" s="241"/>
      <c r="Q21" s="241"/>
      <c r="R21" s="242"/>
      <c r="S21" s="242"/>
      <c r="T21" s="242"/>
      <c r="U21" s="242"/>
      <c r="V21" s="242"/>
      <c r="W21" s="243"/>
      <c r="X21" s="244"/>
      <c r="Y21" s="250"/>
      <c r="Z21" s="250"/>
      <c r="AA21" s="250"/>
      <c r="AB21" s="248"/>
      <c r="AC21" s="248"/>
      <c r="AD21" s="248"/>
      <c r="AE21" s="248"/>
      <c r="AF21" s="432"/>
      <c r="AG21" s="244"/>
      <c r="AH21" s="244"/>
      <c r="AI21" s="244"/>
      <c r="AJ21" s="249" t="s">
        <v>270</v>
      </c>
    </row>
    <row r="22" spans="1:36" s="150" customFormat="1">
      <c r="A22" s="481"/>
      <c r="B22" s="239"/>
      <c r="C22" s="170"/>
      <c r="D22" s="169" t="s">
        <v>60</v>
      </c>
      <c r="E22" s="243" t="s">
        <v>147</v>
      </c>
      <c r="F22" s="241"/>
      <c r="G22" s="241"/>
      <c r="H22" s="242"/>
      <c r="I22" s="242"/>
      <c r="J22" s="242"/>
      <c r="K22" s="242"/>
      <c r="L22" s="242"/>
      <c r="M22" s="241"/>
      <c r="N22" s="241"/>
      <c r="O22" s="241"/>
      <c r="P22" s="241"/>
      <c r="Q22" s="241"/>
      <c r="R22" s="242"/>
      <c r="S22" s="242"/>
      <c r="T22" s="242"/>
      <c r="U22" s="242"/>
      <c r="V22" s="242"/>
      <c r="W22" s="243"/>
      <c r="X22" s="244"/>
      <c r="Y22" s="250"/>
      <c r="Z22" s="250"/>
      <c r="AA22" s="250"/>
      <c r="AB22" s="248"/>
      <c r="AC22" s="248"/>
      <c r="AD22" s="248"/>
      <c r="AE22" s="248"/>
      <c r="AF22" s="432"/>
      <c r="AG22" s="247"/>
      <c r="AH22" s="244"/>
      <c r="AI22" s="244"/>
      <c r="AJ22" s="249" t="s">
        <v>270</v>
      </c>
    </row>
    <row r="23" spans="1:36" s="150" customFormat="1">
      <c r="A23" s="481"/>
      <c r="B23" s="239"/>
      <c r="C23" s="170"/>
      <c r="D23" s="169" t="s">
        <v>60</v>
      </c>
      <c r="E23" s="243" t="s">
        <v>214</v>
      </c>
      <c r="F23" s="241"/>
      <c r="G23" s="241"/>
      <c r="H23" s="242"/>
      <c r="I23" s="242"/>
      <c r="J23" s="242"/>
      <c r="K23" s="242"/>
      <c r="L23" s="242"/>
      <c r="M23" s="241"/>
      <c r="N23" s="241"/>
      <c r="O23" s="241"/>
      <c r="P23" s="241"/>
      <c r="Q23" s="241"/>
      <c r="R23" s="242"/>
      <c r="S23" s="242"/>
      <c r="T23" s="242"/>
      <c r="U23" s="242"/>
      <c r="V23" s="242"/>
      <c r="W23" s="243"/>
      <c r="X23" s="244"/>
      <c r="Y23" s="247"/>
      <c r="Z23" s="247"/>
      <c r="AA23" s="247"/>
      <c r="AB23" s="248"/>
      <c r="AC23" s="248"/>
      <c r="AD23" s="248"/>
      <c r="AE23" s="248"/>
      <c r="AF23" s="432"/>
      <c r="AG23" s="244"/>
      <c r="AH23" s="244"/>
      <c r="AI23" s="244"/>
      <c r="AJ23" s="249" t="s">
        <v>270</v>
      </c>
    </row>
    <row r="24" spans="1:36" s="150" customFormat="1">
      <c r="A24" s="481"/>
      <c r="B24" s="239"/>
      <c r="C24" s="170"/>
      <c r="D24" s="169" t="s">
        <v>60</v>
      </c>
      <c r="E24" s="243" t="s">
        <v>250</v>
      </c>
      <c r="F24" s="241"/>
      <c r="G24" s="241"/>
      <c r="H24" s="242"/>
      <c r="I24" s="242"/>
      <c r="J24" s="242"/>
      <c r="K24" s="242"/>
      <c r="L24" s="242"/>
      <c r="M24" s="241"/>
      <c r="N24" s="241"/>
      <c r="O24" s="241"/>
      <c r="P24" s="241"/>
      <c r="Q24" s="241"/>
      <c r="R24" s="242"/>
      <c r="S24" s="242"/>
      <c r="T24" s="242"/>
      <c r="U24" s="242"/>
      <c r="V24" s="242"/>
      <c r="W24" s="243"/>
      <c r="X24" s="244"/>
      <c r="Y24" s="250"/>
      <c r="Z24" s="250"/>
      <c r="AA24" s="250"/>
      <c r="AB24" s="248"/>
      <c r="AC24" s="248"/>
      <c r="AD24" s="248"/>
      <c r="AE24" s="248"/>
      <c r="AF24" s="432"/>
      <c r="AG24" s="244"/>
      <c r="AH24" s="244"/>
      <c r="AI24" s="244"/>
      <c r="AJ24" s="249" t="s">
        <v>270</v>
      </c>
    </row>
    <row r="25" spans="1:36" s="150" customFormat="1">
      <c r="A25" s="481"/>
      <c r="B25" s="239"/>
      <c r="C25" s="170"/>
      <c r="D25" s="169" t="s">
        <v>60</v>
      </c>
      <c r="E25" s="243" t="s">
        <v>251</v>
      </c>
      <c r="F25" s="241"/>
      <c r="G25" s="241"/>
      <c r="H25" s="242"/>
      <c r="I25" s="242"/>
      <c r="J25" s="242"/>
      <c r="K25" s="242"/>
      <c r="L25" s="242"/>
      <c r="M25" s="241"/>
      <c r="N25" s="241"/>
      <c r="O25" s="241"/>
      <c r="P25" s="241"/>
      <c r="Q25" s="241"/>
      <c r="R25" s="242"/>
      <c r="S25" s="242"/>
      <c r="T25" s="242"/>
      <c r="U25" s="242"/>
      <c r="V25" s="242"/>
      <c r="W25" s="243"/>
      <c r="X25" s="244"/>
      <c r="Y25" s="250"/>
      <c r="Z25" s="250"/>
      <c r="AA25" s="250"/>
      <c r="AB25" s="248"/>
      <c r="AC25" s="248"/>
      <c r="AD25" s="248"/>
      <c r="AE25" s="248"/>
      <c r="AF25" s="432"/>
      <c r="AG25" s="244"/>
      <c r="AH25" s="244"/>
      <c r="AI25" s="244"/>
      <c r="AJ25" s="249" t="s">
        <v>270</v>
      </c>
    </row>
    <row r="26" spans="1:36" s="150" customFormat="1">
      <c r="A26" s="481"/>
      <c r="B26" s="239"/>
      <c r="C26" s="170"/>
      <c r="D26" s="169" t="s">
        <v>60</v>
      </c>
      <c r="E26" s="243" t="s">
        <v>239</v>
      </c>
      <c r="F26" s="241"/>
      <c r="G26" s="241"/>
      <c r="H26" s="242"/>
      <c r="I26" s="242"/>
      <c r="J26" s="242"/>
      <c r="K26" s="242"/>
      <c r="L26" s="242"/>
      <c r="M26" s="241"/>
      <c r="N26" s="241"/>
      <c r="O26" s="241"/>
      <c r="P26" s="241"/>
      <c r="Q26" s="241"/>
      <c r="R26" s="242"/>
      <c r="S26" s="242"/>
      <c r="T26" s="242"/>
      <c r="U26" s="242"/>
      <c r="V26" s="242"/>
      <c r="W26" s="243"/>
      <c r="X26" s="244"/>
      <c r="Y26" s="250"/>
      <c r="Z26" s="250"/>
      <c r="AA26" s="250"/>
      <c r="AB26" s="248"/>
      <c r="AC26" s="248"/>
      <c r="AD26" s="248"/>
      <c r="AE26" s="248"/>
      <c r="AF26" s="432"/>
      <c r="AG26" s="244"/>
      <c r="AH26" s="244"/>
      <c r="AI26" s="244"/>
      <c r="AJ26" s="249" t="s">
        <v>270</v>
      </c>
    </row>
    <row r="27" spans="1:36" s="150" customFormat="1">
      <c r="A27" s="481"/>
      <c r="B27" s="239"/>
      <c r="C27" s="170"/>
      <c r="D27" s="244"/>
      <c r="E27" s="243"/>
      <c r="F27" s="241"/>
      <c r="G27" s="241"/>
      <c r="H27" s="242"/>
      <c r="I27" s="242"/>
      <c r="J27" s="242"/>
      <c r="K27" s="242"/>
      <c r="L27" s="242"/>
      <c r="M27" s="241"/>
      <c r="N27" s="241"/>
      <c r="O27" s="241"/>
      <c r="P27" s="241"/>
      <c r="Q27" s="241"/>
      <c r="R27" s="242"/>
      <c r="S27" s="242"/>
      <c r="T27" s="242"/>
      <c r="U27" s="242"/>
      <c r="V27" s="242"/>
      <c r="W27" s="243"/>
      <c r="X27" s="244"/>
      <c r="Y27" s="247"/>
      <c r="Z27" s="244"/>
      <c r="AA27" s="244"/>
      <c r="AB27" s="245"/>
      <c r="AC27" s="245"/>
      <c r="AD27" s="245"/>
      <c r="AE27" s="245"/>
      <c r="AF27" s="431"/>
      <c r="AG27" s="244"/>
      <c r="AH27" s="244"/>
      <c r="AI27" s="244"/>
      <c r="AJ27" s="246"/>
    </row>
    <row r="28" spans="1:36">
      <c r="A28" s="478"/>
      <c r="B28" s="544"/>
      <c r="C28" s="574"/>
      <c r="D28" s="572"/>
      <c r="E28" s="547" t="s">
        <v>184</v>
      </c>
      <c r="F28" s="548"/>
      <c r="G28" s="548"/>
      <c r="H28" s="548"/>
      <c r="I28" s="548"/>
      <c r="J28" s="548"/>
      <c r="K28" s="548"/>
      <c r="L28" s="548"/>
      <c r="M28" s="548"/>
      <c r="N28" s="548"/>
      <c r="O28" s="548"/>
      <c r="P28" s="548"/>
      <c r="Q28" s="548"/>
      <c r="R28" s="548"/>
      <c r="S28" s="548"/>
      <c r="T28" s="548"/>
      <c r="U28" s="548"/>
      <c r="V28" s="548"/>
      <c r="W28" s="548"/>
      <c r="X28" s="544"/>
      <c r="Y28" s="544"/>
      <c r="Z28" s="544"/>
      <c r="AA28" s="544"/>
      <c r="AB28" s="544"/>
      <c r="AC28" s="544"/>
      <c r="AD28" s="544"/>
      <c r="AE28" s="544"/>
      <c r="AF28" s="550"/>
      <c r="AG28" s="553"/>
      <c r="AH28" s="553"/>
      <c r="AI28" s="553"/>
      <c r="AJ28" s="555"/>
    </row>
    <row r="29" spans="1:36" s="150" customFormat="1">
      <c r="A29" s="481"/>
      <c r="B29" s="239"/>
      <c r="C29" s="240"/>
      <c r="D29" s="239"/>
      <c r="E29" s="241"/>
      <c r="F29" s="241"/>
      <c r="G29" s="241"/>
      <c r="H29" s="242"/>
      <c r="I29" s="242"/>
      <c r="J29" s="242"/>
      <c r="K29" s="242"/>
      <c r="L29" s="242"/>
      <c r="M29" s="241"/>
      <c r="N29" s="241"/>
      <c r="O29" s="241"/>
      <c r="P29" s="241"/>
      <c r="Q29" s="241"/>
      <c r="R29" s="242"/>
      <c r="S29" s="242"/>
      <c r="T29" s="242"/>
      <c r="U29" s="242"/>
      <c r="V29" s="242"/>
      <c r="W29" s="241"/>
      <c r="X29" s="239"/>
      <c r="Y29" s="239"/>
      <c r="Z29" s="239"/>
      <c r="AA29" s="239"/>
      <c r="AB29" s="251"/>
      <c r="AC29" s="251"/>
      <c r="AD29" s="251"/>
      <c r="AE29" s="251"/>
      <c r="AF29" s="433"/>
      <c r="AG29" s="239"/>
      <c r="AH29" s="239"/>
      <c r="AI29" s="239"/>
      <c r="AJ29" s="252"/>
    </row>
    <row r="30" spans="1:36" s="150" customFormat="1">
      <c r="A30" s="434"/>
      <c r="B30" s="169"/>
      <c r="C30" s="170" t="s">
        <v>2</v>
      </c>
      <c r="D30" s="169" t="s">
        <v>60</v>
      </c>
      <c r="E30" s="170" t="s">
        <v>11</v>
      </c>
      <c r="F30" s="170"/>
      <c r="G30" s="170"/>
      <c r="H30" s="242"/>
      <c r="I30" s="242"/>
      <c r="J30" s="242"/>
      <c r="K30" s="242"/>
      <c r="L30" s="242"/>
      <c r="M30" s="170"/>
      <c r="N30" s="170"/>
      <c r="O30" s="170"/>
      <c r="P30" s="170"/>
      <c r="Q30" s="170"/>
      <c r="R30" s="242"/>
      <c r="S30" s="242"/>
      <c r="T30" s="184"/>
      <c r="U30" s="184"/>
      <c r="V30" s="184"/>
      <c r="W30" s="253"/>
      <c r="X30" s="250"/>
      <c r="Y30" s="250"/>
      <c r="Z30" s="250"/>
      <c r="AA30" s="250"/>
      <c r="AB30" s="248"/>
      <c r="AC30" s="248"/>
      <c r="AD30" s="248"/>
      <c r="AE30" s="248"/>
      <c r="AF30" s="432"/>
      <c r="AG30" s="250"/>
      <c r="AH30" s="250"/>
      <c r="AI30" s="250"/>
      <c r="AJ30" s="249" t="s">
        <v>270</v>
      </c>
    </row>
    <row r="31" spans="1:36" s="150" customFormat="1">
      <c r="A31" s="434"/>
      <c r="B31" s="169"/>
      <c r="C31" s="170" t="s">
        <v>68</v>
      </c>
      <c r="D31" s="169" t="s">
        <v>60</v>
      </c>
      <c r="E31" s="170" t="s">
        <v>69</v>
      </c>
      <c r="F31" s="170"/>
      <c r="G31" s="170"/>
      <c r="H31" s="242"/>
      <c r="I31" s="242"/>
      <c r="J31" s="242"/>
      <c r="K31" s="242"/>
      <c r="L31" s="242"/>
      <c r="M31" s="170"/>
      <c r="N31" s="254"/>
      <c r="O31" s="254"/>
      <c r="P31" s="254"/>
      <c r="Q31" s="254"/>
      <c r="R31" s="242"/>
      <c r="S31" s="242"/>
      <c r="T31" s="255"/>
      <c r="U31" s="255"/>
      <c r="V31" s="255"/>
      <c r="W31" s="254"/>
      <c r="X31" s="250"/>
      <c r="Y31" s="250"/>
      <c r="Z31" s="250"/>
      <c r="AA31" s="250"/>
      <c r="AB31" s="248">
        <v>100</v>
      </c>
      <c r="AC31" s="248">
        <v>100</v>
      </c>
      <c r="AD31" s="248">
        <v>100</v>
      </c>
      <c r="AE31" s="248">
        <v>100</v>
      </c>
      <c r="AF31" s="432">
        <v>100</v>
      </c>
      <c r="AG31" s="250"/>
      <c r="AH31" s="250"/>
      <c r="AI31" s="250"/>
      <c r="AJ31" s="249" t="s">
        <v>270</v>
      </c>
    </row>
    <row r="32" spans="1:36" s="150" customFormat="1">
      <c r="A32" s="434"/>
      <c r="B32" s="169"/>
      <c r="C32" s="170" t="s">
        <v>1</v>
      </c>
      <c r="D32" s="169" t="s">
        <v>60</v>
      </c>
      <c r="E32" s="170" t="s">
        <v>0</v>
      </c>
      <c r="F32" s="170"/>
      <c r="G32" s="170"/>
      <c r="H32" s="242"/>
      <c r="I32" s="242"/>
      <c r="J32" s="242"/>
      <c r="K32" s="242"/>
      <c r="L32" s="242"/>
      <c r="M32" s="170"/>
      <c r="N32" s="170"/>
      <c r="O32" s="170"/>
      <c r="P32" s="170"/>
      <c r="Q32" s="170"/>
      <c r="R32" s="242"/>
      <c r="S32" s="242"/>
      <c r="T32" s="184"/>
      <c r="U32" s="184"/>
      <c r="V32" s="184"/>
      <c r="W32" s="170"/>
      <c r="X32" s="435"/>
      <c r="Y32" s="250"/>
      <c r="Z32" s="250"/>
      <c r="AA32" s="250"/>
      <c r="AB32" s="248"/>
      <c r="AC32" s="248"/>
      <c r="AD32" s="248"/>
      <c r="AE32" s="248"/>
      <c r="AF32" s="432"/>
      <c r="AG32" s="250"/>
      <c r="AH32" s="250"/>
      <c r="AI32" s="250"/>
      <c r="AJ32" s="249" t="s">
        <v>270</v>
      </c>
    </row>
    <row r="33" spans="1:36" s="150" customFormat="1">
      <c r="A33" s="434"/>
      <c r="B33" s="169"/>
      <c r="C33" s="170" t="s">
        <v>7</v>
      </c>
      <c r="D33" s="169" t="s">
        <v>60</v>
      </c>
      <c r="E33" s="170" t="s">
        <v>9</v>
      </c>
      <c r="F33" s="170"/>
      <c r="G33" s="170"/>
      <c r="H33" s="242"/>
      <c r="I33" s="242"/>
      <c r="J33" s="242"/>
      <c r="K33" s="242"/>
      <c r="L33" s="242"/>
      <c r="M33" s="170"/>
      <c r="N33" s="170"/>
      <c r="O33" s="170"/>
      <c r="P33" s="170"/>
      <c r="Q33" s="170"/>
      <c r="R33" s="242"/>
      <c r="S33" s="242"/>
      <c r="T33" s="184"/>
      <c r="U33" s="184"/>
      <c r="V33" s="184"/>
      <c r="W33" s="170"/>
      <c r="X33" s="435"/>
      <c r="Y33" s="250"/>
      <c r="Z33" s="250"/>
      <c r="AA33" s="250"/>
      <c r="AB33" s="248"/>
      <c r="AC33" s="248"/>
      <c r="AD33" s="248"/>
      <c r="AE33" s="248"/>
      <c r="AF33" s="432"/>
      <c r="AG33" s="250"/>
      <c r="AH33" s="250"/>
      <c r="AI33" s="250"/>
      <c r="AJ33" s="249" t="s">
        <v>270</v>
      </c>
    </row>
    <row r="34" spans="1:36" s="150" customFormat="1">
      <c r="A34" s="481"/>
      <c r="B34" s="239"/>
      <c r="C34" s="170"/>
      <c r="D34" s="169" t="s">
        <v>60</v>
      </c>
      <c r="E34" s="243" t="s">
        <v>252</v>
      </c>
      <c r="F34" s="241"/>
      <c r="G34" s="241"/>
      <c r="H34" s="242"/>
      <c r="I34" s="242"/>
      <c r="J34" s="242"/>
      <c r="K34" s="242"/>
      <c r="L34" s="242"/>
      <c r="M34" s="241"/>
      <c r="N34" s="241"/>
      <c r="O34" s="241"/>
      <c r="P34" s="241"/>
      <c r="Q34" s="241"/>
      <c r="R34" s="242"/>
      <c r="S34" s="242"/>
      <c r="T34" s="242"/>
      <c r="U34" s="242"/>
      <c r="V34" s="242"/>
      <c r="W34" s="243"/>
      <c r="X34" s="244"/>
      <c r="Y34" s="250"/>
      <c r="Z34" s="250"/>
      <c r="AA34" s="250"/>
      <c r="AB34" s="248"/>
      <c r="AC34" s="248"/>
      <c r="AD34" s="248"/>
      <c r="AE34" s="248"/>
      <c r="AF34" s="432"/>
      <c r="AG34" s="244"/>
      <c r="AH34" s="244"/>
      <c r="AI34" s="244"/>
      <c r="AJ34" s="249" t="s">
        <v>270</v>
      </c>
    </row>
    <row r="35" spans="1:36" s="150" customFormat="1">
      <c r="A35" s="481"/>
      <c r="B35" s="239"/>
      <c r="C35" s="170"/>
      <c r="D35" s="169" t="s">
        <v>60</v>
      </c>
      <c r="E35" s="243" t="s">
        <v>253</v>
      </c>
      <c r="F35" s="241"/>
      <c r="G35" s="241"/>
      <c r="H35" s="242"/>
      <c r="I35" s="242"/>
      <c r="J35" s="242"/>
      <c r="K35" s="242"/>
      <c r="L35" s="242"/>
      <c r="M35" s="241"/>
      <c r="N35" s="241"/>
      <c r="O35" s="241"/>
      <c r="P35" s="241"/>
      <c r="Q35" s="241"/>
      <c r="R35" s="242"/>
      <c r="S35" s="242"/>
      <c r="T35" s="242"/>
      <c r="U35" s="242"/>
      <c r="V35" s="242"/>
      <c r="W35" s="243"/>
      <c r="X35" s="244"/>
      <c r="Y35" s="250"/>
      <c r="Z35" s="250"/>
      <c r="AA35" s="250"/>
      <c r="AB35" s="248"/>
      <c r="AC35" s="248"/>
      <c r="AD35" s="248"/>
      <c r="AE35" s="248"/>
      <c r="AF35" s="432"/>
      <c r="AG35" s="244"/>
      <c r="AH35" s="244"/>
      <c r="AI35" s="244"/>
      <c r="AJ35" s="249" t="s">
        <v>270</v>
      </c>
    </row>
    <row r="36" spans="1:36" s="150" customFormat="1">
      <c r="A36" s="481"/>
      <c r="B36" s="239"/>
      <c r="C36" s="170"/>
      <c r="D36" s="169"/>
      <c r="E36" s="243"/>
      <c r="F36" s="241"/>
      <c r="G36" s="241"/>
      <c r="H36" s="242"/>
      <c r="I36" s="242"/>
      <c r="J36" s="242"/>
      <c r="K36" s="242"/>
      <c r="L36" s="242"/>
      <c r="M36" s="241"/>
      <c r="N36" s="241"/>
      <c r="O36" s="241"/>
      <c r="P36" s="241"/>
      <c r="Q36" s="241"/>
      <c r="R36" s="242"/>
      <c r="S36" s="242"/>
      <c r="T36" s="242"/>
      <c r="U36" s="242"/>
      <c r="V36" s="242"/>
      <c r="W36" s="243"/>
      <c r="X36" s="244"/>
      <c r="Y36" s="250"/>
      <c r="Z36" s="250"/>
      <c r="AA36" s="250"/>
      <c r="AB36" s="173"/>
      <c r="AC36" s="173"/>
      <c r="AD36" s="173"/>
      <c r="AE36" s="173"/>
      <c r="AF36" s="400"/>
      <c r="AG36" s="244"/>
      <c r="AH36" s="244"/>
      <c r="AI36" s="244"/>
      <c r="AJ36" s="249"/>
    </row>
    <row r="37" spans="1:36" s="150" customFormat="1">
      <c r="A37" s="481"/>
      <c r="B37" s="239"/>
      <c r="C37" s="170" t="s">
        <v>3</v>
      </c>
      <c r="D37" s="169" t="s">
        <v>60</v>
      </c>
      <c r="E37" s="243" t="s">
        <v>4</v>
      </c>
      <c r="F37" s="241"/>
      <c r="G37" s="241"/>
      <c r="H37" s="242"/>
      <c r="I37" s="242"/>
      <c r="J37" s="242"/>
      <c r="K37" s="242"/>
      <c r="L37" s="242"/>
      <c r="M37" s="241"/>
      <c r="N37" s="241"/>
      <c r="O37" s="241"/>
      <c r="P37" s="241"/>
      <c r="Q37" s="241"/>
      <c r="R37" s="242"/>
      <c r="S37" s="242"/>
      <c r="T37" s="242"/>
      <c r="U37" s="242"/>
      <c r="V37" s="242"/>
      <c r="W37" s="243"/>
      <c r="X37" s="244"/>
      <c r="Y37" s="250"/>
      <c r="Z37" s="250"/>
      <c r="AA37" s="250"/>
      <c r="AB37" s="248"/>
      <c r="AC37" s="248"/>
      <c r="AD37" s="248"/>
      <c r="AE37" s="248"/>
      <c r="AF37" s="432"/>
      <c r="AG37" s="244"/>
      <c r="AH37" s="244"/>
      <c r="AI37" s="244"/>
      <c r="AJ37" s="249" t="s">
        <v>270</v>
      </c>
    </row>
    <row r="38" spans="1:36" s="150" customFormat="1">
      <c r="A38" s="481"/>
      <c r="B38" s="239"/>
      <c r="C38" s="170" t="s">
        <v>10</v>
      </c>
      <c r="D38" s="169" t="s">
        <v>60</v>
      </c>
      <c r="E38" s="243" t="s">
        <v>67</v>
      </c>
      <c r="F38" s="241"/>
      <c r="G38" s="241"/>
      <c r="H38" s="242"/>
      <c r="I38" s="242"/>
      <c r="J38" s="242"/>
      <c r="K38" s="242"/>
      <c r="L38" s="242"/>
      <c r="M38" s="241"/>
      <c r="N38" s="241"/>
      <c r="O38" s="241"/>
      <c r="P38" s="241"/>
      <c r="Q38" s="241"/>
      <c r="R38" s="242"/>
      <c r="S38" s="242"/>
      <c r="T38" s="242"/>
      <c r="U38" s="242"/>
      <c r="V38" s="242"/>
      <c r="W38" s="243"/>
      <c r="X38" s="244"/>
      <c r="Y38" s="250"/>
      <c r="Z38" s="250"/>
      <c r="AA38" s="250"/>
      <c r="AB38" s="248"/>
      <c r="AC38" s="248"/>
      <c r="AD38" s="248"/>
      <c r="AE38" s="248"/>
      <c r="AF38" s="432"/>
      <c r="AG38" s="244"/>
      <c r="AH38" s="244"/>
      <c r="AI38" s="244"/>
      <c r="AJ38" s="249" t="s">
        <v>270</v>
      </c>
    </row>
    <row r="39" spans="1:36" s="150" customFormat="1">
      <c r="A39" s="481"/>
      <c r="B39" s="239"/>
      <c r="C39" s="170" t="s">
        <v>8</v>
      </c>
      <c r="D39" s="169" t="s">
        <v>60</v>
      </c>
      <c r="E39" s="243" t="s">
        <v>5</v>
      </c>
      <c r="F39" s="241"/>
      <c r="G39" s="241"/>
      <c r="H39" s="242"/>
      <c r="I39" s="242"/>
      <c r="J39" s="242"/>
      <c r="K39" s="242"/>
      <c r="L39" s="242"/>
      <c r="M39" s="241"/>
      <c r="N39" s="241"/>
      <c r="O39" s="241"/>
      <c r="P39" s="241"/>
      <c r="Q39" s="241"/>
      <c r="R39" s="242"/>
      <c r="S39" s="242"/>
      <c r="T39" s="242"/>
      <c r="U39" s="242"/>
      <c r="V39" s="242"/>
      <c r="W39" s="243"/>
      <c r="X39" s="244"/>
      <c r="Y39" s="250"/>
      <c r="Z39" s="250"/>
      <c r="AA39" s="250"/>
      <c r="AB39" s="248"/>
      <c r="AC39" s="248"/>
      <c r="AD39" s="248"/>
      <c r="AE39" s="248"/>
      <c r="AF39" s="432"/>
      <c r="AG39" s="244"/>
      <c r="AH39" s="244"/>
      <c r="AI39" s="244"/>
      <c r="AJ39" s="249" t="s">
        <v>270</v>
      </c>
    </row>
    <row r="40" spans="1:36" s="150" customFormat="1">
      <c r="A40" s="481"/>
      <c r="B40" s="239"/>
      <c r="C40" s="170" t="s">
        <v>12</v>
      </c>
      <c r="D40" s="169" t="s">
        <v>60</v>
      </c>
      <c r="E40" s="243" t="s">
        <v>6</v>
      </c>
      <c r="F40" s="241"/>
      <c r="G40" s="241"/>
      <c r="H40" s="242"/>
      <c r="I40" s="242"/>
      <c r="J40" s="242"/>
      <c r="K40" s="242"/>
      <c r="L40" s="242"/>
      <c r="M40" s="241"/>
      <c r="N40" s="241"/>
      <c r="O40" s="241"/>
      <c r="P40" s="241"/>
      <c r="Q40" s="241"/>
      <c r="R40" s="242"/>
      <c r="S40" s="242"/>
      <c r="T40" s="242"/>
      <c r="U40" s="242"/>
      <c r="V40" s="242"/>
      <c r="W40" s="243"/>
      <c r="X40" s="244"/>
      <c r="Y40" s="250"/>
      <c r="Z40" s="250"/>
      <c r="AA40" s="250"/>
      <c r="AB40" s="248"/>
      <c r="AC40" s="248"/>
      <c r="AD40" s="248"/>
      <c r="AE40" s="248"/>
      <c r="AF40" s="432"/>
      <c r="AG40" s="244"/>
      <c r="AH40" s="244"/>
      <c r="AI40" s="244"/>
      <c r="AJ40" s="249" t="s">
        <v>270</v>
      </c>
    </row>
    <row r="41" spans="1:36" s="150" customFormat="1">
      <c r="A41" s="481"/>
      <c r="B41" s="239"/>
      <c r="C41" s="170"/>
      <c r="D41" s="169" t="s">
        <v>60</v>
      </c>
      <c r="E41" s="243" t="s">
        <v>254</v>
      </c>
      <c r="F41" s="241"/>
      <c r="G41" s="241"/>
      <c r="H41" s="242"/>
      <c r="I41" s="242"/>
      <c r="J41" s="242"/>
      <c r="K41" s="242"/>
      <c r="L41" s="242"/>
      <c r="M41" s="241"/>
      <c r="N41" s="241"/>
      <c r="O41" s="241"/>
      <c r="P41" s="241"/>
      <c r="Q41" s="241"/>
      <c r="R41" s="242"/>
      <c r="S41" s="242"/>
      <c r="T41" s="242"/>
      <c r="U41" s="242"/>
      <c r="V41" s="242"/>
      <c r="W41" s="243"/>
      <c r="X41" s="244"/>
      <c r="Y41" s="250"/>
      <c r="Z41" s="250"/>
      <c r="AA41" s="250"/>
      <c r="AB41" s="248"/>
      <c r="AC41" s="248"/>
      <c r="AD41" s="248"/>
      <c r="AE41" s="248"/>
      <c r="AF41" s="432"/>
      <c r="AG41" s="244"/>
      <c r="AH41" s="244"/>
      <c r="AI41" s="244"/>
      <c r="AJ41" s="249" t="s">
        <v>270</v>
      </c>
    </row>
    <row r="42" spans="1:36" s="150" customFormat="1">
      <c r="A42" s="481"/>
      <c r="B42" s="239"/>
      <c r="C42" s="170"/>
      <c r="D42" s="169" t="s">
        <v>60</v>
      </c>
      <c r="E42" s="243" t="s">
        <v>255</v>
      </c>
      <c r="F42" s="241"/>
      <c r="G42" s="241"/>
      <c r="H42" s="242"/>
      <c r="I42" s="242"/>
      <c r="J42" s="242"/>
      <c r="K42" s="242"/>
      <c r="L42" s="242"/>
      <c r="M42" s="241"/>
      <c r="N42" s="241"/>
      <c r="O42" s="241"/>
      <c r="P42" s="241"/>
      <c r="Q42" s="241"/>
      <c r="R42" s="242"/>
      <c r="S42" s="242"/>
      <c r="T42" s="242"/>
      <c r="U42" s="242"/>
      <c r="V42" s="242"/>
      <c r="W42" s="243"/>
      <c r="X42" s="244"/>
      <c r="Y42" s="250"/>
      <c r="Z42" s="250"/>
      <c r="AA42" s="250"/>
      <c r="AB42" s="248"/>
      <c r="AC42" s="248"/>
      <c r="AD42" s="248"/>
      <c r="AE42" s="248"/>
      <c r="AF42" s="432"/>
      <c r="AG42" s="244"/>
      <c r="AH42" s="244"/>
      <c r="AI42" s="244"/>
      <c r="AJ42" s="249" t="s">
        <v>270</v>
      </c>
    </row>
    <row r="43" spans="1:36" s="150" customFormat="1">
      <c r="A43" s="434"/>
      <c r="B43" s="169"/>
      <c r="C43" s="170"/>
      <c r="D43" s="169"/>
      <c r="E43" s="170"/>
      <c r="F43" s="170"/>
      <c r="G43" s="170"/>
      <c r="H43" s="242"/>
      <c r="I43" s="242"/>
      <c r="J43" s="242"/>
      <c r="K43" s="242"/>
      <c r="L43" s="242"/>
      <c r="M43" s="170"/>
      <c r="N43" s="170"/>
      <c r="O43" s="170"/>
      <c r="P43" s="170"/>
      <c r="Q43" s="170"/>
      <c r="R43" s="242"/>
      <c r="S43" s="242"/>
      <c r="T43" s="184"/>
      <c r="U43" s="184"/>
      <c r="V43" s="184"/>
      <c r="W43" s="170"/>
      <c r="X43" s="169"/>
      <c r="Y43" s="256"/>
      <c r="Z43" s="256"/>
      <c r="AA43" s="256"/>
      <c r="AB43" s="257"/>
      <c r="AC43" s="258"/>
      <c r="AD43" s="258"/>
      <c r="AE43" s="258"/>
      <c r="AF43" s="436"/>
      <c r="AG43" s="259"/>
      <c r="AH43" s="259"/>
      <c r="AI43" s="259"/>
      <c r="AJ43" s="249"/>
    </row>
    <row r="44" spans="1:36">
      <c r="A44" s="478"/>
      <c r="B44" s="544"/>
      <c r="C44" s="545"/>
      <c r="D44" s="572" t="s">
        <v>41</v>
      </c>
      <c r="E44" s="547" t="s">
        <v>292</v>
      </c>
      <c r="F44" s="548"/>
      <c r="G44" s="548"/>
      <c r="H44" s="548"/>
      <c r="I44" s="548"/>
      <c r="J44" s="548"/>
      <c r="K44" s="548"/>
      <c r="L44" s="548"/>
      <c r="M44" s="548"/>
      <c r="N44" s="548"/>
      <c r="O44" s="548"/>
      <c r="P44" s="548"/>
      <c r="Q44" s="548"/>
      <c r="R44" s="548"/>
      <c r="S44" s="548"/>
      <c r="T44" s="548"/>
      <c r="U44" s="548"/>
      <c r="V44" s="548"/>
      <c r="W44" s="548"/>
      <c r="X44" s="544"/>
      <c r="Y44" s="544"/>
      <c r="Z44" s="544"/>
      <c r="AA44" s="544"/>
      <c r="AB44" s="544"/>
      <c r="AC44" s="544"/>
      <c r="AD44" s="544"/>
      <c r="AE44" s="544"/>
      <c r="AF44" s="550"/>
      <c r="AG44" s="544"/>
      <c r="AH44" s="544"/>
      <c r="AI44" s="544"/>
      <c r="AJ44" s="551"/>
    </row>
    <row r="45" spans="1:36" s="150" customFormat="1">
      <c r="A45" s="481"/>
      <c r="B45" s="239"/>
      <c r="C45" s="260"/>
      <c r="D45" s="239"/>
      <c r="E45" s="241"/>
      <c r="F45" s="241"/>
      <c r="G45" s="241"/>
      <c r="H45" s="242"/>
      <c r="I45" s="242"/>
      <c r="J45" s="242"/>
      <c r="K45" s="242"/>
      <c r="L45" s="242"/>
      <c r="M45" s="241"/>
      <c r="N45" s="241"/>
      <c r="O45" s="241"/>
      <c r="P45" s="241"/>
      <c r="Q45" s="241"/>
      <c r="R45" s="242"/>
      <c r="S45" s="242"/>
      <c r="T45" s="242"/>
      <c r="U45" s="242"/>
      <c r="V45" s="242"/>
      <c r="W45" s="241"/>
      <c r="X45" s="239"/>
      <c r="Y45" s="239"/>
      <c r="Z45" s="239"/>
      <c r="AA45" s="239"/>
      <c r="AB45" s="251"/>
      <c r="AC45" s="251"/>
      <c r="AD45" s="251"/>
      <c r="AE45" s="251"/>
      <c r="AF45" s="433"/>
      <c r="AG45" s="239"/>
      <c r="AH45" s="239"/>
      <c r="AI45" s="239"/>
      <c r="AJ45" s="252"/>
    </row>
    <row r="46" spans="1:36" s="150" customFormat="1">
      <c r="A46" s="437"/>
      <c r="B46" s="439"/>
      <c r="C46" s="438" t="s">
        <v>72</v>
      </c>
      <c r="D46" s="439" t="s">
        <v>58</v>
      </c>
      <c r="E46" s="170" t="s">
        <v>198</v>
      </c>
      <c r="F46" s="170"/>
      <c r="G46" s="170"/>
      <c r="H46" s="184"/>
      <c r="I46" s="184"/>
      <c r="J46" s="184"/>
      <c r="K46" s="184"/>
      <c r="L46" s="184"/>
      <c r="M46" s="170"/>
      <c r="N46" s="170"/>
      <c r="O46" s="170"/>
      <c r="P46" s="170"/>
      <c r="Q46" s="170"/>
      <c r="R46" s="184"/>
      <c r="S46" s="184"/>
      <c r="T46" s="184"/>
      <c r="U46" s="184"/>
      <c r="V46" s="184"/>
      <c r="W46" s="170"/>
      <c r="X46" s="439"/>
      <c r="Y46" s="263">
        <v>100</v>
      </c>
      <c r="Z46" s="439"/>
      <c r="AA46" s="439"/>
      <c r="AB46" s="440"/>
      <c r="AC46" s="440"/>
      <c r="AD46" s="440"/>
      <c r="AE46" s="440"/>
      <c r="AF46" s="441"/>
      <c r="AG46" s="261"/>
      <c r="AH46" s="261"/>
      <c r="AI46" s="261"/>
      <c r="AJ46" s="264" t="s">
        <v>97</v>
      </c>
    </row>
    <row r="47" spans="1:36" s="150" customFormat="1">
      <c r="A47" s="437"/>
      <c r="B47" s="439"/>
      <c r="C47" s="438" t="s">
        <v>73</v>
      </c>
      <c r="D47" s="439" t="s">
        <v>58</v>
      </c>
      <c r="E47" s="170" t="s">
        <v>199</v>
      </c>
      <c r="F47" s="170"/>
      <c r="G47" s="170"/>
      <c r="H47" s="184"/>
      <c r="I47" s="184"/>
      <c r="J47" s="184"/>
      <c r="K47" s="184"/>
      <c r="L47" s="184"/>
      <c r="M47" s="170"/>
      <c r="N47" s="170"/>
      <c r="O47" s="170"/>
      <c r="P47" s="170"/>
      <c r="Q47" s="170"/>
      <c r="R47" s="184"/>
      <c r="S47" s="184"/>
      <c r="T47" s="184"/>
      <c r="U47" s="184"/>
      <c r="V47" s="184"/>
      <c r="W47" s="170"/>
      <c r="X47" s="439"/>
      <c r="Y47" s="263"/>
      <c r="Z47" s="439"/>
      <c r="AA47" s="439"/>
      <c r="AB47" s="440"/>
      <c r="AC47" s="440"/>
      <c r="AD47" s="440"/>
      <c r="AE47" s="440"/>
      <c r="AF47" s="441"/>
      <c r="AG47" s="261"/>
      <c r="AH47" s="261"/>
      <c r="AI47" s="261"/>
      <c r="AJ47" s="264" t="s">
        <v>97</v>
      </c>
    </row>
    <row r="48" spans="1:36" s="150" customFormat="1">
      <c r="A48" s="437"/>
      <c r="B48" s="439"/>
      <c r="C48" s="438"/>
      <c r="D48" s="439"/>
      <c r="E48" s="170"/>
      <c r="F48" s="170"/>
      <c r="G48" s="170"/>
      <c r="H48" s="184"/>
      <c r="I48" s="184"/>
      <c r="J48" s="184"/>
      <c r="K48" s="184"/>
      <c r="L48" s="184"/>
      <c r="M48" s="170"/>
      <c r="N48" s="170"/>
      <c r="O48" s="170"/>
      <c r="P48" s="170"/>
      <c r="Q48" s="170"/>
      <c r="R48" s="184"/>
      <c r="S48" s="184"/>
      <c r="T48" s="184"/>
      <c r="U48" s="184"/>
      <c r="V48" s="184"/>
      <c r="W48" s="170"/>
      <c r="X48" s="439"/>
      <c r="Y48" s="265"/>
      <c r="Z48" s="439"/>
      <c r="AA48" s="439"/>
      <c r="AB48" s="440"/>
      <c r="AC48" s="440"/>
      <c r="AD48" s="440"/>
      <c r="AE48" s="440"/>
      <c r="AF48" s="441"/>
      <c r="AG48" s="261"/>
      <c r="AH48" s="261"/>
      <c r="AI48" s="261"/>
      <c r="AJ48" s="264"/>
    </row>
    <row r="49" spans="1:36" s="150" customFormat="1">
      <c r="A49" s="481"/>
      <c r="B49" s="239"/>
      <c r="C49" s="170" t="s">
        <v>234</v>
      </c>
      <c r="D49" s="169" t="s">
        <v>60</v>
      </c>
      <c r="E49" s="243" t="s">
        <v>236</v>
      </c>
      <c r="F49" s="241"/>
      <c r="G49" s="241"/>
      <c r="H49" s="242"/>
      <c r="I49" s="242"/>
      <c r="J49" s="242"/>
      <c r="K49" s="242"/>
      <c r="L49" s="242"/>
      <c r="M49" s="241"/>
      <c r="N49" s="241"/>
      <c r="O49" s="241"/>
      <c r="P49" s="241"/>
      <c r="Q49" s="241"/>
      <c r="R49" s="242"/>
      <c r="S49" s="242"/>
      <c r="T49" s="242"/>
      <c r="U49" s="242"/>
      <c r="V49" s="242"/>
      <c r="W49" s="243"/>
      <c r="X49" s="244"/>
      <c r="Y49" s="250"/>
      <c r="Z49" s="250"/>
      <c r="AA49" s="250"/>
      <c r="AB49" s="248"/>
      <c r="AC49" s="248"/>
      <c r="AD49" s="248"/>
      <c r="AE49" s="248"/>
      <c r="AF49" s="432"/>
      <c r="AG49" s="244"/>
      <c r="AH49" s="244"/>
      <c r="AI49" s="244"/>
      <c r="AJ49" s="249" t="s">
        <v>270</v>
      </c>
    </row>
    <row r="50" spans="1:36" s="150" customFormat="1">
      <c r="A50" s="481"/>
      <c r="B50" s="239"/>
      <c r="C50" s="170" t="s">
        <v>235</v>
      </c>
      <c r="D50" s="169" t="s">
        <v>60</v>
      </c>
      <c r="E50" s="243" t="s">
        <v>237</v>
      </c>
      <c r="F50" s="241"/>
      <c r="G50" s="241"/>
      <c r="H50" s="242"/>
      <c r="I50" s="242"/>
      <c r="J50" s="242"/>
      <c r="K50" s="242"/>
      <c r="L50" s="242"/>
      <c r="M50" s="241"/>
      <c r="N50" s="241"/>
      <c r="O50" s="241"/>
      <c r="P50" s="241"/>
      <c r="Q50" s="241"/>
      <c r="R50" s="242"/>
      <c r="S50" s="242"/>
      <c r="T50" s="242"/>
      <c r="U50" s="242"/>
      <c r="V50" s="242"/>
      <c r="W50" s="243"/>
      <c r="X50" s="244"/>
      <c r="Y50" s="250"/>
      <c r="Z50" s="250"/>
      <c r="AA50" s="250"/>
      <c r="AB50" s="248"/>
      <c r="AC50" s="248"/>
      <c r="AD50" s="248"/>
      <c r="AE50" s="248"/>
      <c r="AF50" s="432"/>
      <c r="AG50" s="244"/>
      <c r="AH50" s="244"/>
      <c r="AI50" s="244"/>
      <c r="AJ50" s="249" t="s">
        <v>270</v>
      </c>
    </row>
    <row r="51" spans="1:36" s="150" customFormat="1">
      <c r="A51" s="437"/>
      <c r="B51" s="439"/>
      <c r="C51" s="438"/>
      <c r="D51" s="439"/>
      <c r="E51" s="438"/>
      <c r="F51" s="438"/>
      <c r="G51" s="438"/>
      <c r="H51" s="184"/>
      <c r="I51" s="184"/>
      <c r="J51" s="184"/>
      <c r="K51" s="184"/>
      <c r="L51" s="184"/>
      <c r="M51" s="438"/>
      <c r="N51" s="438"/>
      <c r="O51" s="438"/>
      <c r="P51" s="438"/>
      <c r="Q51" s="438"/>
      <c r="R51" s="184"/>
      <c r="S51" s="184"/>
      <c r="T51" s="184"/>
      <c r="U51" s="184"/>
      <c r="V51" s="184"/>
      <c r="W51" s="438"/>
      <c r="X51" s="439"/>
      <c r="Y51" s="439"/>
      <c r="Z51" s="439"/>
      <c r="AA51" s="439"/>
      <c r="AB51" s="440"/>
      <c r="AC51" s="440"/>
      <c r="AD51" s="440"/>
      <c r="AE51" s="440"/>
      <c r="AF51" s="441"/>
      <c r="AG51" s="261"/>
      <c r="AH51" s="261"/>
      <c r="AI51" s="261"/>
      <c r="AJ51" s="264"/>
    </row>
    <row r="52" spans="1:36">
      <c r="A52" s="478"/>
      <c r="B52" s="544"/>
      <c r="C52" s="545"/>
      <c r="D52" s="572" t="s">
        <v>41</v>
      </c>
      <c r="E52" s="547" t="s">
        <v>217</v>
      </c>
      <c r="F52" s="548"/>
      <c r="G52" s="548"/>
      <c r="H52" s="548"/>
      <c r="I52" s="548"/>
      <c r="J52" s="548"/>
      <c r="K52" s="548"/>
      <c r="L52" s="548"/>
      <c r="M52" s="548"/>
      <c r="N52" s="548"/>
      <c r="O52" s="548"/>
      <c r="P52" s="548"/>
      <c r="Q52" s="548"/>
      <c r="R52" s="548"/>
      <c r="S52" s="548"/>
      <c r="T52" s="548"/>
      <c r="U52" s="548"/>
      <c r="V52" s="548"/>
      <c r="W52" s="548"/>
      <c r="X52" s="544"/>
      <c r="Y52" s="544"/>
      <c r="Z52" s="544"/>
      <c r="AA52" s="544"/>
      <c r="AB52" s="544"/>
      <c r="AC52" s="544"/>
      <c r="AD52" s="544"/>
      <c r="AE52" s="544"/>
      <c r="AF52" s="550"/>
      <c r="AG52" s="544"/>
      <c r="AH52" s="544"/>
      <c r="AI52" s="544"/>
      <c r="AJ52" s="551"/>
    </row>
    <row r="53" spans="1:36" s="150" customFormat="1">
      <c r="A53" s="481"/>
      <c r="B53" s="239"/>
      <c r="C53" s="260"/>
      <c r="D53" s="239"/>
      <c r="E53" s="241"/>
      <c r="F53" s="241"/>
      <c r="G53" s="241"/>
      <c r="H53" s="242"/>
      <c r="I53" s="242"/>
      <c r="J53" s="242"/>
      <c r="K53" s="242"/>
      <c r="L53" s="242"/>
      <c r="M53" s="241"/>
      <c r="N53" s="241"/>
      <c r="O53" s="241"/>
      <c r="P53" s="241"/>
      <c r="Q53" s="241"/>
      <c r="R53" s="242"/>
      <c r="S53" s="242"/>
      <c r="T53" s="242"/>
      <c r="U53" s="242"/>
      <c r="V53" s="242"/>
      <c r="W53" s="241"/>
      <c r="X53" s="239"/>
      <c r="Y53" s="239"/>
      <c r="Z53" s="239"/>
      <c r="AA53" s="239"/>
      <c r="AB53" s="251"/>
      <c r="AC53" s="251"/>
      <c r="AD53" s="251"/>
      <c r="AE53" s="251"/>
      <c r="AF53" s="433"/>
      <c r="AG53" s="239"/>
      <c r="AH53" s="239"/>
      <c r="AI53" s="239"/>
      <c r="AJ53" s="252"/>
    </row>
    <row r="54" spans="1:36" s="150" customFormat="1">
      <c r="A54" s="437"/>
      <c r="B54" s="439"/>
      <c r="C54" s="438" t="s">
        <v>70</v>
      </c>
      <c r="D54" s="439" t="s">
        <v>60</v>
      </c>
      <c r="E54" s="170" t="s">
        <v>219</v>
      </c>
      <c r="F54" s="438"/>
      <c r="G54" s="438"/>
      <c r="H54" s="184"/>
      <c r="I54" s="184"/>
      <c r="J54" s="184"/>
      <c r="K54" s="184"/>
      <c r="L54" s="184"/>
      <c r="M54" s="438"/>
      <c r="N54" s="438"/>
      <c r="O54" s="438"/>
      <c r="P54" s="438"/>
      <c r="Q54" s="438"/>
      <c r="R54" s="184"/>
      <c r="S54" s="184"/>
      <c r="T54" s="184"/>
      <c r="U54" s="184"/>
      <c r="V54" s="184"/>
      <c r="W54" s="438"/>
      <c r="X54" s="439"/>
      <c r="Y54" s="439"/>
      <c r="Z54" s="439"/>
      <c r="AA54" s="248">
        <v>1000</v>
      </c>
      <c r="AB54" s="248">
        <v>1057.051619606827</v>
      </c>
      <c r="AC54" s="248">
        <v>1128.1025338443972</v>
      </c>
      <c r="AD54" s="248">
        <v>1209.0347411208004</v>
      </c>
      <c r="AE54" s="248">
        <v>1294.9967690533499</v>
      </c>
      <c r="AF54" s="432">
        <v>1386.7688353989417</v>
      </c>
      <c r="AG54" s="261"/>
      <c r="AH54" s="261"/>
      <c r="AI54" s="261"/>
      <c r="AJ54" s="264" t="s">
        <v>270</v>
      </c>
    </row>
    <row r="55" spans="1:36" s="150" customFormat="1">
      <c r="A55" s="437"/>
      <c r="B55" s="439"/>
      <c r="C55" s="170" t="s">
        <v>71</v>
      </c>
      <c r="D55" s="169" t="s">
        <v>60</v>
      </c>
      <c r="E55" s="170" t="s">
        <v>220</v>
      </c>
      <c r="F55" s="170"/>
      <c r="G55" s="170"/>
      <c r="H55" s="184"/>
      <c r="I55" s="184"/>
      <c r="J55" s="184"/>
      <c r="K55" s="184"/>
      <c r="L55" s="184"/>
      <c r="M55" s="170"/>
      <c r="N55" s="170"/>
      <c r="O55" s="170"/>
      <c r="P55" s="170"/>
      <c r="Q55" s="170"/>
      <c r="R55" s="184"/>
      <c r="S55" s="184"/>
      <c r="T55" s="184"/>
      <c r="U55" s="184"/>
      <c r="V55" s="184"/>
      <c r="W55" s="170"/>
      <c r="X55" s="169"/>
      <c r="Y55" s="169"/>
      <c r="Z55" s="169"/>
      <c r="AA55" s="248"/>
      <c r="AB55" s="248"/>
      <c r="AC55" s="248"/>
      <c r="AD55" s="248"/>
      <c r="AE55" s="248"/>
      <c r="AF55" s="432"/>
      <c r="AG55" s="261"/>
      <c r="AH55" s="261"/>
      <c r="AI55" s="261"/>
      <c r="AJ55" s="264" t="s">
        <v>270</v>
      </c>
    </row>
    <row r="56" spans="1:36" s="150" customFormat="1">
      <c r="A56" s="437"/>
      <c r="B56" s="439"/>
      <c r="C56" s="170"/>
      <c r="D56" s="169"/>
      <c r="E56" s="170"/>
      <c r="F56" s="170"/>
      <c r="G56" s="170"/>
      <c r="H56" s="184"/>
      <c r="I56" s="184"/>
      <c r="J56" s="184"/>
      <c r="K56" s="184"/>
      <c r="L56" s="184"/>
      <c r="M56" s="170"/>
      <c r="N56" s="170"/>
      <c r="O56" s="170"/>
      <c r="P56" s="170"/>
      <c r="Q56" s="170"/>
      <c r="R56" s="184"/>
      <c r="S56" s="184"/>
      <c r="T56" s="184"/>
      <c r="U56" s="184"/>
      <c r="V56" s="184"/>
      <c r="W56" s="170"/>
      <c r="X56" s="169"/>
      <c r="Y56" s="169"/>
      <c r="Z56" s="169"/>
      <c r="AA56" s="265"/>
      <c r="AB56" s="440"/>
      <c r="AC56" s="440"/>
      <c r="AD56" s="440"/>
      <c r="AE56" s="440"/>
      <c r="AF56" s="441"/>
      <c r="AG56" s="261"/>
      <c r="AH56" s="261"/>
      <c r="AI56" s="261"/>
      <c r="AJ56" s="264"/>
    </row>
    <row r="57" spans="1:36">
      <c r="A57" s="478"/>
      <c r="B57" s="544"/>
      <c r="C57" s="545"/>
      <c r="D57" s="572" t="s">
        <v>41</v>
      </c>
      <c r="E57" s="547" t="s">
        <v>218</v>
      </c>
      <c r="F57" s="548"/>
      <c r="G57" s="548"/>
      <c r="H57" s="548"/>
      <c r="I57" s="548"/>
      <c r="J57" s="548"/>
      <c r="K57" s="548"/>
      <c r="L57" s="548"/>
      <c r="M57" s="548"/>
      <c r="N57" s="548"/>
      <c r="O57" s="548"/>
      <c r="P57" s="548"/>
      <c r="Q57" s="548"/>
      <c r="R57" s="548"/>
      <c r="S57" s="548"/>
      <c r="T57" s="548"/>
      <c r="U57" s="548"/>
      <c r="V57" s="548"/>
      <c r="W57" s="548"/>
      <c r="X57" s="544"/>
      <c r="Y57" s="544"/>
      <c r="Z57" s="544"/>
      <c r="AA57" s="544"/>
      <c r="AB57" s="544"/>
      <c r="AC57" s="544"/>
      <c r="AD57" s="544"/>
      <c r="AE57" s="544"/>
      <c r="AF57" s="550"/>
      <c r="AG57" s="544"/>
      <c r="AH57" s="544"/>
      <c r="AI57" s="544"/>
      <c r="AJ57" s="551"/>
    </row>
    <row r="58" spans="1:36" s="150" customFormat="1">
      <c r="A58" s="437"/>
      <c r="B58" s="439"/>
      <c r="C58" s="438"/>
      <c r="D58" s="439"/>
      <c r="E58" s="438"/>
      <c r="F58" s="438"/>
      <c r="G58" s="438"/>
      <c r="H58" s="184"/>
      <c r="I58" s="184"/>
      <c r="J58" s="184"/>
      <c r="K58" s="184"/>
      <c r="L58" s="184"/>
      <c r="M58" s="438"/>
      <c r="N58" s="438"/>
      <c r="O58" s="438"/>
      <c r="P58" s="438"/>
      <c r="Q58" s="438"/>
      <c r="R58" s="184"/>
      <c r="S58" s="184"/>
      <c r="T58" s="184"/>
      <c r="U58" s="184"/>
      <c r="V58" s="184"/>
      <c r="W58" s="438"/>
      <c r="X58" s="439"/>
      <c r="Y58" s="439"/>
      <c r="Z58" s="439"/>
      <c r="AA58" s="439"/>
      <c r="AB58" s="440"/>
      <c r="AC58" s="440"/>
      <c r="AD58" s="440"/>
      <c r="AE58" s="440"/>
      <c r="AF58" s="441"/>
      <c r="AG58" s="261"/>
      <c r="AH58" s="261"/>
      <c r="AI58" s="261"/>
      <c r="AJ58" s="264"/>
    </row>
    <row r="59" spans="1:36" s="150" customFormat="1">
      <c r="A59" s="437"/>
      <c r="B59" s="439"/>
      <c r="C59" s="438" t="s">
        <v>271</v>
      </c>
      <c r="D59" s="439" t="s">
        <v>61</v>
      </c>
      <c r="E59" s="170" t="s">
        <v>394</v>
      </c>
      <c r="F59" s="170"/>
      <c r="G59" s="170"/>
      <c r="H59" s="184"/>
      <c r="I59" s="184"/>
      <c r="J59" s="184"/>
      <c r="K59" s="184"/>
      <c r="L59" s="184"/>
      <c r="M59" s="170"/>
      <c r="N59" s="170"/>
      <c r="O59" s="170"/>
      <c r="P59" s="170"/>
      <c r="Q59" s="170"/>
      <c r="R59" s="184"/>
      <c r="S59" s="184"/>
      <c r="T59" s="184"/>
      <c r="U59" s="184"/>
      <c r="V59" s="184"/>
      <c r="W59" s="170"/>
      <c r="X59" s="439"/>
      <c r="Y59" s="266">
        <v>5.0999999999999997E-2</v>
      </c>
      <c r="Z59" s="439"/>
      <c r="AA59" s="439"/>
      <c r="AB59" s="440"/>
      <c r="AC59" s="440"/>
      <c r="AD59" s="440"/>
      <c r="AE59" s="440"/>
      <c r="AF59" s="441"/>
      <c r="AG59" s="261"/>
      <c r="AH59" s="261"/>
      <c r="AI59" s="261"/>
      <c r="AJ59" s="264" t="s">
        <v>97</v>
      </c>
    </row>
    <row r="60" spans="1:36" s="150" customFormat="1">
      <c r="A60" s="437"/>
      <c r="B60" s="439"/>
      <c r="C60" s="438"/>
      <c r="D60" s="439" t="s">
        <v>61</v>
      </c>
      <c r="E60" s="170" t="s">
        <v>297</v>
      </c>
      <c r="F60" s="170"/>
      <c r="G60" s="170"/>
      <c r="H60" s="184"/>
      <c r="I60" s="184"/>
      <c r="J60" s="184"/>
      <c r="K60" s="184"/>
      <c r="L60" s="184"/>
      <c r="M60" s="170"/>
      <c r="N60" s="170"/>
      <c r="O60" s="170"/>
      <c r="P60" s="170"/>
      <c r="Q60" s="170"/>
      <c r="R60" s="184"/>
      <c r="S60" s="184"/>
      <c r="T60" s="184"/>
      <c r="U60" s="184"/>
      <c r="V60" s="184"/>
      <c r="W60" s="170"/>
      <c r="X60" s="439"/>
      <c r="Y60" s="266">
        <v>6.2600000000000003E-2</v>
      </c>
      <c r="Z60" s="439"/>
      <c r="AA60" s="439"/>
      <c r="AB60" s="440"/>
      <c r="AC60" s="440"/>
      <c r="AD60" s="440"/>
      <c r="AE60" s="440"/>
      <c r="AF60" s="441"/>
      <c r="AG60" s="261"/>
      <c r="AH60" s="261"/>
      <c r="AI60" s="261"/>
      <c r="AJ60" s="264" t="s">
        <v>97</v>
      </c>
    </row>
    <row r="61" spans="1:36" s="150" customFormat="1">
      <c r="A61" s="437"/>
      <c r="B61" s="439"/>
      <c r="C61" s="438"/>
      <c r="D61" s="439"/>
      <c r="E61" s="438"/>
      <c r="F61" s="438"/>
      <c r="G61" s="438"/>
      <c r="H61" s="184"/>
      <c r="I61" s="184"/>
      <c r="J61" s="184"/>
      <c r="K61" s="184"/>
      <c r="L61" s="184"/>
      <c r="M61" s="438"/>
      <c r="N61" s="438"/>
      <c r="O61" s="438"/>
      <c r="P61" s="438"/>
      <c r="Q61" s="438"/>
      <c r="R61" s="184"/>
      <c r="S61" s="184"/>
      <c r="T61" s="184"/>
      <c r="U61" s="184"/>
      <c r="V61" s="184"/>
      <c r="W61" s="438"/>
      <c r="X61" s="439"/>
      <c r="Y61" s="439"/>
      <c r="Z61" s="439"/>
      <c r="AA61" s="439"/>
      <c r="AB61" s="440"/>
      <c r="AC61" s="440"/>
      <c r="AD61" s="440"/>
      <c r="AE61" s="440"/>
      <c r="AF61" s="441"/>
      <c r="AG61" s="261"/>
      <c r="AH61" s="261"/>
      <c r="AI61" s="261"/>
      <c r="AJ61" s="264"/>
    </row>
    <row r="62" spans="1:36" s="150" customFormat="1">
      <c r="A62" s="437"/>
      <c r="B62" s="439"/>
      <c r="C62" s="438"/>
      <c r="D62" s="439"/>
      <c r="E62" s="438"/>
      <c r="F62" s="438"/>
      <c r="G62" s="438"/>
      <c r="H62" s="184"/>
      <c r="I62" s="184"/>
      <c r="J62" s="184"/>
      <c r="K62" s="184"/>
      <c r="L62" s="184"/>
      <c r="M62" s="438"/>
      <c r="N62" s="438"/>
      <c r="O62" s="438"/>
      <c r="P62" s="438"/>
      <c r="Q62" s="438"/>
      <c r="R62" s="184"/>
      <c r="S62" s="184"/>
      <c r="T62" s="184"/>
      <c r="U62" s="184"/>
      <c r="V62" s="184"/>
      <c r="W62" s="438"/>
      <c r="X62" s="439"/>
      <c r="Y62" s="439"/>
      <c r="Z62" s="439"/>
      <c r="AA62" s="439"/>
      <c r="AB62" s="442"/>
      <c r="AC62" s="440"/>
      <c r="AD62" s="440"/>
      <c r="AE62" s="440"/>
      <c r="AF62" s="441"/>
      <c r="AG62" s="261"/>
      <c r="AH62" s="261"/>
      <c r="AI62" s="261"/>
      <c r="AJ62" s="264"/>
    </row>
    <row r="63" spans="1:36">
      <c r="A63" s="478"/>
      <c r="B63" s="544"/>
      <c r="C63" s="554"/>
      <c r="D63" s="572"/>
      <c r="E63" s="547" t="s">
        <v>148</v>
      </c>
      <c r="F63" s="548"/>
      <c r="G63" s="548"/>
      <c r="H63" s="548"/>
      <c r="I63" s="548"/>
      <c r="J63" s="548"/>
      <c r="K63" s="548"/>
      <c r="L63" s="548"/>
      <c r="M63" s="548"/>
      <c r="N63" s="548"/>
      <c r="O63" s="548"/>
      <c r="P63" s="548"/>
      <c r="Q63" s="548"/>
      <c r="R63" s="548"/>
      <c r="S63" s="548"/>
      <c r="T63" s="548"/>
      <c r="U63" s="548"/>
      <c r="V63" s="548"/>
      <c r="W63" s="548"/>
      <c r="X63" s="544"/>
      <c r="Y63" s="544"/>
      <c r="Z63" s="544"/>
      <c r="AA63" s="544"/>
      <c r="AB63" s="544"/>
      <c r="AC63" s="544"/>
      <c r="AD63" s="544"/>
      <c r="AE63" s="544"/>
      <c r="AF63" s="550"/>
      <c r="AG63" s="544"/>
      <c r="AH63" s="544"/>
      <c r="AI63" s="544"/>
      <c r="AJ63" s="551"/>
    </row>
    <row r="64" spans="1:36" s="150" customFormat="1">
      <c r="A64" s="481"/>
      <c r="B64" s="239"/>
      <c r="C64" s="260"/>
      <c r="D64" s="239"/>
      <c r="E64" s="241"/>
      <c r="F64" s="241"/>
      <c r="G64" s="241"/>
      <c r="H64" s="242"/>
      <c r="I64" s="242"/>
      <c r="J64" s="242"/>
      <c r="K64" s="242"/>
      <c r="L64" s="242"/>
      <c r="M64" s="241"/>
      <c r="N64" s="241"/>
      <c r="O64" s="241"/>
      <c r="P64" s="241"/>
      <c r="Q64" s="241"/>
      <c r="R64" s="242"/>
      <c r="S64" s="242"/>
      <c r="T64" s="242"/>
      <c r="U64" s="242"/>
      <c r="V64" s="242"/>
      <c r="W64" s="267"/>
      <c r="X64" s="247"/>
      <c r="Y64" s="247"/>
      <c r="Z64" s="247"/>
      <c r="AA64" s="247"/>
      <c r="AB64" s="268"/>
      <c r="AC64" s="268"/>
      <c r="AD64" s="268"/>
      <c r="AE64" s="268"/>
      <c r="AF64" s="443"/>
      <c r="AG64" s="269"/>
      <c r="AH64" s="270"/>
      <c r="AI64" s="239"/>
      <c r="AJ64" s="252"/>
    </row>
    <row r="65" spans="1:36" s="150" customFormat="1">
      <c r="A65" s="481"/>
      <c r="B65" s="239"/>
      <c r="C65" s="170"/>
      <c r="D65" s="169" t="s">
        <v>60</v>
      </c>
      <c r="E65" s="243" t="s">
        <v>11</v>
      </c>
      <c r="F65" s="241"/>
      <c r="G65" s="241"/>
      <c r="H65" s="242"/>
      <c r="I65" s="242"/>
      <c r="J65" s="242"/>
      <c r="K65" s="242"/>
      <c r="L65" s="242"/>
      <c r="M65" s="241"/>
      <c r="N65" s="241"/>
      <c r="O65" s="241"/>
      <c r="P65" s="241"/>
      <c r="Q65" s="241"/>
      <c r="R65" s="242"/>
      <c r="S65" s="242"/>
      <c r="T65" s="242"/>
      <c r="U65" s="242"/>
      <c r="V65" s="242"/>
      <c r="W65" s="243"/>
      <c r="X65" s="244"/>
      <c r="Y65" s="250"/>
      <c r="Z65" s="250"/>
      <c r="AA65" s="250"/>
      <c r="AB65" s="248"/>
      <c r="AC65" s="248"/>
      <c r="AD65" s="248"/>
      <c r="AE65" s="248"/>
      <c r="AF65" s="432"/>
      <c r="AG65" s="244"/>
      <c r="AH65" s="244"/>
      <c r="AI65" s="244"/>
      <c r="AJ65" s="249" t="s">
        <v>109</v>
      </c>
    </row>
    <row r="66" spans="1:36" s="150" customFormat="1">
      <c r="A66" s="481"/>
      <c r="B66" s="239"/>
      <c r="C66" s="170"/>
      <c r="D66" s="169" t="s">
        <v>60</v>
      </c>
      <c r="E66" s="243" t="s">
        <v>69</v>
      </c>
      <c r="F66" s="241"/>
      <c r="G66" s="241"/>
      <c r="H66" s="242"/>
      <c r="I66" s="242"/>
      <c r="J66" s="242"/>
      <c r="K66" s="242"/>
      <c r="L66" s="242"/>
      <c r="M66" s="241"/>
      <c r="N66" s="241"/>
      <c r="O66" s="241"/>
      <c r="P66" s="241"/>
      <c r="Q66" s="241"/>
      <c r="R66" s="242"/>
      <c r="S66" s="242"/>
      <c r="T66" s="242"/>
      <c r="U66" s="242"/>
      <c r="V66" s="242"/>
      <c r="W66" s="243"/>
      <c r="X66" s="244"/>
      <c r="Y66" s="250"/>
      <c r="Z66" s="250"/>
      <c r="AA66" s="250"/>
      <c r="AB66" s="248">
        <v>100.07671076923079</v>
      </c>
      <c r="AC66" s="248">
        <v>104.58016275384614</v>
      </c>
      <c r="AD66" s="248">
        <v>108.44962877573843</v>
      </c>
      <c r="AE66" s="248">
        <v>111.70311763901057</v>
      </c>
      <c r="AF66" s="432">
        <v>115.05421116818093</v>
      </c>
      <c r="AG66" s="244"/>
      <c r="AH66" s="244"/>
      <c r="AI66" s="244"/>
      <c r="AJ66" s="249" t="s">
        <v>109</v>
      </c>
    </row>
    <row r="67" spans="1:36" s="150" customFormat="1">
      <c r="A67" s="481"/>
      <c r="B67" s="239"/>
      <c r="C67" s="170"/>
      <c r="D67" s="169" t="s">
        <v>60</v>
      </c>
      <c r="E67" s="243" t="s">
        <v>426</v>
      </c>
      <c r="F67" s="241"/>
      <c r="G67" s="241"/>
      <c r="H67" s="242"/>
      <c r="I67" s="242"/>
      <c r="J67" s="242"/>
      <c r="K67" s="242"/>
      <c r="L67" s="242"/>
      <c r="M67" s="241"/>
      <c r="N67" s="241"/>
      <c r="O67" s="241"/>
      <c r="P67" s="241"/>
      <c r="Q67" s="241"/>
      <c r="R67" s="242"/>
      <c r="S67" s="242"/>
      <c r="T67" s="242"/>
      <c r="U67" s="242"/>
      <c r="V67" s="242"/>
      <c r="W67" s="243"/>
      <c r="X67" s="244"/>
      <c r="Y67" s="250"/>
      <c r="Z67" s="250"/>
      <c r="AA67" s="250"/>
      <c r="AB67" s="248"/>
      <c r="AC67" s="248"/>
      <c r="AD67" s="248"/>
      <c r="AE67" s="248"/>
      <c r="AF67" s="432"/>
      <c r="AG67" s="244"/>
      <c r="AH67" s="244"/>
      <c r="AI67" s="244"/>
      <c r="AJ67" s="249" t="s">
        <v>109</v>
      </c>
    </row>
    <row r="68" spans="1:36" s="150" customFormat="1">
      <c r="A68" s="481"/>
      <c r="B68" s="239"/>
      <c r="C68" s="170"/>
      <c r="D68" s="169" t="s">
        <v>60</v>
      </c>
      <c r="E68" s="243" t="s">
        <v>427</v>
      </c>
      <c r="F68" s="241"/>
      <c r="G68" s="241"/>
      <c r="H68" s="242"/>
      <c r="I68" s="242"/>
      <c r="J68" s="242"/>
      <c r="K68" s="242"/>
      <c r="L68" s="242"/>
      <c r="M68" s="241"/>
      <c r="N68" s="241"/>
      <c r="O68" s="241"/>
      <c r="P68" s="241"/>
      <c r="Q68" s="241"/>
      <c r="R68" s="242"/>
      <c r="S68" s="242"/>
      <c r="T68" s="242"/>
      <c r="U68" s="242"/>
      <c r="V68" s="242"/>
      <c r="W68" s="243"/>
      <c r="X68" s="244"/>
      <c r="Y68" s="250"/>
      <c r="Z68" s="250"/>
      <c r="AA68" s="250"/>
      <c r="AB68" s="248"/>
      <c r="AC68" s="248"/>
      <c r="AD68" s="248"/>
      <c r="AE68" s="248"/>
      <c r="AF68" s="432"/>
      <c r="AG68" s="244"/>
      <c r="AH68" s="244"/>
      <c r="AI68" s="244"/>
      <c r="AJ68" s="249" t="s">
        <v>109</v>
      </c>
    </row>
    <row r="69" spans="1:36" s="150" customFormat="1">
      <c r="A69" s="481"/>
      <c r="B69" s="239"/>
      <c r="C69" s="170"/>
      <c r="D69" s="169" t="s">
        <v>60</v>
      </c>
      <c r="E69" s="243" t="s">
        <v>258</v>
      </c>
      <c r="F69" s="241"/>
      <c r="G69" s="241"/>
      <c r="H69" s="242"/>
      <c r="I69" s="242"/>
      <c r="J69" s="242"/>
      <c r="K69" s="242"/>
      <c r="L69" s="242"/>
      <c r="M69" s="241"/>
      <c r="N69" s="241"/>
      <c r="O69" s="241"/>
      <c r="P69" s="241"/>
      <c r="Q69" s="241"/>
      <c r="R69" s="242"/>
      <c r="S69" s="242"/>
      <c r="T69" s="242"/>
      <c r="U69" s="242"/>
      <c r="V69" s="242"/>
      <c r="W69" s="243"/>
      <c r="X69" s="244"/>
      <c r="Y69" s="250"/>
      <c r="Z69" s="250"/>
      <c r="AA69" s="250"/>
      <c r="AB69" s="248"/>
      <c r="AC69" s="248"/>
      <c r="AD69" s="248"/>
      <c r="AE69" s="248"/>
      <c r="AF69" s="432"/>
      <c r="AG69" s="244"/>
      <c r="AH69" s="244"/>
      <c r="AI69" s="244"/>
      <c r="AJ69" s="249" t="s">
        <v>109</v>
      </c>
    </row>
    <row r="70" spans="1:36" s="150" customFormat="1">
      <c r="A70" s="481"/>
      <c r="B70" s="239"/>
      <c r="C70" s="170"/>
      <c r="D70" s="169" t="s">
        <v>60</v>
      </c>
      <c r="E70" s="243" t="s">
        <v>259</v>
      </c>
      <c r="F70" s="241"/>
      <c r="G70" s="241"/>
      <c r="H70" s="242"/>
      <c r="I70" s="242"/>
      <c r="J70" s="242"/>
      <c r="K70" s="242"/>
      <c r="L70" s="242"/>
      <c r="M70" s="241"/>
      <c r="N70" s="241"/>
      <c r="O70" s="241"/>
      <c r="P70" s="241"/>
      <c r="Q70" s="241"/>
      <c r="R70" s="242"/>
      <c r="S70" s="242"/>
      <c r="T70" s="242"/>
      <c r="U70" s="242"/>
      <c r="V70" s="242"/>
      <c r="W70" s="243"/>
      <c r="X70" s="244"/>
      <c r="Y70" s="250"/>
      <c r="Z70" s="250"/>
      <c r="AA70" s="250"/>
      <c r="AB70" s="248"/>
      <c r="AC70" s="248"/>
      <c r="AD70" s="248"/>
      <c r="AE70" s="248"/>
      <c r="AF70" s="432"/>
      <c r="AG70" s="244"/>
      <c r="AH70" s="244"/>
      <c r="AI70" s="244"/>
      <c r="AJ70" s="249" t="s">
        <v>109</v>
      </c>
    </row>
    <row r="71" spans="1:36" s="150" customFormat="1">
      <c r="A71" s="113"/>
      <c r="B71" s="115"/>
      <c r="C71" s="169"/>
      <c r="D71" s="169"/>
      <c r="E71" s="170"/>
      <c r="F71" s="170"/>
      <c r="G71" s="170"/>
      <c r="H71" s="184"/>
      <c r="I71" s="184"/>
      <c r="J71" s="184"/>
      <c r="K71" s="184"/>
      <c r="L71" s="184"/>
      <c r="M71" s="170"/>
      <c r="N71" s="170"/>
      <c r="O71" s="170"/>
      <c r="P71" s="170"/>
      <c r="Q71" s="170"/>
      <c r="R71" s="184"/>
      <c r="S71" s="184"/>
      <c r="T71" s="184"/>
      <c r="U71" s="184"/>
      <c r="V71" s="184"/>
      <c r="W71" s="170"/>
      <c r="X71" s="142"/>
      <c r="Y71" s="142"/>
      <c r="Z71" s="142"/>
      <c r="AA71" s="142"/>
      <c r="AB71" s="177"/>
      <c r="AC71" s="177"/>
      <c r="AD71" s="177"/>
      <c r="AE71" s="177"/>
      <c r="AF71" s="397"/>
      <c r="AG71" s="244"/>
      <c r="AH71" s="37"/>
      <c r="AI71" s="37"/>
      <c r="AJ71" s="271"/>
    </row>
    <row r="72" spans="1:36" s="150" customFormat="1">
      <c r="A72" s="481"/>
      <c r="B72" s="239"/>
      <c r="C72" s="170"/>
      <c r="D72" s="169" t="s">
        <v>60</v>
      </c>
      <c r="E72" s="243" t="s">
        <v>4</v>
      </c>
      <c r="F72" s="241"/>
      <c r="G72" s="241"/>
      <c r="H72" s="242"/>
      <c r="I72" s="242"/>
      <c r="J72" s="242"/>
      <c r="K72" s="242"/>
      <c r="L72" s="242"/>
      <c r="M72" s="241"/>
      <c r="N72" s="241"/>
      <c r="O72" s="241"/>
      <c r="P72" s="241"/>
      <c r="Q72" s="241"/>
      <c r="R72" s="242"/>
      <c r="S72" s="242"/>
      <c r="T72" s="242"/>
      <c r="U72" s="242"/>
      <c r="V72" s="242"/>
      <c r="W72" s="243"/>
      <c r="X72" s="244"/>
      <c r="Y72" s="250"/>
      <c r="Z72" s="250"/>
      <c r="AA72" s="250"/>
      <c r="AB72" s="248"/>
      <c r="AC72" s="248"/>
      <c r="AD72" s="248"/>
      <c r="AE72" s="248"/>
      <c r="AF72" s="432"/>
      <c r="AG72" s="244"/>
      <c r="AH72" s="244"/>
      <c r="AI72" s="244"/>
      <c r="AJ72" s="249" t="s">
        <v>109</v>
      </c>
    </row>
    <row r="73" spans="1:36" s="150" customFormat="1">
      <c r="A73" s="481"/>
      <c r="B73" s="239"/>
      <c r="C73" s="170"/>
      <c r="D73" s="169" t="s">
        <v>60</v>
      </c>
      <c r="E73" s="243" t="s">
        <v>67</v>
      </c>
      <c r="F73" s="241"/>
      <c r="G73" s="241"/>
      <c r="H73" s="242"/>
      <c r="I73" s="242"/>
      <c r="J73" s="242"/>
      <c r="K73" s="242"/>
      <c r="L73" s="242"/>
      <c r="M73" s="241"/>
      <c r="N73" s="241"/>
      <c r="O73" s="241"/>
      <c r="P73" s="241"/>
      <c r="Q73" s="241"/>
      <c r="R73" s="242"/>
      <c r="S73" s="242"/>
      <c r="T73" s="242"/>
      <c r="U73" s="242"/>
      <c r="V73" s="242"/>
      <c r="W73" s="243"/>
      <c r="X73" s="244"/>
      <c r="Y73" s="250"/>
      <c r="Z73" s="250"/>
      <c r="AA73" s="250"/>
      <c r="AB73" s="248"/>
      <c r="AC73" s="248"/>
      <c r="AD73" s="248"/>
      <c r="AE73" s="248"/>
      <c r="AF73" s="432"/>
      <c r="AG73" s="244"/>
      <c r="AH73" s="244"/>
      <c r="AI73" s="244"/>
      <c r="AJ73" s="249" t="s">
        <v>109</v>
      </c>
    </row>
    <row r="74" spans="1:36" s="150" customFormat="1">
      <c r="A74" s="481"/>
      <c r="B74" s="239"/>
      <c r="C74" s="170"/>
      <c r="D74" s="169" t="s">
        <v>60</v>
      </c>
      <c r="E74" s="243" t="s">
        <v>428</v>
      </c>
      <c r="F74" s="241"/>
      <c r="G74" s="241"/>
      <c r="H74" s="242"/>
      <c r="I74" s="242"/>
      <c r="J74" s="242"/>
      <c r="K74" s="242"/>
      <c r="L74" s="242"/>
      <c r="M74" s="241"/>
      <c r="N74" s="241"/>
      <c r="O74" s="241"/>
      <c r="P74" s="241"/>
      <c r="Q74" s="241"/>
      <c r="R74" s="242"/>
      <c r="S74" s="242"/>
      <c r="T74" s="242"/>
      <c r="U74" s="242"/>
      <c r="V74" s="242"/>
      <c r="W74" s="243"/>
      <c r="X74" s="244"/>
      <c r="Y74" s="250"/>
      <c r="Z74" s="250"/>
      <c r="AA74" s="250"/>
      <c r="AB74" s="248"/>
      <c r="AC74" s="248"/>
      <c r="AD74" s="248"/>
      <c r="AE74" s="248"/>
      <c r="AF74" s="432"/>
      <c r="AG74" s="244"/>
      <c r="AH74" s="244"/>
      <c r="AI74" s="244"/>
      <c r="AJ74" s="249" t="s">
        <v>109</v>
      </c>
    </row>
    <row r="75" spans="1:36" s="150" customFormat="1">
      <c r="A75" s="481"/>
      <c r="B75" s="239"/>
      <c r="C75" s="170"/>
      <c r="D75" s="169" t="s">
        <v>60</v>
      </c>
      <c r="E75" s="243" t="s">
        <v>429</v>
      </c>
      <c r="F75" s="241"/>
      <c r="G75" s="241"/>
      <c r="H75" s="242"/>
      <c r="I75" s="242"/>
      <c r="J75" s="242"/>
      <c r="K75" s="242"/>
      <c r="L75" s="242"/>
      <c r="M75" s="241"/>
      <c r="N75" s="241"/>
      <c r="O75" s="241"/>
      <c r="P75" s="241"/>
      <c r="Q75" s="241"/>
      <c r="R75" s="242"/>
      <c r="S75" s="242"/>
      <c r="T75" s="242"/>
      <c r="U75" s="242"/>
      <c r="V75" s="242"/>
      <c r="W75" s="243"/>
      <c r="X75" s="244"/>
      <c r="Y75" s="250"/>
      <c r="Z75" s="250"/>
      <c r="AA75" s="250"/>
      <c r="AB75" s="248"/>
      <c r="AC75" s="248"/>
      <c r="AD75" s="248"/>
      <c r="AE75" s="248"/>
      <c r="AF75" s="432"/>
      <c r="AG75" s="244"/>
      <c r="AH75" s="244"/>
      <c r="AI75" s="244"/>
      <c r="AJ75" s="249" t="s">
        <v>109</v>
      </c>
    </row>
    <row r="76" spans="1:36" s="150" customFormat="1">
      <c r="A76" s="481"/>
      <c r="B76" s="239"/>
      <c r="C76" s="170"/>
      <c r="D76" s="169" t="s">
        <v>60</v>
      </c>
      <c r="E76" s="243" t="s">
        <v>260</v>
      </c>
      <c r="F76" s="241"/>
      <c r="G76" s="241"/>
      <c r="H76" s="242"/>
      <c r="I76" s="242"/>
      <c r="J76" s="242"/>
      <c r="K76" s="242"/>
      <c r="L76" s="242"/>
      <c r="M76" s="241"/>
      <c r="N76" s="241"/>
      <c r="O76" s="241"/>
      <c r="P76" s="241"/>
      <c r="Q76" s="241"/>
      <c r="R76" s="242"/>
      <c r="S76" s="242"/>
      <c r="T76" s="242"/>
      <c r="U76" s="242"/>
      <c r="V76" s="242"/>
      <c r="W76" s="243"/>
      <c r="X76" s="244"/>
      <c r="Y76" s="250"/>
      <c r="Z76" s="250"/>
      <c r="AA76" s="250"/>
      <c r="AB76" s="248"/>
      <c r="AC76" s="248"/>
      <c r="AD76" s="248"/>
      <c r="AE76" s="248"/>
      <c r="AF76" s="432"/>
      <c r="AG76" s="244"/>
      <c r="AH76" s="244"/>
      <c r="AI76" s="244"/>
      <c r="AJ76" s="249" t="s">
        <v>109</v>
      </c>
    </row>
    <row r="77" spans="1:36" s="150" customFormat="1">
      <c r="A77" s="481"/>
      <c r="B77" s="239"/>
      <c r="C77" s="170"/>
      <c r="D77" s="169" t="s">
        <v>60</v>
      </c>
      <c r="E77" s="243" t="s">
        <v>261</v>
      </c>
      <c r="F77" s="241"/>
      <c r="G77" s="241"/>
      <c r="H77" s="242"/>
      <c r="I77" s="242"/>
      <c r="J77" s="242"/>
      <c r="K77" s="242"/>
      <c r="L77" s="242"/>
      <c r="M77" s="241"/>
      <c r="N77" s="241"/>
      <c r="O77" s="241"/>
      <c r="P77" s="241"/>
      <c r="Q77" s="241"/>
      <c r="R77" s="242"/>
      <c r="S77" s="242"/>
      <c r="T77" s="242"/>
      <c r="U77" s="242"/>
      <c r="V77" s="242"/>
      <c r="W77" s="243"/>
      <c r="X77" s="244"/>
      <c r="Y77" s="250"/>
      <c r="Z77" s="250"/>
      <c r="AA77" s="250"/>
      <c r="AB77" s="248"/>
      <c r="AC77" s="248"/>
      <c r="AD77" s="248"/>
      <c r="AE77" s="248"/>
      <c r="AF77" s="432"/>
      <c r="AG77" s="244"/>
      <c r="AH77" s="244"/>
      <c r="AI77" s="244"/>
      <c r="AJ77" s="249" t="s">
        <v>109</v>
      </c>
    </row>
    <row r="78" spans="1:36" s="150" customFormat="1">
      <c r="A78" s="113"/>
      <c r="B78" s="142"/>
      <c r="C78" s="143"/>
      <c r="D78" s="169"/>
      <c r="E78" s="170"/>
      <c r="F78" s="170"/>
      <c r="G78" s="170"/>
      <c r="H78" s="184"/>
      <c r="I78" s="184"/>
      <c r="J78" s="184"/>
      <c r="K78" s="184"/>
      <c r="L78" s="184"/>
      <c r="M78" s="170"/>
      <c r="N78" s="170"/>
      <c r="O78" s="170"/>
      <c r="P78" s="170"/>
      <c r="Q78" s="170"/>
      <c r="R78" s="184"/>
      <c r="S78" s="184"/>
      <c r="T78" s="184"/>
      <c r="U78" s="184"/>
      <c r="V78" s="184"/>
      <c r="W78" s="253"/>
      <c r="X78" s="253"/>
      <c r="Y78" s="253"/>
      <c r="Z78" s="253"/>
      <c r="AA78" s="253"/>
      <c r="AB78" s="177"/>
      <c r="AC78" s="177"/>
      <c r="AD78" s="177"/>
      <c r="AE78" s="177"/>
      <c r="AF78" s="397"/>
      <c r="AG78" s="37"/>
      <c r="AH78" s="37"/>
      <c r="AI78" s="37"/>
      <c r="AJ78" s="271"/>
    </row>
    <row r="79" spans="1:36" s="150" customFormat="1">
      <c r="A79" s="437"/>
      <c r="B79" s="439"/>
      <c r="C79" s="438"/>
      <c r="D79" s="439"/>
      <c r="E79" s="438"/>
      <c r="F79" s="438"/>
      <c r="G79" s="438"/>
      <c r="H79" s="184"/>
      <c r="I79" s="184"/>
      <c r="J79" s="184"/>
      <c r="K79" s="184"/>
      <c r="L79" s="184"/>
      <c r="M79" s="438"/>
      <c r="N79" s="438"/>
      <c r="O79" s="438"/>
      <c r="P79" s="438"/>
      <c r="Q79" s="438"/>
      <c r="R79" s="184"/>
      <c r="S79" s="184"/>
      <c r="T79" s="184"/>
      <c r="U79" s="184"/>
      <c r="V79" s="184"/>
      <c r="W79" s="438"/>
      <c r="X79" s="439"/>
      <c r="Y79" s="439"/>
      <c r="Z79" s="439"/>
      <c r="AA79" s="439"/>
      <c r="AB79" s="442"/>
      <c r="AC79" s="442"/>
      <c r="AD79" s="442"/>
      <c r="AE79" s="442"/>
      <c r="AF79" s="444"/>
      <c r="AG79" s="261"/>
      <c r="AH79" s="261"/>
      <c r="AI79" s="261"/>
      <c r="AJ79" s="264"/>
    </row>
    <row r="80" spans="1:36">
      <c r="A80" s="478"/>
      <c r="B80" s="544"/>
      <c r="C80" s="545"/>
      <c r="D80" s="546"/>
      <c r="E80" s="552" t="s">
        <v>296</v>
      </c>
      <c r="F80" s="548"/>
      <c r="G80" s="548"/>
      <c r="H80" s="548"/>
      <c r="I80" s="548"/>
      <c r="J80" s="548"/>
      <c r="K80" s="548"/>
      <c r="L80" s="548"/>
      <c r="M80" s="548"/>
      <c r="N80" s="548"/>
      <c r="O80" s="548"/>
      <c r="P80" s="548"/>
      <c r="Q80" s="548"/>
      <c r="R80" s="548"/>
      <c r="S80" s="548"/>
      <c r="T80" s="548"/>
      <c r="U80" s="548"/>
      <c r="V80" s="548"/>
      <c r="W80" s="548"/>
      <c r="X80" s="544"/>
      <c r="Y80" s="544"/>
      <c r="Z80" s="544"/>
      <c r="AA80" s="544"/>
      <c r="AB80" s="544"/>
      <c r="AC80" s="544"/>
      <c r="AD80" s="544"/>
      <c r="AE80" s="544"/>
      <c r="AF80" s="550"/>
      <c r="AG80" s="553"/>
      <c r="AH80" s="553"/>
      <c r="AI80" s="544"/>
      <c r="AJ80" s="551"/>
    </row>
    <row r="81" spans="1:36" s="150" customFormat="1">
      <c r="A81" s="437"/>
      <c r="B81" s="439"/>
      <c r="C81" s="438"/>
      <c r="D81" s="439"/>
      <c r="E81" s="438"/>
      <c r="F81" s="438"/>
      <c r="G81" s="438"/>
      <c r="H81" s="184"/>
      <c r="I81" s="184"/>
      <c r="J81" s="184"/>
      <c r="K81" s="184"/>
      <c r="L81" s="184"/>
      <c r="M81" s="438"/>
      <c r="N81" s="438"/>
      <c r="O81" s="438"/>
      <c r="P81" s="438"/>
      <c r="Q81" s="438"/>
      <c r="R81" s="184"/>
      <c r="S81" s="184"/>
      <c r="T81" s="184"/>
      <c r="U81" s="184"/>
      <c r="V81" s="184"/>
      <c r="W81" s="438"/>
      <c r="X81" s="439"/>
      <c r="Y81" s="439"/>
      <c r="Z81" s="439"/>
      <c r="AA81" s="439"/>
      <c r="AB81" s="442"/>
      <c r="AC81" s="442"/>
      <c r="AD81" s="442"/>
      <c r="AE81" s="442"/>
      <c r="AF81" s="444"/>
      <c r="AG81" s="261"/>
      <c r="AH81" s="261"/>
      <c r="AI81" s="261"/>
      <c r="AJ81" s="264"/>
    </row>
    <row r="82" spans="1:36" s="150" customFormat="1">
      <c r="A82" s="437"/>
      <c r="B82" s="439"/>
      <c r="C82" s="170"/>
      <c r="D82" s="169" t="s">
        <v>60</v>
      </c>
      <c r="E82" s="170" t="s">
        <v>225</v>
      </c>
      <c r="F82" s="438"/>
      <c r="G82" s="438"/>
      <c r="H82" s="184"/>
      <c r="I82" s="184"/>
      <c r="J82" s="184"/>
      <c r="K82" s="184"/>
      <c r="L82" s="184"/>
      <c r="M82" s="438"/>
      <c r="N82" s="438"/>
      <c r="O82" s="438"/>
      <c r="P82" s="438"/>
      <c r="Q82" s="438"/>
      <c r="R82" s="184"/>
      <c r="S82" s="184"/>
      <c r="T82" s="184"/>
      <c r="U82" s="184"/>
      <c r="V82" s="184"/>
      <c r="W82" s="438"/>
      <c r="X82" s="439"/>
      <c r="Y82" s="439"/>
      <c r="Z82" s="439"/>
      <c r="AA82" s="169"/>
      <c r="AB82" s="248"/>
      <c r="AC82" s="248"/>
      <c r="AD82" s="248"/>
      <c r="AE82" s="248"/>
      <c r="AF82" s="432"/>
      <c r="AG82" s="261"/>
      <c r="AH82" s="261"/>
      <c r="AI82" s="261"/>
      <c r="AJ82" s="149" t="s">
        <v>270</v>
      </c>
    </row>
    <row r="83" spans="1:36" s="150" customFormat="1">
      <c r="A83" s="437"/>
      <c r="B83" s="439"/>
      <c r="C83" s="170"/>
      <c r="D83" s="169" t="s">
        <v>60</v>
      </c>
      <c r="E83" s="170" t="s">
        <v>226</v>
      </c>
      <c r="F83" s="438"/>
      <c r="G83" s="438"/>
      <c r="H83" s="184"/>
      <c r="I83" s="184"/>
      <c r="J83" s="184"/>
      <c r="K83" s="184"/>
      <c r="L83" s="184"/>
      <c r="M83" s="438"/>
      <c r="N83" s="438"/>
      <c r="O83" s="438"/>
      <c r="P83" s="438"/>
      <c r="Q83" s="438"/>
      <c r="R83" s="184"/>
      <c r="S83" s="184"/>
      <c r="T83" s="184"/>
      <c r="U83" s="184"/>
      <c r="V83" s="184"/>
      <c r="W83" s="438"/>
      <c r="X83" s="439"/>
      <c r="Y83" s="439"/>
      <c r="Z83" s="439"/>
      <c r="AA83" s="169"/>
      <c r="AB83" s="248"/>
      <c r="AC83" s="248"/>
      <c r="AD83" s="248"/>
      <c r="AE83" s="248"/>
      <c r="AF83" s="432"/>
      <c r="AG83" s="261"/>
      <c r="AH83" s="261"/>
      <c r="AI83" s="261"/>
      <c r="AJ83" s="149" t="s">
        <v>270</v>
      </c>
    </row>
    <row r="84" spans="1:36" s="150" customFormat="1">
      <c r="A84" s="437"/>
      <c r="B84" s="439"/>
      <c r="C84" s="170"/>
      <c r="D84" s="169"/>
      <c r="E84" s="170"/>
      <c r="F84" s="438"/>
      <c r="G84" s="438"/>
      <c r="H84" s="184"/>
      <c r="I84" s="184"/>
      <c r="J84" s="184"/>
      <c r="K84" s="184"/>
      <c r="L84" s="184"/>
      <c r="M84" s="438"/>
      <c r="N84" s="438"/>
      <c r="O84" s="438"/>
      <c r="P84" s="438"/>
      <c r="Q84" s="438"/>
      <c r="R84" s="184"/>
      <c r="S84" s="184"/>
      <c r="T84" s="184"/>
      <c r="U84" s="184"/>
      <c r="V84" s="184"/>
      <c r="W84" s="438"/>
      <c r="X84" s="439"/>
      <c r="Y84" s="439"/>
      <c r="Z84" s="439"/>
      <c r="AA84" s="169"/>
      <c r="AB84" s="442"/>
      <c r="AC84" s="442"/>
      <c r="AD84" s="442"/>
      <c r="AE84" s="442"/>
      <c r="AF84" s="444"/>
      <c r="AG84" s="261"/>
      <c r="AH84" s="261"/>
      <c r="AI84" s="261"/>
      <c r="AJ84" s="264"/>
    </row>
    <row r="85" spans="1:36" s="150" customFormat="1">
      <c r="A85" s="437"/>
      <c r="B85" s="439"/>
      <c r="C85" s="170"/>
      <c r="D85" s="169" t="s">
        <v>60</v>
      </c>
      <c r="E85" s="170" t="s">
        <v>279</v>
      </c>
      <c r="F85" s="438"/>
      <c r="G85" s="438"/>
      <c r="H85" s="184"/>
      <c r="I85" s="184"/>
      <c r="J85" s="184"/>
      <c r="K85" s="184"/>
      <c r="L85" s="184"/>
      <c r="M85" s="438"/>
      <c r="N85" s="438"/>
      <c r="O85" s="438"/>
      <c r="P85" s="438"/>
      <c r="Q85" s="438"/>
      <c r="R85" s="184"/>
      <c r="S85" s="184"/>
      <c r="T85" s="184"/>
      <c r="U85" s="184"/>
      <c r="V85" s="184"/>
      <c r="W85" s="438"/>
      <c r="X85" s="439"/>
      <c r="Y85" s="439"/>
      <c r="Z85" s="439"/>
      <c r="AA85" s="230"/>
      <c r="AB85" s="248"/>
      <c r="AC85" s="248"/>
      <c r="AD85" s="248"/>
      <c r="AE85" s="248"/>
      <c r="AF85" s="432"/>
      <c r="AG85" s="261"/>
      <c r="AH85" s="261"/>
      <c r="AI85" s="261"/>
      <c r="AJ85" s="149" t="s">
        <v>270</v>
      </c>
    </row>
    <row r="86" spans="1:36" s="150" customFormat="1">
      <c r="A86" s="437"/>
      <c r="B86" s="439"/>
      <c r="C86" s="170"/>
      <c r="D86" s="169" t="s">
        <v>60</v>
      </c>
      <c r="E86" s="170" t="s">
        <v>280</v>
      </c>
      <c r="F86" s="438"/>
      <c r="G86" s="438"/>
      <c r="H86" s="184"/>
      <c r="I86" s="184"/>
      <c r="J86" s="184"/>
      <c r="K86" s="184"/>
      <c r="L86" s="184"/>
      <c r="M86" s="438"/>
      <c r="N86" s="438"/>
      <c r="O86" s="438"/>
      <c r="P86" s="438"/>
      <c r="Q86" s="438"/>
      <c r="R86" s="184"/>
      <c r="S86" s="184"/>
      <c r="T86" s="184"/>
      <c r="U86" s="184"/>
      <c r="V86" s="184"/>
      <c r="W86" s="438"/>
      <c r="X86" s="439"/>
      <c r="Y86" s="439"/>
      <c r="Z86" s="439"/>
      <c r="AA86" s="230"/>
      <c r="AB86" s="248"/>
      <c r="AC86" s="248"/>
      <c r="AD86" s="248"/>
      <c r="AE86" s="248"/>
      <c r="AF86" s="432"/>
      <c r="AG86" s="261"/>
      <c r="AH86" s="261"/>
      <c r="AI86" s="261"/>
      <c r="AJ86" s="149" t="s">
        <v>270</v>
      </c>
    </row>
    <row r="87" spans="1:36" s="150" customFormat="1">
      <c r="A87" s="437"/>
      <c r="B87" s="439"/>
      <c r="C87" s="170"/>
      <c r="D87" s="169"/>
      <c r="E87" s="170"/>
      <c r="F87" s="438"/>
      <c r="G87" s="438"/>
      <c r="H87" s="184"/>
      <c r="I87" s="184"/>
      <c r="J87" s="184"/>
      <c r="K87" s="184"/>
      <c r="L87" s="184"/>
      <c r="M87" s="438"/>
      <c r="N87" s="438"/>
      <c r="O87" s="438"/>
      <c r="P87" s="438"/>
      <c r="Q87" s="438"/>
      <c r="R87" s="184"/>
      <c r="S87" s="184"/>
      <c r="T87" s="184"/>
      <c r="U87" s="184"/>
      <c r="V87" s="184"/>
      <c r="W87" s="438"/>
      <c r="X87" s="439"/>
      <c r="Y87" s="439"/>
      <c r="Z87" s="439"/>
      <c r="AA87" s="230"/>
      <c r="AB87" s="248"/>
      <c r="AC87" s="248"/>
      <c r="AD87" s="248"/>
      <c r="AE87" s="248"/>
      <c r="AF87" s="432"/>
      <c r="AG87" s="261"/>
      <c r="AH87" s="261"/>
      <c r="AI87" s="261"/>
      <c r="AJ87" s="149"/>
    </row>
    <row r="88" spans="1:36" s="150" customFormat="1">
      <c r="A88" s="437"/>
      <c r="B88" s="439"/>
      <c r="C88" s="170"/>
      <c r="D88" s="169" t="s">
        <v>60</v>
      </c>
      <c r="E88" s="170" t="s">
        <v>223</v>
      </c>
      <c r="F88" s="438"/>
      <c r="G88" s="438"/>
      <c r="H88" s="184"/>
      <c r="I88" s="184"/>
      <c r="J88" s="184"/>
      <c r="K88" s="184"/>
      <c r="L88" s="184"/>
      <c r="M88" s="438"/>
      <c r="N88" s="438"/>
      <c r="O88" s="438"/>
      <c r="P88" s="438"/>
      <c r="Q88" s="438"/>
      <c r="R88" s="184"/>
      <c r="S88" s="184"/>
      <c r="T88" s="184"/>
      <c r="U88" s="184"/>
      <c r="V88" s="184"/>
      <c r="W88" s="438"/>
      <c r="X88" s="439"/>
      <c r="Y88" s="439"/>
      <c r="Z88" s="439"/>
      <c r="AA88" s="435"/>
      <c r="AB88" s="248"/>
      <c r="AC88" s="248"/>
      <c r="AD88" s="248"/>
      <c r="AE88" s="248"/>
      <c r="AF88" s="432"/>
      <c r="AG88" s="261"/>
      <c r="AH88" s="261"/>
      <c r="AI88" s="261"/>
      <c r="AJ88" s="149" t="s">
        <v>270</v>
      </c>
    </row>
    <row r="89" spans="1:36" s="150" customFormat="1">
      <c r="A89" s="437"/>
      <c r="B89" s="439"/>
      <c r="C89" s="170"/>
      <c r="D89" s="169"/>
      <c r="E89" s="170"/>
      <c r="F89" s="438"/>
      <c r="G89" s="438"/>
      <c r="H89" s="184"/>
      <c r="I89" s="184"/>
      <c r="J89" s="184"/>
      <c r="K89" s="184"/>
      <c r="L89" s="184"/>
      <c r="M89" s="438"/>
      <c r="N89" s="438"/>
      <c r="O89" s="438"/>
      <c r="P89" s="438"/>
      <c r="Q89" s="438"/>
      <c r="R89" s="184"/>
      <c r="S89" s="184"/>
      <c r="T89" s="184"/>
      <c r="U89" s="184"/>
      <c r="V89" s="184"/>
      <c r="W89" s="438"/>
      <c r="X89" s="439"/>
      <c r="Y89" s="439"/>
      <c r="Z89" s="439"/>
      <c r="AA89" s="435"/>
      <c r="AB89" s="442"/>
      <c r="AC89" s="442"/>
      <c r="AD89" s="442"/>
      <c r="AE89" s="442"/>
      <c r="AF89" s="444"/>
      <c r="AG89" s="261"/>
      <c r="AH89" s="261"/>
      <c r="AI89" s="261"/>
      <c r="AJ89" s="149"/>
    </row>
    <row r="90" spans="1:36" s="150" customFormat="1">
      <c r="A90" s="437"/>
      <c r="B90" s="439"/>
      <c r="C90" s="170"/>
      <c r="D90" s="169" t="s">
        <v>60</v>
      </c>
      <c r="E90" s="170" t="s">
        <v>227</v>
      </c>
      <c r="F90" s="438"/>
      <c r="G90" s="438"/>
      <c r="H90" s="184"/>
      <c r="I90" s="184"/>
      <c r="J90" s="184"/>
      <c r="K90" s="184"/>
      <c r="L90" s="184"/>
      <c r="M90" s="438"/>
      <c r="N90" s="438"/>
      <c r="O90" s="438"/>
      <c r="P90" s="438"/>
      <c r="Q90" s="438"/>
      <c r="R90" s="184"/>
      <c r="S90" s="184"/>
      <c r="T90" s="184"/>
      <c r="U90" s="184"/>
      <c r="V90" s="184"/>
      <c r="W90" s="438"/>
      <c r="X90" s="439"/>
      <c r="Y90" s="439"/>
      <c r="Z90" s="439"/>
      <c r="AA90" s="169"/>
      <c r="AB90" s="248"/>
      <c r="AC90" s="248"/>
      <c r="AD90" s="248"/>
      <c r="AE90" s="248"/>
      <c r="AF90" s="432"/>
      <c r="AG90" s="261"/>
      <c r="AH90" s="261"/>
      <c r="AI90" s="261"/>
      <c r="AJ90" s="149" t="s">
        <v>270</v>
      </c>
    </row>
    <row r="91" spans="1:36" s="150" customFormat="1">
      <c r="A91" s="437"/>
      <c r="B91" s="439"/>
      <c r="C91" s="170"/>
      <c r="D91" s="169" t="s">
        <v>60</v>
      </c>
      <c r="E91" s="170" t="s">
        <v>228</v>
      </c>
      <c r="F91" s="438"/>
      <c r="G91" s="438"/>
      <c r="H91" s="184"/>
      <c r="I91" s="184"/>
      <c r="J91" s="184"/>
      <c r="K91" s="184"/>
      <c r="L91" s="184"/>
      <c r="M91" s="438"/>
      <c r="N91" s="438"/>
      <c r="O91" s="438"/>
      <c r="P91" s="438"/>
      <c r="Q91" s="438"/>
      <c r="R91" s="184"/>
      <c r="S91" s="184"/>
      <c r="T91" s="184"/>
      <c r="U91" s="184"/>
      <c r="V91" s="184"/>
      <c r="W91" s="438"/>
      <c r="X91" s="439"/>
      <c r="Y91" s="439"/>
      <c r="Z91" s="439"/>
      <c r="AA91" s="169"/>
      <c r="AB91" s="248"/>
      <c r="AC91" s="248"/>
      <c r="AD91" s="248"/>
      <c r="AE91" s="248"/>
      <c r="AF91" s="432"/>
      <c r="AG91" s="261"/>
      <c r="AH91" s="261"/>
      <c r="AI91" s="261"/>
      <c r="AJ91" s="149" t="s">
        <v>270</v>
      </c>
    </row>
    <row r="92" spans="1:36" s="150" customFormat="1">
      <c r="A92" s="437"/>
      <c r="B92" s="439"/>
      <c r="C92" s="170"/>
      <c r="D92" s="169"/>
      <c r="E92" s="170"/>
      <c r="F92" s="438"/>
      <c r="G92" s="438"/>
      <c r="H92" s="184"/>
      <c r="I92" s="184"/>
      <c r="J92" s="184"/>
      <c r="K92" s="184"/>
      <c r="L92" s="184"/>
      <c r="M92" s="438"/>
      <c r="N92" s="438"/>
      <c r="O92" s="438"/>
      <c r="P92" s="438"/>
      <c r="Q92" s="438"/>
      <c r="R92" s="184"/>
      <c r="S92" s="184"/>
      <c r="T92" s="184"/>
      <c r="U92" s="184"/>
      <c r="V92" s="184"/>
      <c r="W92" s="438"/>
      <c r="X92" s="439"/>
      <c r="Y92" s="439"/>
      <c r="Z92" s="439"/>
      <c r="AA92" s="169"/>
      <c r="AB92" s="442"/>
      <c r="AC92" s="442"/>
      <c r="AD92" s="442"/>
      <c r="AE92" s="442"/>
      <c r="AF92" s="444"/>
      <c r="AG92" s="261"/>
      <c r="AH92" s="261"/>
      <c r="AI92" s="261"/>
      <c r="AJ92" s="149"/>
    </row>
    <row r="93" spans="1:36" s="150" customFormat="1">
      <c r="A93" s="437"/>
      <c r="B93" s="439"/>
      <c r="C93" s="170"/>
      <c r="D93" s="169" t="s">
        <v>60</v>
      </c>
      <c r="E93" s="170" t="s">
        <v>281</v>
      </c>
      <c r="F93" s="438"/>
      <c r="G93" s="438"/>
      <c r="H93" s="184"/>
      <c r="I93" s="184"/>
      <c r="J93" s="184"/>
      <c r="K93" s="184"/>
      <c r="L93" s="184"/>
      <c r="M93" s="438"/>
      <c r="N93" s="438"/>
      <c r="O93" s="438"/>
      <c r="P93" s="438"/>
      <c r="Q93" s="438"/>
      <c r="R93" s="184"/>
      <c r="S93" s="184"/>
      <c r="T93" s="184"/>
      <c r="U93" s="184"/>
      <c r="V93" s="184"/>
      <c r="W93" s="438"/>
      <c r="X93" s="439"/>
      <c r="Y93" s="439"/>
      <c r="Z93" s="439"/>
      <c r="AA93" s="230"/>
      <c r="AB93" s="248"/>
      <c r="AC93" s="248"/>
      <c r="AD93" s="248"/>
      <c r="AE93" s="248"/>
      <c r="AF93" s="432"/>
      <c r="AG93" s="261"/>
      <c r="AH93" s="261"/>
      <c r="AI93" s="261"/>
      <c r="AJ93" s="149" t="s">
        <v>270</v>
      </c>
    </row>
    <row r="94" spans="1:36" s="150" customFormat="1">
      <c r="A94" s="437"/>
      <c r="B94" s="439"/>
      <c r="C94" s="170"/>
      <c r="D94" s="169" t="s">
        <v>60</v>
      </c>
      <c r="E94" s="170" t="s">
        <v>282</v>
      </c>
      <c r="F94" s="438"/>
      <c r="G94" s="438"/>
      <c r="H94" s="184"/>
      <c r="I94" s="184"/>
      <c r="J94" s="184"/>
      <c r="K94" s="184"/>
      <c r="L94" s="184"/>
      <c r="M94" s="438"/>
      <c r="N94" s="438"/>
      <c r="O94" s="438"/>
      <c r="P94" s="438"/>
      <c r="Q94" s="438"/>
      <c r="R94" s="184"/>
      <c r="S94" s="184"/>
      <c r="T94" s="184"/>
      <c r="U94" s="184"/>
      <c r="V94" s="184"/>
      <c r="W94" s="438"/>
      <c r="X94" s="439"/>
      <c r="Y94" s="439"/>
      <c r="Z94" s="439"/>
      <c r="AA94" s="230"/>
      <c r="AB94" s="248"/>
      <c r="AC94" s="248"/>
      <c r="AD94" s="248"/>
      <c r="AE94" s="248"/>
      <c r="AF94" s="432"/>
      <c r="AG94" s="261"/>
      <c r="AH94" s="261"/>
      <c r="AI94" s="261"/>
      <c r="AJ94" s="149" t="s">
        <v>270</v>
      </c>
    </row>
    <row r="95" spans="1:36" s="150" customFormat="1">
      <c r="A95" s="437"/>
      <c r="B95" s="439"/>
      <c r="C95" s="170"/>
      <c r="D95" s="169"/>
      <c r="E95" s="170"/>
      <c r="F95" s="438"/>
      <c r="G95" s="438"/>
      <c r="H95" s="184"/>
      <c r="I95" s="184"/>
      <c r="J95" s="184"/>
      <c r="K95" s="184"/>
      <c r="L95" s="184"/>
      <c r="M95" s="438"/>
      <c r="N95" s="438"/>
      <c r="O95" s="438"/>
      <c r="P95" s="438"/>
      <c r="Q95" s="438"/>
      <c r="R95" s="184"/>
      <c r="S95" s="184"/>
      <c r="T95" s="184"/>
      <c r="U95" s="184"/>
      <c r="V95" s="184"/>
      <c r="W95" s="438"/>
      <c r="X95" s="439"/>
      <c r="Y95" s="439"/>
      <c r="Z95" s="439"/>
      <c r="AA95" s="230"/>
      <c r="AB95" s="248"/>
      <c r="AC95" s="248"/>
      <c r="AD95" s="248"/>
      <c r="AE95" s="248"/>
      <c r="AF95" s="432"/>
      <c r="AG95" s="261"/>
      <c r="AH95" s="261"/>
      <c r="AI95" s="261"/>
      <c r="AJ95" s="149"/>
    </row>
    <row r="96" spans="1:36" s="150" customFormat="1">
      <c r="A96" s="437"/>
      <c r="B96" s="439"/>
      <c r="C96" s="170"/>
      <c r="D96" s="169" t="s">
        <v>60</v>
      </c>
      <c r="E96" s="170" t="s">
        <v>224</v>
      </c>
      <c r="F96" s="438"/>
      <c r="G96" s="438"/>
      <c r="H96" s="184"/>
      <c r="I96" s="184"/>
      <c r="J96" s="184"/>
      <c r="K96" s="184"/>
      <c r="L96" s="184"/>
      <c r="M96" s="438"/>
      <c r="N96" s="438"/>
      <c r="O96" s="438"/>
      <c r="P96" s="438"/>
      <c r="Q96" s="438"/>
      <c r="R96" s="184"/>
      <c r="S96" s="184"/>
      <c r="T96" s="184"/>
      <c r="U96" s="184"/>
      <c r="V96" s="184"/>
      <c r="W96" s="438"/>
      <c r="X96" s="439"/>
      <c r="Y96" s="439"/>
      <c r="Z96" s="439"/>
      <c r="AA96" s="435"/>
      <c r="AB96" s="248"/>
      <c r="AC96" s="248"/>
      <c r="AD96" s="248"/>
      <c r="AE96" s="248"/>
      <c r="AF96" s="432"/>
      <c r="AG96" s="261"/>
      <c r="AH96" s="261"/>
      <c r="AI96" s="261"/>
      <c r="AJ96" s="149" t="s">
        <v>270</v>
      </c>
    </row>
    <row r="97" spans="1:36" s="150" customFormat="1">
      <c r="A97" s="437"/>
      <c r="B97" s="439"/>
      <c r="C97" s="438"/>
      <c r="D97" s="439"/>
      <c r="E97" s="438"/>
      <c r="F97" s="438"/>
      <c r="G97" s="438"/>
      <c r="H97" s="184"/>
      <c r="I97" s="184"/>
      <c r="J97" s="184"/>
      <c r="K97" s="184"/>
      <c r="L97" s="184"/>
      <c r="M97" s="438"/>
      <c r="N97" s="438"/>
      <c r="O97" s="438"/>
      <c r="P97" s="438"/>
      <c r="Q97" s="438"/>
      <c r="R97" s="184"/>
      <c r="S97" s="184"/>
      <c r="T97" s="184"/>
      <c r="U97" s="184"/>
      <c r="V97" s="184"/>
      <c r="W97" s="438"/>
      <c r="X97" s="439"/>
      <c r="Y97" s="439"/>
      <c r="Z97" s="439"/>
      <c r="AA97" s="169"/>
      <c r="AB97" s="442"/>
      <c r="AC97" s="442"/>
      <c r="AD97" s="442"/>
      <c r="AE97" s="442"/>
      <c r="AF97" s="444"/>
      <c r="AG97" s="261"/>
      <c r="AH97" s="261"/>
      <c r="AI97" s="261"/>
      <c r="AJ97" s="149"/>
    </row>
    <row r="98" spans="1:36" s="150" customFormat="1">
      <c r="A98" s="437"/>
      <c r="B98" s="439"/>
      <c r="C98" s="438"/>
      <c r="D98" s="439"/>
      <c r="E98" s="438"/>
      <c r="F98" s="438"/>
      <c r="G98" s="438"/>
      <c r="H98" s="184"/>
      <c r="I98" s="184"/>
      <c r="J98" s="184"/>
      <c r="K98" s="184"/>
      <c r="L98" s="184"/>
      <c r="M98" s="438"/>
      <c r="N98" s="438"/>
      <c r="O98" s="438"/>
      <c r="P98" s="438"/>
      <c r="Q98" s="438"/>
      <c r="R98" s="184"/>
      <c r="S98" s="184"/>
      <c r="T98" s="184"/>
      <c r="U98" s="184"/>
      <c r="V98" s="184"/>
      <c r="W98" s="438"/>
      <c r="X98" s="439"/>
      <c r="Y98" s="439"/>
      <c r="Z98" s="439"/>
      <c r="AA98" s="445"/>
      <c r="AB98" s="442"/>
      <c r="AC98" s="442"/>
      <c r="AD98" s="442"/>
      <c r="AE98" s="442"/>
      <c r="AF98" s="444"/>
      <c r="AG98" s="261"/>
      <c r="AH98" s="261"/>
      <c r="AI98" s="261"/>
      <c r="AJ98" s="264"/>
    </row>
    <row r="99" spans="1:36">
      <c r="A99" s="478"/>
      <c r="B99" s="544"/>
      <c r="C99" s="545"/>
      <c r="D99" s="572" t="s">
        <v>41</v>
      </c>
      <c r="E99" s="547" t="s">
        <v>193</v>
      </c>
      <c r="F99" s="548"/>
      <c r="G99" s="548"/>
      <c r="H99" s="548"/>
      <c r="I99" s="548"/>
      <c r="J99" s="548"/>
      <c r="K99" s="548"/>
      <c r="L99" s="548"/>
      <c r="M99" s="548"/>
      <c r="N99" s="548"/>
      <c r="O99" s="548"/>
      <c r="P99" s="548"/>
      <c r="Q99" s="548"/>
      <c r="R99" s="548"/>
      <c r="S99" s="548"/>
      <c r="T99" s="548"/>
      <c r="U99" s="548"/>
      <c r="V99" s="548"/>
      <c r="W99" s="548"/>
      <c r="X99" s="544"/>
      <c r="Y99" s="544"/>
      <c r="Z99" s="544"/>
      <c r="AA99" s="544"/>
      <c r="AB99" s="544"/>
      <c r="AC99" s="544"/>
      <c r="AD99" s="544"/>
      <c r="AE99" s="544"/>
      <c r="AF99" s="550"/>
      <c r="AG99" s="544"/>
      <c r="AH99" s="544"/>
      <c r="AI99" s="544"/>
      <c r="AJ99" s="551"/>
    </row>
    <row r="100" spans="1:36">
      <c r="A100" s="446"/>
      <c r="B100" s="448"/>
      <c r="C100" s="447"/>
      <c r="D100" s="448"/>
      <c r="E100" s="447"/>
      <c r="F100" s="447"/>
      <c r="G100" s="447"/>
      <c r="H100" s="449"/>
      <c r="I100" s="449"/>
      <c r="J100" s="449"/>
      <c r="K100" s="449"/>
      <c r="L100" s="449"/>
      <c r="M100" s="447"/>
      <c r="N100" s="447"/>
      <c r="O100" s="447"/>
      <c r="P100" s="447"/>
      <c r="Q100" s="447"/>
      <c r="R100" s="449"/>
      <c r="S100" s="449"/>
      <c r="T100" s="449"/>
      <c r="U100" s="449"/>
      <c r="V100" s="449"/>
      <c r="W100" s="447"/>
      <c r="X100" s="448"/>
      <c r="Y100" s="448"/>
      <c r="Z100" s="448"/>
      <c r="AA100" s="448"/>
      <c r="AB100" s="450"/>
      <c r="AC100" s="450"/>
      <c r="AD100" s="450"/>
      <c r="AE100" s="450"/>
      <c r="AF100" s="451"/>
    </row>
    <row r="101" spans="1:36">
      <c r="A101" s="478"/>
      <c r="B101" s="544"/>
      <c r="C101" s="545"/>
      <c r="D101" s="572" t="s">
        <v>41</v>
      </c>
      <c r="E101" s="547" t="s">
        <v>194</v>
      </c>
      <c r="F101" s="548"/>
      <c r="G101" s="548"/>
      <c r="H101" s="548"/>
      <c r="I101" s="548"/>
      <c r="J101" s="548"/>
      <c r="K101" s="548"/>
      <c r="L101" s="548"/>
      <c r="M101" s="548"/>
      <c r="N101" s="548"/>
      <c r="O101" s="548"/>
      <c r="P101" s="548"/>
      <c r="Q101" s="548"/>
      <c r="R101" s="548"/>
      <c r="S101" s="548"/>
      <c r="T101" s="548"/>
      <c r="U101" s="548"/>
      <c r="V101" s="548"/>
      <c r="W101" s="548"/>
      <c r="X101" s="544"/>
      <c r="Y101" s="544"/>
      <c r="Z101" s="544"/>
      <c r="AA101" s="544"/>
      <c r="AB101" s="544"/>
      <c r="AC101" s="544"/>
      <c r="AD101" s="544"/>
      <c r="AE101" s="544"/>
      <c r="AF101" s="550"/>
      <c r="AG101" s="544"/>
      <c r="AH101" s="544"/>
      <c r="AI101" s="544"/>
      <c r="AJ101" s="551"/>
    </row>
    <row r="102" spans="1:36" s="150" customFormat="1">
      <c r="A102" s="434"/>
      <c r="B102" s="169"/>
      <c r="C102" s="438"/>
      <c r="D102" s="439"/>
      <c r="E102" s="438"/>
      <c r="F102" s="438"/>
      <c r="G102" s="438"/>
      <c r="H102" s="242"/>
      <c r="I102" s="242"/>
      <c r="J102" s="184"/>
      <c r="K102" s="184"/>
      <c r="L102" s="184"/>
      <c r="M102" s="438"/>
      <c r="N102" s="438"/>
      <c r="O102" s="438"/>
      <c r="P102" s="438"/>
      <c r="Q102" s="438"/>
      <c r="R102" s="184"/>
      <c r="S102" s="184"/>
      <c r="T102" s="184"/>
      <c r="U102" s="184"/>
      <c r="V102" s="184"/>
      <c r="W102" s="170"/>
      <c r="X102" s="169"/>
      <c r="Y102" s="445"/>
      <c r="Z102" s="445"/>
      <c r="AA102" s="445"/>
      <c r="AB102" s="442"/>
      <c r="AC102" s="440"/>
      <c r="AD102" s="440"/>
      <c r="AE102" s="440"/>
      <c r="AF102" s="441"/>
      <c r="AG102" s="261"/>
      <c r="AH102" s="261"/>
      <c r="AI102" s="261"/>
      <c r="AJ102" s="264"/>
    </row>
    <row r="103" spans="1:36" s="150" customFormat="1">
      <c r="A103" s="434"/>
      <c r="B103" s="169"/>
      <c r="C103" s="170"/>
      <c r="D103" s="169" t="s">
        <v>112</v>
      </c>
      <c r="E103" s="170" t="s">
        <v>113</v>
      </c>
      <c r="F103" s="170"/>
      <c r="G103" s="170"/>
      <c r="H103" s="242"/>
      <c r="I103" s="242"/>
      <c r="J103" s="242"/>
      <c r="K103" s="242"/>
      <c r="L103" s="242"/>
      <c r="M103" s="170"/>
      <c r="N103" s="170"/>
      <c r="O103" s="170"/>
      <c r="P103" s="170"/>
      <c r="Q103" s="170"/>
      <c r="R103" s="242"/>
      <c r="S103" s="242"/>
      <c r="T103" s="184"/>
      <c r="U103" s="184"/>
      <c r="V103" s="184"/>
      <c r="W103" s="179"/>
      <c r="X103" s="452"/>
      <c r="Y103" s="453">
        <v>208.5916666666667</v>
      </c>
      <c r="Z103" s="453">
        <v>214.78333333333339</v>
      </c>
      <c r="AA103" s="453">
        <v>215.76666666666662</v>
      </c>
      <c r="AB103" s="453">
        <v>226.47499999999999</v>
      </c>
      <c r="AC103" s="453">
        <v>237.3416666666667</v>
      </c>
      <c r="AD103" s="453"/>
      <c r="AE103" s="453"/>
      <c r="AF103" s="454"/>
      <c r="AG103" s="261"/>
      <c r="AH103" s="261"/>
      <c r="AI103" s="261"/>
      <c r="AJ103" s="264" t="s">
        <v>97</v>
      </c>
    </row>
    <row r="104" spans="1:36" s="150" customFormat="1">
      <c r="A104" s="434"/>
      <c r="B104" s="169"/>
      <c r="C104" s="151"/>
      <c r="D104" s="455" t="s">
        <v>61</v>
      </c>
      <c r="E104" s="151" t="s">
        <v>114</v>
      </c>
      <c r="F104" s="170"/>
      <c r="G104" s="170"/>
      <c r="H104" s="242"/>
      <c r="I104" s="242"/>
      <c r="J104" s="242"/>
      <c r="K104" s="242"/>
      <c r="L104" s="242"/>
      <c r="M104" s="170"/>
      <c r="N104" s="170"/>
      <c r="O104" s="170"/>
      <c r="P104" s="170"/>
      <c r="Q104" s="170"/>
      <c r="R104" s="242"/>
      <c r="S104" s="242"/>
      <c r="T104" s="184"/>
      <c r="U104" s="184"/>
      <c r="V104" s="184"/>
      <c r="W104" s="170"/>
      <c r="X104" s="169"/>
      <c r="Y104" s="390"/>
      <c r="Z104" s="390"/>
      <c r="AA104" s="390"/>
      <c r="AB104" s="390"/>
      <c r="AC104" s="390"/>
      <c r="AD104" s="390">
        <v>2.6999999999999691E-2</v>
      </c>
      <c r="AE104" s="390">
        <v>2.4999999999999689E-2</v>
      </c>
      <c r="AF104" s="456">
        <v>2.4999999999999911E-2</v>
      </c>
      <c r="AH104" s="157"/>
      <c r="AI104" s="157"/>
      <c r="AJ104" s="149" t="s">
        <v>97</v>
      </c>
    </row>
    <row r="105" spans="1:36" s="150" customFormat="1">
      <c r="A105" s="434"/>
      <c r="B105" s="169"/>
      <c r="C105" s="151"/>
      <c r="D105" s="455"/>
      <c r="E105" s="151"/>
      <c r="F105" s="170"/>
      <c r="G105" s="170"/>
      <c r="H105" s="242"/>
      <c r="I105" s="242"/>
      <c r="J105" s="242"/>
      <c r="K105" s="242"/>
      <c r="L105" s="242"/>
      <c r="M105" s="170"/>
      <c r="N105" s="170"/>
      <c r="O105" s="170"/>
      <c r="P105" s="170"/>
      <c r="Q105" s="170"/>
      <c r="R105" s="242"/>
      <c r="S105" s="242"/>
      <c r="T105" s="184"/>
      <c r="U105" s="184"/>
      <c r="V105" s="184"/>
      <c r="W105" s="170"/>
      <c r="X105" s="169"/>
      <c r="Y105" s="457"/>
      <c r="Z105" s="457"/>
      <c r="AA105" s="457"/>
      <c r="AB105" s="442"/>
      <c r="AC105" s="440"/>
      <c r="AD105" s="440"/>
      <c r="AE105" s="440"/>
      <c r="AF105" s="441"/>
      <c r="AH105" s="157"/>
      <c r="AI105" s="157"/>
      <c r="AJ105" s="149"/>
    </row>
    <row r="106" spans="1:36" s="150" customFormat="1">
      <c r="A106" s="434"/>
      <c r="B106" s="169"/>
      <c r="C106" s="151"/>
      <c r="D106" s="455" t="s">
        <v>112</v>
      </c>
      <c r="E106" s="151" t="s">
        <v>117</v>
      </c>
      <c r="F106" s="170"/>
      <c r="G106" s="170"/>
      <c r="H106" s="242"/>
      <c r="I106" s="242"/>
      <c r="J106" s="242"/>
      <c r="K106" s="242"/>
      <c r="L106" s="242"/>
      <c r="M106" s="170"/>
      <c r="N106" s="170"/>
      <c r="O106" s="170"/>
      <c r="P106" s="170"/>
      <c r="Q106" s="170"/>
      <c r="R106" s="242"/>
      <c r="S106" s="242"/>
      <c r="T106" s="184"/>
      <c r="U106" s="184"/>
      <c r="V106" s="184"/>
      <c r="W106" s="179"/>
      <c r="X106" s="452"/>
      <c r="Y106" s="453">
        <v>111.30000000000001</v>
      </c>
      <c r="Z106" s="453">
        <v>113.97499999999999</v>
      </c>
      <c r="AA106" s="453">
        <v>110.47499999999999</v>
      </c>
      <c r="AB106" s="453">
        <v>107.4</v>
      </c>
      <c r="AC106" s="453"/>
      <c r="AD106" s="453"/>
      <c r="AE106" s="453"/>
      <c r="AF106" s="454"/>
      <c r="AH106" s="157"/>
      <c r="AI106" s="157"/>
      <c r="AJ106" s="149" t="s">
        <v>97</v>
      </c>
    </row>
    <row r="107" spans="1:36" s="150" customFormat="1">
      <c r="A107" s="434"/>
      <c r="B107" s="169"/>
      <c r="C107" s="151"/>
      <c r="D107" s="455" t="s">
        <v>61</v>
      </c>
      <c r="E107" s="170" t="s">
        <v>408</v>
      </c>
      <c r="F107" s="170"/>
      <c r="G107" s="170"/>
      <c r="H107" s="242"/>
      <c r="I107" s="242"/>
      <c r="J107" s="242"/>
      <c r="K107" s="242"/>
      <c r="L107" s="242"/>
      <c r="M107" s="170"/>
      <c r="N107" s="170"/>
      <c r="O107" s="170"/>
      <c r="P107" s="170"/>
      <c r="Q107" s="170"/>
      <c r="R107" s="242"/>
      <c r="S107" s="242"/>
      <c r="T107" s="184"/>
      <c r="U107" s="184"/>
      <c r="V107" s="184"/>
      <c r="W107" s="170"/>
      <c r="X107" s="169"/>
      <c r="Y107" s="390"/>
      <c r="Z107" s="390"/>
      <c r="AA107" s="390"/>
      <c r="AB107" s="390"/>
      <c r="AC107" s="390">
        <v>0</v>
      </c>
      <c r="AD107" s="390">
        <v>0</v>
      </c>
      <c r="AE107" s="390">
        <v>0.01</v>
      </c>
      <c r="AF107" s="456">
        <v>0.02</v>
      </c>
      <c r="AG107" s="157"/>
      <c r="AH107" s="157"/>
      <c r="AI107" s="157"/>
      <c r="AJ107" s="149" t="s">
        <v>97</v>
      </c>
    </row>
    <row r="108" spans="1:36" s="150" customFormat="1">
      <c r="A108" s="434"/>
      <c r="B108" s="169"/>
      <c r="C108" s="170"/>
      <c r="D108" s="169"/>
      <c r="E108" s="170"/>
      <c r="F108" s="170"/>
      <c r="G108" s="170"/>
      <c r="H108" s="242"/>
      <c r="I108" s="242"/>
      <c r="J108" s="242"/>
      <c r="K108" s="242"/>
      <c r="L108" s="242"/>
      <c r="M108" s="170"/>
      <c r="N108" s="170"/>
      <c r="O108" s="170"/>
      <c r="P108" s="170"/>
      <c r="Q108" s="170"/>
      <c r="R108" s="242"/>
      <c r="S108" s="242"/>
      <c r="T108" s="184"/>
      <c r="U108" s="184"/>
      <c r="V108" s="184"/>
      <c r="W108" s="170"/>
      <c r="X108" s="169"/>
      <c r="Y108" s="169"/>
      <c r="Z108" s="169"/>
      <c r="AA108" s="169"/>
      <c r="AB108" s="440"/>
      <c r="AC108" s="440"/>
      <c r="AD108" s="440"/>
      <c r="AE108" s="440"/>
      <c r="AF108" s="441"/>
      <c r="AJ108" s="149"/>
    </row>
    <row r="109" spans="1:36">
      <c r="A109" s="478"/>
      <c r="B109" s="544"/>
      <c r="C109" s="545"/>
      <c r="D109" s="572" t="s">
        <v>41</v>
      </c>
      <c r="E109" s="547" t="s">
        <v>195</v>
      </c>
      <c r="F109" s="548" t="s">
        <v>195</v>
      </c>
      <c r="G109" s="548" t="s">
        <v>195</v>
      </c>
      <c r="H109" s="548" t="s">
        <v>195</v>
      </c>
      <c r="I109" s="548" t="s">
        <v>195</v>
      </c>
      <c r="J109" s="548" t="s">
        <v>195</v>
      </c>
      <c r="K109" s="548" t="s">
        <v>195</v>
      </c>
      <c r="L109" s="548" t="s">
        <v>195</v>
      </c>
      <c r="M109" s="548" t="s">
        <v>195</v>
      </c>
      <c r="N109" s="548" t="s">
        <v>195</v>
      </c>
      <c r="O109" s="548" t="s">
        <v>195</v>
      </c>
      <c r="P109" s="548" t="s">
        <v>195</v>
      </c>
      <c r="Q109" s="548" t="s">
        <v>195</v>
      </c>
      <c r="R109" s="548" t="s">
        <v>195</v>
      </c>
      <c r="S109" s="548" t="s">
        <v>195</v>
      </c>
      <c r="T109" s="548" t="s">
        <v>195</v>
      </c>
      <c r="U109" s="548" t="s">
        <v>195</v>
      </c>
      <c r="V109" s="548" t="s">
        <v>195</v>
      </c>
      <c r="W109" s="548"/>
      <c r="X109" s="548"/>
      <c r="Y109" s="544"/>
      <c r="Z109" s="544"/>
      <c r="AA109" s="544"/>
      <c r="AB109" s="544"/>
      <c r="AC109" s="544"/>
      <c r="AD109" s="544"/>
      <c r="AE109" s="544"/>
      <c r="AF109" s="550"/>
      <c r="AG109" s="544"/>
      <c r="AH109" s="544"/>
      <c r="AI109" s="544"/>
      <c r="AJ109" s="551"/>
    </row>
    <row r="110" spans="1:36" s="150" customFormat="1">
      <c r="A110" s="437"/>
      <c r="B110" s="439"/>
      <c r="C110" s="170"/>
      <c r="D110" s="169"/>
      <c r="E110" s="170"/>
      <c r="F110" s="438"/>
      <c r="G110" s="438"/>
      <c r="H110" s="184"/>
      <c r="I110" s="184"/>
      <c r="J110" s="184"/>
      <c r="K110" s="184"/>
      <c r="L110" s="184"/>
      <c r="M110" s="438"/>
      <c r="N110" s="438"/>
      <c r="O110" s="438"/>
      <c r="P110" s="438"/>
      <c r="Q110" s="438"/>
      <c r="R110" s="184"/>
      <c r="S110" s="184"/>
      <c r="T110" s="184"/>
      <c r="U110" s="184"/>
      <c r="V110" s="184"/>
      <c r="W110" s="170"/>
      <c r="X110" s="169"/>
      <c r="Y110" s="439"/>
      <c r="Z110" s="439"/>
      <c r="AA110" s="439"/>
      <c r="AB110" s="440"/>
      <c r="AC110" s="440"/>
      <c r="AD110" s="440"/>
      <c r="AE110" s="440"/>
      <c r="AF110" s="441"/>
      <c r="AG110" s="261"/>
      <c r="AH110" s="261"/>
      <c r="AI110" s="261"/>
      <c r="AJ110" s="264"/>
    </row>
    <row r="111" spans="1:36" s="150" customFormat="1">
      <c r="A111" s="434"/>
      <c r="B111" s="169"/>
      <c r="C111" s="170" t="s">
        <v>111</v>
      </c>
      <c r="D111" s="169" t="s">
        <v>112</v>
      </c>
      <c r="E111" s="170" t="s">
        <v>432</v>
      </c>
      <c r="F111" s="438"/>
      <c r="G111" s="438"/>
      <c r="H111" s="184"/>
      <c r="I111" s="184"/>
      <c r="J111" s="242"/>
      <c r="K111" s="242"/>
      <c r="L111" s="242"/>
      <c r="M111" s="438"/>
      <c r="N111" s="438"/>
      <c r="O111" s="438"/>
      <c r="P111" s="438"/>
      <c r="Q111" s="438"/>
      <c r="R111" s="242"/>
      <c r="S111" s="242"/>
      <c r="T111" s="184"/>
      <c r="U111" s="184"/>
      <c r="V111" s="184"/>
      <c r="W111" s="179"/>
      <c r="X111" s="452"/>
      <c r="Y111" s="453">
        <v>208.5916666666667</v>
      </c>
      <c r="Z111" s="453">
        <v>214.78333333333339</v>
      </c>
      <c r="AA111" s="453">
        <v>212.98333333333335</v>
      </c>
      <c r="AB111" s="453">
        <v>217.23333333333338</v>
      </c>
      <c r="AC111" s="453">
        <v>223.74350000000004</v>
      </c>
      <c r="AD111" s="453">
        <v>229.78457449999999</v>
      </c>
      <c r="AE111" s="453">
        <v>235.52918886249992</v>
      </c>
      <c r="AF111" s="454">
        <v>241.4174185840624</v>
      </c>
      <c r="AJ111" s="149" t="s">
        <v>97</v>
      </c>
    </row>
    <row r="112" spans="1:36" s="150" customFormat="1">
      <c r="A112" s="434"/>
      <c r="B112" s="169"/>
      <c r="C112" s="170"/>
      <c r="D112" s="169"/>
      <c r="E112" s="170"/>
      <c r="F112" s="438"/>
      <c r="G112" s="438"/>
      <c r="H112" s="184"/>
      <c r="I112" s="184"/>
      <c r="J112" s="242"/>
      <c r="K112" s="242"/>
      <c r="L112" s="242"/>
      <c r="M112" s="438"/>
      <c r="N112" s="438"/>
      <c r="O112" s="438"/>
      <c r="P112" s="438"/>
      <c r="Q112" s="438"/>
      <c r="R112" s="242"/>
      <c r="S112" s="242"/>
      <c r="T112" s="184"/>
      <c r="U112" s="184"/>
      <c r="V112" s="184"/>
      <c r="W112" s="179"/>
      <c r="X112" s="452"/>
      <c r="Y112" s="439"/>
      <c r="Z112" s="439"/>
      <c r="AA112" s="439"/>
      <c r="AB112" s="440"/>
      <c r="AC112" s="440"/>
      <c r="AD112" s="440"/>
      <c r="AE112" s="440"/>
      <c r="AF112" s="441"/>
      <c r="AJ112" s="149"/>
    </row>
    <row r="113" spans="1:36" s="150" customFormat="1">
      <c r="A113" s="434"/>
      <c r="B113" s="169"/>
      <c r="C113" s="170" t="s">
        <v>115</v>
      </c>
      <c r="D113" s="169" t="s">
        <v>112</v>
      </c>
      <c r="E113" s="170" t="s">
        <v>436</v>
      </c>
      <c r="F113" s="438"/>
      <c r="G113" s="438"/>
      <c r="H113" s="242"/>
      <c r="I113" s="242"/>
      <c r="J113" s="242"/>
      <c r="K113" s="242"/>
      <c r="L113" s="242"/>
      <c r="M113" s="438"/>
      <c r="N113" s="438"/>
      <c r="O113" s="438"/>
      <c r="P113" s="438"/>
      <c r="Q113" s="438"/>
      <c r="R113" s="242"/>
      <c r="S113" s="242"/>
      <c r="T113" s="184"/>
      <c r="U113" s="184"/>
      <c r="V113" s="184"/>
      <c r="W113" s="179"/>
      <c r="X113" s="452"/>
      <c r="Y113" s="453">
        <v>111.30000000000001</v>
      </c>
      <c r="Z113" s="453"/>
      <c r="AA113" s="453"/>
      <c r="AB113" s="453"/>
      <c r="AC113" s="453"/>
      <c r="AD113" s="453"/>
      <c r="AE113" s="453"/>
      <c r="AF113" s="454"/>
      <c r="AJ113" s="149" t="s">
        <v>97</v>
      </c>
    </row>
    <row r="114" spans="1:36" s="150" customFormat="1">
      <c r="A114" s="434"/>
      <c r="B114" s="169"/>
      <c r="C114" s="170" t="s">
        <v>407</v>
      </c>
      <c r="D114" s="169" t="s">
        <v>61</v>
      </c>
      <c r="E114" s="170" t="s">
        <v>433</v>
      </c>
      <c r="F114" s="438"/>
      <c r="G114" s="438"/>
      <c r="H114" s="242"/>
      <c r="I114" s="242"/>
      <c r="J114" s="242"/>
      <c r="K114" s="242"/>
      <c r="L114" s="242"/>
      <c r="M114" s="438"/>
      <c r="N114" s="438"/>
      <c r="O114" s="438"/>
      <c r="P114" s="438"/>
      <c r="Q114" s="438"/>
      <c r="R114" s="242"/>
      <c r="S114" s="242"/>
      <c r="T114" s="184"/>
      <c r="U114" s="184"/>
      <c r="V114" s="184"/>
      <c r="W114" s="179"/>
      <c r="X114" s="452"/>
      <c r="Y114" s="390"/>
      <c r="Z114" s="390">
        <v>-1.538461538461533E-2</v>
      </c>
      <c r="AA114" s="390">
        <v>-8.3862499999998175E-3</v>
      </c>
      <c r="AB114" s="390">
        <v>2.4999999999999689E-2</v>
      </c>
      <c r="AC114" s="390">
        <v>4.4999999999999929E-2</v>
      </c>
      <c r="AD114" s="390">
        <v>3.7000000000000144E-2</v>
      </c>
      <c r="AE114" s="390">
        <v>2.9999999999999805E-2</v>
      </c>
      <c r="AF114" s="456">
        <v>3.0000000000000027E-2</v>
      </c>
      <c r="AJ114" s="149"/>
    </row>
    <row r="115" spans="1:36" s="150" customFormat="1">
      <c r="A115" s="434"/>
      <c r="B115" s="169"/>
      <c r="C115" s="170"/>
      <c r="D115" s="169"/>
      <c r="E115" s="170"/>
      <c r="F115" s="438"/>
      <c r="G115" s="438"/>
      <c r="H115" s="242"/>
      <c r="I115" s="242"/>
      <c r="J115" s="242"/>
      <c r="K115" s="242"/>
      <c r="L115" s="242"/>
      <c r="M115" s="438"/>
      <c r="N115" s="438"/>
      <c r="O115" s="438"/>
      <c r="P115" s="438"/>
      <c r="Q115" s="438"/>
      <c r="R115" s="242"/>
      <c r="S115" s="242"/>
      <c r="T115" s="184"/>
      <c r="U115" s="184"/>
      <c r="V115" s="184"/>
      <c r="W115" s="179"/>
      <c r="X115" s="452"/>
      <c r="Y115" s="439"/>
      <c r="Z115" s="439"/>
      <c r="AA115" s="439"/>
      <c r="AB115" s="440"/>
      <c r="AC115" s="440"/>
      <c r="AD115" s="440"/>
      <c r="AE115" s="440"/>
      <c r="AF115" s="441"/>
      <c r="AJ115" s="149"/>
    </row>
    <row r="116" spans="1:36" s="150" customFormat="1">
      <c r="A116" s="434"/>
      <c r="B116" s="169"/>
      <c r="C116" s="170" t="s">
        <v>118</v>
      </c>
      <c r="D116" s="169" t="s">
        <v>112</v>
      </c>
      <c r="E116" s="170" t="s">
        <v>405</v>
      </c>
      <c r="F116" s="438"/>
      <c r="G116" s="438"/>
      <c r="H116" s="242"/>
      <c r="I116" s="242"/>
      <c r="J116" s="242"/>
      <c r="K116" s="242"/>
      <c r="L116" s="242"/>
      <c r="M116" s="438"/>
      <c r="N116" s="438"/>
      <c r="O116" s="438"/>
      <c r="P116" s="438"/>
      <c r="Q116" s="438"/>
      <c r="R116" s="242"/>
      <c r="S116" s="242"/>
      <c r="T116" s="184"/>
      <c r="U116" s="184"/>
      <c r="V116" s="184"/>
      <c r="W116" s="170"/>
      <c r="X116" s="169"/>
      <c r="Y116" s="453">
        <v>208.5916666666667</v>
      </c>
      <c r="Z116" s="452"/>
      <c r="AA116" s="452"/>
      <c r="AB116" s="458"/>
      <c r="AC116" s="458"/>
      <c r="AD116" s="458"/>
      <c r="AE116" s="458"/>
      <c r="AF116" s="459"/>
      <c r="AJ116" s="149" t="s">
        <v>97</v>
      </c>
    </row>
    <row r="117" spans="1:36" s="150" customFormat="1">
      <c r="A117" s="434"/>
      <c r="B117" s="169"/>
      <c r="C117" s="170" t="s">
        <v>119</v>
      </c>
      <c r="D117" s="169" t="s">
        <v>112</v>
      </c>
      <c r="E117" s="170" t="s">
        <v>406</v>
      </c>
      <c r="F117" s="438"/>
      <c r="G117" s="438"/>
      <c r="H117" s="242"/>
      <c r="I117" s="242"/>
      <c r="J117" s="242"/>
      <c r="K117" s="242"/>
      <c r="L117" s="242"/>
      <c r="M117" s="438"/>
      <c r="N117" s="438"/>
      <c r="O117" s="438"/>
      <c r="P117" s="438"/>
      <c r="Q117" s="438"/>
      <c r="R117" s="242"/>
      <c r="S117" s="242"/>
      <c r="T117" s="184"/>
      <c r="U117" s="184"/>
      <c r="V117" s="184"/>
      <c r="W117" s="170"/>
      <c r="X117" s="169"/>
      <c r="Y117" s="453">
        <v>111.30000000000001</v>
      </c>
      <c r="Z117" s="452"/>
      <c r="AA117" s="452"/>
      <c r="AB117" s="458"/>
      <c r="AC117" s="458"/>
      <c r="AD117" s="458"/>
      <c r="AE117" s="458"/>
      <c r="AF117" s="459"/>
      <c r="AJ117" s="149" t="s">
        <v>97</v>
      </c>
    </row>
    <row r="118" spans="1:36" s="150" customFormat="1">
      <c r="A118" s="434"/>
      <c r="B118" s="169"/>
      <c r="C118" s="460"/>
      <c r="D118" s="169"/>
      <c r="E118" s="170"/>
      <c r="F118" s="438"/>
      <c r="G118" s="438"/>
      <c r="H118" s="242"/>
      <c r="I118" s="242"/>
      <c r="J118" s="242"/>
      <c r="K118" s="242"/>
      <c r="L118" s="242"/>
      <c r="M118" s="438"/>
      <c r="N118" s="438"/>
      <c r="O118" s="438"/>
      <c r="P118" s="438"/>
      <c r="Q118" s="438"/>
      <c r="R118" s="242"/>
      <c r="S118" s="242"/>
      <c r="T118" s="184"/>
      <c r="U118" s="184"/>
      <c r="V118" s="184"/>
      <c r="W118" s="170"/>
      <c r="X118" s="169"/>
      <c r="Y118" s="169"/>
      <c r="Z118" s="169"/>
      <c r="AA118" s="169"/>
      <c r="AB118" s="440"/>
      <c r="AC118" s="440"/>
      <c r="AD118" s="440"/>
      <c r="AE118" s="440"/>
      <c r="AF118" s="441"/>
      <c r="AG118" s="261"/>
      <c r="AH118" s="261"/>
      <c r="AI118" s="261"/>
      <c r="AJ118" s="264"/>
    </row>
    <row r="119" spans="1:36" s="150" customFormat="1">
      <c r="A119" s="437"/>
      <c r="B119" s="439"/>
      <c r="C119" s="170"/>
      <c r="D119" s="169"/>
      <c r="E119" s="170"/>
      <c r="F119" s="438"/>
      <c r="G119" s="438"/>
      <c r="H119" s="242"/>
      <c r="I119" s="242"/>
      <c r="J119" s="242"/>
      <c r="K119" s="242"/>
      <c r="L119" s="242"/>
      <c r="M119" s="438"/>
      <c r="N119" s="438"/>
      <c r="O119" s="438"/>
      <c r="P119" s="438"/>
      <c r="Q119" s="438"/>
      <c r="R119" s="242"/>
      <c r="S119" s="242"/>
      <c r="T119" s="184"/>
      <c r="U119" s="184"/>
      <c r="V119" s="184"/>
      <c r="W119" s="170"/>
      <c r="X119" s="169"/>
      <c r="Y119" s="169"/>
      <c r="Z119" s="169"/>
      <c r="AA119" s="169"/>
      <c r="AB119" s="440"/>
      <c r="AC119" s="440"/>
      <c r="AD119" s="440"/>
      <c r="AE119" s="440"/>
      <c r="AF119" s="441"/>
      <c r="AG119" s="261"/>
      <c r="AH119" s="261"/>
      <c r="AI119" s="261"/>
      <c r="AJ119" s="264"/>
    </row>
    <row r="120" spans="1:36">
      <c r="A120" s="478"/>
      <c r="B120" s="544"/>
      <c r="C120" s="545"/>
      <c r="D120" s="572" t="s">
        <v>41</v>
      </c>
      <c r="E120" s="547" t="s">
        <v>196</v>
      </c>
      <c r="F120" s="548"/>
      <c r="G120" s="548"/>
      <c r="H120" s="548"/>
      <c r="I120" s="548"/>
      <c r="J120" s="548"/>
      <c r="K120" s="548"/>
      <c r="L120" s="548"/>
      <c r="M120" s="548"/>
      <c r="N120" s="548"/>
      <c r="O120" s="548"/>
      <c r="P120" s="548"/>
      <c r="Q120" s="548"/>
      <c r="R120" s="548"/>
      <c r="S120" s="548"/>
      <c r="T120" s="548"/>
      <c r="U120" s="548"/>
      <c r="V120" s="548"/>
      <c r="W120" s="548"/>
      <c r="X120" s="544"/>
      <c r="Y120" s="544"/>
      <c r="Z120" s="544"/>
      <c r="AA120" s="544"/>
      <c r="AB120" s="544"/>
      <c r="AC120" s="544"/>
      <c r="AD120" s="544"/>
      <c r="AE120" s="544"/>
      <c r="AF120" s="550"/>
      <c r="AG120" s="544"/>
      <c r="AH120" s="544"/>
      <c r="AI120" s="544"/>
      <c r="AJ120" s="551"/>
    </row>
    <row r="121" spans="1:36">
      <c r="A121" s="479"/>
      <c r="B121" s="31"/>
      <c r="C121" s="36"/>
      <c r="D121" s="33"/>
      <c r="E121" s="34"/>
      <c r="F121" s="34"/>
      <c r="G121" s="34"/>
      <c r="H121" s="69"/>
      <c r="I121" s="69"/>
      <c r="J121" s="69"/>
      <c r="K121" s="69"/>
      <c r="L121" s="69"/>
      <c r="M121" s="34"/>
      <c r="N121" s="34"/>
      <c r="O121" s="34"/>
      <c r="P121" s="34"/>
      <c r="Q121" s="34"/>
      <c r="R121" s="69"/>
      <c r="S121" s="69"/>
      <c r="T121" s="69"/>
      <c r="U121" s="69"/>
      <c r="V121" s="69"/>
      <c r="W121" s="34"/>
      <c r="X121" s="31"/>
      <c r="Y121" s="31"/>
      <c r="Z121" s="31"/>
      <c r="AA121" s="31"/>
      <c r="AB121" s="68"/>
      <c r="AC121" s="68"/>
      <c r="AD121" s="68"/>
      <c r="AE121" s="68"/>
      <c r="AF121" s="430"/>
      <c r="AG121" s="31"/>
      <c r="AH121" s="31"/>
      <c r="AI121" s="31"/>
      <c r="AJ121" s="107"/>
    </row>
    <row r="122" spans="1:36">
      <c r="A122" s="478"/>
      <c r="B122" s="544"/>
      <c r="C122" s="545"/>
      <c r="D122" s="572" t="s">
        <v>41</v>
      </c>
      <c r="E122" s="547" t="s">
        <v>300</v>
      </c>
      <c r="F122" s="548"/>
      <c r="G122" s="548"/>
      <c r="H122" s="548"/>
      <c r="I122" s="548"/>
      <c r="J122" s="548"/>
      <c r="K122" s="548"/>
      <c r="L122" s="548"/>
      <c r="M122" s="548"/>
      <c r="N122" s="548"/>
      <c r="O122" s="548"/>
      <c r="P122" s="548"/>
      <c r="Q122" s="548"/>
      <c r="R122" s="548"/>
      <c r="S122" s="548"/>
      <c r="T122" s="548"/>
      <c r="U122" s="548"/>
      <c r="V122" s="548"/>
      <c r="W122" s="548"/>
      <c r="X122" s="544"/>
      <c r="Y122" s="544"/>
      <c r="Z122" s="544"/>
      <c r="AA122" s="544"/>
      <c r="AB122" s="544"/>
      <c r="AC122" s="544"/>
      <c r="AD122" s="544"/>
      <c r="AE122" s="544"/>
      <c r="AF122" s="550"/>
      <c r="AG122" s="544"/>
      <c r="AH122" s="544"/>
      <c r="AI122" s="544"/>
      <c r="AJ122" s="551"/>
    </row>
    <row r="123" spans="1:36" s="150" customFormat="1">
      <c r="A123" s="481"/>
      <c r="B123" s="239"/>
      <c r="C123" s="260"/>
      <c r="D123" s="239"/>
      <c r="E123" s="241"/>
      <c r="F123" s="241"/>
      <c r="G123" s="241"/>
      <c r="H123" s="242"/>
      <c r="I123" s="242"/>
      <c r="J123" s="242"/>
      <c r="K123" s="242"/>
      <c r="L123" s="242"/>
      <c r="M123" s="241"/>
      <c r="N123" s="241"/>
      <c r="O123" s="241"/>
      <c r="P123" s="241"/>
      <c r="Q123" s="241"/>
      <c r="R123" s="242"/>
      <c r="S123" s="242"/>
      <c r="T123" s="242"/>
      <c r="U123" s="242"/>
      <c r="V123" s="242"/>
      <c r="W123" s="241"/>
      <c r="X123" s="239"/>
      <c r="Y123" s="239"/>
      <c r="Z123" s="239"/>
      <c r="AA123" s="239"/>
      <c r="AB123" s="251"/>
      <c r="AC123" s="251"/>
      <c r="AD123" s="251"/>
      <c r="AE123" s="251"/>
      <c r="AF123" s="433"/>
      <c r="AG123" s="239"/>
      <c r="AH123" s="239"/>
      <c r="AI123" s="239"/>
      <c r="AJ123" s="252"/>
    </row>
    <row r="124" spans="1:36" s="150" customFormat="1">
      <c r="A124" s="437"/>
      <c r="B124" s="439"/>
      <c r="C124" s="438"/>
      <c r="D124" s="439"/>
      <c r="E124" s="461" t="s">
        <v>51</v>
      </c>
      <c r="F124" s="461"/>
      <c r="G124" s="461"/>
      <c r="H124" s="462"/>
      <c r="I124" s="462"/>
      <c r="J124" s="462"/>
      <c r="K124" s="462"/>
      <c r="L124" s="462"/>
      <c r="M124" s="461"/>
      <c r="N124" s="461"/>
      <c r="O124" s="461"/>
      <c r="P124" s="461"/>
      <c r="Q124" s="461"/>
      <c r="R124" s="462"/>
      <c r="S124" s="462"/>
      <c r="T124" s="462"/>
      <c r="U124" s="462"/>
      <c r="V124" s="462"/>
      <c r="W124" s="461"/>
      <c r="X124" s="439"/>
      <c r="Y124" s="439"/>
      <c r="Z124" s="439"/>
      <c r="AA124" s="439"/>
      <c r="AB124" s="440"/>
      <c r="AC124" s="440"/>
      <c r="AD124" s="440"/>
      <c r="AE124" s="440"/>
      <c r="AF124" s="441"/>
      <c r="AG124" s="261"/>
      <c r="AH124" s="261"/>
      <c r="AI124" s="261"/>
      <c r="AJ124" s="264"/>
    </row>
    <row r="125" spans="1:36" s="150" customFormat="1">
      <c r="A125" s="437"/>
      <c r="B125" s="439"/>
      <c r="C125" s="438"/>
      <c r="D125" s="439" t="s">
        <v>59</v>
      </c>
      <c r="E125" s="438" t="s">
        <v>42</v>
      </c>
      <c r="F125" s="438"/>
      <c r="G125" s="438"/>
      <c r="H125" s="184"/>
      <c r="I125" s="184"/>
      <c r="J125" s="184"/>
      <c r="K125" s="184"/>
      <c r="L125" s="184"/>
      <c r="M125" s="438"/>
      <c r="N125" s="438"/>
      <c r="O125" s="438"/>
      <c r="P125" s="438"/>
      <c r="Q125" s="438"/>
      <c r="R125" s="184"/>
      <c r="S125" s="184"/>
      <c r="T125" s="184"/>
      <c r="U125" s="184"/>
      <c r="V125" s="184"/>
      <c r="W125" s="438"/>
      <c r="X125" s="439"/>
      <c r="Y125" s="463">
        <v>-7.4999999999999997E-3</v>
      </c>
      <c r="Z125" s="439"/>
      <c r="AA125" s="439"/>
      <c r="AB125" s="440"/>
      <c r="AC125" s="440"/>
      <c r="AD125" s="440"/>
      <c r="AE125" s="440"/>
      <c r="AF125" s="441"/>
      <c r="AG125" s="261"/>
      <c r="AH125" s="261"/>
      <c r="AI125" s="261"/>
      <c r="AJ125" s="264" t="s">
        <v>97</v>
      </c>
    </row>
    <row r="126" spans="1:36" s="150" customFormat="1">
      <c r="A126" s="437"/>
      <c r="B126" s="439"/>
      <c r="C126" s="438"/>
      <c r="D126" s="439" t="s">
        <v>59</v>
      </c>
      <c r="E126" s="438" t="s">
        <v>43</v>
      </c>
      <c r="F126" s="438"/>
      <c r="G126" s="438"/>
      <c r="H126" s="184"/>
      <c r="I126" s="184"/>
      <c r="J126" s="184"/>
      <c r="K126" s="184"/>
      <c r="L126" s="184"/>
      <c r="M126" s="438"/>
      <c r="N126" s="438"/>
      <c r="O126" s="438"/>
      <c r="P126" s="438"/>
      <c r="Q126" s="438"/>
      <c r="R126" s="184"/>
      <c r="S126" s="184"/>
      <c r="T126" s="184"/>
      <c r="U126" s="184"/>
      <c r="V126" s="184"/>
      <c r="W126" s="438"/>
      <c r="X126" s="439"/>
      <c r="Y126" s="464">
        <v>1.05</v>
      </c>
      <c r="Z126" s="439"/>
      <c r="AA126" s="439"/>
      <c r="AB126" s="440"/>
      <c r="AC126" s="440"/>
      <c r="AD126" s="440"/>
      <c r="AE126" s="440"/>
      <c r="AF126" s="441"/>
      <c r="AG126" s="261"/>
      <c r="AH126" s="261"/>
      <c r="AI126" s="261"/>
      <c r="AJ126" s="264" t="s">
        <v>97</v>
      </c>
    </row>
    <row r="127" spans="1:36" s="150" customFormat="1">
      <c r="A127" s="437"/>
      <c r="B127" s="439"/>
      <c r="C127" s="438"/>
      <c r="D127" s="439" t="s">
        <v>59</v>
      </c>
      <c r="E127" s="438" t="s">
        <v>44</v>
      </c>
      <c r="F127" s="438"/>
      <c r="G127" s="438"/>
      <c r="H127" s="184"/>
      <c r="I127" s="184"/>
      <c r="J127" s="184"/>
      <c r="K127" s="184"/>
      <c r="L127" s="184"/>
      <c r="M127" s="438"/>
      <c r="N127" s="438"/>
      <c r="O127" s="438"/>
      <c r="P127" s="438"/>
      <c r="Q127" s="438"/>
      <c r="R127" s="184"/>
      <c r="S127" s="184"/>
      <c r="T127" s="184"/>
      <c r="U127" s="184"/>
      <c r="V127" s="184"/>
      <c r="W127" s="438"/>
      <c r="X127" s="439"/>
      <c r="Y127" s="464">
        <v>0.25</v>
      </c>
      <c r="Z127" s="439"/>
      <c r="AA127" s="439"/>
      <c r="AB127" s="440"/>
      <c r="AC127" s="440"/>
      <c r="AD127" s="440"/>
      <c r="AE127" s="440"/>
      <c r="AF127" s="441"/>
      <c r="AG127" s="261"/>
      <c r="AH127" s="261"/>
      <c r="AI127" s="261"/>
      <c r="AJ127" s="264" t="s">
        <v>97</v>
      </c>
    </row>
    <row r="128" spans="1:36" s="150" customFormat="1">
      <c r="A128" s="437"/>
      <c r="B128" s="439"/>
      <c r="C128" s="438"/>
      <c r="D128" s="439" t="s">
        <v>59</v>
      </c>
      <c r="E128" s="438" t="s">
        <v>45</v>
      </c>
      <c r="F128" s="438"/>
      <c r="G128" s="438"/>
      <c r="H128" s="184"/>
      <c r="I128" s="184"/>
      <c r="J128" s="184"/>
      <c r="K128" s="184"/>
      <c r="L128" s="184"/>
      <c r="M128" s="438"/>
      <c r="N128" s="438"/>
      <c r="O128" s="438"/>
      <c r="P128" s="438"/>
      <c r="Q128" s="438"/>
      <c r="R128" s="184"/>
      <c r="S128" s="184"/>
      <c r="T128" s="184"/>
      <c r="U128" s="184"/>
      <c r="V128" s="184"/>
      <c r="W128" s="438"/>
      <c r="X128" s="439"/>
      <c r="Y128" s="464">
        <v>75</v>
      </c>
      <c r="Z128" s="439"/>
      <c r="AA128" s="439"/>
      <c r="AB128" s="440"/>
      <c r="AC128" s="440"/>
      <c r="AD128" s="440"/>
      <c r="AE128" s="440"/>
      <c r="AF128" s="441"/>
      <c r="AG128" s="261"/>
      <c r="AH128" s="261"/>
      <c r="AI128" s="261"/>
      <c r="AJ128" s="264" t="s">
        <v>97</v>
      </c>
    </row>
    <row r="129" spans="1:36" s="150" customFormat="1">
      <c r="A129" s="437"/>
      <c r="B129" s="439"/>
      <c r="C129" s="438"/>
      <c r="D129" s="439" t="s">
        <v>59</v>
      </c>
      <c r="E129" s="438" t="s">
        <v>46</v>
      </c>
      <c r="F129" s="438"/>
      <c r="G129" s="438"/>
      <c r="H129" s="184"/>
      <c r="I129" s="184"/>
      <c r="J129" s="184"/>
      <c r="K129" s="184"/>
      <c r="L129" s="184"/>
      <c r="M129" s="438"/>
      <c r="N129" s="438"/>
      <c r="O129" s="438"/>
      <c r="P129" s="438"/>
      <c r="Q129" s="438"/>
      <c r="R129" s="184"/>
      <c r="S129" s="184"/>
      <c r="T129" s="184"/>
      <c r="U129" s="184"/>
      <c r="V129" s="184"/>
      <c r="W129" s="438"/>
      <c r="X129" s="439"/>
      <c r="Y129" s="465">
        <v>-1.8749999999999999E-3</v>
      </c>
      <c r="Z129" s="439"/>
      <c r="AA129" s="439"/>
      <c r="AB129" s="440"/>
      <c r="AC129" s="440"/>
      <c r="AD129" s="440"/>
      <c r="AE129" s="440"/>
      <c r="AF129" s="441"/>
      <c r="AG129" s="261"/>
      <c r="AH129" s="261"/>
      <c r="AI129" s="261"/>
      <c r="AJ129" s="264" t="s">
        <v>97</v>
      </c>
    </row>
    <row r="130" spans="1:36" s="150" customFormat="1">
      <c r="A130" s="437"/>
      <c r="B130" s="439"/>
      <c r="C130" s="438"/>
      <c r="D130" s="439" t="s">
        <v>59</v>
      </c>
      <c r="E130" s="438" t="s">
        <v>47</v>
      </c>
      <c r="F130" s="438"/>
      <c r="G130" s="438"/>
      <c r="H130" s="184"/>
      <c r="I130" s="184"/>
      <c r="J130" s="184"/>
      <c r="K130" s="184"/>
      <c r="L130" s="184"/>
      <c r="M130" s="438"/>
      <c r="N130" s="438"/>
      <c r="O130" s="438"/>
      <c r="P130" s="438"/>
      <c r="Q130" s="438"/>
      <c r="R130" s="184"/>
      <c r="S130" s="184"/>
      <c r="T130" s="184"/>
      <c r="U130" s="184"/>
      <c r="V130" s="184"/>
      <c r="W130" s="438"/>
      <c r="X130" s="439"/>
      <c r="Y130" s="463">
        <v>0.28749999999999998</v>
      </c>
      <c r="Z130" s="439"/>
      <c r="AA130" s="439"/>
      <c r="AB130" s="440"/>
      <c r="AC130" s="440"/>
      <c r="AD130" s="440"/>
      <c r="AE130" s="440"/>
      <c r="AF130" s="441"/>
      <c r="AG130" s="261"/>
      <c r="AH130" s="261"/>
      <c r="AI130" s="261"/>
      <c r="AJ130" s="264" t="s">
        <v>97</v>
      </c>
    </row>
    <row r="131" spans="1:36" s="150" customFormat="1">
      <c r="A131" s="437"/>
      <c r="B131" s="439"/>
      <c r="C131" s="438"/>
      <c r="D131" s="439" t="s">
        <v>59</v>
      </c>
      <c r="E131" s="438" t="s">
        <v>48</v>
      </c>
      <c r="F131" s="438"/>
      <c r="G131" s="438"/>
      <c r="H131" s="184"/>
      <c r="I131" s="184"/>
      <c r="J131" s="184"/>
      <c r="K131" s="184"/>
      <c r="L131" s="184"/>
      <c r="M131" s="438"/>
      <c r="N131" s="438"/>
      <c r="O131" s="438"/>
      <c r="P131" s="438"/>
      <c r="Q131" s="438"/>
      <c r="R131" s="184"/>
      <c r="S131" s="184"/>
      <c r="T131" s="184"/>
      <c r="U131" s="184"/>
      <c r="V131" s="184"/>
      <c r="W131" s="438"/>
      <c r="X131" s="439"/>
      <c r="Y131" s="464">
        <v>-10</v>
      </c>
      <c r="Z131" s="439"/>
      <c r="AA131" s="439"/>
      <c r="AB131" s="440"/>
      <c r="AC131" s="440"/>
      <c r="AD131" s="440"/>
      <c r="AE131" s="440"/>
      <c r="AF131" s="441"/>
      <c r="AG131" s="261"/>
      <c r="AH131" s="261"/>
      <c r="AI131" s="261"/>
      <c r="AJ131" s="264" t="s">
        <v>97</v>
      </c>
    </row>
    <row r="132" spans="1:36" s="150" customFormat="1">
      <c r="A132" s="437"/>
      <c r="B132" s="439"/>
      <c r="C132" s="438"/>
      <c r="D132" s="439"/>
      <c r="E132" s="438"/>
      <c r="F132" s="438"/>
      <c r="G132" s="438"/>
      <c r="H132" s="184"/>
      <c r="I132" s="184"/>
      <c r="J132" s="184"/>
      <c r="K132" s="184"/>
      <c r="L132" s="184"/>
      <c r="M132" s="438"/>
      <c r="N132" s="438"/>
      <c r="O132" s="438"/>
      <c r="P132" s="438"/>
      <c r="Q132" s="438"/>
      <c r="R132" s="184"/>
      <c r="S132" s="184"/>
      <c r="T132" s="184"/>
      <c r="U132" s="184"/>
      <c r="V132" s="184"/>
      <c r="W132" s="438"/>
      <c r="X132" s="439"/>
      <c r="Y132" s="466"/>
      <c r="Z132" s="439"/>
      <c r="AA132" s="439"/>
      <c r="AB132" s="440"/>
      <c r="AC132" s="440"/>
      <c r="AD132" s="440"/>
      <c r="AE132" s="440"/>
      <c r="AF132" s="441"/>
      <c r="AG132" s="261"/>
      <c r="AH132" s="261"/>
      <c r="AI132" s="261"/>
      <c r="AJ132" s="264"/>
    </row>
    <row r="133" spans="1:36" s="150" customFormat="1">
      <c r="A133" s="437"/>
      <c r="B133" s="439"/>
      <c r="C133" s="438"/>
      <c r="D133" s="439"/>
      <c r="E133" s="461" t="s">
        <v>52</v>
      </c>
      <c r="F133" s="461"/>
      <c r="G133" s="461"/>
      <c r="H133" s="462"/>
      <c r="I133" s="462"/>
      <c r="J133" s="462"/>
      <c r="K133" s="462"/>
      <c r="L133" s="462"/>
      <c r="M133" s="461"/>
      <c r="N133" s="461"/>
      <c r="O133" s="461"/>
      <c r="P133" s="461"/>
      <c r="Q133" s="461"/>
      <c r="R133" s="462"/>
      <c r="S133" s="462"/>
      <c r="T133" s="462"/>
      <c r="U133" s="462"/>
      <c r="V133" s="462"/>
      <c r="W133" s="461"/>
      <c r="X133" s="439"/>
      <c r="Y133" s="466"/>
      <c r="Z133" s="439"/>
      <c r="AA133" s="439"/>
      <c r="AB133" s="440"/>
      <c r="AC133" s="440"/>
      <c r="AD133" s="440"/>
      <c r="AE133" s="440"/>
      <c r="AF133" s="441"/>
      <c r="AG133" s="261"/>
      <c r="AH133" s="261"/>
      <c r="AI133" s="261"/>
      <c r="AJ133" s="264"/>
    </row>
    <row r="134" spans="1:36" s="150" customFormat="1">
      <c r="A134" s="437"/>
      <c r="B134" s="439"/>
      <c r="C134" s="438"/>
      <c r="D134" s="439" t="s">
        <v>59</v>
      </c>
      <c r="E134" s="438" t="s">
        <v>42</v>
      </c>
      <c r="F134" s="438"/>
      <c r="G134" s="438"/>
      <c r="H134" s="184"/>
      <c r="I134" s="184"/>
      <c r="J134" s="184"/>
      <c r="K134" s="184"/>
      <c r="L134" s="184"/>
      <c r="M134" s="438"/>
      <c r="N134" s="438"/>
      <c r="O134" s="438"/>
      <c r="P134" s="438"/>
      <c r="Q134" s="438"/>
      <c r="R134" s="184"/>
      <c r="S134" s="184"/>
      <c r="T134" s="184"/>
      <c r="U134" s="184"/>
      <c r="V134" s="184"/>
      <c r="W134" s="438"/>
      <c r="X134" s="439"/>
      <c r="Y134" s="463">
        <v>-5.0000000000000001E-3</v>
      </c>
      <c r="Z134" s="439"/>
      <c r="AA134" s="439"/>
      <c r="AB134" s="440"/>
      <c r="AC134" s="440"/>
      <c r="AD134" s="440"/>
      <c r="AE134" s="440"/>
      <c r="AF134" s="441"/>
      <c r="AG134" s="261"/>
      <c r="AH134" s="261"/>
      <c r="AI134" s="261"/>
      <c r="AJ134" s="264" t="s">
        <v>97</v>
      </c>
    </row>
    <row r="135" spans="1:36" s="150" customFormat="1">
      <c r="A135" s="437"/>
      <c r="B135" s="439"/>
      <c r="C135" s="438"/>
      <c r="D135" s="439" t="s">
        <v>59</v>
      </c>
      <c r="E135" s="438" t="s">
        <v>43</v>
      </c>
      <c r="F135" s="438"/>
      <c r="G135" s="438"/>
      <c r="H135" s="184"/>
      <c r="I135" s="184"/>
      <c r="J135" s="184"/>
      <c r="K135" s="184"/>
      <c r="L135" s="184"/>
      <c r="M135" s="438"/>
      <c r="N135" s="438"/>
      <c r="O135" s="438"/>
      <c r="P135" s="438"/>
      <c r="Q135" s="438"/>
      <c r="R135" s="184"/>
      <c r="S135" s="184"/>
      <c r="T135" s="184"/>
      <c r="U135" s="184"/>
      <c r="V135" s="184"/>
      <c r="W135" s="438"/>
      <c r="X135" s="439"/>
      <c r="Y135" s="464">
        <v>0.8</v>
      </c>
      <c r="Z135" s="439"/>
      <c r="AA135" s="439"/>
      <c r="AB135" s="440"/>
      <c r="AC135" s="440"/>
      <c r="AD135" s="440"/>
      <c r="AE135" s="440"/>
      <c r="AF135" s="441"/>
      <c r="AG135" s="261"/>
      <c r="AH135" s="261"/>
      <c r="AI135" s="261"/>
      <c r="AJ135" s="264" t="s">
        <v>97</v>
      </c>
    </row>
    <row r="136" spans="1:36" s="150" customFormat="1">
      <c r="A136" s="437"/>
      <c r="B136" s="439"/>
      <c r="C136" s="438"/>
      <c r="D136" s="439" t="s">
        <v>59</v>
      </c>
      <c r="E136" s="438" t="s">
        <v>44</v>
      </c>
      <c r="F136" s="438"/>
      <c r="G136" s="438"/>
      <c r="H136" s="184"/>
      <c r="I136" s="184"/>
      <c r="J136" s="184"/>
      <c r="K136" s="184"/>
      <c r="L136" s="184"/>
      <c r="M136" s="438"/>
      <c r="N136" s="438"/>
      <c r="O136" s="438"/>
      <c r="P136" s="438"/>
      <c r="Q136" s="438"/>
      <c r="R136" s="184"/>
      <c r="S136" s="184"/>
      <c r="T136" s="184"/>
      <c r="U136" s="184"/>
      <c r="V136" s="184"/>
      <c r="W136" s="438"/>
      <c r="X136" s="439"/>
      <c r="Y136" s="464">
        <v>0.25</v>
      </c>
      <c r="Z136" s="439"/>
      <c r="AA136" s="439"/>
      <c r="AB136" s="440"/>
      <c r="AC136" s="440"/>
      <c r="AD136" s="440"/>
      <c r="AE136" s="440"/>
      <c r="AF136" s="441"/>
      <c r="AG136" s="261"/>
      <c r="AH136" s="261"/>
      <c r="AI136" s="261"/>
      <c r="AJ136" s="264" t="s">
        <v>97</v>
      </c>
    </row>
    <row r="137" spans="1:36" s="150" customFormat="1">
      <c r="A137" s="437"/>
      <c r="B137" s="439"/>
      <c r="C137" s="438"/>
      <c r="D137" s="439" t="s">
        <v>59</v>
      </c>
      <c r="E137" s="438" t="s">
        <v>45</v>
      </c>
      <c r="F137" s="438"/>
      <c r="G137" s="438"/>
      <c r="H137" s="184"/>
      <c r="I137" s="184"/>
      <c r="J137" s="184"/>
      <c r="K137" s="184"/>
      <c r="L137" s="184"/>
      <c r="M137" s="438"/>
      <c r="N137" s="438"/>
      <c r="O137" s="438"/>
      <c r="P137" s="438"/>
      <c r="Q137" s="438"/>
      <c r="R137" s="184"/>
      <c r="S137" s="184"/>
      <c r="T137" s="184"/>
      <c r="U137" s="184"/>
      <c r="V137" s="184"/>
      <c r="W137" s="438"/>
      <c r="X137" s="439"/>
      <c r="Y137" s="464">
        <v>75</v>
      </c>
      <c r="Z137" s="439"/>
      <c r="AA137" s="439"/>
      <c r="AB137" s="440"/>
      <c r="AC137" s="440"/>
      <c r="AD137" s="440"/>
      <c r="AE137" s="440"/>
      <c r="AF137" s="441"/>
      <c r="AG137" s="261"/>
      <c r="AH137" s="261"/>
      <c r="AI137" s="261"/>
      <c r="AJ137" s="264" t="s">
        <v>97</v>
      </c>
    </row>
    <row r="138" spans="1:36" s="150" customFormat="1">
      <c r="A138" s="437"/>
      <c r="B138" s="439"/>
      <c r="C138" s="438"/>
      <c r="D138" s="439" t="s">
        <v>59</v>
      </c>
      <c r="E138" s="438" t="s">
        <v>46</v>
      </c>
      <c r="F138" s="438"/>
      <c r="G138" s="438"/>
      <c r="H138" s="184"/>
      <c r="I138" s="184"/>
      <c r="J138" s="184"/>
      <c r="K138" s="184"/>
      <c r="L138" s="184"/>
      <c r="M138" s="438"/>
      <c r="N138" s="438"/>
      <c r="O138" s="438"/>
      <c r="P138" s="438"/>
      <c r="Q138" s="438"/>
      <c r="R138" s="184"/>
      <c r="S138" s="184"/>
      <c r="T138" s="184"/>
      <c r="U138" s="184"/>
      <c r="V138" s="184"/>
      <c r="W138" s="438"/>
      <c r="X138" s="439"/>
      <c r="Y138" s="465">
        <v>-1.25E-3</v>
      </c>
      <c r="Z138" s="439"/>
      <c r="AA138" s="439"/>
      <c r="AB138" s="440"/>
      <c r="AC138" s="440"/>
      <c r="AD138" s="440"/>
      <c r="AE138" s="440"/>
      <c r="AF138" s="441"/>
      <c r="AG138" s="261"/>
      <c r="AH138" s="261"/>
      <c r="AI138" s="261"/>
      <c r="AJ138" s="264" t="s">
        <v>97</v>
      </c>
    </row>
    <row r="139" spans="1:36" s="150" customFormat="1">
      <c r="A139" s="437"/>
      <c r="B139" s="439"/>
      <c r="C139" s="438"/>
      <c r="D139" s="439" t="s">
        <v>59</v>
      </c>
      <c r="E139" s="438" t="s">
        <v>47</v>
      </c>
      <c r="F139" s="438"/>
      <c r="G139" s="438"/>
      <c r="H139" s="184"/>
      <c r="I139" s="184"/>
      <c r="J139" s="184"/>
      <c r="K139" s="184"/>
      <c r="L139" s="184"/>
      <c r="M139" s="438"/>
      <c r="N139" s="438"/>
      <c r="O139" s="438"/>
      <c r="P139" s="438"/>
      <c r="Q139" s="438"/>
      <c r="R139" s="184"/>
      <c r="S139" s="184"/>
      <c r="T139" s="184"/>
      <c r="U139" s="184"/>
      <c r="V139" s="184"/>
      <c r="W139" s="438"/>
      <c r="X139" s="439"/>
      <c r="Y139" s="463">
        <v>0.17499999999999999</v>
      </c>
      <c r="Z139" s="439"/>
      <c r="AA139" s="439"/>
      <c r="AB139" s="440"/>
      <c r="AC139" s="440"/>
      <c r="AD139" s="440"/>
      <c r="AE139" s="440"/>
      <c r="AF139" s="441"/>
      <c r="AG139" s="261"/>
      <c r="AH139" s="261"/>
      <c r="AI139" s="261"/>
      <c r="AJ139" s="264" t="s">
        <v>97</v>
      </c>
    </row>
    <row r="140" spans="1:36" s="150" customFormat="1">
      <c r="A140" s="437"/>
      <c r="B140" s="439"/>
      <c r="C140" s="438"/>
      <c r="D140" s="439" t="s">
        <v>59</v>
      </c>
      <c r="E140" s="438" t="s">
        <v>48</v>
      </c>
      <c r="F140" s="438"/>
      <c r="G140" s="438"/>
      <c r="H140" s="184"/>
      <c r="I140" s="184"/>
      <c r="J140" s="184"/>
      <c r="K140" s="184"/>
      <c r="L140" s="184"/>
      <c r="M140" s="438"/>
      <c r="N140" s="438"/>
      <c r="O140" s="438"/>
      <c r="P140" s="438"/>
      <c r="Q140" s="438"/>
      <c r="R140" s="184"/>
      <c r="S140" s="184"/>
      <c r="T140" s="184"/>
      <c r="U140" s="184"/>
      <c r="V140" s="184"/>
      <c r="W140" s="438"/>
      <c r="X140" s="439"/>
      <c r="Y140" s="464">
        <v>-5</v>
      </c>
      <c r="Z140" s="439"/>
      <c r="AA140" s="439"/>
      <c r="AB140" s="440"/>
      <c r="AC140" s="440"/>
      <c r="AD140" s="440"/>
      <c r="AE140" s="440"/>
      <c r="AF140" s="441"/>
      <c r="AG140" s="261"/>
      <c r="AH140" s="261"/>
      <c r="AI140" s="261"/>
      <c r="AJ140" s="264" t="s">
        <v>97</v>
      </c>
    </row>
    <row r="141" spans="1:36" s="150" customFormat="1">
      <c r="A141" s="437"/>
      <c r="B141" s="439"/>
      <c r="C141" s="438"/>
      <c r="D141" s="439"/>
      <c r="E141" s="438"/>
      <c r="F141" s="438"/>
      <c r="G141" s="438"/>
      <c r="H141" s="184"/>
      <c r="I141" s="184"/>
      <c r="J141" s="184"/>
      <c r="K141" s="184"/>
      <c r="L141" s="184"/>
      <c r="M141" s="438"/>
      <c r="N141" s="438"/>
      <c r="O141" s="438"/>
      <c r="P141" s="438"/>
      <c r="Q141" s="438"/>
      <c r="R141" s="184"/>
      <c r="S141" s="184"/>
      <c r="T141" s="184"/>
      <c r="U141" s="184"/>
      <c r="V141" s="184"/>
      <c r="W141" s="438"/>
      <c r="X141" s="439"/>
      <c r="Y141" s="466"/>
      <c r="Z141" s="439"/>
      <c r="AA141" s="439"/>
      <c r="AB141" s="440"/>
      <c r="AC141" s="440"/>
      <c r="AD141" s="440"/>
      <c r="AE141" s="440"/>
      <c r="AF141" s="441"/>
      <c r="AG141" s="261"/>
      <c r="AH141" s="261"/>
      <c r="AI141" s="261"/>
      <c r="AJ141" s="264"/>
    </row>
    <row r="142" spans="1:36" s="150" customFormat="1">
      <c r="A142" s="437"/>
      <c r="B142" s="439"/>
      <c r="C142" s="438"/>
      <c r="D142" s="439"/>
      <c r="E142" s="461" t="s">
        <v>57</v>
      </c>
      <c r="F142" s="461"/>
      <c r="G142" s="461"/>
      <c r="H142" s="462"/>
      <c r="I142" s="462"/>
      <c r="J142" s="462"/>
      <c r="K142" s="462"/>
      <c r="L142" s="462"/>
      <c r="M142" s="461"/>
      <c r="N142" s="461"/>
      <c r="O142" s="461"/>
      <c r="P142" s="461"/>
      <c r="Q142" s="461"/>
      <c r="R142" s="462"/>
      <c r="S142" s="462"/>
      <c r="T142" s="462"/>
      <c r="U142" s="462"/>
      <c r="V142" s="462"/>
      <c r="W142" s="461"/>
      <c r="X142" s="439"/>
      <c r="Y142" s="466"/>
      <c r="Z142" s="439"/>
      <c r="AA142" s="439"/>
      <c r="AB142" s="440"/>
      <c r="AC142" s="440"/>
      <c r="AD142" s="440"/>
      <c r="AE142" s="440"/>
      <c r="AF142" s="441"/>
      <c r="AG142" s="261"/>
      <c r="AH142" s="261"/>
      <c r="AI142" s="261"/>
      <c r="AJ142" s="264"/>
    </row>
    <row r="143" spans="1:36" s="150" customFormat="1">
      <c r="A143" s="437"/>
      <c r="B143" s="439"/>
      <c r="C143" s="438"/>
      <c r="D143" s="439" t="s">
        <v>59</v>
      </c>
      <c r="E143" s="438" t="s">
        <v>49</v>
      </c>
      <c r="F143" s="438"/>
      <c r="G143" s="438"/>
      <c r="H143" s="184"/>
      <c r="I143" s="184"/>
      <c r="J143" s="184"/>
      <c r="K143" s="184"/>
      <c r="L143" s="184"/>
      <c r="M143" s="438"/>
      <c r="N143" s="438"/>
      <c r="O143" s="438"/>
      <c r="P143" s="438"/>
      <c r="Q143" s="438"/>
      <c r="R143" s="184"/>
      <c r="S143" s="184"/>
      <c r="T143" s="184"/>
      <c r="U143" s="184"/>
      <c r="V143" s="184"/>
      <c r="W143" s="438"/>
      <c r="X143" s="439"/>
      <c r="Y143" s="464">
        <v>0.05</v>
      </c>
      <c r="Z143" s="439"/>
      <c r="AA143" s="439"/>
      <c r="AB143" s="440"/>
      <c r="AC143" s="440"/>
      <c r="AD143" s="440"/>
      <c r="AE143" s="440"/>
      <c r="AF143" s="441"/>
      <c r="AG143" s="261"/>
      <c r="AH143" s="261"/>
      <c r="AI143" s="261"/>
      <c r="AJ143" s="264" t="s">
        <v>97</v>
      </c>
    </row>
    <row r="144" spans="1:36" s="150" customFormat="1">
      <c r="A144" s="437"/>
      <c r="B144" s="439"/>
      <c r="C144" s="438"/>
      <c r="D144" s="439"/>
      <c r="E144" s="438"/>
      <c r="F144" s="438"/>
      <c r="G144" s="438"/>
      <c r="H144" s="184"/>
      <c r="I144" s="184"/>
      <c r="J144" s="184"/>
      <c r="K144" s="184"/>
      <c r="L144" s="184"/>
      <c r="M144" s="438"/>
      <c r="N144" s="438"/>
      <c r="O144" s="438"/>
      <c r="P144" s="438"/>
      <c r="Q144" s="438"/>
      <c r="R144" s="184"/>
      <c r="S144" s="184"/>
      <c r="T144" s="184"/>
      <c r="U144" s="184"/>
      <c r="V144" s="184"/>
      <c r="W144" s="438"/>
      <c r="X144" s="439"/>
      <c r="Y144" s="466"/>
      <c r="Z144" s="439"/>
      <c r="AA144" s="439"/>
      <c r="AB144" s="440"/>
      <c r="AC144" s="440"/>
      <c r="AD144" s="440"/>
      <c r="AE144" s="440"/>
      <c r="AF144" s="441"/>
      <c r="AG144" s="261"/>
      <c r="AH144" s="261"/>
      <c r="AI144" s="261"/>
      <c r="AJ144" s="264"/>
    </row>
    <row r="145" spans="1:36" s="150" customFormat="1">
      <c r="A145" s="437"/>
      <c r="B145" s="439"/>
      <c r="C145" s="438"/>
      <c r="D145" s="439" t="s">
        <v>58</v>
      </c>
      <c r="E145" s="170" t="s">
        <v>53</v>
      </c>
      <c r="F145" s="170"/>
      <c r="G145" s="170"/>
      <c r="H145" s="184"/>
      <c r="I145" s="184"/>
      <c r="J145" s="184"/>
      <c r="K145" s="184"/>
      <c r="L145" s="184"/>
      <c r="M145" s="170"/>
      <c r="N145" s="170"/>
      <c r="O145" s="170"/>
      <c r="P145" s="170"/>
      <c r="Q145" s="170"/>
      <c r="R145" s="184"/>
      <c r="S145" s="184"/>
      <c r="T145" s="184"/>
      <c r="U145" s="184"/>
      <c r="V145" s="184"/>
      <c r="W145" s="170"/>
      <c r="X145" s="439"/>
      <c r="Y145" s="272">
        <v>100</v>
      </c>
      <c r="Z145" s="439"/>
      <c r="AA145" s="439"/>
      <c r="AB145" s="440"/>
      <c r="AC145" s="440"/>
      <c r="AD145" s="440"/>
      <c r="AE145" s="440"/>
      <c r="AF145" s="441"/>
      <c r="AG145" s="261"/>
      <c r="AH145" s="261"/>
      <c r="AI145" s="261"/>
      <c r="AJ145" s="264" t="s">
        <v>97</v>
      </c>
    </row>
    <row r="146" spans="1:36" s="150" customFormat="1">
      <c r="A146" s="437"/>
      <c r="B146" s="439"/>
      <c r="C146" s="438"/>
      <c r="D146" s="439" t="s">
        <v>58</v>
      </c>
      <c r="E146" s="438" t="s">
        <v>50</v>
      </c>
      <c r="F146" s="438"/>
      <c r="G146" s="438"/>
      <c r="H146" s="184"/>
      <c r="I146" s="184"/>
      <c r="J146" s="184"/>
      <c r="K146" s="184"/>
      <c r="L146" s="184"/>
      <c r="M146" s="438"/>
      <c r="N146" s="438"/>
      <c r="O146" s="438"/>
      <c r="P146" s="438"/>
      <c r="Q146" s="438"/>
      <c r="R146" s="184"/>
      <c r="S146" s="184"/>
      <c r="T146" s="184"/>
      <c r="U146" s="184"/>
      <c r="V146" s="184"/>
      <c r="W146" s="438"/>
      <c r="X146" s="439"/>
      <c r="Y146" s="467">
        <v>130</v>
      </c>
      <c r="Z146" s="439"/>
      <c r="AA146" s="439"/>
      <c r="AB146" s="440"/>
      <c r="AC146" s="440"/>
      <c r="AD146" s="440"/>
      <c r="AE146" s="440"/>
      <c r="AF146" s="441"/>
      <c r="AG146" s="261"/>
      <c r="AH146" s="261"/>
      <c r="AI146" s="261"/>
      <c r="AJ146" s="264" t="s">
        <v>97</v>
      </c>
    </row>
    <row r="147" spans="1:36" s="150" customFormat="1">
      <c r="A147" s="437"/>
      <c r="B147" s="439"/>
      <c r="C147" s="438"/>
      <c r="D147" s="439"/>
      <c r="E147" s="438"/>
      <c r="F147" s="438"/>
      <c r="G147" s="438"/>
      <c r="H147" s="184"/>
      <c r="I147" s="184"/>
      <c r="J147" s="184"/>
      <c r="K147" s="184"/>
      <c r="L147" s="184"/>
      <c r="M147" s="438"/>
      <c r="N147" s="438"/>
      <c r="O147" s="438"/>
      <c r="P147" s="438"/>
      <c r="Q147" s="438"/>
      <c r="R147" s="184"/>
      <c r="S147" s="184"/>
      <c r="T147" s="184"/>
      <c r="U147" s="184"/>
      <c r="V147" s="184"/>
      <c r="W147" s="438"/>
      <c r="X147" s="439"/>
      <c r="Y147" s="466"/>
      <c r="Z147" s="439"/>
      <c r="AA147" s="439"/>
      <c r="AB147" s="440"/>
      <c r="AC147" s="440"/>
      <c r="AD147" s="440"/>
      <c r="AE147" s="440"/>
      <c r="AF147" s="441"/>
      <c r="AG147" s="261"/>
      <c r="AH147" s="261"/>
      <c r="AI147" s="261"/>
      <c r="AJ147" s="264"/>
    </row>
    <row r="148" spans="1:36">
      <c r="A148" s="478"/>
      <c r="B148" s="544"/>
      <c r="C148" s="545"/>
      <c r="D148" s="572" t="s">
        <v>41</v>
      </c>
      <c r="E148" s="547" t="s">
        <v>197</v>
      </c>
      <c r="F148" s="548"/>
      <c r="G148" s="548"/>
      <c r="H148" s="548"/>
      <c r="I148" s="548"/>
      <c r="J148" s="548"/>
      <c r="K148" s="548"/>
      <c r="L148" s="548"/>
      <c r="M148" s="548"/>
      <c r="N148" s="548"/>
      <c r="O148" s="548"/>
      <c r="P148" s="548"/>
      <c r="Q148" s="548"/>
      <c r="R148" s="548"/>
      <c r="S148" s="548"/>
      <c r="T148" s="548"/>
      <c r="U148" s="548"/>
      <c r="V148" s="548"/>
      <c r="W148" s="548"/>
      <c r="X148" s="544"/>
      <c r="Y148" s="549"/>
      <c r="Z148" s="544"/>
      <c r="AA148" s="544"/>
      <c r="AB148" s="544"/>
      <c r="AC148" s="544"/>
      <c r="AD148" s="544"/>
      <c r="AE148" s="544"/>
      <c r="AF148" s="550"/>
      <c r="AG148" s="544"/>
      <c r="AH148" s="544"/>
      <c r="AI148" s="544"/>
      <c r="AJ148" s="551"/>
    </row>
    <row r="149" spans="1:36" s="150" customFormat="1">
      <c r="A149" s="481"/>
      <c r="B149" s="239"/>
      <c r="C149" s="260"/>
      <c r="D149" s="239"/>
      <c r="E149" s="241"/>
      <c r="F149" s="241"/>
      <c r="G149" s="241"/>
      <c r="H149" s="242"/>
      <c r="I149" s="242"/>
      <c r="J149" s="242"/>
      <c r="K149" s="242"/>
      <c r="L149" s="242"/>
      <c r="M149" s="241"/>
      <c r="N149" s="241"/>
      <c r="O149" s="241"/>
      <c r="P149" s="241"/>
      <c r="Q149" s="241"/>
      <c r="R149" s="242"/>
      <c r="S149" s="242"/>
      <c r="T149" s="242"/>
      <c r="U149" s="242"/>
      <c r="V149" s="242"/>
      <c r="W149" s="241"/>
      <c r="X149" s="239"/>
      <c r="Y149" s="273"/>
      <c r="Z149" s="239"/>
      <c r="AA149" s="239"/>
      <c r="AB149" s="251"/>
      <c r="AC149" s="251"/>
      <c r="AD149" s="251"/>
      <c r="AE149" s="251"/>
      <c r="AF149" s="433"/>
      <c r="AG149" s="239"/>
      <c r="AH149" s="239"/>
      <c r="AI149" s="239"/>
      <c r="AJ149" s="252"/>
    </row>
    <row r="150" spans="1:36" s="150" customFormat="1">
      <c r="A150" s="434"/>
      <c r="B150" s="169"/>
      <c r="C150" s="468" t="s">
        <v>189</v>
      </c>
      <c r="D150" s="439" t="s">
        <v>191</v>
      </c>
      <c r="E150" s="438" t="s">
        <v>96</v>
      </c>
      <c r="F150" s="438"/>
      <c r="G150" s="438"/>
      <c r="H150" s="242"/>
      <c r="I150" s="242"/>
      <c r="J150" s="242"/>
      <c r="K150" s="242"/>
      <c r="L150" s="242"/>
      <c r="M150" s="438"/>
      <c r="N150" s="438"/>
      <c r="O150" s="438"/>
      <c r="P150" s="438"/>
      <c r="Q150" s="438"/>
      <c r="R150" s="242"/>
      <c r="S150" s="242"/>
      <c r="T150" s="242"/>
      <c r="U150" s="184"/>
      <c r="V150" s="184"/>
      <c r="W150" s="438"/>
      <c r="X150" s="439"/>
      <c r="Y150" s="469" t="s">
        <v>454</v>
      </c>
      <c r="Z150" s="439"/>
      <c r="AA150" s="439"/>
      <c r="AB150" s="440"/>
      <c r="AC150" s="440"/>
      <c r="AD150" s="440"/>
      <c r="AE150" s="440"/>
      <c r="AF150" s="441"/>
      <c r="AG150" s="261"/>
      <c r="AH150" s="261"/>
      <c r="AI150" s="261"/>
      <c r="AJ150" s="264" t="s">
        <v>97</v>
      </c>
    </row>
    <row r="151" spans="1:36" s="150" customFormat="1">
      <c r="A151" s="434"/>
      <c r="B151" s="169"/>
      <c r="C151" s="460" t="s">
        <v>188</v>
      </c>
      <c r="D151" s="169" t="s">
        <v>19</v>
      </c>
      <c r="E151" s="170" t="s">
        <v>301</v>
      </c>
      <c r="F151" s="438"/>
      <c r="G151" s="438"/>
      <c r="H151" s="242"/>
      <c r="I151" s="242"/>
      <c r="J151" s="242"/>
      <c r="K151" s="242"/>
      <c r="L151" s="242"/>
      <c r="M151" s="438"/>
      <c r="N151" s="438"/>
      <c r="O151" s="438"/>
      <c r="P151" s="438"/>
      <c r="Q151" s="438"/>
      <c r="R151" s="242"/>
      <c r="S151" s="242"/>
      <c r="T151" s="242"/>
      <c r="U151" s="184"/>
      <c r="V151" s="184"/>
      <c r="W151" s="438"/>
      <c r="X151" s="439"/>
      <c r="Y151" s="470">
        <v>1</v>
      </c>
      <c r="Z151" s="439"/>
      <c r="AA151" s="439"/>
      <c r="AB151" s="440"/>
      <c r="AC151" s="440"/>
      <c r="AD151" s="440"/>
      <c r="AE151" s="440"/>
      <c r="AF151" s="441"/>
      <c r="AJ151" s="149" t="s">
        <v>97</v>
      </c>
    </row>
    <row r="152" spans="1:36" s="150" customFormat="1">
      <c r="A152" s="434"/>
      <c r="B152" s="169"/>
      <c r="C152" s="460" t="s">
        <v>190</v>
      </c>
      <c r="D152" s="169" t="s">
        <v>19</v>
      </c>
      <c r="E152" s="170" t="s">
        <v>126</v>
      </c>
      <c r="F152" s="438"/>
      <c r="G152" s="438"/>
      <c r="H152" s="242"/>
      <c r="I152" s="242"/>
      <c r="J152" s="242"/>
      <c r="K152" s="242"/>
      <c r="L152" s="242"/>
      <c r="M152" s="438"/>
      <c r="N152" s="438"/>
      <c r="O152" s="438"/>
      <c r="P152" s="438"/>
      <c r="Q152" s="438"/>
      <c r="R152" s="242"/>
      <c r="S152" s="242"/>
      <c r="T152" s="242"/>
      <c r="U152" s="184"/>
      <c r="V152" s="184"/>
      <c r="W152" s="170"/>
      <c r="X152" s="169"/>
      <c r="Y152" s="470"/>
      <c r="Z152" s="169"/>
      <c r="AA152" s="169"/>
      <c r="AB152" s="440"/>
      <c r="AC152" s="440"/>
      <c r="AD152" s="440"/>
      <c r="AE152" s="440"/>
      <c r="AF152" s="441"/>
      <c r="AJ152" s="149" t="s">
        <v>97</v>
      </c>
    </row>
    <row r="153" spans="1:36" s="150" customFormat="1">
      <c r="A153" s="434"/>
      <c r="B153" s="169"/>
      <c r="C153" s="460"/>
      <c r="D153" s="169"/>
      <c r="E153" s="170"/>
      <c r="F153" s="438"/>
      <c r="G153" s="438"/>
      <c r="H153" s="242"/>
      <c r="I153" s="242"/>
      <c r="J153" s="242"/>
      <c r="K153" s="242"/>
      <c r="L153" s="242"/>
      <c r="M153" s="438"/>
      <c r="N153" s="438"/>
      <c r="O153" s="438"/>
      <c r="P153" s="438"/>
      <c r="Q153" s="438"/>
      <c r="R153" s="242"/>
      <c r="S153" s="242"/>
      <c r="T153" s="242"/>
      <c r="U153" s="184"/>
      <c r="V153" s="184"/>
      <c r="W153" s="170"/>
      <c r="X153" s="169"/>
      <c r="Y153" s="169"/>
      <c r="Z153" s="169"/>
      <c r="AA153" s="169"/>
      <c r="AB153" s="440"/>
      <c r="AC153" s="440"/>
      <c r="AD153" s="440"/>
      <c r="AE153" s="440"/>
      <c r="AF153" s="441"/>
      <c r="AJ153" s="149"/>
    </row>
    <row r="154" spans="1:36" s="150" customFormat="1">
      <c r="A154" s="434"/>
      <c r="B154" s="169"/>
      <c r="C154" s="169"/>
      <c r="D154" s="169"/>
      <c r="E154" s="169"/>
      <c r="F154" s="438"/>
      <c r="G154" s="438"/>
      <c r="H154" s="242"/>
      <c r="I154" s="242"/>
      <c r="J154" s="242"/>
      <c r="K154" s="242"/>
      <c r="L154" s="242"/>
      <c r="M154" s="438"/>
      <c r="N154" s="438"/>
      <c r="O154" s="438"/>
      <c r="P154" s="438"/>
      <c r="Q154" s="438"/>
      <c r="R154" s="242"/>
      <c r="S154" s="242"/>
      <c r="T154" s="242"/>
      <c r="U154" s="184"/>
      <c r="V154" s="184"/>
      <c r="W154" s="438"/>
      <c r="X154" s="439"/>
      <c r="Y154" s="439"/>
      <c r="Z154" s="439"/>
      <c r="AA154" s="439"/>
      <c r="AB154" s="440"/>
      <c r="AC154" s="440"/>
      <c r="AD154" s="440"/>
      <c r="AE154" s="440"/>
      <c r="AF154" s="441"/>
      <c r="AJ154" s="149"/>
    </row>
    <row r="155" spans="1:36" s="150" customFormat="1">
      <c r="A155" s="434"/>
      <c r="B155" s="169"/>
      <c r="C155" s="169"/>
      <c r="D155" s="169"/>
      <c r="E155" s="169"/>
      <c r="F155" s="169"/>
      <c r="G155" s="169"/>
      <c r="H155" s="184"/>
      <c r="I155" s="184"/>
      <c r="J155" s="184"/>
      <c r="K155" s="184"/>
      <c r="L155" s="184"/>
      <c r="M155" s="438"/>
      <c r="N155" s="438"/>
      <c r="O155" s="438"/>
      <c r="P155" s="438"/>
      <c r="Q155" s="438"/>
      <c r="R155" s="242"/>
      <c r="S155" s="242"/>
      <c r="T155" s="242"/>
      <c r="U155" s="184"/>
      <c r="V155" s="184"/>
      <c r="W155" s="438"/>
      <c r="X155" s="439"/>
      <c r="Y155" s="439"/>
      <c r="Z155" s="439"/>
      <c r="AA155" s="439"/>
      <c r="AB155" s="440"/>
      <c r="AC155" s="440"/>
      <c r="AD155" s="440"/>
      <c r="AE155" s="440"/>
      <c r="AF155" s="441"/>
      <c r="AJ155" s="149"/>
    </row>
    <row r="156" spans="1:36" s="150" customFormat="1">
      <c r="A156" s="471"/>
      <c r="B156" s="472"/>
      <c r="C156" s="472"/>
      <c r="D156" s="472"/>
      <c r="E156" s="472"/>
      <c r="F156" s="472"/>
      <c r="G156" s="472"/>
      <c r="H156" s="473"/>
      <c r="I156" s="473"/>
      <c r="J156" s="473"/>
      <c r="K156" s="473"/>
      <c r="L156" s="473"/>
      <c r="M156" s="474"/>
      <c r="N156" s="474"/>
      <c r="O156" s="474"/>
      <c r="P156" s="474"/>
      <c r="Q156" s="474"/>
      <c r="R156" s="473"/>
      <c r="S156" s="473"/>
      <c r="T156" s="473"/>
      <c r="U156" s="473"/>
      <c r="V156" s="473"/>
      <c r="W156" s="474"/>
      <c r="X156" s="475"/>
      <c r="Y156" s="475"/>
      <c r="Z156" s="475"/>
      <c r="AA156" s="475"/>
      <c r="AB156" s="476"/>
      <c r="AC156" s="476"/>
      <c r="AD156" s="476"/>
      <c r="AE156" s="476"/>
      <c r="AF156" s="477"/>
      <c r="AJ156" s="149"/>
    </row>
    <row r="157" spans="1:36" s="150" customFormat="1">
      <c r="A157" s="261"/>
      <c r="B157" s="261"/>
      <c r="C157" s="274"/>
      <c r="D157" s="261"/>
      <c r="E157" s="262"/>
      <c r="F157" s="262"/>
      <c r="G157" s="262"/>
      <c r="H157" s="262"/>
      <c r="I157" s="262"/>
      <c r="J157" s="262"/>
      <c r="K157" s="262"/>
      <c r="L157" s="262"/>
      <c r="M157" s="262"/>
      <c r="N157" s="262"/>
      <c r="O157" s="262"/>
      <c r="P157" s="262"/>
      <c r="Q157" s="262"/>
      <c r="R157" s="262"/>
      <c r="S157" s="262"/>
      <c r="T157" s="262"/>
      <c r="U157" s="262"/>
      <c r="V157" s="262"/>
      <c r="W157" s="262"/>
      <c r="X157" s="261"/>
      <c r="Y157" s="261"/>
      <c r="Z157" s="261"/>
      <c r="AA157" s="261"/>
      <c r="AB157" s="261"/>
      <c r="AC157" s="261"/>
      <c r="AD157" s="261"/>
      <c r="AE157" s="261"/>
      <c r="AF157" s="261"/>
      <c r="AG157" s="261"/>
      <c r="AH157" s="261"/>
      <c r="AI157" s="261"/>
      <c r="AJ157" s="264"/>
    </row>
    <row r="158" spans="1:36" s="150" customFormat="1">
      <c r="A158" s="261"/>
      <c r="B158" s="261"/>
      <c r="C158" s="274"/>
      <c r="D158" s="261"/>
      <c r="E158" s="262"/>
      <c r="F158" s="262"/>
      <c r="G158" s="262"/>
      <c r="H158" s="262"/>
      <c r="I158" s="262"/>
      <c r="J158" s="262"/>
      <c r="K158" s="262"/>
      <c r="L158" s="262"/>
      <c r="M158" s="262"/>
      <c r="N158" s="262"/>
      <c r="O158" s="262"/>
      <c r="P158" s="262"/>
      <c r="Q158" s="262"/>
      <c r="R158" s="262"/>
      <c r="S158" s="262"/>
      <c r="T158" s="262"/>
      <c r="U158" s="262"/>
      <c r="V158" s="262"/>
      <c r="W158" s="262"/>
      <c r="X158" s="261"/>
      <c r="Y158" s="261"/>
      <c r="Z158" s="261"/>
      <c r="AA158" s="261"/>
      <c r="AB158" s="261"/>
      <c r="AC158" s="261"/>
      <c r="AD158" s="261"/>
      <c r="AE158" s="261"/>
      <c r="AF158" s="261"/>
      <c r="AG158" s="261"/>
      <c r="AH158" s="261"/>
      <c r="AI158" s="261"/>
      <c r="AJ158" s="264"/>
    </row>
    <row r="159" spans="1:36" s="150" customFormat="1">
      <c r="A159" s="261"/>
      <c r="B159" s="261"/>
      <c r="C159" s="274"/>
      <c r="D159" s="261"/>
      <c r="E159" s="262"/>
      <c r="F159" s="262"/>
      <c r="G159" s="262"/>
      <c r="H159" s="262"/>
      <c r="I159" s="262"/>
      <c r="J159" s="262"/>
      <c r="K159" s="262"/>
      <c r="L159" s="262"/>
      <c r="M159" s="262"/>
      <c r="N159" s="262"/>
      <c r="O159" s="262"/>
      <c r="P159" s="262"/>
      <c r="Q159" s="262"/>
      <c r="R159" s="262"/>
      <c r="S159" s="262"/>
      <c r="T159" s="262"/>
      <c r="U159" s="262"/>
      <c r="V159" s="262"/>
      <c r="W159" s="262"/>
      <c r="X159" s="261"/>
      <c r="Y159" s="261"/>
      <c r="Z159" s="261"/>
      <c r="AA159" s="261"/>
      <c r="AB159" s="261"/>
      <c r="AC159" s="261"/>
      <c r="AD159" s="261"/>
      <c r="AE159" s="261"/>
      <c r="AF159" s="261"/>
      <c r="AG159" s="261"/>
      <c r="AH159" s="261"/>
      <c r="AI159" s="261"/>
      <c r="AJ159" s="264"/>
    </row>
    <row r="160" spans="1:36" s="150" customFormat="1">
      <c r="A160" s="261"/>
      <c r="B160" s="261"/>
      <c r="C160" s="274"/>
      <c r="D160" s="261"/>
      <c r="E160" s="262"/>
      <c r="F160" s="262"/>
      <c r="G160" s="262"/>
      <c r="H160" s="262"/>
      <c r="I160" s="262"/>
      <c r="J160" s="262"/>
      <c r="K160" s="262"/>
      <c r="L160" s="262"/>
      <c r="M160" s="262"/>
      <c r="N160" s="262"/>
      <c r="O160" s="262"/>
      <c r="P160" s="262"/>
      <c r="Q160" s="262"/>
      <c r="R160" s="262"/>
      <c r="S160" s="262"/>
      <c r="T160" s="262"/>
      <c r="U160" s="262"/>
      <c r="V160" s="262"/>
      <c r="W160" s="262"/>
      <c r="X160" s="261"/>
      <c r="Y160" s="261"/>
      <c r="Z160" s="261"/>
      <c r="AA160" s="261"/>
      <c r="AB160" s="261"/>
      <c r="AC160" s="261"/>
      <c r="AD160" s="261"/>
      <c r="AE160" s="261"/>
      <c r="AF160" s="261"/>
      <c r="AG160" s="261"/>
      <c r="AH160" s="261"/>
      <c r="AI160" s="261"/>
      <c r="AJ160" s="264"/>
    </row>
    <row r="161" spans="1:36" s="150" customFormat="1">
      <c r="A161" s="261"/>
      <c r="B161" s="261"/>
      <c r="C161" s="274"/>
      <c r="D161" s="261"/>
      <c r="E161" s="262"/>
      <c r="F161" s="262"/>
      <c r="G161" s="262"/>
      <c r="H161" s="262"/>
      <c r="I161" s="262"/>
      <c r="J161" s="262"/>
      <c r="K161" s="262"/>
      <c r="L161" s="262"/>
      <c r="M161" s="262"/>
      <c r="N161" s="262"/>
      <c r="O161" s="262"/>
      <c r="P161" s="262"/>
      <c r="Q161" s="262"/>
      <c r="R161" s="262"/>
      <c r="S161" s="262"/>
      <c r="T161" s="262"/>
      <c r="U161" s="262"/>
      <c r="V161" s="262"/>
      <c r="W161" s="262"/>
      <c r="X161" s="261"/>
      <c r="Y161" s="261"/>
      <c r="Z161" s="261"/>
      <c r="AA161" s="261"/>
      <c r="AB161" s="261"/>
      <c r="AC161" s="261"/>
      <c r="AD161" s="261"/>
      <c r="AE161" s="261"/>
      <c r="AF161" s="261"/>
      <c r="AG161" s="261"/>
      <c r="AH161" s="261"/>
      <c r="AI161" s="261"/>
      <c r="AJ161" s="264"/>
    </row>
    <row r="162" spans="1:36" s="150" customFormat="1">
      <c r="A162" s="261"/>
      <c r="B162" s="261"/>
      <c r="C162" s="274"/>
      <c r="D162" s="261"/>
      <c r="E162" s="262"/>
      <c r="F162" s="262"/>
      <c r="G162" s="262"/>
      <c r="H162" s="262"/>
      <c r="I162" s="262"/>
      <c r="J162" s="262"/>
      <c r="K162" s="262"/>
      <c r="L162" s="262"/>
      <c r="M162" s="262"/>
      <c r="N162" s="262"/>
      <c r="O162" s="262"/>
      <c r="P162" s="262"/>
      <c r="Q162" s="262"/>
      <c r="R162" s="262"/>
      <c r="S162" s="262"/>
      <c r="T162" s="262"/>
      <c r="U162" s="262"/>
      <c r="V162" s="262"/>
      <c r="W162" s="262"/>
      <c r="X162" s="261"/>
      <c r="Y162" s="261"/>
      <c r="Z162" s="261"/>
      <c r="AA162" s="261"/>
      <c r="AB162" s="261"/>
      <c r="AC162" s="261"/>
      <c r="AD162" s="261"/>
      <c r="AE162" s="261"/>
      <c r="AF162" s="261"/>
      <c r="AG162" s="261"/>
      <c r="AH162" s="261"/>
      <c r="AI162" s="261"/>
      <c r="AJ162" s="264"/>
    </row>
    <row r="163" spans="1:36" s="150" customFormat="1">
      <c r="A163" s="261"/>
      <c r="B163" s="261"/>
      <c r="C163" s="274"/>
      <c r="D163" s="261"/>
      <c r="E163" s="262"/>
      <c r="F163" s="262"/>
      <c r="G163" s="262"/>
      <c r="H163" s="262"/>
      <c r="I163" s="262"/>
      <c r="J163" s="262"/>
      <c r="K163" s="262"/>
      <c r="L163" s="262"/>
      <c r="M163" s="262"/>
      <c r="N163" s="262"/>
      <c r="O163" s="262"/>
      <c r="P163" s="262"/>
      <c r="Q163" s="262"/>
      <c r="R163" s="262"/>
      <c r="S163" s="262"/>
      <c r="T163" s="262"/>
      <c r="U163" s="262"/>
      <c r="V163" s="262"/>
      <c r="W163" s="262"/>
      <c r="X163" s="261"/>
      <c r="Y163" s="261"/>
      <c r="Z163" s="261"/>
      <c r="AA163" s="261"/>
      <c r="AB163" s="261"/>
      <c r="AC163" s="261"/>
      <c r="AD163" s="261"/>
      <c r="AE163" s="261"/>
      <c r="AF163" s="261"/>
      <c r="AG163" s="261"/>
      <c r="AH163" s="261"/>
      <c r="AI163" s="261"/>
      <c r="AJ163" s="264"/>
    </row>
    <row r="164" spans="1:36" s="150" customFormat="1">
      <c r="A164" s="261"/>
      <c r="B164" s="261"/>
      <c r="C164" s="274"/>
      <c r="D164" s="261"/>
      <c r="E164" s="262"/>
      <c r="F164" s="262"/>
      <c r="G164" s="262"/>
      <c r="H164" s="262"/>
      <c r="I164" s="262"/>
      <c r="J164" s="262"/>
      <c r="K164" s="262"/>
      <c r="L164" s="262"/>
      <c r="M164" s="262"/>
      <c r="N164" s="262"/>
      <c r="O164" s="262"/>
      <c r="P164" s="262"/>
      <c r="Q164" s="262"/>
      <c r="R164" s="262"/>
      <c r="S164" s="262"/>
      <c r="T164" s="262"/>
      <c r="U164" s="262"/>
      <c r="V164" s="262"/>
      <c r="W164" s="262"/>
      <c r="X164" s="261"/>
      <c r="Y164" s="261"/>
      <c r="Z164" s="261"/>
      <c r="AA164" s="261"/>
      <c r="AB164" s="261"/>
      <c r="AC164" s="261"/>
      <c r="AD164" s="261"/>
      <c r="AE164" s="261"/>
      <c r="AF164" s="261"/>
      <c r="AG164" s="261"/>
      <c r="AH164" s="261"/>
      <c r="AI164" s="261"/>
      <c r="AJ164" s="264"/>
    </row>
    <row r="165" spans="1:36" s="150" customFormat="1">
      <c r="A165" s="261"/>
      <c r="B165" s="261"/>
      <c r="C165" s="274"/>
      <c r="D165" s="261"/>
      <c r="E165" s="262"/>
      <c r="F165" s="262"/>
      <c r="G165" s="262"/>
      <c r="H165" s="262"/>
      <c r="I165" s="262"/>
      <c r="J165" s="262"/>
      <c r="K165" s="262"/>
      <c r="L165" s="262"/>
      <c r="M165" s="262"/>
      <c r="N165" s="262"/>
      <c r="O165" s="262"/>
      <c r="P165" s="262"/>
      <c r="Q165" s="262"/>
      <c r="R165" s="262"/>
      <c r="S165" s="262"/>
      <c r="T165" s="262"/>
      <c r="U165" s="262"/>
      <c r="V165" s="262"/>
      <c r="W165" s="262"/>
      <c r="X165" s="261"/>
      <c r="Y165" s="261"/>
      <c r="Z165" s="261"/>
      <c r="AA165" s="261"/>
      <c r="AB165" s="261"/>
      <c r="AC165" s="261"/>
      <c r="AD165" s="261"/>
      <c r="AE165" s="261"/>
      <c r="AF165" s="261"/>
      <c r="AG165" s="261"/>
      <c r="AH165" s="261"/>
      <c r="AI165" s="261"/>
      <c r="AJ165" s="264"/>
    </row>
    <row r="166" spans="1:36" s="150" customFormat="1">
      <c r="A166" s="261"/>
      <c r="B166" s="261"/>
      <c r="C166" s="274"/>
      <c r="D166" s="261"/>
      <c r="E166" s="262"/>
      <c r="F166" s="262"/>
      <c r="G166" s="262"/>
      <c r="H166" s="262"/>
      <c r="I166" s="262"/>
      <c r="J166" s="262"/>
      <c r="K166" s="262"/>
      <c r="L166" s="262"/>
      <c r="M166" s="262"/>
      <c r="N166" s="262"/>
      <c r="O166" s="262"/>
      <c r="P166" s="262"/>
      <c r="Q166" s="262"/>
      <c r="R166" s="262"/>
      <c r="S166" s="262"/>
      <c r="T166" s="262"/>
      <c r="U166" s="262"/>
      <c r="V166" s="262"/>
      <c r="W166" s="262"/>
      <c r="X166" s="261"/>
      <c r="Y166" s="261"/>
      <c r="Z166" s="261"/>
      <c r="AA166" s="261"/>
      <c r="AB166" s="261"/>
      <c r="AC166" s="261"/>
      <c r="AD166" s="261"/>
      <c r="AE166" s="261"/>
      <c r="AF166" s="261"/>
      <c r="AG166" s="261"/>
      <c r="AH166" s="261"/>
      <c r="AI166" s="261"/>
      <c r="AJ166" s="264"/>
    </row>
    <row r="167" spans="1:36" s="150" customFormat="1">
      <c r="A167" s="261"/>
      <c r="B167" s="261"/>
      <c r="C167" s="274"/>
      <c r="D167" s="261"/>
      <c r="E167" s="262"/>
      <c r="F167" s="262"/>
      <c r="G167" s="262"/>
      <c r="H167" s="262"/>
      <c r="I167" s="262"/>
      <c r="J167" s="262"/>
      <c r="K167" s="262"/>
      <c r="L167" s="262"/>
      <c r="M167" s="262"/>
      <c r="N167" s="262"/>
      <c r="O167" s="262"/>
      <c r="P167" s="262"/>
      <c r="Q167" s="262"/>
      <c r="R167" s="262"/>
      <c r="S167" s="262"/>
      <c r="T167" s="262"/>
      <c r="U167" s="262"/>
      <c r="V167" s="262"/>
      <c r="W167" s="262"/>
      <c r="X167" s="261"/>
      <c r="Y167" s="261"/>
      <c r="Z167" s="261"/>
      <c r="AA167" s="261"/>
      <c r="AB167" s="261"/>
      <c r="AC167" s="261"/>
      <c r="AD167" s="261"/>
      <c r="AE167" s="261"/>
      <c r="AF167" s="261"/>
      <c r="AG167" s="261"/>
      <c r="AH167" s="261"/>
      <c r="AI167" s="261"/>
      <c r="AJ167" s="264"/>
    </row>
    <row r="168" spans="1:36" s="150" customFormat="1">
      <c r="A168" s="261"/>
      <c r="B168" s="261"/>
      <c r="C168" s="274"/>
      <c r="D168" s="261"/>
      <c r="E168" s="262"/>
      <c r="F168" s="262"/>
      <c r="G168" s="262"/>
      <c r="H168" s="262"/>
      <c r="I168" s="262"/>
      <c r="J168" s="262"/>
      <c r="K168" s="262"/>
      <c r="L168" s="262"/>
      <c r="M168" s="262"/>
      <c r="N168" s="262"/>
      <c r="O168" s="262"/>
      <c r="P168" s="262"/>
      <c r="Q168" s="262"/>
      <c r="R168" s="262"/>
      <c r="S168" s="262"/>
      <c r="T168" s="262"/>
      <c r="U168" s="262"/>
      <c r="V168" s="262"/>
      <c r="W168" s="262"/>
      <c r="X168" s="261"/>
      <c r="Y168" s="261"/>
      <c r="Z168" s="261"/>
      <c r="AA168" s="261"/>
      <c r="AB168" s="261"/>
      <c r="AC168" s="261"/>
      <c r="AD168" s="261"/>
      <c r="AE168" s="261"/>
      <c r="AF168" s="261"/>
      <c r="AG168" s="261"/>
      <c r="AH168" s="261"/>
      <c r="AI168" s="261"/>
      <c r="AJ168" s="264"/>
    </row>
    <row r="169" spans="1:36" s="150" customFormat="1">
      <c r="A169" s="261"/>
      <c r="B169" s="261"/>
      <c r="C169" s="274"/>
      <c r="D169" s="261"/>
      <c r="E169" s="262"/>
      <c r="F169" s="262"/>
      <c r="G169" s="262"/>
      <c r="H169" s="262"/>
      <c r="I169" s="262"/>
      <c r="J169" s="262"/>
      <c r="K169" s="262"/>
      <c r="L169" s="262"/>
      <c r="M169" s="262"/>
      <c r="N169" s="262"/>
      <c r="O169" s="262"/>
      <c r="P169" s="262"/>
      <c r="Q169" s="262"/>
      <c r="R169" s="262"/>
      <c r="S169" s="262"/>
      <c r="T169" s="262"/>
      <c r="U169" s="262"/>
      <c r="V169" s="262"/>
      <c r="W169" s="262"/>
      <c r="X169" s="261"/>
      <c r="Y169" s="261"/>
      <c r="Z169" s="261"/>
      <c r="AA169" s="261"/>
      <c r="AB169" s="261"/>
      <c r="AC169" s="261"/>
      <c r="AD169" s="261"/>
      <c r="AE169" s="261"/>
      <c r="AF169" s="261"/>
      <c r="AG169" s="261"/>
      <c r="AH169" s="261"/>
      <c r="AI169" s="261"/>
      <c r="AJ169" s="264"/>
    </row>
    <row r="170" spans="1:36" s="150" customFormat="1">
      <c r="A170" s="261"/>
      <c r="B170" s="261"/>
      <c r="C170" s="274"/>
      <c r="D170" s="261"/>
      <c r="E170" s="262"/>
      <c r="F170" s="262"/>
      <c r="G170" s="262"/>
      <c r="H170" s="262"/>
      <c r="I170" s="262"/>
      <c r="J170" s="262"/>
      <c r="K170" s="262"/>
      <c r="L170" s="262"/>
      <c r="M170" s="262"/>
      <c r="N170" s="262"/>
      <c r="O170" s="262"/>
      <c r="P170" s="262"/>
      <c r="Q170" s="262"/>
      <c r="R170" s="262"/>
      <c r="S170" s="262"/>
      <c r="T170" s="262"/>
      <c r="U170" s="262"/>
      <c r="V170" s="262"/>
      <c r="W170" s="262"/>
      <c r="X170" s="261"/>
      <c r="Y170" s="261"/>
      <c r="Z170" s="261"/>
      <c r="AA170" s="261"/>
      <c r="AB170" s="261"/>
      <c r="AC170" s="261"/>
      <c r="AD170" s="261"/>
      <c r="AE170" s="261"/>
      <c r="AF170" s="261"/>
      <c r="AG170" s="261"/>
      <c r="AH170" s="261"/>
      <c r="AI170" s="261"/>
      <c r="AJ170" s="264"/>
    </row>
    <row r="171" spans="1:36" s="150" customFormat="1">
      <c r="A171" s="261"/>
      <c r="B171" s="261"/>
      <c r="C171" s="274"/>
      <c r="D171" s="261"/>
      <c r="E171" s="262"/>
      <c r="F171" s="262"/>
      <c r="G171" s="262"/>
      <c r="H171" s="262"/>
      <c r="I171" s="262"/>
      <c r="J171" s="262"/>
      <c r="K171" s="262"/>
      <c r="L171" s="262"/>
      <c r="M171" s="262"/>
      <c r="N171" s="262"/>
      <c r="O171" s="262"/>
      <c r="P171" s="262"/>
      <c r="Q171" s="262"/>
      <c r="R171" s="262"/>
      <c r="S171" s="262"/>
      <c r="T171" s="262"/>
      <c r="U171" s="262"/>
      <c r="V171" s="262"/>
      <c r="W171" s="262"/>
      <c r="X171" s="261"/>
      <c r="Y171" s="261"/>
      <c r="Z171" s="261"/>
      <c r="AA171" s="261"/>
      <c r="AB171" s="261"/>
      <c r="AC171" s="261"/>
      <c r="AD171" s="261"/>
      <c r="AE171" s="261"/>
      <c r="AF171" s="261"/>
      <c r="AG171" s="261"/>
      <c r="AH171" s="261"/>
      <c r="AI171" s="261"/>
      <c r="AJ171" s="264"/>
    </row>
    <row r="172" spans="1:36" s="150" customFormat="1">
      <c r="A172" s="261"/>
      <c r="B172" s="261"/>
      <c r="C172" s="274"/>
      <c r="D172" s="261"/>
      <c r="E172" s="262"/>
      <c r="F172" s="262"/>
      <c r="G172" s="262"/>
      <c r="H172" s="262"/>
      <c r="I172" s="262"/>
      <c r="J172" s="262"/>
      <c r="K172" s="262"/>
      <c r="L172" s="262"/>
      <c r="M172" s="262"/>
      <c r="N172" s="262"/>
      <c r="O172" s="262"/>
      <c r="P172" s="262"/>
      <c r="Q172" s="262"/>
      <c r="R172" s="262"/>
      <c r="S172" s="262"/>
      <c r="T172" s="262"/>
      <c r="U172" s="262"/>
      <c r="V172" s="262"/>
      <c r="W172" s="262"/>
      <c r="X172" s="261"/>
      <c r="Y172" s="261"/>
      <c r="Z172" s="261"/>
      <c r="AA172" s="261"/>
      <c r="AB172" s="261"/>
      <c r="AC172" s="261"/>
      <c r="AD172" s="261"/>
      <c r="AE172" s="261"/>
      <c r="AF172" s="261"/>
      <c r="AG172" s="261"/>
      <c r="AH172" s="261"/>
      <c r="AI172" s="261"/>
      <c r="AJ172" s="264"/>
    </row>
    <row r="173" spans="1:36" s="150" customFormat="1">
      <c r="A173" s="261"/>
      <c r="B173" s="261"/>
      <c r="C173" s="274"/>
      <c r="D173" s="261"/>
      <c r="E173" s="262"/>
      <c r="F173" s="262"/>
      <c r="G173" s="262"/>
      <c r="H173" s="262"/>
      <c r="I173" s="262"/>
      <c r="J173" s="262"/>
      <c r="K173" s="262"/>
      <c r="L173" s="262"/>
      <c r="M173" s="262"/>
      <c r="N173" s="262"/>
      <c r="O173" s="262"/>
      <c r="P173" s="262"/>
      <c r="Q173" s="262"/>
      <c r="R173" s="262"/>
      <c r="S173" s="262"/>
      <c r="T173" s="262"/>
      <c r="U173" s="262"/>
      <c r="V173" s="262"/>
      <c r="W173" s="262"/>
      <c r="X173" s="261"/>
      <c r="Y173" s="261"/>
      <c r="Z173" s="261"/>
      <c r="AA173" s="261"/>
      <c r="AB173" s="261"/>
      <c r="AC173" s="261"/>
      <c r="AD173" s="261"/>
      <c r="AE173" s="261"/>
      <c r="AF173" s="261"/>
      <c r="AG173" s="261"/>
      <c r="AH173" s="261"/>
      <c r="AI173" s="261"/>
      <c r="AJ173" s="264"/>
    </row>
    <row r="174" spans="1:36" s="150" customFormat="1">
      <c r="A174" s="261"/>
      <c r="B174" s="261"/>
      <c r="C174" s="274"/>
      <c r="D174" s="261"/>
      <c r="E174" s="262"/>
      <c r="F174" s="262"/>
      <c r="G174" s="262"/>
      <c r="H174" s="262"/>
      <c r="I174" s="262"/>
      <c r="J174" s="262"/>
      <c r="K174" s="262"/>
      <c r="L174" s="262"/>
      <c r="M174" s="262"/>
      <c r="N174" s="262"/>
      <c r="O174" s="262"/>
      <c r="P174" s="262"/>
      <c r="Q174" s="262"/>
      <c r="R174" s="262"/>
      <c r="S174" s="262"/>
      <c r="T174" s="262"/>
      <c r="U174" s="262"/>
      <c r="V174" s="262"/>
      <c r="W174" s="262"/>
      <c r="X174" s="261"/>
      <c r="Y174" s="261"/>
      <c r="Z174" s="261"/>
      <c r="AA174" s="261"/>
      <c r="AB174" s="261"/>
      <c r="AC174" s="261"/>
      <c r="AD174" s="261"/>
      <c r="AE174" s="261"/>
      <c r="AF174" s="261"/>
      <c r="AG174" s="261"/>
      <c r="AH174" s="261"/>
      <c r="AI174" s="261"/>
      <c r="AJ174" s="264"/>
    </row>
    <row r="175" spans="1:36" s="150" customFormat="1">
      <c r="A175" s="261"/>
      <c r="B175" s="261"/>
      <c r="C175" s="274"/>
      <c r="D175" s="261"/>
      <c r="E175" s="262"/>
      <c r="F175" s="262"/>
      <c r="G175" s="262"/>
      <c r="H175" s="262"/>
      <c r="I175" s="262"/>
      <c r="J175" s="262"/>
      <c r="K175" s="262"/>
      <c r="L175" s="262"/>
      <c r="M175" s="262"/>
      <c r="N175" s="262"/>
      <c r="O175" s="262"/>
      <c r="P175" s="262"/>
      <c r="Q175" s="262"/>
      <c r="R175" s="262"/>
      <c r="S175" s="262"/>
      <c r="T175" s="262"/>
      <c r="U175" s="262"/>
      <c r="V175" s="262"/>
      <c r="W175" s="262"/>
      <c r="X175" s="261"/>
      <c r="Y175" s="261"/>
      <c r="Z175" s="261"/>
      <c r="AA175" s="261"/>
      <c r="AB175" s="261"/>
      <c r="AC175" s="261"/>
      <c r="AD175" s="261"/>
      <c r="AE175" s="261"/>
      <c r="AF175" s="261"/>
      <c r="AG175" s="261"/>
      <c r="AH175" s="261"/>
      <c r="AI175" s="261"/>
      <c r="AJ175" s="264"/>
    </row>
    <row r="176" spans="1:36" s="150" customFormat="1">
      <c r="A176" s="261"/>
      <c r="B176" s="261"/>
      <c r="C176" s="274"/>
      <c r="D176" s="261"/>
      <c r="E176" s="262"/>
      <c r="F176" s="262"/>
      <c r="G176" s="262"/>
      <c r="H176" s="262"/>
      <c r="I176" s="262"/>
      <c r="J176" s="262"/>
      <c r="K176" s="262"/>
      <c r="L176" s="262"/>
      <c r="M176" s="262"/>
      <c r="N176" s="262"/>
      <c r="O176" s="262"/>
      <c r="P176" s="262"/>
      <c r="Q176" s="262"/>
      <c r="R176" s="262"/>
      <c r="S176" s="262"/>
      <c r="T176" s="262"/>
      <c r="U176" s="262"/>
      <c r="V176" s="262"/>
      <c r="W176" s="262"/>
      <c r="X176" s="261"/>
      <c r="Y176" s="261"/>
      <c r="Z176" s="261"/>
      <c r="AA176" s="261"/>
      <c r="AB176" s="261"/>
      <c r="AC176" s="261"/>
      <c r="AD176" s="261"/>
      <c r="AE176" s="261"/>
      <c r="AF176" s="261"/>
      <c r="AG176" s="261"/>
      <c r="AH176" s="261"/>
      <c r="AI176" s="261"/>
      <c r="AJ176" s="264"/>
    </row>
    <row r="177" spans="1:36" s="150" customFormat="1">
      <c r="A177" s="261"/>
      <c r="B177" s="261"/>
      <c r="C177" s="274"/>
      <c r="D177" s="261"/>
      <c r="E177" s="262"/>
      <c r="F177" s="262"/>
      <c r="G177" s="262"/>
      <c r="H177" s="262"/>
      <c r="I177" s="262"/>
      <c r="J177" s="262"/>
      <c r="K177" s="262"/>
      <c r="L177" s="262"/>
      <c r="M177" s="262"/>
      <c r="N177" s="262"/>
      <c r="O177" s="262"/>
      <c r="P177" s="262"/>
      <c r="Q177" s="262"/>
      <c r="R177" s="262"/>
      <c r="S177" s="262"/>
      <c r="T177" s="262"/>
      <c r="U177" s="262"/>
      <c r="V177" s="262"/>
      <c r="W177" s="262"/>
      <c r="X177" s="261"/>
      <c r="Y177" s="261"/>
      <c r="Z177" s="261"/>
      <c r="AA177" s="261"/>
      <c r="AB177" s="261"/>
      <c r="AC177" s="261"/>
      <c r="AD177" s="261"/>
      <c r="AE177" s="261"/>
      <c r="AF177" s="261"/>
      <c r="AG177" s="261"/>
      <c r="AH177" s="261"/>
      <c r="AI177" s="261"/>
      <c r="AJ177" s="264"/>
    </row>
    <row r="178" spans="1:36" s="150" customFormat="1">
      <c r="A178" s="261"/>
      <c r="B178" s="261"/>
      <c r="C178" s="274"/>
      <c r="D178" s="261"/>
      <c r="E178" s="262"/>
      <c r="F178" s="262"/>
      <c r="G178" s="262"/>
      <c r="H178" s="262"/>
      <c r="I178" s="262"/>
      <c r="J178" s="262"/>
      <c r="K178" s="262"/>
      <c r="L178" s="262"/>
      <c r="M178" s="262"/>
      <c r="N178" s="262"/>
      <c r="O178" s="262"/>
      <c r="P178" s="262"/>
      <c r="Q178" s="262"/>
      <c r="R178" s="262"/>
      <c r="S178" s="262"/>
      <c r="T178" s="262"/>
      <c r="U178" s="262"/>
      <c r="V178" s="262"/>
      <c r="W178" s="262"/>
      <c r="X178" s="261"/>
      <c r="Y178" s="261"/>
      <c r="Z178" s="261"/>
      <c r="AA178" s="261"/>
      <c r="AB178" s="261"/>
      <c r="AC178" s="261"/>
      <c r="AD178" s="261"/>
      <c r="AE178" s="261"/>
      <c r="AF178" s="261"/>
      <c r="AG178" s="261"/>
      <c r="AH178" s="261"/>
      <c r="AI178" s="261"/>
      <c r="AJ178" s="264"/>
    </row>
    <row r="179" spans="1:36" s="150" customFormat="1">
      <c r="A179" s="261"/>
      <c r="B179" s="261"/>
      <c r="C179" s="274"/>
      <c r="D179" s="261"/>
      <c r="E179" s="262"/>
      <c r="F179" s="262"/>
      <c r="G179" s="262"/>
      <c r="H179" s="262"/>
      <c r="I179" s="262"/>
      <c r="J179" s="262"/>
      <c r="K179" s="262"/>
      <c r="L179" s="262"/>
      <c r="M179" s="262"/>
      <c r="N179" s="262"/>
      <c r="O179" s="262"/>
      <c r="P179" s="262"/>
      <c r="Q179" s="262"/>
      <c r="R179" s="262"/>
      <c r="S179" s="262"/>
      <c r="T179" s="262"/>
      <c r="U179" s="262"/>
      <c r="V179" s="262"/>
      <c r="W179" s="262"/>
      <c r="X179" s="261"/>
      <c r="Y179" s="261"/>
      <c r="Z179" s="261"/>
      <c r="AA179" s="261"/>
      <c r="AB179" s="261"/>
      <c r="AC179" s="261"/>
      <c r="AD179" s="261"/>
      <c r="AE179" s="261"/>
      <c r="AF179" s="261"/>
      <c r="AG179" s="261"/>
      <c r="AH179" s="261"/>
      <c r="AI179" s="261"/>
      <c r="AJ179" s="264"/>
    </row>
    <row r="180" spans="1:36" s="150" customFormat="1">
      <c r="A180" s="261"/>
      <c r="B180" s="261"/>
      <c r="C180" s="274"/>
      <c r="D180" s="261"/>
      <c r="E180" s="262"/>
      <c r="F180" s="262"/>
      <c r="G180" s="262"/>
      <c r="H180" s="262"/>
      <c r="I180" s="262"/>
      <c r="J180" s="262"/>
      <c r="K180" s="262"/>
      <c r="L180" s="262"/>
      <c r="M180" s="262"/>
      <c r="N180" s="262"/>
      <c r="O180" s="262"/>
      <c r="P180" s="262"/>
      <c r="Q180" s="262"/>
      <c r="R180" s="262"/>
      <c r="S180" s="262"/>
      <c r="T180" s="262"/>
      <c r="U180" s="262"/>
      <c r="V180" s="262"/>
      <c r="W180" s="262"/>
      <c r="X180" s="261"/>
      <c r="Y180" s="261"/>
      <c r="Z180" s="261"/>
      <c r="AA180" s="261"/>
      <c r="AB180" s="261"/>
      <c r="AC180" s="261"/>
      <c r="AD180" s="261"/>
      <c r="AE180" s="261"/>
      <c r="AF180" s="261"/>
      <c r="AG180" s="261"/>
      <c r="AH180" s="261"/>
      <c r="AI180" s="261"/>
      <c r="AJ180" s="264"/>
    </row>
    <row r="181" spans="1:36" s="150" customFormat="1">
      <c r="A181" s="261"/>
      <c r="B181" s="261"/>
      <c r="C181" s="274"/>
      <c r="D181" s="261"/>
      <c r="E181" s="262"/>
      <c r="F181" s="262"/>
      <c r="G181" s="262"/>
      <c r="H181" s="262"/>
      <c r="I181" s="262"/>
      <c r="J181" s="262"/>
      <c r="K181" s="262"/>
      <c r="L181" s="262"/>
      <c r="M181" s="262"/>
      <c r="N181" s="262"/>
      <c r="O181" s="262"/>
      <c r="P181" s="262"/>
      <c r="Q181" s="262"/>
      <c r="R181" s="262"/>
      <c r="S181" s="262"/>
      <c r="T181" s="262"/>
      <c r="U181" s="262"/>
      <c r="V181" s="262"/>
      <c r="W181" s="262"/>
      <c r="X181" s="261"/>
      <c r="Y181" s="261"/>
      <c r="Z181" s="261"/>
      <c r="AA181" s="261"/>
      <c r="AB181" s="261"/>
      <c r="AC181" s="261"/>
      <c r="AD181" s="261"/>
      <c r="AE181" s="261"/>
      <c r="AF181" s="261"/>
      <c r="AG181" s="261"/>
      <c r="AH181" s="261"/>
      <c r="AI181" s="261"/>
      <c r="AJ181" s="264"/>
    </row>
    <row r="182" spans="1:36" s="150" customFormat="1">
      <c r="A182" s="261"/>
      <c r="B182" s="261"/>
      <c r="C182" s="274"/>
      <c r="D182" s="261"/>
      <c r="E182" s="262"/>
      <c r="F182" s="262"/>
      <c r="G182" s="262"/>
      <c r="H182" s="262"/>
      <c r="I182" s="262"/>
      <c r="J182" s="262"/>
      <c r="K182" s="262"/>
      <c r="L182" s="262"/>
      <c r="M182" s="262"/>
      <c r="N182" s="262"/>
      <c r="O182" s="262"/>
      <c r="P182" s="262"/>
      <c r="Q182" s="262"/>
      <c r="R182" s="262"/>
      <c r="S182" s="262"/>
      <c r="T182" s="262"/>
      <c r="U182" s="262"/>
      <c r="V182" s="262"/>
      <c r="W182" s="262"/>
      <c r="X182" s="261"/>
      <c r="Y182" s="261"/>
      <c r="Z182" s="261"/>
      <c r="AA182" s="261"/>
      <c r="AB182" s="261"/>
      <c r="AC182" s="261"/>
      <c r="AD182" s="261"/>
      <c r="AE182" s="261"/>
      <c r="AF182" s="261"/>
      <c r="AG182" s="261"/>
      <c r="AH182" s="261"/>
      <c r="AI182" s="261"/>
      <c r="AJ182" s="264"/>
    </row>
    <row r="183" spans="1:36" s="150" customFormat="1">
      <c r="A183" s="261"/>
      <c r="B183" s="261"/>
      <c r="C183" s="274"/>
      <c r="D183" s="261"/>
      <c r="E183" s="262"/>
      <c r="F183" s="262"/>
      <c r="G183" s="262"/>
      <c r="H183" s="262"/>
      <c r="I183" s="262"/>
      <c r="J183" s="262"/>
      <c r="K183" s="262"/>
      <c r="L183" s="262"/>
      <c r="M183" s="262"/>
      <c r="N183" s="262"/>
      <c r="O183" s="262"/>
      <c r="P183" s="262"/>
      <c r="Q183" s="262"/>
      <c r="R183" s="262"/>
      <c r="S183" s="262"/>
      <c r="T183" s="262"/>
      <c r="U183" s="262"/>
      <c r="V183" s="262"/>
      <c r="W183" s="262"/>
      <c r="X183" s="261"/>
      <c r="Y183" s="261"/>
      <c r="Z183" s="261"/>
      <c r="AA183" s="261"/>
      <c r="AB183" s="261"/>
      <c r="AC183" s="261"/>
      <c r="AD183" s="261"/>
      <c r="AE183" s="261"/>
      <c r="AF183" s="261"/>
      <c r="AG183" s="261"/>
      <c r="AH183" s="261"/>
      <c r="AI183" s="261"/>
      <c r="AJ183" s="264"/>
    </row>
    <row r="184" spans="1:36" s="150" customFormat="1">
      <c r="A184" s="261"/>
      <c r="B184" s="261"/>
      <c r="C184" s="274"/>
      <c r="D184" s="261"/>
      <c r="E184" s="262"/>
      <c r="F184" s="262"/>
      <c r="G184" s="262"/>
      <c r="H184" s="262"/>
      <c r="I184" s="262"/>
      <c r="J184" s="262"/>
      <c r="K184" s="262"/>
      <c r="L184" s="262"/>
      <c r="M184" s="262"/>
      <c r="N184" s="262"/>
      <c r="O184" s="262"/>
      <c r="P184" s="262"/>
      <c r="Q184" s="262"/>
      <c r="R184" s="262"/>
      <c r="S184" s="262"/>
      <c r="T184" s="262"/>
      <c r="U184" s="262"/>
      <c r="V184" s="262"/>
      <c r="W184" s="262"/>
      <c r="X184" s="261"/>
      <c r="Y184" s="261"/>
      <c r="Z184" s="261"/>
      <c r="AA184" s="261"/>
      <c r="AB184" s="261"/>
      <c r="AC184" s="261"/>
      <c r="AD184" s="261"/>
      <c r="AE184" s="261"/>
      <c r="AF184" s="261"/>
      <c r="AG184" s="261"/>
      <c r="AH184" s="261"/>
      <c r="AI184" s="261"/>
      <c r="AJ184" s="264"/>
    </row>
    <row r="185" spans="1:36" s="150" customFormat="1">
      <c r="A185" s="261"/>
      <c r="B185" s="261"/>
      <c r="C185" s="274"/>
      <c r="D185" s="261"/>
      <c r="E185" s="262"/>
      <c r="F185" s="262"/>
      <c r="G185" s="262"/>
      <c r="H185" s="262"/>
      <c r="I185" s="262"/>
      <c r="J185" s="262"/>
      <c r="K185" s="262"/>
      <c r="L185" s="262"/>
      <c r="M185" s="262"/>
      <c r="N185" s="262"/>
      <c r="O185" s="262"/>
      <c r="P185" s="262"/>
      <c r="Q185" s="262"/>
      <c r="R185" s="262"/>
      <c r="S185" s="262"/>
      <c r="T185" s="262"/>
      <c r="U185" s="262"/>
      <c r="V185" s="262"/>
      <c r="W185" s="262"/>
      <c r="X185" s="261"/>
      <c r="Y185" s="261"/>
      <c r="Z185" s="261"/>
      <c r="AA185" s="261"/>
      <c r="AB185" s="261"/>
      <c r="AC185" s="261"/>
      <c r="AD185" s="261"/>
      <c r="AE185" s="261"/>
      <c r="AF185" s="261"/>
      <c r="AG185" s="261"/>
      <c r="AH185" s="261"/>
      <c r="AI185" s="261"/>
      <c r="AJ185" s="264"/>
    </row>
    <row r="186" spans="1:36" s="150" customFormat="1">
      <c r="A186" s="261"/>
      <c r="B186" s="261"/>
      <c r="C186" s="274"/>
      <c r="D186" s="261"/>
      <c r="E186" s="262"/>
      <c r="F186" s="262"/>
      <c r="G186" s="262"/>
      <c r="H186" s="262"/>
      <c r="I186" s="262"/>
      <c r="J186" s="262"/>
      <c r="K186" s="262"/>
      <c r="L186" s="262"/>
      <c r="M186" s="262"/>
      <c r="N186" s="262"/>
      <c r="O186" s="262"/>
      <c r="P186" s="262"/>
      <c r="Q186" s="262"/>
      <c r="R186" s="262"/>
      <c r="S186" s="262"/>
      <c r="T186" s="262"/>
      <c r="U186" s="262"/>
      <c r="V186" s="262"/>
      <c r="W186" s="262"/>
      <c r="X186" s="261"/>
      <c r="Y186" s="261"/>
      <c r="Z186" s="261"/>
      <c r="AA186" s="261"/>
      <c r="AB186" s="261"/>
      <c r="AC186" s="261"/>
      <c r="AD186" s="261"/>
      <c r="AE186" s="261"/>
      <c r="AF186" s="261"/>
      <c r="AG186" s="261"/>
      <c r="AH186" s="261"/>
      <c r="AI186" s="261"/>
      <c r="AJ186" s="264"/>
    </row>
    <row r="187" spans="1:36" s="150" customFormat="1">
      <c r="A187" s="261"/>
      <c r="B187" s="261"/>
      <c r="C187" s="274"/>
      <c r="D187" s="261"/>
      <c r="E187" s="262"/>
      <c r="F187" s="262"/>
      <c r="G187" s="262"/>
      <c r="H187" s="262"/>
      <c r="I187" s="262"/>
      <c r="J187" s="262"/>
      <c r="K187" s="262"/>
      <c r="L187" s="262"/>
      <c r="M187" s="262"/>
      <c r="N187" s="262"/>
      <c r="O187" s="262"/>
      <c r="P187" s="262"/>
      <c r="Q187" s="262"/>
      <c r="R187" s="262"/>
      <c r="S187" s="262"/>
      <c r="T187" s="262"/>
      <c r="U187" s="262"/>
      <c r="V187" s="262"/>
      <c r="W187" s="262"/>
      <c r="X187" s="261"/>
      <c r="Y187" s="261"/>
      <c r="Z187" s="261"/>
      <c r="AA187" s="261"/>
      <c r="AB187" s="261"/>
      <c r="AC187" s="261"/>
      <c r="AD187" s="261"/>
      <c r="AE187" s="261"/>
      <c r="AF187" s="261"/>
      <c r="AG187" s="261"/>
      <c r="AH187" s="261"/>
      <c r="AI187" s="261"/>
      <c r="AJ187" s="264"/>
    </row>
    <row r="188" spans="1:36" s="150" customFormat="1">
      <c r="A188" s="261"/>
      <c r="B188" s="261"/>
      <c r="C188" s="274"/>
      <c r="D188" s="261"/>
      <c r="E188" s="262"/>
      <c r="F188" s="262"/>
      <c r="G188" s="262"/>
      <c r="H188" s="262"/>
      <c r="I188" s="262"/>
      <c r="J188" s="262"/>
      <c r="K188" s="262"/>
      <c r="L188" s="262"/>
      <c r="M188" s="262"/>
      <c r="N188" s="262"/>
      <c r="O188" s="262"/>
      <c r="P188" s="262"/>
      <c r="Q188" s="262"/>
      <c r="R188" s="262"/>
      <c r="S188" s="262"/>
      <c r="T188" s="262"/>
      <c r="U188" s="262"/>
      <c r="V188" s="262"/>
      <c r="W188" s="262"/>
      <c r="X188" s="261"/>
      <c r="Y188" s="261"/>
      <c r="Z188" s="261"/>
      <c r="AA188" s="261"/>
      <c r="AB188" s="261"/>
      <c r="AC188" s="261"/>
      <c r="AD188" s="261"/>
      <c r="AE188" s="261"/>
      <c r="AF188" s="261"/>
      <c r="AG188" s="261"/>
      <c r="AH188" s="261"/>
      <c r="AI188" s="261"/>
      <c r="AJ188" s="264"/>
    </row>
    <row r="189" spans="1:36" s="150" customFormat="1">
      <c r="A189" s="261"/>
      <c r="B189" s="261"/>
      <c r="C189" s="274"/>
      <c r="D189" s="261"/>
      <c r="E189" s="262"/>
      <c r="F189" s="262"/>
      <c r="G189" s="262"/>
      <c r="H189" s="262"/>
      <c r="I189" s="262"/>
      <c r="J189" s="262"/>
      <c r="K189" s="262"/>
      <c r="L189" s="262"/>
      <c r="M189" s="262"/>
      <c r="N189" s="262"/>
      <c r="O189" s="262"/>
      <c r="P189" s="262"/>
      <c r="Q189" s="262"/>
      <c r="R189" s="262"/>
      <c r="S189" s="262"/>
      <c r="T189" s="262"/>
      <c r="U189" s="262"/>
      <c r="V189" s="262"/>
      <c r="W189" s="262"/>
      <c r="X189" s="261"/>
      <c r="Y189" s="261"/>
      <c r="Z189" s="261"/>
      <c r="AA189" s="261"/>
      <c r="AB189" s="261"/>
      <c r="AC189" s="261"/>
      <c r="AD189" s="261"/>
      <c r="AE189" s="261"/>
      <c r="AF189" s="261"/>
      <c r="AG189" s="261"/>
      <c r="AH189" s="261"/>
      <c r="AI189" s="261"/>
      <c r="AJ189" s="264"/>
    </row>
    <row r="190" spans="1:36" s="150" customFormat="1">
      <c r="A190" s="261"/>
      <c r="B190" s="261"/>
      <c r="C190" s="274"/>
      <c r="D190" s="261"/>
      <c r="E190" s="262"/>
      <c r="F190" s="262"/>
      <c r="G190" s="262"/>
      <c r="H190" s="262"/>
      <c r="I190" s="262"/>
      <c r="J190" s="262"/>
      <c r="K190" s="262"/>
      <c r="L190" s="262"/>
      <c r="M190" s="262"/>
      <c r="N190" s="262"/>
      <c r="O190" s="262"/>
      <c r="P190" s="262"/>
      <c r="Q190" s="262"/>
      <c r="R190" s="262"/>
      <c r="S190" s="262"/>
      <c r="T190" s="262"/>
      <c r="U190" s="262"/>
      <c r="V190" s="262"/>
      <c r="W190" s="262"/>
      <c r="X190" s="261"/>
      <c r="Y190" s="261"/>
      <c r="Z190" s="261"/>
      <c r="AA190" s="261"/>
      <c r="AB190" s="261"/>
      <c r="AC190" s="261"/>
      <c r="AD190" s="261"/>
      <c r="AE190" s="261"/>
      <c r="AF190" s="261"/>
      <c r="AG190" s="261"/>
      <c r="AH190" s="261"/>
      <c r="AI190" s="261"/>
      <c r="AJ190" s="264"/>
    </row>
    <row r="191" spans="1:36" s="150" customFormat="1">
      <c r="A191" s="261"/>
      <c r="B191" s="261"/>
      <c r="C191" s="274"/>
      <c r="D191" s="261"/>
      <c r="E191" s="262"/>
      <c r="F191" s="262"/>
      <c r="G191" s="262"/>
      <c r="H191" s="262"/>
      <c r="I191" s="262"/>
      <c r="J191" s="262"/>
      <c r="K191" s="262"/>
      <c r="L191" s="262"/>
      <c r="M191" s="262"/>
      <c r="N191" s="262"/>
      <c r="O191" s="262"/>
      <c r="P191" s="262"/>
      <c r="Q191" s="262"/>
      <c r="R191" s="262"/>
      <c r="S191" s="262"/>
      <c r="T191" s="262"/>
      <c r="U191" s="262"/>
      <c r="V191" s="262"/>
      <c r="W191" s="262"/>
      <c r="X191" s="261"/>
      <c r="Y191" s="261"/>
      <c r="Z191" s="261"/>
      <c r="AA191" s="261"/>
      <c r="AB191" s="261"/>
      <c r="AC191" s="261"/>
      <c r="AD191" s="261"/>
      <c r="AE191" s="261"/>
      <c r="AF191" s="261"/>
      <c r="AG191" s="261"/>
      <c r="AH191" s="261"/>
      <c r="AI191" s="261"/>
      <c r="AJ191" s="264"/>
    </row>
    <row r="192" spans="1:36" s="150" customFormat="1">
      <c r="A192" s="261"/>
      <c r="B192" s="261"/>
      <c r="C192" s="274"/>
      <c r="D192" s="261"/>
      <c r="E192" s="262"/>
      <c r="F192" s="262"/>
      <c r="G192" s="262"/>
      <c r="H192" s="262"/>
      <c r="I192" s="262"/>
      <c r="J192" s="262"/>
      <c r="K192" s="262"/>
      <c r="L192" s="262"/>
      <c r="M192" s="262"/>
      <c r="N192" s="262"/>
      <c r="O192" s="262"/>
      <c r="P192" s="262"/>
      <c r="Q192" s="262"/>
      <c r="R192" s="262"/>
      <c r="S192" s="262"/>
      <c r="T192" s="262"/>
      <c r="U192" s="262"/>
      <c r="V192" s="262"/>
      <c r="W192" s="262"/>
      <c r="X192" s="261"/>
      <c r="Y192" s="261"/>
      <c r="Z192" s="261"/>
      <c r="AA192" s="261"/>
      <c r="AB192" s="261"/>
      <c r="AC192" s="261"/>
      <c r="AD192" s="261"/>
      <c r="AE192" s="261"/>
      <c r="AF192" s="261"/>
      <c r="AG192" s="261"/>
      <c r="AH192" s="261"/>
      <c r="AI192" s="261"/>
      <c r="AJ192" s="264"/>
    </row>
    <row r="193" spans="1:36" s="150" customFormat="1">
      <c r="A193" s="261"/>
      <c r="B193" s="261"/>
      <c r="C193" s="274"/>
      <c r="D193" s="261"/>
      <c r="E193" s="262"/>
      <c r="F193" s="262"/>
      <c r="G193" s="262"/>
      <c r="H193" s="262"/>
      <c r="I193" s="262"/>
      <c r="J193" s="262"/>
      <c r="K193" s="262"/>
      <c r="L193" s="262"/>
      <c r="M193" s="262"/>
      <c r="N193" s="262"/>
      <c r="O193" s="262"/>
      <c r="P193" s="262"/>
      <c r="Q193" s="262"/>
      <c r="R193" s="262"/>
      <c r="S193" s="262"/>
      <c r="T193" s="262"/>
      <c r="U193" s="262"/>
      <c r="V193" s="262"/>
      <c r="W193" s="262"/>
      <c r="X193" s="261"/>
      <c r="Y193" s="261"/>
      <c r="Z193" s="261"/>
      <c r="AA193" s="261"/>
      <c r="AB193" s="261"/>
      <c r="AC193" s="261"/>
      <c r="AD193" s="261"/>
      <c r="AE193" s="261"/>
      <c r="AF193" s="261"/>
      <c r="AG193" s="261"/>
      <c r="AH193" s="261"/>
      <c r="AI193" s="261"/>
      <c r="AJ193" s="264"/>
    </row>
    <row r="194" spans="1:36" s="150" customFormat="1">
      <c r="A194" s="261"/>
      <c r="B194" s="261"/>
      <c r="C194" s="274"/>
      <c r="D194" s="261"/>
      <c r="E194" s="262"/>
      <c r="F194" s="262"/>
      <c r="G194" s="262"/>
      <c r="H194" s="262"/>
      <c r="I194" s="262"/>
      <c r="J194" s="262"/>
      <c r="K194" s="262"/>
      <c r="L194" s="262"/>
      <c r="M194" s="262"/>
      <c r="N194" s="262"/>
      <c r="O194" s="262"/>
      <c r="P194" s="262"/>
      <c r="Q194" s="262"/>
      <c r="R194" s="262"/>
      <c r="S194" s="262"/>
      <c r="T194" s="262"/>
      <c r="U194" s="262"/>
      <c r="V194" s="262"/>
      <c r="W194" s="262"/>
      <c r="X194" s="261"/>
      <c r="Y194" s="261"/>
      <c r="Z194" s="261"/>
      <c r="AA194" s="261"/>
      <c r="AB194" s="261"/>
      <c r="AC194" s="261"/>
      <c r="AD194" s="261"/>
      <c r="AE194" s="261"/>
      <c r="AF194" s="261"/>
      <c r="AG194" s="261"/>
      <c r="AH194" s="261"/>
      <c r="AI194" s="261"/>
      <c r="AJ194" s="264"/>
    </row>
    <row r="195" spans="1:36" s="150" customFormat="1">
      <c r="A195" s="261"/>
      <c r="B195" s="261"/>
      <c r="C195" s="274"/>
      <c r="D195" s="261"/>
      <c r="E195" s="262"/>
      <c r="F195" s="262"/>
      <c r="G195" s="262"/>
      <c r="H195" s="262"/>
      <c r="I195" s="262"/>
      <c r="J195" s="262"/>
      <c r="K195" s="262"/>
      <c r="L195" s="262"/>
      <c r="M195" s="262"/>
      <c r="N195" s="262"/>
      <c r="O195" s="262"/>
      <c r="P195" s="262"/>
      <c r="Q195" s="262"/>
      <c r="R195" s="262"/>
      <c r="S195" s="262"/>
      <c r="T195" s="262"/>
      <c r="U195" s="262"/>
      <c r="V195" s="262"/>
      <c r="W195" s="262"/>
      <c r="X195" s="261"/>
      <c r="Y195" s="261"/>
      <c r="Z195" s="261"/>
      <c r="AA195" s="261"/>
      <c r="AB195" s="261"/>
      <c r="AC195" s="261"/>
      <c r="AD195" s="261"/>
      <c r="AE195" s="261"/>
      <c r="AF195" s="261"/>
      <c r="AG195" s="261"/>
      <c r="AH195" s="261"/>
      <c r="AI195" s="261"/>
      <c r="AJ195" s="264"/>
    </row>
    <row r="196" spans="1:36" s="150" customFormat="1">
      <c r="A196" s="261"/>
      <c r="B196" s="261"/>
      <c r="C196" s="274"/>
      <c r="D196" s="261"/>
      <c r="E196" s="262"/>
      <c r="F196" s="262"/>
      <c r="G196" s="262"/>
      <c r="H196" s="262"/>
      <c r="I196" s="262"/>
      <c r="J196" s="262"/>
      <c r="K196" s="262"/>
      <c r="L196" s="262"/>
      <c r="M196" s="262"/>
      <c r="N196" s="262"/>
      <c r="O196" s="262"/>
      <c r="P196" s="262"/>
      <c r="Q196" s="262"/>
      <c r="R196" s="262"/>
      <c r="S196" s="262"/>
      <c r="T196" s="262"/>
      <c r="U196" s="262"/>
      <c r="V196" s="262"/>
      <c r="W196" s="262"/>
      <c r="X196" s="261"/>
      <c r="Y196" s="261"/>
      <c r="Z196" s="261"/>
      <c r="AA196" s="261"/>
      <c r="AB196" s="261"/>
      <c r="AC196" s="261"/>
      <c r="AD196" s="261"/>
      <c r="AE196" s="261"/>
      <c r="AF196" s="261"/>
      <c r="AG196" s="261"/>
      <c r="AH196" s="261"/>
      <c r="AI196" s="261"/>
      <c r="AJ196" s="264"/>
    </row>
    <row r="197" spans="1:36" s="150" customFormat="1">
      <c r="A197" s="261"/>
      <c r="B197" s="261"/>
      <c r="C197" s="274"/>
      <c r="D197" s="261"/>
      <c r="E197" s="262"/>
      <c r="F197" s="262"/>
      <c r="G197" s="262"/>
      <c r="H197" s="262"/>
      <c r="I197" s="262"/>
      <c r="J197" s="262"/>
      <c r="K197" s="262"/>
      <c r="L197" s="262"/>
      <c r="M197" s="262"/>
      <c r="N197" s="262"/>
      <c r="O197" s="262"/>
      <c r="P197" s="262"/>
      <c r="Q197" s="262"/>
      <c r="R197" s="262"/>
      <c r="S197" s="262"/>
      <c r="T197" s="262"/>
      <c r="U197" s="262"/>
      <c r="V197" s="262"/>
      <c r="W197" s="262"/>
      <c r="X197" s="261"/>
      <c r="Y197" s="261"/>
      <c r="Z197" s="261"/>
      <c r="AA197" s="261"/>
      <c r="AB197" s="261"/>
      <c r="AC197" s="261"/>
      <c r="AD197" s="261"/>
      <c r="AE197" s="261"/>
      <c r="AF197" s="261"/>
      <c r="AG197" s="261"/>
      <c r="AH197" s="261"/>
      <c r="AI197" s="261"/>
      <c r="AJ197" s="264"/>
    </row>
    <row r="198" spans="1:36" s="150" customFormat="1">
      <c r="A198" s="261"/>
      <c r="B198" s="261"/>
      <c r="C198" s="274"/>
      <c r="D198" s="261"/>
      <c r="E198" s="262"/>
      <c r="F198" s="262"/>
      <c r="G198" s="262"/>
      <c r="H198" s="262"/>
      <c r="I198" s="262"/>
      <c r="J198" s="262"/>
      <c r="K198" s="262"/>
      <c r="L198" s="262"/>
      <c r="M198" s="262"/>
      <c r="N198" s="262"/>
      <c r="O198" s="262"/>
      <c r="P198" s="262"/>
      <c r="Q198" s="262"/>
      <c r="R198" s="262"/>
      <c r="S198" s="262"/>
      <c r="T198" s="262"/>
      <c r="U198" s="262"/>
      <c r="V198" s="262"/>
      <c r="W198" s="262"/>
      <c r="X198" s="261"/>
      <c r="Y198" s="261"/>
      <c r="Z198" s="261"/>
      <c r="AA198" s="261"/>
      <c r="AB198" s="261"/>
      <c r="AC198" s="261"/>
      <c r="AD198" s="261"/>
      <c r="AE198" s="261"/>
      <c r="AF198" s="261"/>
      <c r="AG198" s="261"/>
      <c r="AH198" s="261"/>
      <c r="AI198" s="261"/>
      <c r="AJ198" s="264"/>
    </row>
    <row r="199" spans="1:36" s="150" customFormat="1">
      <c r="A199" s="261"/>
      <c r="B199" s="261"/>
      <c r="C199" s="274"/>
      <c r="D199" s="261"/>
      <c r="E199" s="262"/>
      <c r="F199" s="262"/>
      <c r="G199" s="262"/>
      <c r="H199" s="262"/>
      <c r="I199" s="262"/>
      <c r="J199" s="262"/>
      <c r="K199" s="262"/>
      <c r="L199" s="262"/>
      <c r="M199" s="262"/>
      <c r="N199" s="262"/>
      <c r="O199" s="262"/>
      <c r="P199" s="262"/>
      <c r="Q199" s="262"/>
      <c r="R199" s="262"/>
      <c r="S199" s="262"/>
      <c r="T199" s="262"/>
      <c r="U199" s="262"/>
      <c r="V199" s="262"/>
      <c r="W199" s="262"/>
      <c r="X199" s="261"/>
      <c r="Y199" s="261"/>
      <c r="Z199" s="261"/>
      <c r="AA199" s="261"/>
      <c r="AB199" s="261"/>
      <c r="AC199" s="261"/>
      <c r="AD199" s="261"/>
      <c r="AE199" s="261"/>
      <c r="AF199" s="261"/>
      <c r="AG199" s="261"/>
      <c r="AH199" s="261"/>
      <c r="AI199" s="261"/>
      <c r="AJ199" s="264"/>
    </row>
    <row r="200" spans="1:36" s="150" customFormat="1">
      <c r="A200" s="261"/>
      <c r="B200" s="261"/>
      <c r="C200" s="274"/>
      <c r="D200" s="261"/>
      <c r="E200" s="262"/>
      <c r="F200" s="262"/>
      <c r="G200" s="262"/>
      <c r="H200" s="262"/>
      <c r="I200" s="262"/>
      <c r="J200" s="262"/>
      <c r="K200" s="262"/>
      <c r="L200" s="262"/>
      <c r="M200" s="262"/>
      <c r="N200" s="262"/>
      <c r="O200" s="262"/>
      <c r="P200" s="262"/>
      <c r="Q200" s="262"/>
      <c r="R200" s="262"/>
      <c r="S200" s="262"/>
      <c r="T200" s="262"/>
      <c r="U200" s="262"/>
      <c r="V200" s="262"/>
      <c r="W200" s="262"/>
      <c r="X200" s="261"/>
      <c r="Y200" s="261"/>
      <c r="Z200" s="261"/>
      <c r="AA200" s="261"/>
      <c r="AB200" s="261"/>
      <c r="AC200" s="261"/>
      <c r="AD200" s="261"/>
      <c r="AE200" s="261"/>
      <c r="AF200" s="261"/>
      <c r="AG200" s="261"/>
      <c r="AH200" s="261"/>
      <c r="AI200" s="261"/>
      <c r="AJ200" s="264"/>
    </row>
  </sheetData>
  <customSheetViews>
    <customSheetView guid="{3FDF7207-004C-4A93-86DD-71ED7363ED58}" scale="90" hiddenColumns="1" showRuler="0">
      <pane xSplit="5" ySplit="2" topLeftCell="X3" activePane="bottomRight" state="frozen"/>
      <selection pane="bottomRight" activeCell="AB14" sqref="AB14"/>
      <pageMargins left="0.75" right="0.75" top="1" bottom="1" header="0.5" footer="0.5"/>
      <pageSetup paperSize="9" orientation="portrait" verticalDpi="0" r:id="rId1"/>
      <headerFooter alignWithMargins="0"/>
    </customSheetView>
  </customSheetViews>
  <phoneticPr fontId="11" type="noConversion"/>
  <pageMargins left="0.75" right="0.75" top="1" bottom="1" header="0.5" footer="0.5"/>
  <pageSetup paperSize="8" scale="63" fitToHeight="0" orientation="landscape"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P206"/>
  <sheetViews>
    <sheetView showGridLines="0" zoomScale="70" zoomScaleNormal="70" workbookViewId="0">
      <pane xSplit="24" ySplit="3" topLeftCell="Y4" activePane="bottomRight" state="frozen"/>
      <selection pane="topRight" activeCell="Y1" sqref="Y1"/>
      <selection pane="bottomLeft" activeCell="A4" sqref="A4"/>
      <selection pane="bottomRight" activeCell="Y4" sqref="Y4"/>
    </sheetView>
  </sheetViews>
  <sheetFormatPr defaultColWidth="9.140625" defaultRowHeight="12.75"/>
  <cols>
    <col min="1" max="1" width="0.42578125" customWidth="1"/>
    <col min="2" max="2" width="0.5703125" customWidth="1"/>
    <col min="3" max="3" width="12.5703125" customWidth="1"/>
    <col min="4" max="4" width="10" customWidth="1"/>
    <col min="5" max="5" width="83.5703125" style="21" customWidth="1"/>
    <col min="6" max="21" width="12.28515625" style="21" hidden="1" customWidth="1"/>
    <col min="22" max="22" width="14.7109375" style="21" hidden="1" customWidth="1"/>
    <col min="23" max="23" width="15.85546875" style="21" hidden="1" customWidth="1"/>
    <col min="24" max="24" width="14.28515625" hidden="1" customWidth="1"/>
    <col min="25" max="25" width="11.42578125" customWidth="1"/>
    <col min="26" max="26" width="11.7109375" customWidth="1"/>
    <col min="27" max="27" width="12.28515625" bestFit="1" customWidth="1"/>
    <col min="28" max="28" width="13.28515625" customWidth="1"/>
    <col min="29" max="32" width="11.5703125" bestFit="1" customWidth="1"/>
    <col min="33" max="33" width="9.5703125" customWidth="1"/>
    <col min="34" max="34" width="17.7109375" style="22" customWidth="1"/>
    <col min="35" max="35" width="4.28515625" style="22" customWidth="1"/>
    <col min="36" max="36" width="9.140625" style="112"/>
    <col min="37" max="37" width="13.7109375" style="22" customWidth="1"/>
    <col min="38" max="50" width="9.140625" style="22"/>
    <col min="51" max="51" width="10.140625" style="22" customWidth="1"/>
    <col min="52" max="16384" width="9.140625" style="22"/>
  </cols>
  <sheetData>
    <row r="1" spans="1:41" ht="37.5" customHeight="1">
      <c r="A1" s="1" t="s">
        <v>23</v>
      </c>
      <c r="B1" s="38"/>
      <c r="C1" s="575"/>
      <c r="D1" s="586" t="s">
        <v>25</v>
      </c>
      <c r="E1" s="595" t="s">
        <v>24</v>
      </c>
      <c r="F1" s="576"/>
      <c r="G1" s="576"/>
      <c r="H1" s="576"/>
      <c r="I1" s="576"/>
      <c r="J1" s="576"/>
      <c r="K1" s="576"/>
      <c r="L1" s="576"/>
      <c r="M1" s="576"/>
      <c r="N1" s="576"/>
      <c r="O1" s="576"/>
      <c r="P1" s="576"/>
      <c r="Q1" s="576"/>
      <c r="R1" s="576"/>
      <c r="S1" s="576"/>
      <c r="T1" s="576"/>
      <c r="U1" s="576"/>
      <c r="V1" s="576"/>
      <c r="W1" s="576"/>
      <c r="X1" s="577"/>
      <c r="Y1" s="577"/>
      <c r="Z1" s="577"/>
      <c r="AA1" s="577"/>
      <c r="AB1" s="577"/>
      <c r="AC1" s="577"/>
      <c r="AD1" s="577"/>
      <c r="AE1" s="577"/>
      <c r="AF1" s="578"/>
      <c r="AG1" s="577"/>
      <c r="AH1" s="579"/>
      <c r="AI1" s="580"/>
      <c r="AJ1" s="581"/>
      <c r="AK1" s="2"/>
      <c r="AL1" s="2"/>
      <c r="AM1" s="2"/>
      <c r="AN1" s="2"/>
      <c r="AO1" s="2"/>
    </row>
    <row r="2" spans="1:41" ht="18">
      <c r="A2" s="3"/>
      <c r="B2" s="4"/>
      <c r="C2" s="46"/>
      <c r="D2" s="47"/>
      <c r="E2" s="48"/>
      <c r="F2" s="48"/>
      <c r="G2" s="48"/>
      <c r="H2" s="48"/>
      <c r="I2" s="48"/>
      <c r="J2" s="48"/>
      <c r="K2" s="48"/>
      <c r="L2" s="48"/>
      <c r="M2" s="48"/>
      <c r="N2" s="48"/>
      <c r="O2" s="48"/>
      <c r="P2" s="48"/>
      <c r="Q2" s="48"/>
      <c r="R2" s="48"/>
      <c r="S2" s="48"/>
      <c r="T2" s="87"/>
      <c r="U2" s="87"/>
      <c r="V2" s="87"/>
      <c r="W2" s="48"/>
      <c r="X2" s="49"/>
      <c r="Y2" s="50"/>
      <c r="Z2" s="50"/>
      <c r="AA2" s="50"/>
      <c r="AB2" s="51"/>
      <c r="AC2" s="51"/>
      <c r="AD2" s="51"/>
      <c r="AE2" s="51"/>
      <c r="AF2" s="406"/>
      <c r="AG2" s="5"/>
      <c r="AH2" s="83"/>
      <c r="AI2" s="50"/>
      <c r="AJ2" s="109"/>
      <c r="AK2" s="2"/>
      <c r="AL2" s="2"/>
      <c r="AM2" s="2"/>
      <c r="AN2" s="2"/>
      <c r="AO2" s="2"/>
    </row>
    <row r="3" spans="1:41" ht="18">
      <c r="A3" s="6" t="s">
        <v>28</v>
      </c>
      <c r="B3" s="7"/>
      <c r="C3" s="8"/>
      <c r="D3" s="9" t="s">
        <v>29</v>
      </c>
      <c r="E3" s="10"/>
      <c r="F3" s="39" t="s">
        <v>76</v>
      </c>
      <c r="G3" s="39" t="s">
        <v>77</v>
      </c>
      <c r="H3" s="39" t="s">
        <v>78</v>
      </c>
      <c r="I3" s="39" t="s">
        <v>79</v>
      </c>
      <c r="J3" s="39" t="s">
        <v>80</v>
      </c>
      <c r="K3" s="39" t="s">
        <v>81</v>
      </c>
      <c r="L3" s="39" t="s">
        <v>82</v>
      </c>
      <c r="M3" s="39" t="s">
        <v>83</v>
      </c>
      <c r="N3" s="39" t="s">
        <v>84</v>
      </c>
      <c r="O3" s="39" t="s">
        <v>85</v>
      </c>
      <c r="P3" s="39" t="s">
        <v>86</v>
      </c>
      <c r="Q3" s="39" t="s">
        <v>87</v>
      </c>
      <c r="R3" s="39" t="s">
        <v>88</v>
      </c>
      <c r="S3" s="39" t="s">
        <v>89</v>
      </c>
      <c r="T3" s="39" t="s">
        <v>90</v>
      </c>
      <c r="U3" s="39" t="s">
        <v>91</v>
      </c>
      <c r="V3" s="39" t="s">
        <v>92</v>
      </c>
      <c r="W3" s="39" t="s">
        <v>93</v>
      </c>
      <c r="X3" s="39" t="s">
        <v>30</v>
      </c>
      <c r="Y3" s="596" t="s">
        <v>31</v>
      </c>
      <c r="Z3" s="596" t="s">
        <v>32</v>
      </c>
      <c r="AA3" s="596" t="s">
        <v>33</v>
      </c>
      <c r="AB3" s="596" t="s">
        <v>34</v>
      </c>
      <c r="AC3" s="596" t="s">
        <v>35</v>
      </c>
      <c r="AD3" s="596" t="s">
        <v>36</v>
      </c>
      <c r="AE3" s="596" t="s">
        <v>37</v>
      </c>
      <c r="AF3" s="597" t="s">
        <v>38</v>
      </c>
      <c r="AG3" s="596"/>
      <c r="AH3" s="598" t="s">
        <v>108</v>
      </c>
      <c r="AI3" s="599"/>
      <c r="AJ3" s="600"/>
      <c r="AK3" s="2"/>
      <c r="AL3" s="2"/>
      <c r="AM3" s="11"/>
      <c r="AN3" s="12"/>
      <c r="AO3" s="12"/>
    </row>
    <row r="4" spans="1:41">
      <c r="A4" s="13"/>
      <c r="B4" s="14"/>
      <c r="C4" s="18"/>
      <c r="D4" s="70"/>
      <c r="E4" s="71"/>
      <c r="F4" s="71"/>
      <c r="G4" s="71"/>
      <c r="H4" s="71"/>
      <c r="I4" s="71"/>
      <c r="J4" s="71"/>
      <c r="K4" s="71"/>
      <c r="L4" s="71"/>
      <c r="M4" s="71"/>
      <c r="N4" s="71"/>
      <c r="O4" s="71"/>
      <c r="P4" s="71"/>
      <c r="Q4" s="71"/>
      <c r="R4" s="71"/>
      <c r="S4" s="71"/>
      <c r="T4" s="88"/>
      <c r="U4" s="88"/>
      <c r="V4" s="88"/>
      <c r="W4" s="71"/>
      <c r="X4" s="15"/>
      <c r="Y4" s="15"/>
      <c r="Z4" s="15"/>
      <c r="AA4" s="15"/>
      <c r="AB4" s="72"/>
      <c r="AC4" s="72"/>
      <c r="AD4" s="72"/>
      <c r="AE4" s="72"/>
      <c r="AF4" s="407"/>
      <c r="AG4" s="16"/>
      <c r="AH4" s="84"/>
      <c r="AI4" s="15"/>
      <c r="AJ4" s="110"/>
      <c r="AK4" s="17"/>
      <c r="AL4" s="17"/>
      <c r="AM4" s="11"/>
      <c r="AN4" s="12"/>
      <c r="AO4" s="12"/>
    </row>
    <row r="5" spans="1:41" s="29" customFormat="1">
      <c r="A5" s="62" t="s">
        <v>22</v>
      </c>
      <c r="B5" s="14"/>
      <c r="C5" s="63" t="s">
        <v>20</v>
      </c>
      <c r="D5" s="70" t="s">
        <v>19</v>
      </c>
      <c r="E5" s="73" t="s">
        <v>21</v>
      </c>
      <c r="F5" s="73">
        <v>-18</v>
      </c>
      <c r="G5" s="73">
        <v>-17</v>
      </c>
      <c r="H5" s="73">
        <v>-16</v>
      </c>
      <c r="I5" s="73">
        <v>-15</v>
      </c>
      <c r="J5" s="73">
        <v>-14</v>
      </c>
      <c r="K5" s="73">
        <v>-13</v>
      </c>
      <c r="L5" s="73">
        <v>-12</v>
      </c>
      <c r="M5" s="73">
        <v>-11</v>
      </c>
      <c r="N5" s="73">
        <v>-10</v>
      </c>
      <c r="O5" s="73">
        <v>-9</v>
      </c>
      <c r="P5" s="73">
        <v>-8</v>
      </c>
      <c r="Q5" s="73">
        <v>-7</v>
      </c>
      <c r="R5" s="73">
        <v>-6</v>
      </c>
      <c r="S5" s="73">
        <v>-5</v>
      </c>
      <c r="T5" s="89">
        <v>-4</v>
      </c>
      <c r="U5" s="89">
        <v>-3</v>
      </c>
      <c r="V5" s="89">
        <v>-2</v>
      </c>
      <c r="W5" s="73">
        <v>-1</v>
      </c>
      <c r="X5" s="12">
        <v>0</v>
      </c>
      <c r="Y5" s="12">
        <f>IF(COLUMN()=23,1,X5+1)</f>
        <v>1</v>
      </c>
      <c r="Z5" s="12">
        <f t="shared" ref="Z5:AF5" si="0">IF(COLUMN()=23,1,Y5+1)</f>
        <v>2</v>
      </c>
      <c r="AA5" s="12">
        <f t="shared" si="0"/>
        <v>3</v>
      </c>
      <c r="AB5" s="74">
        <f t="shared" si="0"/>
        <v>4</v>
      </c>
      <c r="AC5" s="74">
        <f t="shared" si="0"/>
        <v>5</v>
      </c>
      <c r="AD5" s="74">
        <f t="shared" si="0"/>
        <v>6</v>
      </c>
      <c r="AE5" s="74">
        <f t="shared" si="0"/>
        <v>7</v>
      </c>
      <c r="AF5" s="408">
        <f t="shared" si="0"/>
        <v>8</v>
      </c>
      <c r="AG5" s="14"/>
      <c r="AH5" s="85"/>
      <c r="AI5" s="12"/>
      <c r="AJ5" s="110"/>
      <c r="AK5" s="17"/>
      <c r="AL5" s="17"/>
      <c r="AM5" s="64"/>
      <c r="AN5" s="12"/>
      <c r="AO5" s="12"/>
    </row>
    <row r="6" spans="1:41" ht="12.75" customHeight="1">
      <c r="C6" s="19"/>
      <c r="D6" s="19"/>
      <c r="E6" s="80" t="s">
        <v>102</v>
      </c>
      <c r="F6" s="80"/>
      <c r="G6" s="80"/>
      <c r="H6" s="80"/>
      <c r="I6" s="80"/>
      <c r="J6" s="80"/>
      <c r="K6" s="80"/>
      <c r="L6" s="80"/>
      <c r="M6" s="80"/>
      <c r="N6" s="80"/>
      <c r="O6" s="80"/>
      <c r="P6" s="80"/>
      <c r="Q6" s="80"/>
      <c r="R6" s="80"/>
      <c r="S6" s="80"/>
      <c r="T6" s="91">
        <f>IF(T5=8,0,T5-8)</f>
        <v>-12</v>
      </c>
      <c r="U6" s="91">
        <f>IF(U5=8,0,U5-8)</f>
        <v>-11</v>
      </c>
      <c r="V6" s="91">
        <f>IF(V5=8,0,V5-8)</f>
        <v>-10</v>
      </c>
      <c r="W6" s="80">
        <f>IF(W5=8,0,W5-8)</f>
        <v>-9</v>
      </c>
      <c r="X6" s="19">
        <f t="shared" ref="X6:AF6" si="1">IF(X5=8,0,X5-8)</f>
        <v>-8</v>
      </c>
      <c r="Y6" s="19">
        <f t="shared" si="1"/>
        <v>-7</v>
      </c>
      <c r="Z6" s="19">
        <f t="shared" si="1"/>
        <v>-6</v>
      </c>
      <c r="AA6" s="19">
        <f t="shared" si="1"/>
        <v>-5</v>
      </c>
      <c r="AB6" s="66">
        <f t="shared" si="1"/>
        <v>-4</v>
      </c>
      <c r="AC6" s="66">
        <f t="shared" si="1"/>
        <v>-3</v>
      </c>
      <c r="AD6" s="66">
        <f t="shared" si="1"/>
        <v>-2</v>
      </c>
      <c r="AE6" s="66">
        <f t="shared" si="1"/>
        <v>-1</v>
      </c>
      <c r="AF6" s="409">
        <f t="shared" si="1"/>
        <v>0</v>
      </c>
      <c r="AH6" s="86"/>
      <c r="AI6" s="19"/>
      <c r="AJ6" s="111"/>
    </row>
    <row r="7" spans="1:41">
      <c r="A7" s="13"/>
      <c r="B7" s="14"/>
      <c r="C7" s="18"/>
      <c r="D7" s="70"/>
      <c r="E7" s="71"/>
      <c r="F7" s="71"/>
      <c r="G7" s="71"/>
      <c r="H7" s="71"/>
      <c r="I7" s="71"/>
      <c r="J7" s="71"/>
      <c r="K7" s="71"/>
      <c r="L7" s="71"/>
      <c r="M7" s="71"/>
      <c r="N7" s="71"/>
      <c r="O7" s="71"/>
      <c r="P7" s="71"/>
      <c r="Q7" s="71"/>
      <c r="R7" s="71"/>
      <c r="S7" s="71"/>
      <c r="T7" s="88"/>
      <c r="U7" s="88"/>
      <c r="V7" s="88"/>
      <c r="W7" s="75"/>
      <c r="X7" s="75"/>
      <c r="Y7" s="75"/>
      <c r="Z7" s="75"/>
      <c r="AA7" s="15"/>
      <c r="AB7" s="72"/>
      <c r="AC7" s="72"/>
      <c r="AD7" s="72"/>
      <c r="AE7" s="72"/>
      <c r="AF7" s="407"/>
      <c r="AG7" s="16"/>
      <c r="AH7" s="84"/>
      <c r="AI7" s="15"/>
      <c r="AJ7" s="110"/>
      <c r="AK7" s="17"/>
      <c r="AL7" s="17"/>
      <c r="AM7" s="11"/>
      <c r="AN7" s="12"/>
      <c r="AO7" s="12"/>
    </row>
    <row r="8" spans="1:41">
      <c r="A8" s="13"/>
      <c r="B8" s="14"/>
      <c r="C8" s="18"/>
      <c r="D8" s="70"/>
      <c r="E8" s="71"/>
      <c r="F8" s="71"/>
      <c r="G8" s="71"/>
      <c r="H8" s="71"/>
      <c r="I8" s="71"/>
      <c r="J8" s="71"/>
      <c r="K8" s="71"/>
      <c r="L8" s="71"/>
      <c r="M8" s="71"/>
      <c r="N8" s="71"/>
      <c r="O8" s="71"/>
      <c r="P8" s="71"/>
      <c r="Q8" s="71"/>
      <c r="R8" s="71"/>
      <c r="S8" s="71"/>
      <c r="T8" s="88"/>
      <c r="U8" s="88"/>
      <c r="V8" s="88"/>
      <c r="W8" s="75"/>
      <c r="X8" s="75"/>
      <c r="Y8" s="75"/>
      <c r="Z8" s="75"/>
      <c r="AA8" s="15"/>
      <c r="AB8" s="72"/>
      <c r="AC8" s="72"/>
      <c r="AD8" s="72"/>
      <c r="AE8" s="72"/>
      <c r="AF8" s="407"/>
      <c r="AG8" s="16"/>
      <c r="AH8" s="84"/>
      <c r="AI8" s="15"/>
      <c r="AJ8" s="110"/>
      <c r="AK8" s="17"/>
      <c r="AL8" s="17"/>
      <c r="AM8" s="11"/>
      <c r="AN8" s="12"/>
      <c r="AO8" s="12"/>
    </row>
    <row r="9" spans="1:41">
      <c r="A9" s="60"/>
      <c r="B9" s="61"/>
      <c r="C9" s="557"/>
      <c r="D9" s="573" t="s">
        <v>41</v>
      </c>
      <c r="E9" s="558" t="s">
        <v>120</v>
      </c>
      <c r="F9" s="582"/>
      <c r="G9" s="582"/>
      <c r="H9" s="582"/>
      <c r="I9" s="582"/>
      <c r="J9" s="582"/>
      <c r="K9" s="582"/>
      <c r="L9" s="582"/>
      <c r="M9" s="582"/>
      <c r="N9" s="582"/>
      <c r="O9" s="582"/>
      <c r="P9" s="582"/>
      <c r="Q9" s="582"/>
      <c r="R9" s="582"/>
      <c r="S9" s="582"/>
      <c r="T9" s="582"/>
      <c r="U9" s="582"/>
      <c r="V9" s="582"/>
      <c r="W9" s="582"/>
      <c r="X9" s="544"/>
      <c r="Y9" s="544"/>
      <c r="Z9" s="544"/>
      <c r="AA9" s="544"/>
      <c r="AB9" s="544"/>
      <c r="AC9" s="544"/>
      <c r="AD9" s="544"/>
      <c r="AE9" s="544"/>
      <c r="AF9" s="550"/>
      <c r="AG9" s="544"/>
      <c r="AH9" s="583"/>
      <c r="AI9" s="584"/>
      <c r="AJ9" s="585"/>
    </row>
    <row r="10" spans="1:41">
      <c r="C10" s="19"/>
      <c r="D10" s="19"/>
      <c r="E10" s="76"/>
      <c r="F10" s="76"/>
      <c r="G10" s="76"/>
      <c r="H10" s="76"/>
      <c r="I10" s="76"/>
      <c r="J10" s="76"/>
      <c r="K10" s="76"/>
      <c r="L10" s="76"/>
      <c r="M10" s="76"/>
      <c r="N10" s="76"/>
      <c r="O10" s="76"/>
      <c r="P10" s="76"/>
      <c r="Q10" s="76"/>
      <c r="R10" s="76"/>
      <c r="S10" s="76"/>
      <c r="T10" s="90"/>
      <c r="U10" s="90"/>
      <c r="V10" s="90"/>
      <c r="W10" s="76"/>
      <c r="X10" s="19"/>
      <c r="Y10" s="19"/>
      <c r="Z10" s="19"/>
      <c r="AA10" s="19"/>
      <c r="AB10" s="66"/>
      <c r="AC10" s="66"/>
      <c r="AD10" s="66"/>
      <c r="AE10" s="66"/>
      <c r="AF10" s="409"/>
      <c r="AG10" s="28"/>
      <c r="AH10" s="86"/>
      <c r="AI10" s="19"/>
      <c r="AJ10" s="111"/>
    </row>
    <row r="11" spans="1:41">
      <c r="A11" s="60"/>
      <c r="B11" s="61"/>
      <c r="C11" s="557"/>
      <c r="D11" s="573" t="s">
        <v>41</v>
      </c>
      <c r="E11" s="592" t="s">
        <v>128</v>
      </c>
      <c r="F11" s="559"/>
      <c r="G11" s="559"/>
      <c r="H11" s="559"/>
      <c r="I11" s="559"/>
      <c r="J11" s="559"/>
      <c r="K11" s="559"/>
      <c r="L11" s="559"/>
      <c r="M11" s="559"/>
      <c r="N11" s="559"/>
      <c r="O11" s="559"/>
      <c r="P11" s="559"/>
      <c r="Q11" s="559"/>
      <c r="R11" s="559"/>
      <c r="S11" s="559"/>
      <c r="T11" s="559"/>
      <c r="U11" s="559"/>
      <c r="V11" s="559"/>
      <c r="W11" s="559"/>
      <c r="X11" s="544"/>
      <c r="Y11" s="544"/>
      <c r="Z11" s="544"/>
      <c r="AA11" s="544"/>
      <c r="AB11" s="544"/>
      <c r="AC11" s="544"/>
      <c r="AD11" s="544"/>
      <c r="AE11" s="544"/>
      <c r="AF11" s="550"/>
      <c r="AG11" s="544"/>
      <c r="AH11" s="583"/>
      <c r="AI11" s="584"/>
      <c r="AJ11" s="585"/>
    </row>
    <row r="12" spans="1:41" s="37" customFormat="1">
      <c r="C12" s="142"/>
      <c r="D12" s="142"/>
      <c r="E12" s="163"/>
      <c r="F12" s="163"/>
      <c r="G12" s="163"/>
      <c r="H12" s="163"/>
      <c r="I12" s="163"/>
      <c r="J12" s="163"/>
      <c r="K12" s="163"/>
      <c r="L12" s="163"/>
      <c r="M12" s="163"/>
      <c r="N12" s="163"/>
      <c r="O12" s="163"/>
      <c r="P12" s="163"/>
      <c r="Q12" s="163"/>
      <c r="R12" s="163"/>
      <c r="S12" s="163"/>
      <c r="T12" s="164"/>
      <c r="U12" s="164"/>
      <c r="V12" s="164"/>
      <c r="W12" s="163"/>
      <c r="X12" s="142"/>
      <c r="Y12" s="142"/>
      <c r="Z12" s="142"/>
      <c r="AA12" s="142"/>
      <c r="AB12" s="117"/>
      <c r="AC12" s="117"/>
      <c r="AD12" s="117"/>
      <c r="AE12" s="117"/>
      <c r="AF12" s="399"/>
      <c r="AG12" s="228"/>
      <c r="AH12" s="148"/>
      <c r="AI12" s="142"/>
      <c r="AJ12" s="161"/>
    </row>
    <row r="13" spans="1:41" s="37" customFormat="1">
      <c r="C13" s="142"/>
      <c r="D13" s="142" t="s">
        <v>112</v>
      </c>
      <c r="E13" s="143" t="s">
        <v>113</v>
      </c>
      <c r="F13" s="143"/>
      <c r="G13" s="143"/>
      <c r="H13" s="143"/>
      <c r="I13" s="143"/>
      <c r="J13" s="143"/>
      <c r="K13" s="143"/>
      <c r="L13" s="143"/>
      <c r="M13" s="143"/>
      <c r="N13" s="143"/>
      <c r="O13" s="143"/>
      <c r="P13" s="143"/>
      <c r="Q13" s="143"/>
      <c r="R13" s="143"/>
      <c r="S13" s="143"/>
      <c r="T13" s="144"/>
      <c r="U13" s="144"/>
      <c r="V13" s="144"/>
      <c r="W13" s="145"/>
      <c r="X13" s="145"/>
      <c r="Y13" s="146">
        <f>IF(Input!Y103=0,X13*(1+Input!Y104),Input!Y103)</f>
        <v>208.5916666666667</v>
      </c>
      <c r="Z13" s="146">
        <f>IF(Input!Z103=0,Y13*(1+Input!Z104),Input!Z103)</f>
        <v>214.78333333333339</v>
      </c>
      <c r="AA13" s="146">
        <f>IF(Input!AA103=0,Z13*(1+Input!AA104),Input!AA103)</f>
        <v>215.76666666666662</v>
      </c>
      <c r="AB13" s="147">
        <f>IF(Input!AB103=0,AA13*(1+Input!AB104),Input!AB103)</f>
        <v>226.47499999999999</v>
      </c>
      <c r="AC13" s="147">
        <f>IF(Input!AC103=0,AB13*(1+Input!AC104),Input!AC103)</f>
        <v>237.3416666666667</v>
      </c>
      <c r="AD13" s="147">
        <f>IF(Input!AD103=0,AC13*(1+Input!AD104),Input!AD103)</f>
        <v>243.74989166666663</v>
      </c>
      <c r="AE13" s="147">
        <f>IF(Input!AE103=0,AD13*(1+Input!AE104),Input!AE103)</f>
        <v>249.84363895833323</v>
      </c>
      <c r="AF13" s="410">
        <f>IF(Input!AF103=0,AE13*(1+Input!AF104),Input!AF103)</f>
        <v>256.08972993229156</v>
      </c>
      <c r="AH13" s="148"/>
      <c r="AI13" s="142"/>
      <c r="AJ13" s="149" t="s">
        <v>97</v>
      </c>
    </row>
    <row r="14" spans="1:41" s="37" customFormat="1">
      <c r="C14" s="142"/>
      <c r="D14" s="142" t="s">
        <v>61</v>
      </c>
      <c r="E14" s="143" t="s">
        <v>114</v>
      </c>
      <c r="F14" s="143"/>
      <c r="G14" s="143"/>
      <c r="H14" s="143"/>
      <c r="I14" s="143"/>
      <c r="J14" s="143"/>
      <c r="K14" s="143"/>
      <c r="L14" s="143"/>
      <c r="M14" s="143"/>
      <c r="N14" s="143"/>
      <c r="O14" s="143"/>
      <c r="P14" s="143"/>
      <c r="Q14" s="143"/>
      <c r="R14" s="143"/>
      <c r="S14" s="143"/>
      <c r="T14" s="144"/>
      <c r="U14" s="144"/>
      <c r="V14" s="144"/>
      <c r="W14" s="143"/>
      <c r="X14" s="142"/>
      <c r="Y14" s="229">
        <f>IF(Y$5=1,0,Y13/X13-1)</f>
        <v>0</v>
      </c>
      <c r="Z14" s="229">
        <f t="shared" ref="Z14:AF14" si="2">IF(Z$5=1,0,Z13/Y13-1)</f>
        <v>2.9683192840877393E-2</v>
      </c>
      <c r="AA14" s="229">
        <f t="shared" si="2"/>
        <v>4.57825715837612E-3</v>
      </c>
      <c r="AB14" s="394">
        <f t="shared" si="2"/>
        <v>4.9629229105515371E-2</v>
      </c>
      <c r="AC14" s="394">
        <f t="shared" si="2"/>
        <v>4.7981749273282803E-2</v>
      </c>
      <c r="AD14" s="394">
        <f t="shared" si="2"/>
        <v>2.6999999999999691E-2</v>
      </c>
      <c r="AE14" s="394">
        <f t="shared" si="2"/>
        <v>2.4999999999999689E-2</v>
      </c>
      <c r="AF14" s="411">
        <f t="shared" si="2"/>
        <v>2.4999999999999911E-2</v>
      </c>
      <c r="AH14" s="148"/>
      <c r="AI14" s="142"/>
      <c r="AJ14" s="149" t="s">
        <v>97</v>
      </c>
    </row>
    <row r="15" spans="1:41" s="150" customFormat="1">
      <c r="C15" s="151"/>
      <c r="D15" s="152" t="s">
        <v>61</v>
      </c>
      <c r="E15" s="153" t="s">
        <v>75</v>
      </c>
      <c r="F15" s="153"/>
      <c r="G15" s="153"/>
      <c r="H15" s="153"/>
      <c r="I15" s="153"/>
      <c r="J15" s="153"/>
      <c r="K15" s="153"/>
      <c r="L15" s="153"/>
      <c r="M15" s="153"/>
      <c r="N15" s="153"/>
      <c r="O15" s="154"/>
      <c r="P15" s="154"/>
      <c r="Q15" s="154"/>
      <c r="R15" s="154"/>
      <c r="S15" s="154"/>
      <c r="T15" s="155"/>
      <c r="U15" s="155"/>
      <c r="V15" s="144"/>
      <c r="W15" s="154"/>
      <c r="X15" s="156"/>
      <c r="Y15" s="157">
        <f t="shared" ref="Y15:AF15" si="3">$Y$13/Y13</f>
        <v>1</v>
      </c>
      <c r="Z15" s="157">
        <f t="shared" si="3"/>
        <v>0.97117249941801809</v>
      </c>
      <c r="AA15" s="157">
        <f t="shared" si="3"/>
        <v>0.96674648540089636</v>
      </c>
      <c r="AB15" s="158">
        <f t="shared" si="3"/>
        <v>0.92103617029105511</v>
      </c>
      <c r="AC15" s="158">
        <f t="shared" si="3"/>
        <v>0.87886661282960576</v>
      </c>
      <c r="AD15" s="158">
        <f t="shared" si="3"/>
        <v>0.85576106409893471</v>
      </c>
      <c r="AE15" s="158">
        <f t="shared" si="3"/>
        <v>0.8348888430233512</v>
      </c>
      <c r="AF15" s="412">
        <f t="shared" si="3"/>
        <v>0.81452570051058648</v>
      </c>
      <c r="AG15" s="159"/>
      <c r="AH15" s="148"/>
      <c r="AI15" s="157"/>
      <c r="AJ15" s="149" t="s">
        <v>97</v>
      </c>
    </row>
    <row r="16" spans="1:41" s="150" customFormat="1">
      <c r="C16" s="151"/>
      <c r="D16" s="152"/>
      <c r="E16" s="153"/>
      <c r="F16" s="153"/>
      <c r="G16" s="153"/>
      <c r="H16" s="153"/>
      <c r="I16" s="153"/>
      <c r="J16" s="153"/>
      <c r="K16" s="153"/>
      <c r="L16" s="153"/>
      <c r="M16" s="153"/>
      <c r="N16" s="153"/>
      <c r="O16" s="154"/>
      <c r="P16" s="154"/>
      <c r="Q16" s="154"/>
      <c r="R16" s="154"/>
      <c r="S16" s="154"/>
      <c r="T16" s="155"/>
      <c r="U16" s="155"/>
      <c r="V16" s="144"/>
      <c r="W16" s="154"/>
      <c r="X16" s="156"/>
      <c r="Y16" s="157"/>
      <c r="Z16" s="157"/>
      <c r="AA16" s="157"/>
      <c r="AB16" s="158"/>
      <c r="AC16" s="158"/>
      <c r="AD16" s="158"/>
      <c r="AE16" s="160"/>
      <c r="AF16" s="413"/>
      <c r="AG16" s="37"/>
      <c r="AH16" s="148"/>
      <c r="AI16" s="157"/>
      <c r="AJ16" s="149"/>
    </row>
    <row r="17" spans="1:36" s="150" customFormat="1">
      <c r="C17" s="151"/>
      <c r="D17" s="152" t="s">
        <v>112</v>
      </c>
      <c r="E17" s="153" t="s">
        <v>117</v>
      </c>
      <c r="F17" s="153"/>
      <c r="G17" s="153"/>
      <c r="H17" s="153"/>
      <c r="I17" s="153"/>
      <c r="J17" s="153"/>
      <c r="K17" s="153"/>
      <c r="L17" s="153"/>
      <c r="M17" s="153"/>
      <c r="N17" s="153"/>
      <c r="O17" s="154"/>
      <c r="P17" s="154"/>
      <c r="Q17" s="154"/>
      <c r="R17" s="154"/>
      <c r="S17" s="154"/>
      <c r="T17" s="155"/>
      <c r="U17" s="155"/>
      <c r="V17" s="144"/>
      <c r="W17" s="154"/>
      <c r="X17" s="156"/>
      <c r="Y17" s="146">
        <f>IF(Input!Y106=0,X17*(1+Input!Y107),Input!Y106)</f>
        <v>111.30000000000001</v>
      </c>
      <c r="Z17" s="146">
        <f>IF(Input!Z106=0,Y17*(1+Input!Z107),Input!Z106)</f>
        <v>113.97499999999999</v>
      </c>
      <c r="AA17" s="146">
        <f>IF(Input!AA106=0,Z17*(1+Input!AA107),Input!AA106)</f>
        <v>110.47499999999999</v>
      </c>
      <c r="AB17" s="147">
        <f>IF(Input!AB106=0,AA17*(1+Input!AB107),Input!AB106)</f>
        <v>107.4</v>
      </c>
      <c r="AC17" s="147">
        <f>IF(Input!AC106=0,AB17*(1+Input!AC107),Input!AC106)</f>
        <v>107.4</v>
      </c>
      <c r="AD17" s="147">
        <f>IF(Input!AD106=0,AC17*(1+Input!AD107),Input!AD106)</f>
        <v>107.4</v>
      </c>
      <c r="AE17" s="147">
        <f>IF(Input!AE106=0,AD17*(1+Input!AE107),Input!AE106)</f>
        <v>108.474</v>
      </c>
      <c r="AF17" s="410">
        <f>IF(Input!AF106=0,AE17*(1+Input!AF107),Input!AF106)</f>
        <v>110.64348000000001</v>
      </c>
      <c r="AG17" s="37"/>
      <c r="AH17" s="148"/>
      <c r="AI17" s="157"/>
      <c r="AJ17" s="149" t="s">
        <v>97</v>
      </c>
    </row>
    <row r="18" spans="1:36" s="37" customFormat="1">
      <c r="C18" s="142"/>
      <c r="D18" s="142" t="s">
        <v>61</v>
      </c>
      <c r="E18" s="143" t="s">
        <v>123</v>
      </c>
      <c r="F18" s="143"/>
      <c r="G18" s="143"/>
      <c r="H18" s="143"/>
      <c r="I18" s="143"/>
      <c r="J18" s="143"/>
      <c r="K18" s="143"/>
      <c r="L18" s="143"/>
      <c r="M18" s="143"/>
      <c r="N18" s="143"/>
      <c r="O18" s="143"/>
      <c r="P18" s="143"/>
      <c r="Q18" s="143"/>
      <c r="R18" s="143"/>
      <c r="S18" s="143"/>
      <c r="T18" s="144"/>
      <c r="U18" s="144"/>
      <c r="V18" s="144"/>
      <c r="W18" s="143"/>
      <c r="X18" s="142"/>
      <c r="Y18" s="157">
        <f>Y17/$Y$17</f>
        <v>1</v>
      </c>
      <c r="Z18" s="157">
        <f t="shared" ref="Z18:AF18" si="4">Z17/$Y$17</f>
        <v>1.02403414195867</v>
      </c>
      <c r="AA18" s="157">
        <f t="shared" si="4"/>
        <v>0.99258760107816701</v>
      </c>
      <c r="AB18" s="158">
        <f t="shared" si="4"/>
        <v>0.96495956873315358</v>
      </c>
      <c r="AC18" s="158">
        <f t="shared" si="4"/>
        <v>0.96495956873315358</v>
      </c>
      <c r="AD18" s="158">
        <f t="shared" si="4"/>
        <v>0.96495956873315358</v>
      </c>
      <c r="AE18" s="158">
        <f t="shared" si="4"/>
        <v>0.97460916442048506</v>
      </c>
      <c r="AF18" s="412">
        <f t="shared" si="4"/>
        <v>0.99410134770889491</v>
      </c>
      <c r="AH18" s="148"/>
      <c r="AI18" s="142"/>
      <c r="AJ18" s="149" t="s">
        <v>97</v>
      </c>
    </row>
    <row r="19" spans="1:36" s="37" customFormat="1">
      <c r="C19" s="142"/>
      <c r="D19" s="142"/>
      <c r="E19" s="143"/>
      <c r="F19" s="143"/>
      <c r="G19" s="143"/>
      <c r="H19" s="143"/>
      <c r="I19" s="143"/>
      <c r="J19" s="143"/>
      <c r="K19" s="143"/>
      <c r="L19" s="143"/>
      <c r="M19" s="143"/>
      <c r="N19" s="143"/>
      <c r="O19" s="143"/>
      <c r="P19" s="143"/>
      <c r="Q19" s="143"/>
      <c r="R19" s="143"/>
      <c r="S19" s="143"/>
      <c r="T19" s="144"/>
      <c r="U19" s="144"/>
      <c r="V19" s="144"/>
      <c r="W19" s="143"/>
      <c r="X19" s="142"/>
      <c r="Y19" s="157"/>
      <c r="Z19" s="157"/>
      <c r="AA19" s="157"/>
      <c r="AB19" s="158"/>
      <c r="AC19" s="158"/>
      <c r="AD19" s="158"/>
      <c r="AE19" s="158"/>
      <c r="AF19" s="412"/>
      <c r="AH19" s="148"/>
      <c r="AI19" s="142"/>
      <c r="AJ19" s="161"/>
    </row>
    <row r="20" spans="1:36" s="37" customFormat="1">
      <c r="C20" s="142"/>
      <c r="D20" s="142" t="s">
        <v>112</v>
      </c>
      <c r="E20" s="143" t="s">
        <v>116</v>
      </c>
      <c r="F20" s="143"/>
      <c r="G20" s="143"/>
      <c r="H20" s="143"/>
      <c r="I20" s="143"/>
      <c r="J20" s="143"/>
      <c r="K20" s="143"/>
      <c r="L20" s="143"/>
      <c r="M20" s="143"/>
      <c r="N20" s="143"/>
      <c r="O20" s="143"/>
      <c r="P20" s="143"/>
      <c r="Q20" s="143"/>
      <c r="R20" s="143"/>
      <c r="S20" s="143"/>
      <c r="T20" s="144"/>
      <c r="U20" s="144"/>
      <c r="V20" s="144"/>
      <c r="W20" s="143"/>
      <c r="X20" s="142"/>
      <c r="Y20" s="146">
        <f>((Y17/Input!$Y$117)/(Y13/Input!$Y$116))*100</f>
        <v>100</v>
      </c>
      <c r="Z20" s="146">
        <f>((Z17/Input!$Y$117)/(Z13/Input!$Y$116))*100</f>
        <v>99.451379713538714</v>
      </c>
      <c r="AA20" s="146">
        <f>((AA17/Input!$Y$117)/(AA13/Input!$Y$116))*100</f>
        <v>95.958057479482491</v>
      </c>
      <c r="AB20" s="147">
        <f>((AB17/Input!$Y$117)/(AB13/Input!$Y$116))*100</f>
        <v>88.876266567169196</v>
      </c>
      <c r="AC20" s="147">
        <f>((AC17/Input!$Y$117)/(AC13/Input!$Y$116))*100</f>
        <v>84.807074769002384</v>
      </c>
      <c r="AD20" s="147">
        <f>((AD17/Input!$Y$117)/(AD13/Input!$Y$116))*100</f>
        <v>82.577482735153268</v>
      </c>
      <c r="AE20" s="147">
        <f>((AE17/Input!$Y$117)/(AE13/Input!$Y$116))*100</f>
        <v>81.36903176829739</v>
      </c>
      <c r="AF20" s="410">
        <f>((AF17/Input!$Y$117)/(AF13/Input!$Y$116))*100</f>
        <v>80.972109662110583</v>
      </c>
      <c r="AH20" s="148"/>
      <c r="AI20" s="142"/>
      <c r="AJ20" s="149" t="s">
        <v>97</v>
      </c>
    </row>
    <row r="21" spans="1:36" s="37" customFormat="1">
      <c r="C21" s="142"/>
      <c r="D21" s="142" t="s">
        <v>61</v>
      </c>
      <c r="E21" s="143" t="s">
        <v>74</v>
      </c>
      <c r="F21" s="143"/>
      <c r="G21" s="143"/>
      <c r="H21" s="143"/>
      <c r="I21" s="143"/>
      <c r="J21" s="143"/>
      <c r="K21" s="143"/>
      <c r="L21" s="143"/>
      <c r="M21" s="143"/>
      <c r="N21" s="143"/>
      <c r="O21" s="143"/>
      <c r="P21" s="143"/>
      <c r="Q21" s="143"/>
      <c r="R21" s="143"/>
      <c r="S21" s="143"/>
      <c r="T21" s="144"/>
      <c r="U21" s="144"/>
      <c r="V21" s="144"/>
      <c r="W21" s="143"/>
      <c r="X21" s="142"/>
      <c r="Y21" s="157">
        <f t="shared" ref="Y21:AF21" si="5">Y20/$Y$20</f>
        <v>1</v>
      </c>
      <c r="Z21" s="157">
        <f t="shared" si="5"/>
        <v>0.99451379713538712</v>
      </c>
      <c r="AA21" s="157">
        <f t="shared" si="5"/>
        <v>0.95958057479482495</v>
      </c>
      <c r="AB21" s="158">
        <f t="shared" si="5"/>
        <v>0.88876266567169193</v>
      </c>
      <c r="AC21" s="158">
        <f t="shared" si="5"/>
        <v>0.84807074769002389</v>
      </c>
      <c r="AD21" s="158">
        <f t="shared" si="5"/>
        <v>0.82577482735153263</v>
      </c>
      <c r="AE21" s="158">
        <f t="shared" si="5"/>
        <v>0.81369031768297395</v>
      </c>
      <c r="AF21" s="412">
        <f t="shared" si="5"/>
        <v>0.80972109662110581</v>
      </c>
      <c r="AH21" s="148"/>
      <c r="AI21" s="142"/>
      <c r="AJ21" s="149" t="s">
        <v>97</v>
      </c>
    </row>
    <row r="22" spans="1:36" s="37" customFormat="1">
      <c r="C22" s="142"/>
      <c r="D22" s="142"/>
      <c r="E22" s="143"/>
      <c r="F22" s="143"/>
      <c r="G22" s="143"/>
      <c r="H22" s="143"/>
      <c r="I22" s="143"/>
      <c r="J22" s="143"/>
      <c r="K22" s="143"/>
      <c r="L22" s="143"/>
      <c r="M22" s="143"/>
      <c r="N22" s="143"/>
      <c r="O22" s="143"/>
      <c r="P22" s="143"/>
      <c r="Q22" s="143"/>
      <c r="R22" s="143"/>
      <c r="S22" s="143"/>
      <c r="T22" s="144"/>
      <c r="U22" s="144"/>
      <c r="V22" s="144"/>
      <c r="W22" s="143"/>
      <c r="X22" s="142"/>
      <c r="Y22" s="162"/>
      <c r="Z22" s="142"/>
      <c r="AA22" s="142"/>
      <c r="AB22" s="117"/>
      <c r="AC22" s="117"/>
      <c r="AD22" s="117"/>
      <c r="AE22" s="117"/>
      <c r="AF22" s="399"/>
      <c r="AH22" s="148"/>
      <c r="AI22" s="142"/>
      <c r="AJ22" s="161"/>
    </row>
    <row r="23" spans="1:36">
      <c r="A23" s="587"/>
      <c r="B23" s="556"/>
      <c r="C23" s="557"/>
      <c r="D23" s="573" t="s">
        <v>41</v>
      </c>
      <c r="E23" s="592" t="s">
        <v>127</v>
      </c>
      <c r="F23" s="559"/>
      <c r="G23" s="559"/>
      <c r="H23" s="559"/>
      <c r="I23" s="559"/>
      <c r="J23" s="559"/>
      <c r="K23" s="559"/>
      <c r="L23" s="559"/>
      <c r="M23" s="559"/>
      <c r="N23" s="559"/>
      <c r="O23" s="559"/>
      <c r="P23" s="559"/>
      <c r="Q23" s="559"/>
      <c r="R23" s="559"/>
      <c r="S23" s="559"/>
      <c r="T23" s="559"/>
      <c r="U23" s="559"/>
      <c r="V23" s="559"/>
      <c r="W23" s="559"/>
      <c r="X23" s="544"/>
      <c r="Y23" s="544"/>
      <c r="Z23" s="544"/>
      <c r="AA23" s="544"/>
      <c r="AB23" s="544"/>
      <c r="AC23" s="544"/>
      <c r="AD23" s="544"/>
      <c r="AE23" s="544"/>
      <c r="AF23" s="550"/>
      <c r="AG23" s="544"/>
      <c r="AH23" s="583"/>
      <c r="AI23" s="584"/>
      <c r="AJ23" s="585"/>
    </row>
    <row r="24" spans="1:36" s="37" customFormat="1">
      <c r="C24" s="142"/>
      <c r="D24" s="142"/>
      <c r="E24" s="163"/>
      <c r="F24" s="163"/>
      <c r="G24" s="163"/>
      <c r="H24" s="163"/>
      <c r="I24" s="163"/>
      <c r="J24" s="163"/>
      <c r="K24" s="163"/>
      <c r="L24" s="163"/>
      <c r="M24" s="163"/>
      <c r="N24" s="163"/>
      <c r="O24" s="163"/>
      <c r="P24" s="163"/>
      <c r="Q24" s="163"/>
      <c r="R24" s="163"/>
      <c r="S24" s="163"/>
      <c r="T24" s="164"/>
      <c r="U24" s="164"/>
      <c r="V24" s="164"/>
      <c r="W24" s="163"/>
      <c r="X24" s="142"/>
      <c r="Y24" s="229"/>
      <c r="Z24" s="229"/>
      <c r="AA24" s="229"/>
      <c r="AB24" s="117"/>
      <c r="AC24" s="117"/>
      <c r="AD24" s="117"/>
      <c r="AE24" s="117"/>
      <c r="AF24" s="399"/>
      <c r="AG24" s="228"/>
      <c r="AH24" s="148"/>
      <c r="AI24" s="142"/>
      <c r="AJ24" s="161"/>
    </row>
    <row r="25" spans="1:36" s="37" customFormat="1">
      <c r="C25" s="142"/>
      <c r="D25" s="142" t="s">
        <v>61</v>
      </c>
      <c r="E25" s="143" t="s">
        <v>434</v>
      </c>
      <c r="F25" s="163"/>
      <c r="G25" s="163"/>
      <c r="H25" s="163"/>
      <c r="I25" s="163"/>
      <c r="J25" s="163"/>
      <c r="K25" s="163"/>
      <c r="L25" s="163"/>
      <c r="M25" s="163"/>
      <c r="N25" s="163"/>
      <c r="O25" s="163"/>
      <c r="P25" s="163"/>
      <c r="Q25" s="163"/>
      <c r="R25" s="163"/>
      <c r="S25" s="163"/>
      <c r="T25" s="164"/>
      <c r="U25" s="164"/>
      <c r="V25" s="164"/>
      <c r="W25" s="163"/>
      <c r="X25" s="142"/>
      <c r="Y25" s="229">
        <f>IF(Y$5=1,0,Input!Y111/Input!X111-1)</f>
        <v>0</v>
      </c>
      <c r="Z25" s="229">
        <f>IF(Z$5=1,0,Input!Z111/Input!Y111-1)</f>
        <v>2.9683192840877393E-2</v>
      </c>
      <c r="AA25" s="229">
        <f>IF(AA$5=1,0,Input!AA111/Input!Z111-1)</f>
        <v>-8.3805385271981114E-3</v>
      </c>
      <c r="AB25" s="394">
        <f>IF(AB$5=1,0,Input!AB111/Input!AA111-1)</f>
        <v>1.9954613037014068E-2</v>
      </c>
      <c r="AC25" s="394">
        <f>IF(AC$5=1,0,Input!AC111/Input!AB111-1)</f>
        <v>2.9968543808500892E-2</v>
      </c>
      <c r="AD25" s="394">
        <f>IF(AD$5=1,0,Input!AD111/Input!AC111-1)</f>
        <v>2.6999999999999691E-2</v>
      </c>
      <c r="AE25" s="394">
        <f>IF(AE$5=1,0,Input!AE111/Input!AD111-1)</f>
        <v>2.4999999999999689E-2</v>
      </c>
      <c r="AF25" s="411">
        <f>IF(AF$5=1,0,Input!AF111/Input!AE111-1)</f>
        <v>2.4999999999999911E-2</v>
      </c>
      <c r="AG25" s="401"/>
      <c r="AH25" s="165"/>
      <c r="AI25" s="142"/>
      <c r="AJ25" s="149" t="s">
        <v>97</v>
      </c>
    </row>
    <row r="26" spans="1:36" s="150" customFormat="1">
      <c r="C26" s="151"/>
      <c r="D26" s="152" t="s">
        <v>61</v>
      </c>
      <c r="E26" s="153" t="s">
        <v>435</v>
      </c>
      <c r="F26" s="153"/>
      <c r="G26" s="153"/>
      <c r="H26" s="153"/>
      <c r="I26" s="153"/>
      <c r="J26" s="153"/>
      <c r="K26" s="153"/>
      <c r="L26" s="153"/>
      <c r="M26" s="153"/>
      <c r="N26" s="153"/>
      <c r="O26" s="154"/>
      <c r="P26" s="154"/>
      <c r="Q26" s="154"/>
      <c r="R26" s="154"/>
      <c r="S26" s="154"/>
      <c r="T26" s="155"/>
      <c r="U26" s="144"/>
      <c r="V26" s="144"/>
      <c r="W26" s="154"/>
      <c r="X26" s="142"/>
      <c r="Y26" s="157">
        <f>Input!$Y$111/Input!Y111</f>
        <v>1</v>
      </c>
      <c r="Z26" s="157">
        <f>Input!$Y$111/Input!Z111</f>
        <v>0.97117249941801809</v>
      </c>
      <c r="AA26" s="157">
        <f>Input!$Y$111/Input!AA111</f>
        <v>0.97938023319508571</v>
      </c>
      <c r="AB26" s="158">
        <f>Input!$Y$111/Input!AB111</f>
        <v>0.96021942611631117</v>
      </c>
      <c r="AC26" s="158">
        <f>Input!$Y$111/Input!AC111</f>
        <v>0.93228034184978181</v>
      </c>
      <c r="AD26" s="158">
        <f>Input!$Y$111/Input!AD111</f>
        <v>0.90777053734155988</v>
      </c>
      <c r="AE26" s="158">
        <f>Input!$Y$111/Input!AE111</f>
        <v>0.88562979252835139</v>
      </c>
      <c r="AF26" s="412">
        <f>Input!$Y$111/Input!AF111</f>
        <v>0.86402906588131845</v>
      </c>
      <c r="AG26" s="401"/>
      <c r="AH26" s="165"/>
      <c r="AI26" s="157"/>
      <c r="AJ26" s="149" t="s">
        <v>97</v>
      </c>
    </row>
    <row r="27" spans="1:36" s="150" customFormat="1">
      <c r="C27" s="151"/>
      <c r="D27" s="152"/>
      <c r="E27" s="153"/>
      <c r="F27" s="153"/>
      <c r="G27" s="153"/>
      <c r="H27" s="153"/>
      <c r="I27" s="153"/>
      <c r="J27" s="153"/>
      <c r="K27" s="153"/>
      <c r="L27" s="153"/>
      <c r="M27" s="153"/>
      <c r="N27" s="153"/>
      <c r="O27" s="154"/>
      <c r="P27" s="154"/>
      <c r="Q27" s="154"/>
      <c r="R27" s="154"/>
      <c r="S27" s="154"/>
      <c r="T27" s="155"/>
      <c r="U27" s="144"/>
      <c r="V27" s="144"/>
      <c r="W27" s="154"/>
      <c r="X27" s="142"/>
      <c r="Y27" s="157"/>
      <c r="Z27" s="157"/>
      <c r="AA27" s="157"/>
      <c r="AB27" s="158"/>
      <c r="AC27" s="158"/>
      <c r="AD27" s="158"/>
      <c r="AE27" s="158"/>
      <c r="AF27" s="412"/>
      <c r="AG27" s="401"/>
      <c r="AH27" s="165"/>
      <c r="AI27" s="157"/>
      <c r="AJ27" s="149"/>
    </row>
    <row r="28" spans="1:36" s="150" customFormat="1">
      <c r="C28" s="151"/>
      <c r="D28" s="152" t="s">
        <v>112</v>
      </c>
      <c r="E28" s="153" t="s">
        <v>436</v>
      </c>
      <c r="F28" s="153"/>
      <c r="G28" s="153"/>
      <c r="H28" s="153"/>
      <c r="I28" s="153"/>
      <c r="J28" s="153"/>
      <c r="K28" s="153"/>
      <c r="L28" s="153"/>
      <c r="M28" s="153"/>
      <c r="N28" s="153"/>
      <c r="O28" s="154"/>
      <c r="P28" s="154"/>
      <c r="Q28" s="154"/>
      <c r="R28" s="154"/>
      <c r="S28" s="154"/>
      <c r="T28" s="155"/>
      <c r="U28" s="155"/>
      <c r="V28" s="144"/>
      <c r="W28" s="154"/>
      <c r="X28" s="156"/>
      <c r="Y28" s="146">
        <f>IF(Input!Y113=0,X28*(1+Input!Y114),Input!Y113)</f>
        <v>111.30000000000001</v>
      </c>
      <c r="Z28" s="146">
        <f>IF(Input!Z113=0,Y28*(1+Input!Z114),Input!Z113)</f>
        <v>109.58769230769232</v>
      </c>
      <c r="AA28" s="146">
        <f>IF(Input!AA113=0,Z28*(1+Input!AA114),Input!AA113)</f>
        <v>108.66866252307696</v>
      </c>
      <c r="AB28" s="147">
        <f>IF(Input!AB113=0,AA28*(1+Input!AB114),Input!AB113)</f>
        <v>111.38537908615385</v>
      </c>
      <c r="AC28" s="147">
        <f>IF(Input!AC113=0,AB28*(1+Input!AC114),Input!AC113)</f>
        <v>116.39772114503076</v>
      </c>
      <c r="AD28" s="147">
        <f>IF(Input!AD113=0,AC28*(1+Input!AD114),Input!AD113)</f>
        <v>120.70443682739692</v>
      </c>
      <c r="AE28" s="147">
        <f>IF(Input!AE113=0,AD28*(1+Input!AE114),Input!AE113)</f>
        <v>124.3255699322188</v>
      </c>
      <c r="AF28" s="410">
        <f>IF(Input!AF113=0,AE28*(1+Input!AF114),Input!AF113)</f>
        <v>128.05533703018537</v>
      </c>
      <c r="AG28" s="37"/>
      <c r="AH28" s="148"/>
      <c r="AI28" s="157"/>
      <c r="AJ28" s="149" t="s">
        <v>97</v>
      </c>
    </row>
    <row r="29" spans="1:36" s="150" customFormat="1">
      <c r="C29" s="151"/>
      <c r="D29" s="152" t="s">
        <v>61</v>
      </c>
      <c r="E29" s="143" t="s">
        <v>437</v>
      </c>
      <c r="F29" s="153"/>
      <c r="G29" s="153"/>
      <c r="H29" s="153"/>
      <c r="I29" s="153"/>
      <c r="J29" s="153"/>
      <c r="K29" s="153"/>
      <c r="L29" s="153"/>
      <c r="M29" s="153"/>
      <c r="N29" s="153"/>
      <c r="O29" s="153"/>
      <c r="P29" s="153"/>
      <c r="Q29" s="153"/>
      <c r="R29" s="153"/>
      <c r="S29" s="153"/>
      <c r="T29" s="166"/>
      <c r="U29" s="144"/>
      <c r="V29" s="144"/>
      <c r="W29" s="153"/>
      <c r="X29" s="142"/>
      <c r="Y29" s="157">
        <f>IF(OR(Y$5&lt;4,Input!$Y$152=0),Y28/$Y$28,X29*(1+(Input!Y$111/Input!X$111-1)))</f>
        <v>1</v>
      </c>
      <c r="Z29" s="157">
        <f>IF(OR(Z$5&lt;4,Input!$Y$152=0),Z28/$Y$28,Y29*(1+(Input!Z$111/Input!Y$111-1)))</f>
        <v>0.98461538461538467</v>
      </c>
      <c r="AA29" s="157">
        <f>IF(OR(AA$5&lt;4,Input!$Y$152=0),AA28/$Y$28,Z29*(1+(Input!AA$111/Input!Z$111-1)))</f>
        <v>0.9763581538461541</v>
      </c>
      <c r="AB29" s="168">
        <f>IF(OR(AB$5&lt;4,Input!$Y$152=0),AB28/$Y$28,AA29*(1+(Input!AB$111/Input!AA$111-1)))</f>
        <v>1.0007671076923077</v>
      </c>
      <c r="AC29" s="168">
        <f>IF(OR(AC$5&lt;4,Input!$Y$152=0),AC28/$Y$28,AB29*(1+(Input!AC$111/Input!AB$111-1)))</f>
        <v>1.0458016275384614</v>
      </c>
      <c r="AD29" s="168">
        <f>IF(OR(AD$5&lt;4,Input!$Y$152=0),AD28/$Y$28,AC29*(1+(Input!AD$111/Input!AC$111-1)))</f>
        <v>1.0844962877573845</v>
      </c>
      <c r="AE29" s="168">
        <f>IF(OR(AE$5&lt;4,Input!$Y$152=0),AE28/$Y$28,AD29*(1+(Input!AE$111/Input!AD$111-1)))</f>
        <v>1.117031176390106</v>
      </c>
      <c r="AF29" s="414">
        <f>IF(OR(AF$5&lt;4,Input!$Y$152=0),AF28/$Y$28,AE29*(1+(Input!AF$111/Input!AE$111-1)))</f>
        <v>1.1505421116818091</v>
      </c>
      <c r="AG29" s="402"/>
      <c r="AH29" s="167"/>
      <c r="AI29" s="157"/>
      <c r="AJ29" s="149" t="s">
        <v>97</v>
      </c>
    </row>
    <row r="30" spans="1:36" s="37" customFormat="1">
      <c r="C30" s="142"/>
      <c r="D30" s="142"/>
      <c r="E30" s="143"/>
      <c r="F30" s="143"/>
      <c r="G30" s="143"/>
      <c r="H30" s="143"/>
      <c r="I30" s="143"/>
      <c r="J30" s="143"/>
      <c r="K30" s="143"/>
      <c r="L30" s="143"/>
      <c r="M30" s="143"/>
      <c r="N30" s="143"/>
      <c r="O30" s="143"/>
      <c r="P30" s="143"/>
      <c r="Q30" s="143"/>
      <c r="R30" s="143"/>
      <c r="S30" s="143"/>
      <c r="T30" s="144"/>
      <c r="U30" s="144"/>
      <c r="V30" s="144"/>
      <c r="W30" s="143"/>
      <c r="X30" s="142"/>
      <c r="Y30" s="162"/>
      <c r="Z30" s="142"/>
      <c r="AA30" s="142"/>
      <c r="AB30" s="117"/>
      <c r="AC30" s="117"/>
      <c r="AD30" s="117"/>
      <c r="AE30" s="117"/>
      <c r="AF30" s="399"/>
      <c r="AG30" s="396"/>
      <c r="AH30" s="165"/>
      <c r="AI30" s="142"/>
      <c r="AJ30" s="161"/>
    </row>
    <row r="31" spans="1:36" s="37" customFormat="1">
      <c r="C31" s="142"/>
      <c r="D31" s="142" t="s">
        <v>112</v>
      </c>
      <c r="E31" s="143" t="s">
        <v>438</v>
      </c>
      <c r="F31" s="143"/>
      <c r="G31" s="143"/>
      <c r="H31" s="143"/>
      <c r="I31" s="143"/>
      <c r="J31" s="143"/>
      <c r="K31" s="143"/>
      <c r="L31" s="143"/>
      <c r="M31" s="143"/>
      <c r="N31" s="143"/>
      <c r="O31" s="143"/>
      <c r="P31" s="143"/>
      <c r="Q31" s="143"/>
      <c r="R31" s="143"/>
      <c r="S31" s="143"/>
      <c r="T31" s="144"/>
      <c r="U31" s="144"/>
      <c r="V31" s="144"/>
      <c r="W31" s="143"/>
      <c r="X31" s="142"/>
      <c r="Y31" s="146">
        <f>IF(OR(Y$5&lt;4,Input!$Y$152=0),((Y28/Input!$Y$117)/(Input!Y111/Input!$Y$116))*100,X31)</f>
        <v>100</v>
      </c>
      <c r="Z31" s="146">
        <f>IF(OR(Z$5&lt;4,Input!$Y$152=0),((Z28/Input!$Y$117)/(Input!Z111/Input!$Y$116))*100,Y31)</f>
        <v>95.623138404235632</v>
      </c>
      <c r="AA31" s="146">
        <f>IF(OR(AA$5&lt;4,Input!$Y$152=0),((AA28/Input!$Y$117)/(Input!AA111/Input!$Y$116))*100,Z31)</f>
        <v>95.622587639576992</v>
      </c>
      <c r="AB31" s="147">
        <f>IF(OR(AB$5&lt;4,Input!$Y$152=0),((AB28/Input!$Y$117)/(Input!AB111/Input!$Y$116))*100,AA31)</f>
        <v>96.09560178243882</v>
      </c>
      <c r="AC31" s="147">
        <f>IF(OR(AC$5&lt;4,Input!$Y$152=0),((AC28/Input!$Y$117)/(Input!AC111/Input!$Y$116))*100,AB31)</f>
        <v>97.498029882861502</v>
      </c>
      <c r="AD31" s="147">
        <f>IF(OR(AD$5&lt;4,Input!$Y$152=0),((AD28/Input!$Y$117)/(Input!AD111/Input!$Y$116))*100,AC31)</f>
        <v>98.447377788244779</v>
      </c>
      <c r="AE31" s="147">
        <f>IF(OR(AE$5&lt;4,Input!$Y$152=0),((AE28/Input!$Y$117)/(Input!AE111/Input!$Y$116))*100,AD31)</f>
        <v>98.927608899406977</v>
      </c>
      <c r="AF31" s="410">
        <f>IF(OR(AF$5&lt;4,Input!$Y$152=0),((AF28/Input!$Y$117)/(Input!AF111/Input!$Y$116))*100,AE31)</f>
        <v>99.410182601355302</v>
      </c>
      <c r="AG31" s="396"/>
      <c r="AH31" s="165"/>
      <c r="AI31" s="142"/>
      <c r="AJ31" s="149" t="s">
        <v>97</v>
      </c>
    </row>
    <row r="32" spans="1:36" s="150" customFormat="1">
      <c r="C32" s="151"/>
      <c r="D32" s="152" t="s">
        <v>61</v>
      </c>
      <c r="E32" s="153" t="s">
        <v>439</v>
      </c>
      <c r="F32" s="153"/>
      <c r="G32" s="153"/>
      <c r="H32" s="153"/>
      <c r="I32" s="153"/>
      <c r="J32" s="153"/>
      <c r="K32" s="153"/>
      <c r="L32" s="153"/>
      <c r="M32" s="153"/>
      <c r="N32" s="153"/>
      <c r="O32" s="153"/>
      <c r="P32" s="153"/>
      <c r="Q32" s="153"/>
      <c r="R32" s="153"/>
      <c r="S32" s="153"/>
      <c r="T32" s="166"/>
      <c r="U32" s="144"/>
      <c r="V32" s="144"/>
      <c r="W32" s="153"/>
      <c r="X32" s="142"/>
      <c r="Y32" s="157">
        <f>Y31/$Y$31</f>
        <v>1</v>
      </c>
      <c r="Z32" s="157">
        <f t="shared" ref="Z32:AF32" si="6">Z31/$Y$31</f>
        <v>0.9562313840423563</v>
      </c>
      <c r="AA32" s="157">
        <f t="shared" si="6"/>
        <v>0.95622587639576995</v>
      </c>
      <c r="AB32" s="168">
        <f>AB31/$Y$31</f>
        <v>0.96095601782438822</v>
      </c>
      <c r="AC32" s="168">
        <f t="shared" si="6"/>
        <v>0.97498029882861503</v>
      </c>
      <c r="AD32" s="168">
        <f t="shared" si="6"/>
        <v>0.98447377788244783</v>
      </c>
      <c r="AE32" s="168">
        <f t="shared" si="6"/>
        <v>0.98927608899406971</v>
      </c>
      <c r="AF32" s="414">
        <f t="shared" si="6"/>
        <v>0.99410182601355301</v>
      </c>
      <c r="AG32" s="402"/>
      <c r="AH32" s="167"/>
      <c r="AI32" s="157"/>
      <c r="AJ32" s="149" t="s">
        <v>97</v>
      </c>
    </row>
    <row r="33" spans="1:41" s="150" customFormat="1">
      <c r="C33" s="151"/>
      <c r="D33" s="152"/>
      <c r="E33" s="153"/>
      <c r="F33" s="153"/>
      <c r="G33" s="153"/>
      <c r="H33" s="153"/>
      <c r="I33" s="153"/>
      <c r="J33" s="153"/>
      <c r="K33" s="153"/>
      <c r="L33" s="153"/>
      <c r="M33" s="153"/>
      <c r="N33" s="153"/>
      <c r="O33" s="153"/>
      <c r="P33" s="153"/>
      <c r="Q33" s="153"/>
      <c r="R33" s="153"/>
      <c r="S33" s="153"/>
      <c r="T33" s="166"/>
      <c r="U33" s="144"/>
      <c r="V33" s="144"/>
      <c r="W33" s="153"/>
      <c r="X33" s="142"/>
      <c r="Y33" s="157"/>
      <c r="Z33" s="157"/>
      <c r="AA33" s="157"/>
      <c r="AB33" s="168"/>
      <c r="AC33" s="168"/>
      <c r="AD33" s="168"/>
      <c r="AE33" s="168"/>
      <c r="AF33" s="414"/>
      <c r="AG33" s="402"/>
      <c r="AH33" s="167"/>
      <c r="AI33" s="157"/>
      <c r="AJ33" s="149"/>
    </row>
    <row r="34" spans="1:41" s="37" customFormat="1">
      <c r="A34" s="213"/>
      <c r="B34" s="214"/>
      <c r="C34" s="215"/>
      <c r="D34" s="216"/>
      <c r="E34" s="217"/>
      <c r="F34" s="217"/>
      <c r="G34" s="217"/>
      <c r="H34" s="217"/>
      <c r="I34" s="217"/>
      <c r="J34" s="217"/>
      <c r="K34" s="217"/>
      <c r="L34" s="217"/>
      <c r="M34" s="217"/>
      <c r="N34" s="217"/>
      <c r="O34" s="217"/>
      <c r="P34" s="217"/>
      <c r="Q34" s="217"/>
      <c r="R34" s="217"/>
      <c r="S34" s="217"/>
      <c r="T34" s="218"/>
      <c r="U34" s="218"/>
      <c r="V34" s="218"/>
      <c r="W34" s="219"/>
      <c r="X34" s="219"/>
      <c r="Y34" s="391"/>
      <c r="Z34" s="391"/>
      <c r="AA34" s="392"/>
      <c r="AB34" s="393"/>
      <c r="AC34" s="393"/>
      <c r="AD34" s="393"/>
      <c r="AE34" s="393"/>
      <c r="AF34" s="415"/>
      <c r="AG34" s="221"/>
      <c r="AH34" s="222"/>
      <c r="AI34" s="220"/>
      <c r="AJ34" s="223"/>
      <c r="AK34" s="224"/>
      <c r="AL34" s="224"/>
      <c r="AM34" s="225"/>
      <c r="AN34" s="226"/>
      <c r="AO34" s="226"/>
    </row>
    <row r="35" spans="1:41">
      <c r="A35" s="587"/>
      <c r="B35" s="556"/>
      <c r="C35" s="557"/>
      <c r="D35" s="573" t="s">
        <v>41</v>
      </c>
      <c r="E35" s="594" t="s">
        <v>124</v>
      </c>
      <c r="F35" s="582"/>
      <c r="G35" s="582"/>
      <c r="H35" s="582"/>
      <c r="I35" s="582"/>
      <c r="J35" s="582"/>
      <c r="K35" s="582"/>
      <c r="L35" s="582"/>
      <c r="M35" s="582"/>
      <c r="N35" s="582"/>
      <c r="O35" s="582"/>
      <c r="P35" s="582"/>
      <c r="Q35" s="582"/>
      <c r="R35" s="582"/>
      <c r="S35" s="582"/>
      <c r="T35" s="582"/>
      <c r="U35" s="582"/>
      <c r="V35" s="582"/>
      <c r="W35" s="582"/>
      <c r="X35" s="544"/>
      <c r="Y35" s="544"/>
      <c r="Z35" s="544"/>
      <c r="AA35" s="544"/>
      <c r="AB35" s="544"/>
      <c r="AC35" s="544"/>
      <c r="AD35" s="544"/>
      <c r="AE35" s="544"/>
      <c r="AF35" s="550"/>
      <c r="AG35" s="544"/>
      <c r="AH35" s="583"/>
      <c r="AI35" s="584"/>
      <c r="AJ35" s="585"/>
    </row>
    <row r="36" spans="1:41">
      <c r="C36" s="19"/>
      <c r="D36" s="19"/>
      <c r="E36" s="76"/>
      <c r="F36" s="76"/>
      <c r="G36" s="76"/>
      <c r="H36" s="76"/>
      <c r="I36" s="76"/>
      <c r="J36" s="76"/>
      <c r="K36" s="76"/>
      <c r="L36" s="76"/>
      <c r="M36" s="76"/>
      <c r="N36" s="76"/>
      <c r="O36" s="76"/>
      <c r="P36" s="76"/>
      <c r="Q36" s="76"/>
      <c r="R36" s="76"/>
      <c r="S36" s="76"/>
      <c r="T36" s="90"/>
      <c r="U36" s="90"/>
      <c r="V36" s="90"/>
      <c r="W36" s="76"/>
      <c r="X36" s="19"/>
      <c r="Y36" s="77"/>
      <c r="Z36" s="19"/>
      <c r="AA36" s="19"/>
      <c r="AB36" s="66"/>
      <c r="AC36" s="66"/>
      <c r="AD36" s="66"/>
      <c r="AE36" s="66"/>
      <c r="AF36" s="409"/>
      <c r="AG36" s="28"/>
      <c r="AH36" s="86"/>
      <c r="AI36" s="19"/>
      <c r="AJ36" s="111"/>
    </row>
    <row r="37" spans="1:41">
      <c r="A37" s="60"/>
      <c r="B37" s="61"/>
      <c r="C37" s="557"/>
      <c r="D37" s="573" t="s">
        <v>41</v>
      </c>
      <c r="E37" s="558" t="s">
        <v>143</v>
      </c>
      <c r="F37" s="559"/>
      <c r="G37" s="559"/>
      <c r="H37" s="559"/>
      <c r="I37" s="559"/>
      <c r="J37" s="559"/>
      <c r="K37" s="559"/>
      <c r="L37" s="559"/>
      <c r="M37" s="559"/>
      <c r="N37" s="559"/>
      <c r="O37" s="559"/>
      <c r="P37" s="559"/>
      <c r="Q37" s="559"/>
      <c r="R37" s="559"/>
      <c r="S37" s="559"/>
      <c r="T37" s="559"/>
      <c r="U37" s="559"/>
      <c r="V37" s="559"/>
      <c r="W37" s="559"/>
      <c r="X37" s="544"/>
      <c r="Y37" s="588"/>
      <c r="Z37" s="588"/>
      <c r="AA37" s="588"/>
      <c r="AB37" s="544"/>
      <c r="AC37" s="544"/>
      <c r="AD37" s="544"/>
      <c r="AE37" s="544"/>
      <c r="AF37" s="550"/>
      <c r="AG37" s="544"/>
      <c r="AH37" s="583"/>
      <c r="AI37" s="584"/>
      <c r="AJ37" s="585"/>
    </row>
    <row r="38" spans="1:41" s="37" customFormat="1">
      <c r="C38" s="142"/>
      <c r="D38" s="142"/>
      <c r="E38" s="163"/>
      <c r="F38" s="163"/>
      <c r="G38" s="163"/>
      <c r="H38" s="163"/>
      <c r="I38" s="163"/>
      <c r="J38" s="163"/>
      <c r="K38" s="163"/>
      <c r="L38" s="163"/>
      <c r="M38" s="163"/>
      <c r="N38" s="163"/>
      <c r="O38" s="163"/>
      <c r="P38" s="163"/>
      <c r="Q38" s="163"/>
      <c r="R38" s="163"/>
      <c r="S38" s="163"/>
      <c r="T38" s="227"/>
      <c r="U38" s="227"/>
      <c r="V38" s="227"/>
      <c r="W38" s="163"/>
      <c r="X38" s="142"/>
      <c r="Y38" s="162"/>
      <c r="Z38" s="162"/>
      <c r="AA38" s="162"/>
      <c r="AB38" s="117"/>
      <c r="AC38" s="117"/>
      <c r="AD38" s="117"/>
      <c r="AE38" s="117"/>
      <c r="AF38" s="399"/>
      <c r="AG38" s="228"/>
      <c r="AH38" s="148"/>
      <c r="AI38" s="142"/>
      <c r="AJ38" s="161"/>
    </row>
    <row r="39" spans="1:41" s="37" customFormat="1">
      <c r="C39" s="142"/>
      <c r="D39" s="169" t="s">
        <v>60</v>
      </c>
      <c r="E39" s="170" t="s">
        <v>63</v>
      </c>
      <c r="F39" s="170"/>
      <c r="G39" s="170"/>
      <c r="H39" s="170"/>
      <c r="I39" s="170"/>
      <c r="J39" s="170"/>
      <c r="K39" s="170"/>
      <c r="L39" s="170"/>
      <c r="M39" s="170"/>
      <c r="N39" s="170"/>
      <c r="O39" s="170"/>
      <c r="P39" s="170"/>
      <c r="Q39" s="170"/>
      <c r="R39" s="170"/>
      <c r="S39" s="170"/>
      <c r="T39" s="171"/>
      <c r="U39" s="171"/>
      <c r="V39" s="171"/>
      <c r="W39" s="170"/>
      <c r="X39" s="172"/>
      <c r="Y39" s="162"/>
      <c r="Z39" s="162"/>
      <c r="AA39" s="162"/>
      <c r="AB39" s="173">
        <f>IF(OR(AB$5&lt;4,AB$5&gt;8),Input!AB30,Input!AB30*$Y$95/100)</f>
        <v>0</v>
      </c>
      <c r="AC39" s="173">
        <f>IF(OR(AC$5&lt;4,AC$5&gt;8),Input!AC30,Input!AC30*$Y$95/100)</f>
        <v>0</v>
      </c>
      <c r="AD39" s="173">
        <f>IF(OR(AD$5&lt;4,AD$5&gt;8),Input!AD30,Input!AD30*$Y$95/100)</f>
        <v>0</v>
      </c>
      <c r="AE39" s="173">
        <f>IF(OR(AE$5&lt;4,AE$5&gt;8),Input!AE30,Input!AE30*$Y$95/100)</f>
        <v>0</v>
      </c>
      <c r="AF39" s="400">
        <f>IF(OR(AF$5&lt;4,AF$5&gt;8),Input!AF30,Input!AF30*$Y$95/100)</f>
        <v>0</v>
      </c>
      <c r="AG39" s="174"/>
      <c r="AH39" s="175"/>
      <c r="AI39" s="162"/>
      <c r="AJ39" s="161" t="s">
        <v>270</v>
      </c>
    </row>
    <row r="40" spans="1:41" s="37" customFormat="1">
      <c r="C40" s="142"/>
      <c r="D40" s="169" t="s">
        <v>60</v>
      </c>
      <c r="E40" s="170" t="s">
        <v>64</v>
      </c>
      <c r="F40" s="170"/>
      <c r="G40" s="170"/>
      <c r="H40" s="170"/>
      <c r="I40" s="170"/>
      <c r="J40" s="170"/>
      <c r="K40" s="170"/>
      <c r="L40" s="170"/>
      <c r="M40" s="170"/>
      <c r="N40" s="170"/>
      <c r="O40" s="170"/>
      <c r="P40" s="170"/>
      <c r="Q40" s="170"/>
      <c r="R40" s="170"/>
      <c r="S40" s="170"/>
      <c r="T40" s="171"/>
      <c r="U40" s="171"/>
      <c r="V40" s="171"/>
      <c r="W40" s="170"/>
      <c r="X40" s="172"/>
      <c r="Y40" s="162"/>
      <c r="Z40" s="162"/>
      <c r="AA40" s="162"/>
      <c r="AB40" s="173">
        <f>IF(OR(AB$5&lt;4,AB$5&gt;8),Input!AB31,Input!AB31*$Y$95/100)</f>
        <v>100</v>
      </c>
      <c r="AC40" s="173">
        <f>IF(OR(AC$5&lt;4,AC$5&gt;8),Input!AC31,Input!AC31*$Y$95/100)</f>
        <v>100</v>
      </c>
      <c r="AD40" s="173">
        <f>IF(OR(AD$5&lt;4,AD$5&gt;8),Input!AD31,Input!AD31*$Y$95/100)</f>
        <v>100</v>
      </c>
      <c r="AE40" s="173">
        <f>IF(OR(AE$5&lt;4,AE$5&gt;8),Input!AE31,Input!AE31*$Y$95/100)</f>
        <v>100</v>
      </c>
      <c r="AF40" s="400">
        <f>IF(OR(AF$5&lt;4,AF$5&gt;8),Input!AF31,Input!AF31*$Y$95/100)</f>
        <v>100</v>
      </c>
      <c r="AG40" s="174"/>
      <c r="AH40" s="175"/>
      <c r="AI40" s="162"/>
      <c r="AJ40" s="161" t="s">
        <v>270</v>
      </c>
    </row>
    <row r="41" spans="1:41" s="37" customFormat="1">
      <c r="C41" s="142"/>
      <c r="D41" s="169" t="s">
        <v>60</v>
      </c>
      <c r="E41" s="170" t="s">
        <v>66</v>
      </c>
      <c r="F41" s="170"/>
      <c r="G41" s="170"/>
      <c r="H41" s="170"/>
      <c r="I41" s="170"/>
      <c r="J41" s="170"/>
      <c r="K41" s="170"/>
      <c r="L41" s="170"/>
      <c r="M41" s="170"/>
      <c r="N41" s="170"/>
      <c r="O41" s="170"/>
      <c r="P41" s="170"/>
      <c r="Q41" s="170"/>
      <c r="R41" s="170"/>
      <c r="S41" s="170"/>
      <c r="T41" s="171"/>
      <c r="U41" s="171"/>
      <c r="V41" s="171"/>
      <c r="W41" s="170"/>
      <c r="X41" s="172"/>
      <c r="Y41" s="162"/>
      <c r="Z41" s="162"/>
      <c r="AA41" s="162"/>
      <c r="AB41" s="173">
        <f>IF(OR(AB$5&lt;4,AB$5&gt;8),Input!AB32,Input!AB32*$Y$95/100)</f>
        <v>0</v>
      </c>
      <c r="AC41" s="173">
        <f>IF(OR(AC$5&lt;4,AC$5&gt;8),Input!AC32,Input!AC32*$Y$95/100)</f>
        <v>0</v>
      </c>
      <c r="AD41" s="173">
        <f>IF(OR(AD$5&lt;4,AD$5&gt;8),Input!AD32,Input!AD32*$Y$95/100)</f>
        <v>0</v>
      </c>
      <c r="AE41" s="173">
        <f>IF(OR(AE$5&lt;4,AE$5&gt;8),Input!AE32,Input!AE32*$Y$95/100)</f>
        <v>0</v>
      </c>
      <c r="AF41" s="400">
        <f>IF(OR(AF$5&lt;4,AF$5&gt;8),Input!AF32,Input!AF32*$Y$95/100)</f>
        <v>0</v>
      </c>
      <c r="AG41" s="174"/>
      <c r="AH41" s="175"/>
      <c r="AI41" s="162"/>
      <c r="AJ41" s="161" t="s">
        <v>270</v>
      </c>
    </row>
    <row r="42" spans="1:41" s="37" customFormat="1">
      <c r="C42" s="142"/>
      <c r="D42" s="169" t="s">
        <v>60</v>
      </c>
      <c r="E42" s="170" t="s">
        <v>65</v>
      </c>
      <c r="F42" s="170"/>
      <c r="G42" s="170"/>
      <c r="H42" s="170"/>
      <c r="I42" s="170"/>
      <c r="J42" s="170"/>
      <c r="K42" s="170"/>
      <c r="L42" s="170"/>
      <c r="M42" s="170"/>
      <c r="N42" s="170"/>
      <c r="O42" s="170"/>
      <c r="P42" s="170"/>
      <c r="Q42" s="170"/>
      <c r="R42" s="170"/>
      <c r="S42" s="170"/>
      <c r="T42" s="171"/>
      <c r="U42" s="171"/>
      <c r="V42" s="171"/>
      <c r="W42" s="170"/>
      <c r="X42" s="172"/>
      <c r="Y42" s="162"/>
      <c r="Z42" s="162"/>
      <c r="AA42" s="162"/>
      <c r="AB42" s="173">
        <f>IF(OR(AB$5&lt;4,AB$5&gt;8),Input!AB33,Input!AB33*$Y$95/100)</f>
        <v>0</v>
      </c>
      <c r="AC42" s="173">
        <f>IF(OR(AC$5&lt;4,AC$5&gt;8),Input!AC33,Input!AC33*$Y$95/100)</f>
        <v>0</v>
      </c>
      <c r="AD42" s="173">
        <f>IF(OR(AD$5&lt;4,AD$5&gt;8),Input!AD33,Input!AD33*$Y$95/100)</f>
        <v>0</v>
      </c>
      <c r="AE42" s="173">
        <f>IF(OR(AE$5&lt;4,AE$5&gt;8),Input!AE33,Input!AE33*$Y$95/100)</f>
        <v>0</v>
      </c>
      <c r="AF42" s="400">
        <f>IF(OR(AF$5&lt;4,AF$5&gt;8),Input!AF33,Input!AF33*$Y$95/100)</f>
        <v>0</v>
      </c>
      <c r="AG42" s="174"/>
      <c r="AH42" s="175"/>
      <c r="AI42" s="162"/>
      <c r="AJ42" s="161" t="s">
        <v>270</v>
      </c>
    </row>
    <row r="43" spans="1:41" s="37" customFormat="1">
      <c r="C43" s="142"/>
      <c r="D43" s="169" t="s">
        <v>60</v>
      </c>
      <c r="E43" s="170" t="s">
        <v>246</v>
      </c>
      <c r="F43" s="170"/>
      <c r="G43" s="170"/>
      <c r="H43" s="170"/>
      <c r="I43" s="170"/>
      <c r="J43" s="170"/>
      <c r="K43" s="170"/>
      <c r="L43" s="170"/>
      <c r="M43" s="170"/>
      <c r="N43" s="170"/>
      <c r="O43" s="170"/>
      <c r="P43" s="170"/>
      <c r="Q43" s="170"/>
      <c r="R43" s="170"/>
      <c r="S43" s="170"/>
      <c r="T43" s="171"/>
      <c r="U43" s="171"/>
      <c r="V43" s="171"/>
      <c r="W43" s="170"/>
      <c r="X43" s="172"/>
      <c r="Y43" s="162"/>
      <c r="Z43" s="162"/>
      <c r="AA43" s="162"/>
      <c r="AB43" s="173">
        <f>IF(OR(AB$5&lt;4,AB$5&gt;8),Input!AB34,Input!AB34*$Y$95/100)</f>
        <v>0</v>
      </c>
      <c r="AC43" s="173">
        <f>IF(OR(AC$5&lt;4,AC$5&gt;8),Input!AC34,Input!AC34*$Y$95/100)</f>
        <v>0</v>
      </c>
      <c r="AD43" s="173">
        <f>IF(OR(AD$5&lt;4,AD$5&gt;8),Input!AD34,Input!AD34*$Y$95/100)</f>
        <v>0</v>
      </c>
      <c r="AE43" s="173">
        <f>IF(OR(AE$5&lt;4,AE$5&gt;8),Input!AE34,Input!AE34*$Y$95/100)</f>
        <v>0</v>
      </c>
      <c r="AF43" s="400">
        <f>IF(OR(AF$5&lt;4,AF$5&gt;8),Input!AF34,Input!AF34*$Y$95/100)</f>
        <v>0</v>
      </c>
      <c r="AG43" s="174"/>
      <c r="AH43" s="175"/>
      <c r="AI43" s="162"/>
      <c r="AJ43" s="161" t="s">
        <v>270</v>
      </c>
    </row>
    <row r="44" spans="1:41" s="37" customFormat="1">
      <c r="C44" s="142"/>
      <c r="D44" s="169" t="s">
        <v>60</v>
      </c>
      <c r="E44" s="170" t="s">
        <v>247</v>
      </c>
      <c r="F44" s="170"/>
      <c r="G44" s="170"/>
      <c r="H44" s="170"/>
      <c r="I44" s="170"/>
      <c r="J44" s="170"/>
      <c r="K44" s="170"/>
      <c r="L44" s="170"/>
      <c r="M44" s="170"/>
      <c r="N44" s="170"/>
      <c r="O44" s="170"/>
      <c r="P44" s="170"/>
      <c r="Q44" s="170"/>
      <c r="R44" s="170"/>
      <c r="S44" s="170"/>
      <c r="T44" s="171"/>
      <c r="U44" s="171"/>
      <c r="V44" s="171"/>
      <c r="W44" s="170"/>
      <c r="X44" s="172"/>
      <c r="Y44" s="162"/>
      <c r="Z44" s="162"/>
      <c r="AA44" s="162"/>
      <c r="AB44" s="173">
        <f>IF(OR(AB$5&lt;4,AB$5&gt;8),Input!AB35,Input!AB35*$Y$95/100)</f>
        <v>0</v>
      </c>
      <c r="AC44" s="173">
        <f>IF(OR(AC$5&lt;4,AC$5&gt;8),Input!AC35,Input!AC35*$Y$95/100)</f>
        <v>0</v>
      </c>
      <c r="AD44" s="173">
        <f>IF(OR(AD$5&lt;4,AD$5&gt;8),Input!AD35,Input!AD35*$Y$95/100)</f>
        <v>0</v>
      </c>
      <c r="AE44" s="173">
        <f>IF(OR(AE$5&lt;4,AE$5&gt;8),Input!AE35,Input!AE35*$Y$95/100)</f>
        <v>0</v>
      </c>
      <c r="AF44" s="400">
        <f>IF(OR(AF$5&lt;4,AF$5&gt;8),Input!AF35,Input!AF35*$Y$95/100)</f>
        <v>0</v>
      </c>
      <c r="AG44" s="174"/>
      <c r="AH44" s="175"/>
      <c r="AI44" s="162"/>
      <c r="AJ44" s="161" t="s">
        <v>270</v>
      </c>
    </row>
    <row r="45" spans="1:41" s="37" customFormat="1">
      <c r="C45" s="142"/>
      <c r="D45" s="169"/>
      <c r="E45" s="170"/>
      <c r="F45" s="170"/>
      <c r="G45" s="170"/>
      <c r="H45" s="170"/>
      <c r="I45" s="170"/>
      <c r="J45" s="170"/>
      <c r="K45" s="170"/>
      <c r="L45" s="170"/>
      <c r="M45" s="170"/>
      <c r="N45" s="170"/>
      <c r="O45" s="170"/>
      <c r="P45" s="170"/>
      <c r="Q45" s="170"/>
      <c r="R45" s="170"/>
      <c r="S45" s="170"/>
      <c r="T45" s="171"/>
      <c r="U45" s="171"/>
      <c r="V45" s="171"/>
      <c r="W45" s="170"/>
      <c r="X45" s="172"/>
      <c r="Y45" s="162"/>
      <c r="Z45" s="162"/>
      <c r="AA45" s="162"/>
      <c r="AB45" s="173"/>
      <c r="AC45" s="173"/>
      <c r="AD45" s="173"/>
      <c r="AE45" s="173"/>
      <c r="AF45" s="400"/>
      <c r="AG45" s="174"/>
      <c r="AH45" s="175"/>
      <c r="AI45" s="162"/>
      <c r="AJ45" s="161"/>
    </row>
    <row r="46" spans="1:41" s="37" customFormat="1">
      <c r="C46" s="142"/>
      <c r="D46" s="169" t="s">
        <v>60</v>
      </c>
      <c r="E46" s="170" t="s">
        <v>13</v>
      </c>
      <c r="F46" s="170"/>
      <c r="G46" s="170"/>
      <c r="H46" s="170"/>
      <c r="I46" s="170"/>
      <c r="J46" s="170"/>
      <c r="K46" s="170"/>
      <c r="L46" s="170"/>
      <c r="M46" s="170"/>
      <c r="N46" s="170"/>
      <c r="O46" s="170"/>
      <c r="P46" s="170"/>
      <c r="Q46" s="170"/>
      <c r="R46" s="170"/>
      <c r="S46" s="170"/>
      <c r="T46" s="171"/>
      <c r="U46" s="171"/>
      <c r="V46" s="171"/>
      <c r="W46" s="170"/>
      <c r="X46" s="172"/>
      <c r="Y46" s="162"/>
      <c r="Z46" s="162"/>
      <c r="AA46" s="162"/>
      <c r="AB46" s="173">
        <f>IF(Input!$Y$151=1,0,IF(OR(AB$5&lt;4,AB$5&gt;8),Input!AB37,Input!AB37*$Y$100/100))</f>
        <v>0</v>
      </c>
      <c r="AC46" s="173">
        <f>IF(Input!$Y$151=1,0,IF(OR(AC$5&lt;4,AC$5&gt;8),Input!AC37,Input!AC37*$Y$100/100))</f>
        <v>0</v>
      </c>
      <c r="AD46" s="173">
        <f>IF(Input!$Y$151=1,0,IF(OR(AD$5&lt;4,AD$5&gt;8),Input!AD37,Input!AD37*$Y$100/100))</f>
        <v>0</v>
      </c>
      <c r="AE46" s="173">
        <f>IF(Input!$Y$151=1,0,IF(OR(AE$5&lt;4,AE$5&gt;8),Input!AE37,Input!AE37*$Y$100/100))</f>
        <v>0</v>
      </c>
      <c r="AF46" s="400">
        <f>IF(Input!$Y$151=1,0,IF(OR(AF$5&lt;4,AF$5&gt;8),Input!AF37,Input!AF37*$Y$100/100))</f>
        <v>0</v>
      </c>
      <c r="AG46" s="174"/>
      <c r="AH46" s="175"/>
      <c r="AI46" s="162"/>
      <c r="AJ46" s="161" t="s">
        <v>270</v>
      </c>
    </row>
    <row r="47" spans="1:41" s="37" customFormat="1">
      <c r="C47" s="142"/>
      <c r="D47" s="169" t="s">
        <v>60</v>
      </c>
      <c r="E47" s="170" t="s">
        <v>14</v>
      </c>
      <c r="F47" s="170"/>
      <c r="G47" s="170"/>
      <c r="H47" s="170"/>
      <c r="I47" s="170"/>
      <c r="J47" s="170"/>
      <c r="K47" s="170"/>
      <c r="L47" s="170"/>
      <c r="M47" s="170"/>
      <c r="N47" s="170"/>
      <c r="O47" s="170"/>
      <c r="P47" s="170"/>
      <c r="Q47" s="170"/>
      <c r="R47" s="170"/>
      <c r="S47" s="170"/>
      <c r="T47" s="171"/>
      <c r="U47" s="171"/>
      <c r="V47" s="171"/>
      <c r="W47" s="170"/>
      <c r="X47" s="172"/>
      <c r="Y47" s="162"/>
      <c r="Z47" s="162"/>
      <c r="AA47" s="162"/>
      <c r="AB47" s="173">
        <f>IF(Input!$Y$151=1,0,IF(OR(AB$5&lt;4,AB$5&gt;8),Input!AB38,Input!AB38*$Y$100/100))</f>
        <v>0</v>
      </c>
      <c r="AC47" s="173">
        <f>IF(Input!$Y$151=1,0,IF(OR(AC$5&lt;4,AC$5&gt;8),Input!AC38,Input!AC38*$Y$100/100))</f>
        <v>0</v>
      </c>
      <c r="AD47" s="173">
        <f>IF(Input!$Y$151=1,0,IF(OR(AD$5&lt;4,AD$5&gt;8),Input!AD38,Input!AD38*$Y$100/100))</f>
        <v>0</v>
      </c>
      <c r="AE47" s="173">
        <f>IF(Input!$Y$151=1,0,IF(OR(AE$5&lt;4,AE$5&gt;8),Input!AE38,Input!AE38*$Y$100/100))</f>
        <v>0</v>
      </c>
      <c r="AF47" s="400">
        <f>IF(Input!$Y$151=1,0,IF(OR(AF$5&lt;4,AF$5&gt;8),Input!AF38,Input!AF38*$Y$100/100))</f>
        <v>0</v>
      </c>
      <c r="AG47" s="174"/>
      <c r="AH47" s="175"/>
      <c r="AI47" s="162"/>
      <c r="AJ47" s="161" t="s">
        <v>270</v>
      </c>
    </row>
    <row r="48" spans="1:41" s="37" customFormat="1">
      <c r="C48" s="142"/>
      <c r="D48" s="169" t="s">
        <v>60</v>
      </c>
      <c r="E48" s="170" t="s">
        <v>16</v>
      </c>
      <c r="F48" s="170"/>
      <c r="G48" s="170"/>
      <c r="H48" s="170"/>
      <c r="I48" s="170"/>
      <c r="J48" s="170"/>
      <c r="K48" s="170"/>
      <c r="L48" s="170"/>
      <c r="M48" s="170"/>
      <c r="N48" s="170"/>
      <c r="O48" s="170"/>
      <c r="P48" s="170"/>
      <c r="Q48" s="170"/>
      <c r="R48" s="170"/>
      <c r="S48" s="170"/>
      <c r="T48" s="171"/>
      <c r="U48" s="171"/>
      <c r="V48" s="171"/>
      <c r="W48" s="170"/>
      <c r="X48" s="172"/>
      <c r="Y48" s="162"/>
      <c r="Z48" s="162"/>
      <c r="AA48" s="162"/>
      <c r="AB48" s="173">
        <f>IF(Input!$Y$151=1,0,IF(OR(AB$5&lt;4,AB$5&gt;8),Input!AB39,Input!AB39*$Y$100/100))</f>
        <v>0</v>
      </c>
      <c r="AC48" s="173">
        <f>IF(Input!$Y$151=1,0,IF(OR(AC$5&lt;4,AC$5&gt;8),Input!AC39,Input!AC39*$Y$100/100))</f>
        <v>0</v>
      </c>
      <c r="AD48" s="173">
        <f>IF(Input!$Y$151=1,0,IF(OR(AD$5&lt;4,AD$5&gt;8),Input!AD39,Input!AD39*$Y$100/100))</f>
        <v>0</v>
      </c>
      <c r="AE48" s="173">
        <f>IF(Input!$Y$151=1,0,IF(OR(AE$5&lt;4,AE$5&gt;8),Input!AE39,Input!AE39*$Y$100/100))</f>
        <v>0</v>
      </c>
      <c r="AF48" s="400">
        <f>IF(Input!$Y$151=1,0,IF(OR(AF$5&lt;4,AF$5&gt;8),Input!AF39,Input!AF39*$Y$100/100))</f>
        <v>0</v>
      </c>
      <c r="AG48" s="174"/>
      <c r="AH48" s="175"/>
      <c r="AI48" s="162"/>
      <c r="AJ48" s="161" t="s">
        <v>270</v>
      </c>
    </row>
    <row r="49" spans="1:36" s="37" customFormat="1">
      <c r="C49" s="142"/>
      <c r="D49" s="169" t="s">
        <v>60</v>
      </c>
      <c r="E49" s="170" t="s">
        <v>15</v>
      </c>
      <c r="F49" s="170"/>
      <c r="G49" s="170"/>
      <c r="H49" s="170"/>
      <c r="I49" s="170"/>
      <c r="J49" s="170"/>
      <c r="K49" s="170"/>
      <c r="L49" s="170"/>
      <c r="M49" s="170"/>
      <c r="N49" s="170"/>
      <c r="O49" s="170"/>
      <c r="P49" s="170"/>
      <c r="Q49" s="170"/>
      <c r="R49" s="170"/>
      <c r="S49" s="170"/>
      <c r="T49" s="171"/>
      <c r="U49" s="171"/>
      <c r="V49" s="171"/>
      <c r="W49" s="170"/>
      <c r="X49" s="172"/>
      <c r="Y49" s="162"/>
      <c r="Z49" s="162"/>
      <c r="AA49" s="162"/>
      <c r="AB49" s="173">
        <f>IF(Input!$Y$151=1,0,IF(OR(AB$5&lt;4,AB$5&gt;8),Input!AB40,Input!AB40*$Y$100/100))</f>
        <v>0</v>
      </c>
      <c r="AC49" s="173">
        <f>IF(Input!$Y$151=1,0,IF(OR(AC$5&lt;4,AC$5&gt;8),Input!AC40,Input!AC40*$Y$100/100))</f>
        <v>0</v>
      </c>
      <c r="AD49" s="173">
        <f>IF(Input!$Y$151=1,0,IF(OR(AD$5&lt;4,AD$5&gt;8),Input!AD40,Input!AD40*$Y$100/100))</f>
        <v>0</v>
      </c>
      <c r="AE49" s="173">
        <f>IF(Input!$Y$151=1,0,IF(OR(AE$5&lt;4,AE$5&gt;8),Input!AE40,Input!AE40*$Y$100/100))</f>
        <v>0</v>
      </c>
      <c r="AF49" s="400">
        <f>IF(Input!$Y$151=1,0,IF(OR(AF$5&lt;4,AF$5&gt;8),Input!AF40,Input!AF40*$Y$100/100))</f>
        <v>0</v>
      </c>
      <c r="AG49" s="174"/>
      <c r="AH49" s="175"/>
      <c r="AI49" s="162"/>
      <c r="AJ49" s="161" t="s">
        <v>270</v>
      </c>
    </row>
    <row r="50" spans="1:36" s="37" customFormat="1">
      <c r="C50" s="142"/>
      <c r="D50" s="169" t="s">
        <v>60</v>
      </c>
      <c r="E50" s="170" t="s">
        <v>256</v>
      </c>
      <c r="F50" s="170"/>
      <c r="G50" s="170"/>
      <c r="H50" s="170"/>
      <c r="I50" s="170"/>
      <c r="J50" s="170"/>
      <c r="K50" s="170"/>
      <c r="L50" s="170"/>
      <c r="M50" s="170"/>
      <c r="N50" s="170"/>
      <c r="O50" s="170"/>
      <c r="P50" s="170"/>
      <c r="Q50" s="170"/>
      <c r="R50" s="170"/>
      <c r="S50" s="170"/>
      <c r="T50" s="171"/>
      <c r="U50" s="171"/>
      <c r="V50" s="171"/>
      <c r="W50" s="170"/>
      <c r="X50" s="172"/>
      <c r="Y50" s="162"/>
      <c r="Z50" s="162"/>
      <c r="AA50" s="162"/>
      <c r="AB50" s="173">
        <f>IF(Input!$Y$151=1,0,IF(OR(AB$5&lt;4,AB$5&gt;8),Input!AB41,Input!AB41*$Y$100/100))</f>
        <v>0</v>
      </c>
      <c r="AC50" s="173">
        <f>IF(Input!$Y$151=1,0,IF(OR(AC$5&lt;4,AC$5&gt;8),Input!AC41,Input!AC41*$Y$100/100))</f>
        <v>0</v>
      </c>
      <c r="AD50" s="173">
        <f>IF(Input!$Y$151=1,0,IF(OR(AD$5&lt;4,AD$5&gt;8),Input!AD41,Input!AD41*$Y$100/100))</f>
        <v>0</v>
      </c>
      <c r="AE50" s="173">
        <f>IF(Input!$Y$151=1,0,IF(OR(AE$5&lt;4,AE$5&gt;8),Input!AE41,Input!AE41*$Y$100/100))</f>
        <v>0</v>
      </c>
      <c r="AF50" s="400">
        <f>IF(Input!$Y$151=1,0,IF(OR(AF$5&lt;4,AF$5&gt;8),Input!AF41,Input!AF41*$Y$100/100))</f>
        <v>0</v>
      </c>
      <c r="AG50" s="174"/>
      <c r="AH50" s="175"/>
      <c r="AI50" s="162"/>
      <c r="AJ50" s="161" t="s">
        <v>270</v>
      </c>
    </row>
    <row r="51" spans="1:36" s="37" customFormat="1">
      <c r="C51" s="142"/>
      <c r="D51" s="169" t="s">
        <v>60</v>
      </c>
      <c r="E51" s="170" t="s">
        <v>257</v>
      </c>
      <c r="F51" s="170"/>
      <c r="G51" s="170"/>
      <c r="H51" s="170"/>
      <c r="I51" s="170"/>
      <c r="J51" s="170"/>
      <c r="K51" s="170"/>
      <c r="L51" s="170"/>
      <c r="M51" s="170"/>
      <c r="N51" s="170"/>
      <c r="O51" s="170"/>
      <c r="P51" s="170"/>
      <c r="Q51" s="170"/>
      <c r="R51" s="170"/>
      <c r="S51" s="170"/>
      <c r="T51" s="171"/>
      <c r="U51" s="171"/>
      <c r="V51" s="171"/>
      <c r="W51" s="170"/>
      <c r="X51" s="172"/>
      <c r="Y51" s="162"/>
      <c r="Z51" s="162"/>
      <c r="AA51" s="162"/>
      <c r="AB51" s="173">
        <f>IF(Input!$Y$151=1,0,IF(OR(AB$5&lt;4,AB$5&gt;8),Input!AB42,Input!AB42*$Y$100/100))</f>
        <v>0</v>
      </c>
      <c r="AC51" s="173">
        <f>IF(Input!$Y$151=1,0,IF(OR(AC$5&lt;4,AC$5&gt;8),Input!AC42,Input!AC42*$Y$100/100))</f>
        <v>0</v>
      </c>
      <c r="AD51" s="173">
        <f>IF(Input!$Y$151=1,0,IF(OR(AD$5&lt;4,AD$5&gt;8),Input!AD42,Input!AD42*$Y$100/100))</f>
        <v>0</v>
      </c>
      <c r="AE51" s="173">
        <f>IF(Input!$Y$151=1,0,IF(OR(AE$5&lt;4,AE$5&gt;8),Input!AE42,Input!AE42*$Y$100/100))</f>
        <v>0</v>
      </c>
      <c r="AF51" s="400">
        <f>IF(Input!$Y$151=1,0,IF(OR(AF$5&lt;4,AF$5&gt;8),Input!AF42,Input!AF42*$Y$100/100))</f>
        <v>0</v>
      </c>
      <c r="AG51" s="174"/>
      <c r="AH51" s="175"/>
      <c r="AI51" s="162"/>
      <c r="AJ51" s="161" t="s">
        <v>270</v>
      </c>
    </row>
    <row r="52" spans="1:36" s="37" customFormat="1">
      <c r="A52" s="120"/>
      <c r="B52" s="120"/>
      <c r="C52" s="115"/>
      <c r="D52" s="142"/>
      <c r="E52" s="143"/>
      <c r="F52" s="143"/>
      <c r="G52" s="143"/>
      <c r="H52" s="143"/>
      <c r="I52" s="143"/>
      <c r="J52" s="143"/>
      <c r="K52" s="143"/>
      <c r="L52" s="143"/>
      <c r="M52" s="143"/>
      <c r="N52" s="143"/>
      <c r="O52" s="143"/>
      <c r="P52" s="143"/>
      <c r="Q52" s="143"/>
      <c r="R52" s="143"/>
      <c r="S52" s="143"/>
      <c r="T52" s="176"/>
      <c r="U52" s="176"/>
      <c r="V52" s="176"/>
      <c r="W52" s="143"/>
      <c r="X52" s="142"/>
      <c r="Y52" s="142"/>
      <c r="Z52" s="142"/>
      <c r="AA52" s="142"/>
      <c r="AB52" s="177"/>
      <c r="AC52" s="177"/>
      <c r="AD52" s="177"/>
      <c r="AE52" s="177"/>
      <c r="AF52" s="397"/>
      <c r="AG52" s="174"/>
      <c r="AH52" s="175"/>
      <c r="AI52" s="162"/>
      <c r="AJ52" s="178"/>
    </row>
    <row r="53" spans="1:36">
      <c r="A53" s="60"/>
      <c r="B53" s="556"/>
      <c r="C53" s="557"/>
      <c r="D53" s="589"/>
      <c r="E53" s="593" t="s">
        <v>335</v>
      </c>
      <c r="F53" s="559"/>
      <c r="G53" s="559"/>
      <c r="H53" s="559"/>
      <c r="I53" s="559"/>
      <c r="J53" s="559"/>
      <c r="K53" s="559"/>
      <c r="L53" s="559"/>
      <c r="M53" s="559"/>
      <c r="N53" s="559"/>
      <c r="O53" s="559"/>
      <c r="P53" s="559"/>
      <c r="Q53" s="559"/>
      <c r="R53" s="559"/>
      <c r="S53" s="559"/>
      <c r="T53" s="559"/>
      <c r="U53" s="559"/>
      <c r="V53" s="559"/>
      <c r="W53" s="559"/>
      <c r="X53" s="544"/>
      <c r="Y53" s="544"/>
      <c r="Z53" s="544"/>
      <c r="AA53" s="544"/>
      <c r="AB53" s="544"/>
      <c r="AC53" s="544"/>
      <c r="AD53" s="544"/>
      <c r="AE53" s="544"/>
      <c r="AF53" s="550"/>
      <c r="AG53" s="544"/>
      <c r="AH53" s="583"/>
      <c r="AI53" s="584"/>
      <c r="AJ53" s="585"/>
    </row>
    <row r="54" spans="1:36" s="37" customFormat="1">
      <c r="C54" s="142"/>
      <c r="D54" s="142"/>
      <c r="E54" s="143"/>
      <c r="F54" s="143"/>
      <c r="G54" s="143"/>
      <c r="H54" s="143"/>
      <c r="I54" s="143"/>
      <c r="J54" s="143"/>
      <c r="K54" s="143"/>
      <c r="L54" s="143"/>
      <c r="M54" s="143"/>
      <c r="N54" s="143"/>
      <c r="O54" s="143"/>
      <c r="P54" s="143"/>
      <c r="Q54" s="143"/>
      <c r="R54" s="143"/>
      <c r="S54" s="143"/>
      <c r="T54" s="144"/>
      <c r="U54" s="144"/>
      <c r="V54" s="144"/>
      <c r="W54" s="143"/>
      <c r="X54" s="142"/>
      <c r="Y54" s="142"/>
      <c r="Z54" s="142"/>
      <c r="AA54" s="142"/>
      <c r="AB54" s="117"/>
      <c r="AC54" s="117"/>
      <c r="AD54" s="117"/>
      <c r="AE54" s="117"/>
      <c r="AF54" s="399"/>
      <c r="AH54" s="148"/>
      <c r="AI54" s="142"/>
      <c r="AJ54" s="161"/>
    </row>
    <row r="55" spans="1:36" s="37" customFormat="1">
      <c r="C55" s="142"/>
      <c r="D55" s="169" t="s">
        <v>60</v>
      </c>
      <c r="E55" s="170" t="s">
        <v>135</v>
      </c>
      <c r="F55" s="170"/>
      <c r="G55" s="170"/>
      <c r="H55" s="170"/>
      <c r="I55" s="170"/>
      <c r="J55" s="170"/>
      <c r="K55" s="170"/>
      <c r="L55" s="170"/>
      <c r="M55" s="170"/>
      <c r="N55" s="170"/>
      <c r="O55" s="170"/>
      <c r="P55" s="170"/>
      <c r="Q55" s="170"/>
      <c r="R55" s="170"/>
      <c r="S55" s="170"/>
      <c r="T55" s="171"/>
      <c r="U55" s="171"/>
      <c r="V55" s="171"/>
      <c r="W55" s="170"/>
      <c r="X55" s="172"/>
      <c r="Y55" s="162"/>
      <c r="Z55" s="162"/>
      <c r="AA55" s="162"/>
      <c r="AB55" s="173">
        <f>SUM(Input!AB10:AB13)-Input!AB14-Input!AB17+Input!AB15+Input!AB16</f>
        <v>100</v>
      </c>
      <c r="AC55" s="173">
        <f>SUM(Input!AC10:AC13)-Input!AC14-Input!AC17+Input!AC15+Input!AC16</f>
        <v>100</v>
      </c>
      <c r="AD55" s="173">
        <f>SUM(Input!AD10:AD13)-Input!AD14-Input!AD17+Input!AD15+Input!AD16</f>
        <v>100</v>
      </c>
      <c r="AE55" s="173">
        <f>SUM(Input!AE10:AE13)-Input!AE14-Input!AE17+Input!AE15+Input!AE16</f>
        <v>100</v>
      </c>
      <c r="AF55" s="400">
        <f>SUM(Input!AF10:AF13)-Input!AF14-Input!AF17+Input!AF15+Input!AF16</f>
        <v>100</v>
      </c>
      <c r="AG55" s="174"/>
      <c r="AH55" s="175"/>
      <c r="AI55" s="162"/>
      <c r="AJ55" s="161" t="s">
        <v>270</v>
      </c>
    </row>
    <row r="56" spans="1:36" s="37" customFormat="1">
      <c r="C56" s="142"/>
      <c r="D56" s="169" t="s">
        <v>60</v>
      </c>
      <c r="E56" s="170" t="s">
        <v>136</v>
      </c>
      <c r="F56" s="170"/>
      <c r="G56" s="170"/>
      <c r="H56" s="170"/>
      <c r="I56" s="170"/>
      <c r="J56" s="170"/>
      <c r="K56" s="170"/>
      <c r="L56" s="170"/>
      <c r="M56" s="170"/>
      <c r="N56" s="170"/>
      <c r="O56" s="170"/>
      <c r="P56" s="170"/>
      <c r="Q56" s="170"/>
      <c r="R56" s="170"/>
      <c r="S56" s="170"/>
      <c r="T56" s="171"/>
      <c r="U56" s="171"/>
      <c r="V56" s="171"/>
      <c r="W56" s="170"/>
      <c r="X56" s="172"/>
      <c r="Y56" s="162"/>
      <c r="Z56" s="162"/>
      <c r="AA56" s="162"/>
      <c r="AB56" s="173">
        <f>SUM(Input!AB30:AB35)</f>
        <v>100</v>
      </c>
      <c r="AC56" s="173">
        <f>SUM(Input!AC30:AC35)</f>
        <v>100</v>
      </c>
      <c r="AD56" s="173">
        <f>SUM(Input!AD30:AD35)</f>
        <v>100</v>
      </c>
      <c r="AE56" s="173">
        <f>SUM(Input!AE30:AE35)</f>
        <v>100</v>
      </c>
      <c r="AF56" s="400">
        <f>SUM(Input!AF30:AF35)</f>
        <v>100</v>
      </c>
      <c r="AG56" s="174"/>
      <c r="AH56" s="175"/>
      <c r="AI56" s="162"/>
      <c r="AJ56" s="161" t="s">
        <v>270</v>
      </c>
    </row>
    <row r="57" spans="1:36" s="37" customFormat="1">
      <c r="C57" s="142"/>
      <c r="D57" s="169" t="s">
        <v>60</v>
      </c>
      <c r="E57" s="170" t="s">
        <v>137</v>
      </c>
      <c r="F57" s="170"/>
      <c r="G57" s="170"/>
      <c r="H57" s="170"/>
      <c r="I57" s="170"/>
      <c r="J57" s="170"/>
      <c r="K57" s="170"/>
      <c r="L57" s="170"/>
      <c r="M57" s="170"/>
      <c r="N57" s="170"/>
      <c r="O57" s="170"/>
      <c r="P57" s="170"/>
      <c r="Q57" s="170"/>
      <c r="R57" s="170"/>
      <c r="S57" s="170"/>
      <c r="T57" s="171"/>
      <c r="U57" s="171"/>
      <c r="V57" s="171"/>
      <c r="W57" s="170"/>
      <c r="X57" s="172"/>
      <c r="Y57" s="162"/>
      <c r="Z57" s="162"/>
      <c r="AA57" s="162"/>
      <c r="AB57" s="173">
        <f>SUM(AB39:AB44)</f>
        <v>100</v>
      </c>
      <c r="AC57" s="173">
        <f t="shared" ref="AC57:AF57" si="7">SUM(AC39:AC44)</f>
        <v>100</v>
      </c>
      <c r="AD57" s="173">
        <f t="shared" si="7"/>
        <v>100</v>
      </c>
      <c r="AE57" s="173">
        <f t="shared" si="7"/>
        <v>100</v>
      </c>
      <c r="AF57" s="400">
        <f t="shared" si="7"/>
        <v>100</v>
      </c>
      <c r="AG57" s="174"/>
      <c r="AH57" s="175"/>
      <c r="AI57" s="162"/>
      <c r="AJ57" s="161" t="s">
        <v>270</v>
      </c>
    </row>
    <row r="58" spans="1:36" s="37" customFormat="1">
      <c r="C58" s="142"/>
      <c r="D58" s="169"/>
      <c r="E58" s="170"/>
      <c r="F58" s="170"/>
      <c r="G58" s="170"/>
      <c r="H58" s="170"/>
      <c r="I58" s="170"/>
      <c r="J58" s="170"/>
      <c r="K58" s="170"/>
      <c r="L58" s="170"/>
      <c r="M58" s="170"/>
      <c r="N58" s="170"/>
      <c r="O58" s="170"/>
      <c r="P58" s="170"/>
      <c r="Q58" s="170"/>
      <c r="R58" s="170"/>
      <c r="S58" s="170"/>
      <c r="T58" s="171"/>
      <c r="U58" s="171"/>
      <c r="V58" s="171"/>
      <c r="W58" s="170"/>
      <c r="X58" s="172"/>
      <c r="Y58" s="162"/>
      <c r="Z58" s="162"/>
      <c r="AA58" s="162"/>
      <c r="AB58" s="173"/>
      <c r="AC58" s="173"/>
      <c r="AD58" s="173"/>
      <c r="AE58" s="173"/>
      <c r="AF58" s="400"/>
      <c r="AG58" s="174"/>
      <c r="AH58" s="175"/>
      <c r="AI58" s="162"/>
      <c r="AJ58" s="161"/>
    </row>
    <row r="59" spans="1:36" s="37" customFormat="1">
      <c r="C59" s="142"/>
      <c r="D59" s="169" t="s">
        <v>60</v>
      </c>
      <c r="E59" s="170" t="s">
        <v>130</v>
      </c>
      <c r="F59" s="170"/>
      <c r="G59" s="170"/>
      <c r="H59" s="170"/>
      <c r="I59" s="170"/>
      <c r="J59" s="170"/>
      <c r="K59" s="170"/>
      <c r="L59" s="170"/>
      <c r="M59" s="170"/>
      <c r="N59" s="170"/>
      <c r="O59" s="170"/>
      <c r="P59" s="170"/>
      <c r="Q59" s="170"/>
      <c r="R59" s="170"/>
      <c r="S59" s="170"/>
      <c r="T59" s="171"/>
      <c r="U59" s="171"/>
      <c r="V59" s="171"/>
      <c r="W59" s="170"/>
      <c r="X59" s="172"/>
      <c r="Y59" s="162"/>
      <c r="Z59" s="162"/>
      <c r="AA59" s="162"/>
      <c r="AB59" s="173">
        <f>Input!AB85+Input!AB82</f>
        <v>0</v>
      </c>
      <c r="AC59" s="173">
        <f>Input!AC85+Input!AC82</f>
        <v>0</v>
      </c>
      <c r="AD59" s="173">
        <f>Input!AD85+Input!AD82</f>
        <v>0</v>
      </c>
      <c r="AE59" s="173">
        <f>Input!AE85+Input!AE82</f>
        <v>0</v>
      </c>
      <c r="AF59" s="400">
        <f>Input!AF85+Input!AF82</f>
        <v>0</v>
      </c>
      <c r="AG59" s="174"/>
      <c r="AH59" s="175"/>
      <c r="AI59" s="162"/>
      <c r="AJ59" s="161" t="s">
        <v>270</v>
      </c>
    </row>
    <row r="60" spans="1:36" s="37" customFormat="1">
      <c r="C60" s="142"/>
      <c r="D60" s="169" t="s">
        <v>60</v>
      </c>
      <c r="E60" s="170" t="s">
        <v>129</v>
      </c>
      <c r="F60" s="170"/>
      <c r="G60" s="170"/>
      <c r="H60" s="170"/>
      <c r="I60" s="170"/>
      <c r="J60" s="170"/>
      <c r="K60" s="170"/>
      <c r="L60" s="170"/>
      <c r="M60" s="170"/>
      <c r="N60" s="170"/>
      <c r="O60" s="170"/>
      <c r="P60" s="170"/>
      <c r="Q60" s="170"/>
      <c r="R60" s="170"/>
      <c r="S60" s="170"/>
      <c r="T60" s="171"/>
      <c r="U60" s="171"/>
      <c r="V60" s="171"/>
      <c r="W60" s="170"/>
      <c r="X60" s="172"/>
      <c r="Y60" s="162"/>
      <c r="Z60" s="162"/>
      <c r="AA60" s="162"/>
      <c r="AB60" s="173">
        <f>Input!AB86+Input!AB88+Input!AB83</f>
        <v>0</v>
      </c>
      <c r="AC60" s="173">
        <f>Input!AC86+Input!AC88+Input!AC83</f>
        <v>0</v>
      </c>
      <c r="AD60" s="173">
        <f>Input!AD86+Input!AD88+Input!AD83</f>
        <v>0</v>
      </c>
      <c r="AE60" s="173">
        <f>Input!AE86+Input!AE88+Input!AE83</f>
        <v>0</v>
      </c>
      <c r="AF60" s="400">
        <f>Input!AF86+Input!AF88+Input!AF83</f>
        <v>0</v>
      </c>
      <c r="AG60" s="174"/>
      <c r="AH60" s="175"/>
      <c r="AI60" s="162"/>
      <c r="AJ60" s="161" t="s">
        <v>270</v>
      </c>
    </row>
    <row r="61" spans="1:36" s="37" customFormat="1">
      <c r="C61" s="142"/>
      <c r="D61" s="169"/>
      <c r="E61" s="170"/>
      <c r="F61" s="170"/>
      <c r="G61" s="170"/>
      <c r="H61" s="170"/>
      <c r="I61" s="170"/>
      <c r="J61" s="170"/>
      <c r="K61" s="170"/>
      <c r="L61" s="170"/>
      <c r="M61" s="170"/>
      <c r="N61" s="170"/>
      <c r="O61" s="170"/>
      <c r="P61" s="170"/>
      <c r="Q61" s="170"/>
      <c r="R61" s="170"/>
      <c r="S61" s="170"/>
      <c r="T61" s="171"/>
      <c r="U61" s="171"/>
      <c r="V61" s="171"/>
      <c r="W61" s="170"/>
      <c r="X61" s="172"/>
      <c r="Y61" s="162"/>
      <c r="Z61" s="162"/>
      <c r="AA61" s="162"/>
      <c r="AB61" s="173"/>
      <c r="AC61" s="173"/>
      <c r="AD61" s="173"/>
      <c r="AE61" s="173"/>
      <c r="AF61" s="400"/>
      <c r="AG61" s="174"/>
      <c r="AH61" s="175"/>
      <c r="AI61" s="162"/>
      <c r="AJ61" s="161"/>
    </row>
    <row r="62" spans="1:36" s="37" customFormat="1">
      <c r="C62" s="142"/>
      <c r="D62" s="169" t="s">
        <v>60</v>
      </c>
      <c r="E62" s="170" t="s">
        <v>204</v>
      </c>
      <c r="F62" s="170"/>
      <c r="G62" s="170"/>
      <c r="H62" s="170"/>
      <c r="I62" s="170"/>
      <c r="J62" s="170"/>
      <c r="K62" s="170"/>
      <c r="L62" s="170"/>
      <c r="M62" s="170"/>
      <c r="N62" s="170"/>
      <c r="O62" s="170"/>
      <c r="P62" s="170"/>
      <c r="Q62" s="170"/>
      <c r="R62" s="170"/>
      <c r="S62" s="170"/>
      <c r="T62" s="171"/>
      <c r="U62" s="171"/>
      <c r="V62" s="171"/>
      <c r="W62" s="170"/>
      <c r="X62" s="172"/>
      <c r="Y62" s="162"/>
      <c r="Z62" s="162"/>
      <c r="AA62" s="162"/>
      <c r="AB62" s="173">
        <f>AB55+AB59</f>
        <v>100</v>
      </c>
      <c r="AC62" s="173">
        <f t="shared" ref="AC62:AF62" si="8">AC55+AC59</f>
        <v>100</v>
      </c>
      <c r="AD62" s="173">
        <f t="shared" si="8"/>
        <v>100</v>
      </c>
      <c r="AE62" s="173">
        <f t="shared" si="8"/>
        <v>100</v>
      </c>
      <c r="AF62" s="400">
        <f t="shared" si="8"/>
        <v>100</v>
      </c>
      <c r="AG62" s="174"/>
      <c r="AH62" s="175"/>
      <c r="AI62" s="162"/>
      <c r="AJ62" s="161" t="s">
        <v>270</v>
      </c>
    </row>
    <row r="63" spans="1:36" s="37" customFormat="1">
      <c r="C63" s="142"/>
      <c r="D63" s="169" t="s">
        <v>60</v>
      </c>
      <c r="E63" s="170" t="s">
        <v>205</v>
      </c>
      <c r="F63" s="170"/>
      <c r="G63" s="170"/>
      <c r="H63" s="170"/>
      <c r="I63" s="170"/>
      <c r="J63" s="170"/>
      <c r="K63" s="170"/>
      <c r="L63" s="170"/>
      <c r="M63" s="170"/>
      <c r="N63" s="170"/>
      <c r="O63" s="170"/>
      <c r="P63" s="170"/>
      <c r="Q63" s="170"/>
      <c r="R63" s="170"/>
      <c r="S63" s="170"/>
      <c r="T63" s="171"/>
      <c r="U63" s="171"/>
      <c r="V63" s="171"/>
      <c r="W63" s="170"/>
      <c r="X63" s="172"/>
      <c r="Y63" s="162"/>
      <c r="Z63" s="162"/>
      <c r="AA63" s="162"/>
      <c r="AB63" s="173">
        <f>AB56+AB60</f>
        <v>100</v>
      </c>
      <c r="AC63" s="173">
        <f t="shared" ref="AC63:AF63" si="9">AC56+AC60</f>
        <v>100</v>
      </c>
      <c r="AD63" s="173">
        <f t="shared" si="9"/>
        <v>100</v>
      </c>
      <c r="AE63" s="173">
        <f t="shared" si="9"/>
        <v>100</v>
      </c>
      <c r="AF63" s="400">
        <f t="shared" si="9"/>
        <v>100</v>
      </c>
      <c r="AG63" s="174"/>
      <c r="AH63" s="175"/>
      <c r="AI63" s="162"/>
      <c r="AJ63" s="161" t="s">
        <v>270</v>
      </c>
    </row>
    <row r="64" spans="1:36" s="37" customFormat="1">
      <c r="C64" s="142"/>
      <c r="D64" s="169" t="s">
        <v>60</v>
      </c>
      <c r="E64" s="170" t="s">
        <v>278</v>
      </c>
      <c r="F64" s="170"/>
      <c r="G64" s="170"/>
      <c r="H64" s="170"/>
      <c r="I64" s="170"/>
      <c r="J64" s="170"/>
      <c r="K64" s="170"/>
      <c r="L64" s="170"/>
      <c r="M64" s="170"/>
      <c r="N64" s="170"/>
      <c r="O64" s="170"/>
      <c r="P64" s="170"/>
      <c r="Q64" s="170"/>
      <c r="R64" s="170"/>
      <c r="S64" s="170"/>
      <c r="T64" s="171"/>
      <c r="U64" s="171"/>
      <c r="V64" s="171"/>
      <c r="W64" s="170"/>
      <c r="X64" s="172"/>
      <c r="Y64" s="162"/>
      <c r="Z64" s="162"/>
      <c r="AA64" s="162"/>
      <c r="AB64" s="173">
        <f>AB63*$Y$107/100</f>
        <v>100</v>
      </c>
      <c r="AC64" s="173">
        <f t="shared" ref="AC64:AF64" si="10">AC63*$Y$107/100</f>
        <v>100</v>
      </c>
      <c r="AD64" s="173">
        <f t="shared" si="10"/>
        <v>100</v>
      </c>
      <c r="AE64" s="173">
        <f t="shared" si="10"/>
        <v>100</v>
      </c>
      <c r="AF64" s="400">
        <f t="shared" si="10"/>
        <v>100</v>
      </c>
      <c r="AG64" s="174"/>
      <c r="AH64" s="175"/>
      <c r="AI64" s="162"/>
      <c r="AJ64" s="161" t="s">
        <v>270</v>
      </c>
    </row>
    <row r="65" spans="1:36" s="37" customFormat="1">
      <c r="C65" s="142"/>
      <c r="D65" s="169"/>
      <c r="E65" s="170"/>
      <c r="F65" s="170"/>
      <c r="G65" s="170"/>
      <c r="H65" s="170"/>
      <c r="I65" s="170"/>
      <c r="J65" s="170"/>
      <c r="K65" s="170"/>
      <c r="L65" s="170"/>
      <c r="M65" s="170"/>
      <c r="N65" s="170"/>
      <c r="O65" s="170"/>
      <c r="P65" s="170"/>
      <c r="Q65" s="170"/>
      <c r="R65" s="170"/>
      <c r="S65" s="170"/>
      <c r="T65" s="171"/>
      <c r="U65" s="171"/>
      <c r="V65" s="171"/>
      <c r="W65" s="170"/>
      <c r="X65" s="172"/>
      <c r="Y65" s="162"/>
      <c r="Z65" s="162"/>
      <c r="AA65" s="162"/>
      <c r="AB65" s="173"/>
      <c r="AC65" s="173"/>
      <c r="AD65" s="173"/>
      <c r="AE65" s="173"/>
      <c r="AF65" s="400"/>
      <c r="AG65" s="174"/>
      <c r="AH65" s="175"/>
      <c r="AI65" s="162"/>
      <c r="AJ65" s="161"/>
    </row>
    <row r="66" spans="1:36" s="37" customFormat="1">
      <c r="C66" s="142"/>
      <c r="D66" s="169" t="s">
        <v>60</v>
      </c>
      <c r="E66" s="170" t="s">
        <v>138</v>
      </c>
      <c r="F66" s="170"/>
      <c r="G66" s="170"/>
      <c r="H66" s="170"/>
      <c r="I66" s="170"/>
      <c r="J66" s="170"/>
      <c r="K66" s="170"/>
      <c r="L66" s="170"/>
      <c r="M66" s="170"/>
      <c r="N66" s="170"/>
      <c r="O66" s="170"/>
      <c r="P66" s="170"/>
      <c r="Q66" s="170"/>
      <c r="R66" s="170"/>
      <c r="S66" s="170"/>
      <c r="T66" s="171"/>
      <c r="U66" s="171"/>
      <c r="V66" s="171"/>
      <c r="W66" s="170"/>
      <c r="X66" s="172"/>
      <c r="Y66" s="162"/>
      <c r="Z66" s="162"/>
      <c r="AA66" s="162"/>
      <c r="AB66" s="173">
        <f>IF(Input!$Y$151=1,0,SUM(Input!AB19:AB22)-Input!AB23-Input!AB26+Input!AB24+Input!AB25)</f>
        <v>0</v>
      </c>
      <c r="AC66" s="173">
        <f>IF(Input!$Y$151=1,0,SUM(Input!AC19:AC22)-Input!AC23-Input!AC26+Input!AC24+Input!AC25)</f>
        <v>0</v>
      </c>
      <c r="AD66" s="173">
        <f>IF(Input!$Y$151=1,0,SUM(Input!AD19:AD22)-Input!AD23-Input!AD26+Input!AD24+Input!AD25)</f>
        <v>0</v>
      </c>
      <c r="AE66" s="173">
        <f>IF(Input!$Y$151=1,0,SUM(Input!AE19:AE22)-Input!AE23-Input!AE26+Input!AE24+Input!AE25)</f>
        <v>0</v>
      </c>
      <c r="AF66" s="400">
        <f>IF(Input!$Y$151=1,0,SUM(Input!AF19:AF22)-Input!AF23-Input!AF26+Input!AF24+Input!AF25)</f>
        <v>0</v>
      </c>
      <c r="AG66" s="174"/>
      <c r="AH66" s="175"/>
      <c r="AI66" s="162"/>
      <c r="AJ66" s="161" t="s">
        <v>270</v>
      </c>
    </row>
    <row r="67" spans="1:36" s="37" customFormat="1">
      <c r="C67" s="142"/>
      <c r="D67" s="169" t="s">
        <v>60</v>
      </c>
      <c r="E67" s="170" t="s">
        <v>139</v>
      </c>
      <c r="F67" s="170"/>
      <c r="G67" s="170"/>
      <c r="H67" s="170"/>
      <c r="I67" s="170"/>
      <c r="J67" s="170"/>
      <c r="K67" s="170"/>
      <c r="L67" s="170"/>
      <c r="M67" s="170"/>
      <c r="N67" s="170"/>
      <c r="O67" s="170"/>
      <c r="P67" s="170"/>
      <c r="Q67" s="170"/>
      <c r="R67" s="170"/>
      <c r="S67" s="170"/>
      <c r="T67" s="171"/>
      <c r="U67" s="171"/>
      <c r="V67" s="171"/>
      <c r="W67" s="170"/>
      <c r="X67" s="172"/>
      <c r="Y67" s="162"/>
      <c r="Z67" s="162"/>
      <c r="AA67" s="162"/>
      <c r="AB67" s="173">
        <f>IF(Input!$Y$151=1,0,SUM(Input!AB37:AB42))</f>
        <v>0</v>
      </c>
      <c r="AC67" s="173">
        <f>IF(Input!$Y$151=1,0,SUM(Input!AC37:AC42))</f>
        <v>0</v>
      </c>
      <c r="AD67" s="173">
        <f>IF(Input!$Y$151=1,0,SUM(Input!AD37:AD42))</f>
        <v>0</v>
      </c>
      <c r="AE67" s="173">
        <f>IF(Input!$Y$151=1,0,SUM(Input!AE37:AE42))</f>
        <v>0</v>
      </c>
      <c r="AF67" s="400">
        <f>IF(Input!$Y$151=1,0,SUM(Input!AF37:AF42))</f>
        <v>0</v>
      </c>
      <c r="AG67" s="174"/>
      <c r="AH67" s="175"/>
      <c r="AI67" s="162"/>
      <c r="AJ67" s="161" t="s">
        <v>270</v>
      </c>
    </row>
    <row r="68" spans="1:36" s="37" customFormat="1">
      <c r="C68" s="142"/>
      <c r="D68" s="169" t="s">
        <v>60</v>
      </c>
      <c r="E68" s="170" t="s">
        <v>140</v>
      </c>
      <c r="F68" s="170"/>
      <c r="G68" s="170"/>
      <c r="H68" s="170"/>
      <c r="I68" s="170"/>
      <c r="J68" s="170"/>
      <c r="K68" s="170"/>
      <c r="L68" s="170"/>
      <c r="M68" s="170"/>
      <c r="N68" s="170"/>
      <c r="O68" s="170"/>
      <c r="P68" s="170"/>
      <c r="Q68" s="170"/>
      <c r="R68" s="170"/>
      <c r="S68" s="170"/>
      <c r="T68" s="171"/>
      <c r="U68" s="171"/>
      <c r="V68" s="171"/>
      <c r="W68" s="170"/>
      <c r="X68" s="172"/>
      <c r="Y68" s="162"/>
      <c r="Z68" s="162"/>
      <c r="AA68" s="162"/>
      <c r="AB68" s="173">
        <f>SUM(AB46:AB51)</f>
        <v>0</v>
      </c>
      <c r="AC68" s="173">
        <f t="shared" ref="AC68:AF68" si="11">SUM(AC46:AC51)</f>
        <v>0</v>
      </c>
      <c r="AD68" s="173">
        <f t="shared" si="11"/>
        <v>0</v>
      </c>
      <c r="AE68" s="173">
        <f t="shared" si="11"/>
        <v>0</v>
      </c>
      <c r="AF68" s="400">
        <f t="shared" si="11"/>
        <v>0</v>
      </c>
      <c r="AG68" s="174"/>
      <c r="AH68" s="175"/>
      <c r="AI68" s="162"/>
      <c r="AJ68" s="161" t="s">
        <v>270</v>
      </c>
    </row>
    <row r="69" spans="1:36" s="37" customFormat="1">
      <c r="C69" s="142"/>
      <c r="D69" s="169"/>
      <c r="E69" s="170"/>
      <c r="F69" s="170"/>
      <c r="G69" s="170"/>
      <c r="H69" s="170"/>
      <c r="I69" s="170"/>
      <c r="J69" s="170"/>
      <c r="K69" s="170"/>
      <c r="L69" s="170"/>
      <c r="M69" s="170"/>
      <c r="N69" s="170"/>
      <c r="O69" s="170"/>
      <c r="P69" s="170"/>
      <c r="Q69" s="170"/>
      <c r="R69" s="170"/>
      <c r="S69" s="170"/>
      <c r="T69" s="171"/>
      <c r="U69" s="171"/>
      <c r="V69" s="171"/>
      <c r="W69" s="170"/>
      <c r="X69" s="172"/>
      <c r="Y69" s="162"/>
      <c r="Z69" s="162"/>
      <c r="AA69" s="162"/>
      <c r="AB69" s="173"/>
      <c r="AC69" s="173"/>
      <c r="AD69" s="173"/>
      <c r="AE69" s="173"/>
      <c r="AF69" s="400"/>
      <c r="AG69" s="174"/>
      <c r="AH69" s="175"/>
      <c r="AI69" s="162"/>
      <c r="AJ69" s="161"/>
    </row>
    <row r="70" spans="1:36" s="37" customFormat="1">
      <c r="C70" s="142"/>
      <c r="D70" s="169" t="s">
        <v>60</v>
      </c>
      <c r="E70" s="143" t="s">
        <v>141</v>
      </c>
      <c r="F70" s="143"/>
      <c r="G70" s="143"/>
      <c r="H70" s="143"/>
      <c r="I70" s="143"/>
      <c r="J70" s="143"/>
      <c r="K70" s="143"/>
      <c r="L70" s="143"/>
      <c r="M70" s="143"/>
      <c r="N70" s="143"/>
      <c r="O70" s="143"/>
      <c r="P70" s="143"/>
      <c r="Q70" s="143"/>
      <c r="R70" s="143"/>
      <c r="S70" s="143"/>
      <c r="T70" s="144"/>
      <c r="U70" s="144"/>
      <c r="V70" s="144"/>
      <c r="W70" s="143"/>
      <c r="X70" s="142"/>
      <c r="Y70" s="142"/>
      <c r="Z70" s="142"/>
      <c r="AA70" s="142"/>
      <c r="AB70" s="173">
        <f>Input!AB93+Input!AB90</f>
        <v>0</v>
      </c>
      <c r="AC70" s="173">
        <f>Input!AC93+Input!AC90</f>
        <v>0</v>
      </c>
      <c r="AD70" s="173">
        <f>Input!AD93+Input!AD90</f>
        <v>0</v>
      </c>
      <c r="AE70" s="173">
        <f>Input!AE93+Input!AE90</f>
        <v>0</v>
      </c>
      <c r="AF70" s="400">
        <f>Input!AF93+Input!AF90</f>
        <v>0</v>
      </c>
      <c r="AH70" s="148"/>
      <c r="AI70" s="142"/>
      <c r="AJ70" s="161" t="s">
        <v>270</v>
      </c>
    </row>
    <row r="71" spans="1:36" s="37" customFormat="1">
      <c r="C71" s="142"/>
      <c r="D71" s="169" t="s">
        <v>60</v>
      </c>
      <c r="E71" s="143" t="s">
        <v>142</v>
      </c>
      <c r="F71" s="143"/>
      <c r="G71" s="143"/>
      <c r="H71" s="143"/>
      <c r="I71" s="143"/>
      <c r="J71" s="143"/>
      <c r="K71" s="143"/>
      <c r="L71" s="143"/>
      <c r="M71" s="143"/>
      <c r="N71" s="143"/>
      <c r="O71" s="143"/>
      <c r="P71" s="143"/>
      <c r="Q71" s="143"/>
      <c r="R71" s="143"/>
      <c r="S71" s="143"/>
      <c r="T71" s="144"/>
      <c r="U71" s="144"/>
      <c r="V71" s="144"/>
      <c r="W71" s="143"/>
      <c r="X71" s="142"/>
      <c r="Y71" s="142"/>
      <c r="Z71" s="142"/>
      <c r="AA71" s="142"/>
      <c r="AB71" s="173">
        <f>Input!AB94+Input!AB96+Input!AB91</f>
        <v>0</v>
      </c>
      <c r="AC71" s="173">
        <f>Input!AC94+Input!AC96+Input!AC91</f>
        <v>0</v>
      </c>
      <c r="AD71" s="173">
        <f>Input!AD94+Input!AD96+Input!AD91</f>
        <v>0</v>
      </c>
      <c r="AE71" s="173">
        <f>Input!AE94+Input!AE96+Input!AE91</f>
        <v>0</v>
      </c>
      <c r="AF71" s="400">
        <f>Input!AF94+Input!AF96+Input!AF91</f>
        <v>0</v>
      </c>
      <c r="AH71" s="148"/>
      <c r="AI71" s="142"/>
      <c r="AJ71" s="161" t="s">
        <v>270</v>
      </c>
    </row>
    <row r="72" spans="1:36" s="37" customFormat="1">
      <c r="C72" s="142"/>
      <c r="D72" s="142"/>
      <c r="E72" s="143"/>
      <c r="F72" s="143"/>
      <c r="G72" s="143"/>
      <c r="H72" s="143"/>
      <c r="I72" s="143"/>
      <c r="J72" s="143"/>
      <c r="K72" s="143"/>
      <c r="L72" s="143"/>
      <c r="M72" s="143"/>
      <c r="N72" s="143"/>
      <c r="O72" s="143"/>
      <c r="P72" s="143"/>
      <c r="Q72" s="143"/>
      <c r="R72" s="143"/>
      <c r="S72" s="143"/>
      <c r="T72" s="144"/>
      <c r="U72" s="144"/>
      <c r="V72" s="144"/>
      <c r="W72" s="143"/>
      <c r="X72" s="142"/>
      <c r="Y72" s="142"/>
      <c r="Z72" s="142"/>
      <c r="AA72" s="142"/>
      <c r="AB72" s="173"/>
      <c r="AC72" s="173"/>
      <c r="AD72" s="173"/>
      <c r="AE72" s="173"/>
      <c r="AF72" s="400"/>
      <c r="AH72" s="148"/>
      <c r="AI72" s="142"/>
      <c r="AJ72" s="161"/>
    </row>
    <row r="73" spans="1:36" s="37" customFormat="1">
      <c r="C73" s="142"/>
      <c r="D73" s="169" t="s">
        <v>60</v>
      </c>
      <c r="E73" s="143" t="s">
        <v>206</v>
      </c>
      <c r="F73" s="143"/>
      <c r="G73" s="143"/>
      <c r="H73" s="143"/>
      <c r="I73" s="143"/>
      <c r="J73" s="143"/>
      <c r="K73" s="143"/>
      <c r="L73" s="143"/>
      <c r="M73" s="143"/>
      <c r="N73" s="143"/>
      <c r="O73" s="143"/>
      <c r="P73" s="143"/>
      <c r="Q73" s="143"/>
      <c r="R73" s="143"/>
      <c r="S73" s="143"/>
      <c r="T73" s="144"/>
      <c r="U73" s="144"/>
      <c r="V73" s="144"/>
      <c r="W73" s="143"/>
      <c r="X73" s="142"/>
      <c r="Y73" s="142"/>
      <c r="Z73" s="142"/>
      <c r="AA73" s="142"/>
      <c r="AB73" s="173">
        <f t="shared" ref="AB73:AF74" si="12">AB66+AB70</f>
        <v>0</v>
      </c>
      <c r="AC73" s="173">
        <f t="shared" si="12"/>
        <v>0</v>
      </c>
      <c r="AD73" s="173">
        <f t="shared" si="12"/>
        <v>0</v>
      </c>
      <c r="AE73" s="173">
        <f t="shared" si="12"/>
        <v>0</v>
      </c>
      <c r="AF73" s="400">
        <f t="shared" si="12"/>
        <v>0</v>
      </c>
      <c r="AH73" s="148"/>
      <c r="AI73" s="142"/>
      <c r="AJ73" s="161" t="s">
        <v>270</v>
      </c>
    </row>
    <row r="74" spans="1:36" s="37" customFormat="1">
      <c r="C74" s="142"/>
      <c r="D74" s="169" t="s">
        <v>60</v>
      </c>
      <c r="E74" s="143" t="s">
        <v>207</v>
      </c>
      <c r="F74" s="143"/>
      <c r="G74" s="143"/>
      <c r="H74" s="143"/>
      <c r="I74" s="143"/>
      <c r="J74" s="143"/>
      <c r="K74" s="143"/>
      <c r="L74" s="143"/>
      <c r="M74" s="143"/>
      <c r="N74" s="143"/>
      <c r="O74" s="143"/>
      <c r="P74" s="143"/>
      <c r="Q74" s="143"/>
      <c r="R74" s="143"/>
      <c r="S74" s="143"/>
      <c r="T74" s="144"/>
      <c r="U74" s="144"/>
      <c r="V74" s="144"/>
      <c r="W74" s="143"/>
      <c r="X74" s="142"/>
      <c r="Y74" s="142"/>
      <c r="Z74" s="142"/>
      <c r="AA74" s="142"/>
      <c r="AB74" s="173">
        <f t="shared" si="12"/>
        <v>0</v>
      </c>
      <c r="AC74" s="173">
        <f t="shared" si="12"/>
        <v>0</v>
      </c>
      <c r="AD74" s="173">
        <f t="shared" si="12"/>
        <v>0</v>
      </c>
      <c r="AE74" s="173">
        <f t="shared" si="12"/>
        <v>0</v>
      </c>
      <c r="AF74" s="400">
        <f t="shared" si="12"/>
        <v>0</v>
      </c>
      <c r="AH74" s="148"/>
      <c r="AI74" s="142"/>
      <c r="AJ74" s="161" t="s">
        <v>270</v>
      </c>
    </row>
    <row r="75" spans="1:36" s="37" customFormat="1">
      <c r="C75" s="142"/>
      <c r="D75" s="169" t="s">
        <v>60</v>
      </c>
      <c r="E75" s="143" t="s">
        <v>131</v>
      </c>
      <c r="F75" s="143"/>
      <c r="G75" s="143"/>
      <c r="H75" s="143"/>
      <c r="I75" s="143"/>
      <c r="J75" s="143"/>
      <c r="K75" s="143"/>
      <c r="L75" s="143"/>
      <c r="M75" s="143"/>
      <c r="N75" s="143"/>
      <c r="O75" s="143"/>
      <c r="P75" s="143"/>
      <c r="Q75" s="143"/>
      <c r="R75" s="143"/>
      <c r="S75" s="143"/>
      <c r="T75" s="144"/>
      <c r="U75" s="144"/>
      <c r="V75" s="144"/>
      <c r="W75" s="143"/>
      <c r="X75" s="142"/>
      <c r="Y75" s="142"/>
      <c r="Z75" s="142"/>
      <c r="AA75" s="142"/>
      <c r="AB75" s="173">
        <f>AB74*$Y$111/100</f>
        <v>0</v>
      </c>
      <c r="AC75" s="173">
        <f t="shared" ref="AC75:AF75" si="13">AC74*$Y$111/100</f>
        <v>0</v>
      </c>
      <c r="AD75" s="173">
        <f t="shared" si="13"/>
        <v>0</v>
      </c>
      <c r="AE75" s="173">
        <f t="shared" si="13"/>
        <v>0</v>
      </c>
      <c r="AF75" s="400">
        <f t="shared" si="13"/>
        <v>0</v>
      </c>
      <c r="AH75" s="148"/>
      <c r="AI75" s="142"/>
      <c r="AJ75" s="161" t="s">
        <v>270</v>
      </c>
    </row>
    <row r="76" spans="1:36" s="37" customFormat="1">
      <c r="C76" s="142"/>
      <c r="D76" s="169"/>
      <c r="E76" s="143"/>
      <c r="F76" s="143"/>
      <c r="G76" s="143"/>
      <c r="H76" s="143"/>
      <c r="I76" s="143"/>
      <c r="J76" s="143"/>
      <c r="K76" s="143"/>
      <c r="L76" s="143"/>
      <c r="M76" s="143"/>
      <c r="N76" s="143"/>
      <c r="O76" s="143"/>
      <c r="P76" s="143"/>
      <c r="Q76" s="143"/>
      <c r="R76" s="143"/>
      <c r="S76" s="143"/>
      <c r="T76" s="144"/>
      <c r="U76" s="144"/>
      <c r="V76" s="144"/>
      <c r="W76" s="143"/>
      <c r="X76" s="142"/>
      <c r="Y76" s="142"/>
      <c r="Z76" s="142"/>
      <c r="AA76" s="142"/>
      <c r="AB76" s="177"/>
      <c r="AC76" s="177"/>
      <c r="AD76" s="177"/>
      <c r="AE76" s="177"/>
      <c r="AF76" s="397"/>
      <c r="AH76" s="148"/>
      <c r="AI76" s="142"/>
      <c r="AJ76" s="161"/>
    </row>
    <row r="77" spans="1:36">
      <c r="A77" s="587"/>
      <c r="B77" s="556"/>
      <c r="C77" s="557"/>
      <c r="D77" s="589"/>
      <c r="E77" s="593" t="s">
        <v>222</v>
      </c>
      <c r="F77" s="559"/>
      <c r="G77" s="559"/>
      <c r="H77" s="559"/>
      <c r="I77" s="559"/>
      <c r="J77" s="559"/>
      <c r="K77" s="559"/>
      <c r="L77" s="559"/>
      <c r="M77" s="559"/>
      <c r="N77" s="559"/>
      <c r="O77" s="559"/>
      <c r="P77" s="559"/>
      <c r="Q77" s="559"/>
      <c r="R77" s="559"/>
      <c r="S77" s="559"/>
      <c r="T77" s="559"/>
      <c r="U77" s="559"/>
      <c r="V77" s="559"/>
      <c r="W77" s="559"/>
      <c r="X77" s="544"/>
      <c r="Y77" s="544"/>
      <c r="Z77" s="544"/>
      <c r="AA77" s="544"/>
      <c r="AB77" s="544"/>
      <c r="AC77" s="544"/>
      <c r="AD77" s="544"/>
      <c r="AE77" s="544"/>
      <c r="AF77" s="550"/>
      <c r="AG77" s="544"/>
      <c r="AH77" s="583"/>
      <c r="AI77" s="584"/>
      <c r="AJ77" s="585"/>
    </row>
    <row r="78" spans="1:36" s="37" customFormat="1">
      <c r="C78" s="142"/>
      <c r="D78" s="169"/>
      <c r="E78" s="170"/>
      <c r="F78" s="170"/>
      <c r="G78" s="170"/>
      <c r="H78" s="170"/>
      <c r="I78" s="170"/>
      <c r="J78" s="170"/>
      <c r="K78" s="170"/>
      <c r="L78" s="170"/>
      <c r="M78" s="170"/>
      <c r="N78" s="170"/>
      <c r="O78" s="170"/>
      <c r="P78" s="170"/>
      <c r="Q78" s="170"/>
      <c r="R78" s="170"/>
      <c r="S78" s="170"/>
      <c r="T78" s="184"/>
      <c r="U78" s="184"/>
      <c r="V78" s="185"/>
      <c r="W78" s="179"/>
      <c r="X78" s="180"/>
      <c r="Y78" s="181"/>
      <c r="Z78" s="181"/>
      <c r="AA78" s="182"/>
      <c r="AB78" s="212"/>
      <c r="AC78" s="212"/>
      <c r="AD78" s="212"/>
      <c r="AE78" s="212"/>
      <c r="AF78" s="416"/>
      <c r="AH78" s="148"/>
      <c r="AI78" s="142"/>
      <c r="AJ78" s="161"/>
    </row>
    <row r="79" spans="1:36" s="37" customFormat="1">
      <c r="C79" s="142"/>
      <c r="D79" s="169" t="s">
        <v>60</v>
      </c>
      <c r="E79" s="143" t="s">
        <v>351</v>
      </c>
      <c r="F79" s="170"/>
      <c r="G79" s="170"/>
      <c r="H79" s="170"/>
      <c r="I79" s="170"/>
      <c r="J79" s="170"/>
      <c r="K79" s="170"/>
      <c r="L79" s="170"/>
      <c r="M79" s="170"/>
      <c r="N79" s="170"/>
      <c r="O79" s="170"/>
      <c r="P79" s="170"/>
      <c r="Q79" s="170"/>
      <c r="R79" s="170"/>
      <c r="S79" s="170"/>
      <c r="T79" s="184"/>
      <c r="U79" s="184"/>
      <c r="V79" s="185"/>
      <c r="W79" s="179"/>
      <c r="X79" s="180"/>
      <c r="Y79" s="181"/>
      <c r="Z79" s="181"/>
      <c r="AA79" s="182"/>
      <c r="AB79" s="173">
        <f>AB62*AB$21</f>
        <v>88.876266567169196</v>
      </c>
      <c r="AC79" s="173">
        <f t="shared" ref="AC79:AF79" si="14">AC62*AC$21</f>
        <v>84.807074769002384</v>
      </c>
      <c r="AD79" s="173">
        <f t="shared" si="14"/>
        <v>82.577482735153268</v>
      </c>
      <c r="AE79" s="173">
        <f t="shared" si="14"/>
        <v>81.36903176829739</v>
      </c>
      <c r="AF79" s="400">
        <f t="shared" si="14"/>
        <v>80.972109662110583</v>
      </c>
      <c r="AH79" s="148"/>
      <c r="AI79" s="142"/>
      <c r="AJ79" s="161" t="s">
        <v>270</v>
      </c>
    </row>
    <row r="80" spans="1:36" s="37" customFormat="1">
      <c r="C80" s="142"/>
      <c r="D80" s="169" t="s">
        <v>60</v>
      </c>
      <c r="E80" s="143" t="s">
        <v>352</v>
      </c>
      <c r="F80" s="170"/>
      <c r="G80" s="170"/>
      <c r="H80" s="170"/>
      <c r="I80" s="170"/>
      <c r="J80" s="170"/>
      <c r="K80" s="170"/>
      <c r="L80" s="170"/>
      <c r="M80" s="170"/>
      <c r="N80" s="170"/>
      <c r="O80" s="170"/>
      <c r="P80" s="170"/>
      <c r="Q80" s="170"/>
      <c r="R80" s="170"/>
      <c r="S80" s="170"/>
      <c r="T80" s="184"/>
      <c r="U80" s="184"/>
      <c r="V80" s="185"/>
      <c r="W80" s="179"/>
      <c r="X80" s="180"/>
      <c r="Y80" s="181"/>
      <c r="Z80" s="181"/>
      <c r="AA80" s="182"/>
      <c r="AB80" s="173">
        <f>AB63*AB$21</f>
        <v>88.876266567169196</v>
      </c>
      <c r="AC80" s="173">
        <f t="shared" ref="AC80:AF80" si="15">AC63*AC$21</f>
        <v>84.807074769002384</v>
      </c>
      <c r="AD80" s="173">
        <f t="shared" si="15"/>
        <v>82.577482735153268</v>
      </c>
      <c r="AE80" s="173">
        <f t="shared" si="15"/>
        <v>81.36903176829739</v>
      </c>
      <c r="AF80" s="400">
        <f t="shared" si="15"/>
        <v>80.972109662110583</v>
      </c>
      <c r="AH80" s="148"/>
      <c r="AI80" s="142"/>
      <c r="AJ80" s="161" t="s">
        <v>270</v>
      </c>
    </row>
    <row r="81" spans="1:36" s="37" customFormat="1">
      <c r="C81" s="142"/>
      <c r="D81" s="169" t="s">
        <v>60</v>
      </c>
      <c r="E81" s="143" t="s">
        <v>353</v>
      </c>
      <c r="F81" s="170"/>
      <c r="G81" s="170"/>
      <c r="H81" s="170"/>
      <c r="I81" s="170"/>
      <c r="J81" s="170"/>
      <c r="K81" s="170"/>
      <c r="L81" s="170"/>
      <c r="M81" s="170"/>
      <c r="N81" s="170"/>
      <c r="O81" s="170"/>
      <c r="P81" s="170"/>
      <c r="Q81" s="170"/>
      <c r="R81" s="170"/>
      <c r="S81" s="170"/>
      <c r="T81" s="184"/>
      <c r="U81" s="184"/>
      <c r="V81" s="185"/>
      <c r="W81" s="179"/>
      <c r="X81" s="180"/>
      <c r="Y81" s="181"/>
      <c r="Z81" s="181"/>
      <c r="AA81" s="182"/>
      <c r="AB81" s="173">
        <f>AB64*AB$21</f>
        <v>88.876266567169196</v>
      </c>
      <c r="AC81" s="173">
        <f t="shared" ref="AC81:AF81" si="16">AC64*AC$21</f>
        <v>84.807074769002384</v>
      </c>
      <c r="AD81" s="173">
        <f t="shared" si="16"/>
        <v>82.577482735153268</v>
      </c>
      <c r="AE81" s="173">
        <f t="shared" si="16"/>
        <v>81.36903176829739</v>
      </c>
      <c r="AF81" s="400">
        <f t="shared" si="16"/>
        <v>80.972109662110583</v>
      </c>
      <c r="AH81" s="148"/>
      <c r="AI81" s="142"/>
      <c r="AJ81" s="161" t="s">
        <v>270</v>
      </c>
    </row>
    <row r="82" spans="1:36" s="37" customFormat="1">
      <c r="C82" s="142"/>
      <c r="D82" s="169" t="s">
        <v>60</v>
      </c>
      <c r="E82" s="143" t="s">
        <v>132</v>
      </c>
      <c r="F82" s="170"/>
      <c r="G82" s="170"/>
      <c r="H82" s="170"/>
      <c r="I82" s="170"/>
      <c r="J82" s="170"/>
      <c r="K82" s="170"/>
      <c r="L82" s="170"/>
      <c r="M82" s="170"/>
      <c r="N82" s="170"/>
      <c r="O82" s="170"/>
      <c r="P82" s="170"/>
      <c r="Q82" s="170"/>
      <c r="R82" s="170"/>
      <c r="S82" s="170"/>
      <c r="T82" s="184"/>
      <c r="U82" s="184"/>
      <c r="V82" s="185"/>
      <c r="W82" s="183"/>
      <c r="X82" s="183"/>
      <c r="Y82" s="183"/>
      <c r="Z82" s="183"/>
      <c r="AA82" s="183"/>
      <c r="AB82" s="173">
        <f>SUM(Input!AB65:AB70)*AB$15</f>
        <v>92.174270422217916</v>
      </c>
      <c r="AC82" s="173">
        <f>SUM(Input!AC65:AC70)*AC$15</f>
        <v>91.912013408641656</v>
      </c>
      <c r="AD82" s="173">
        <f>SUM(Input!AD65:AD70)*AD$15</f>
        <v>92.806969722260376</v>
      </c>
      <c r="AE82" s="173">
        <f>SUM(Input!AE65:AE70)*AE$15</f>
        <v>93.259686647734824</v>
      </c>
      <c r="AF82" s="400">
        <f>SUM(Input!AF65:AF70)*AF$15</f>
        <v>93.714611948455513</v>
      </c>
      <c r="AG82" s="162"/>
      <c r="AH82" s="148"/>
      <c r="AI82" s="142"/>
      <c r="AJ82" s="161" t="s">
        <v>270</v>
      </c>
    </row>
    <row r="83" spans="1:36" s="37" customFormat="1">
      <c r="C83" s="142"/>
      <c r="D83" s="142"/>
      <c r="E83" s="143"/>
      <c r="F83" s="170"/>
      <c r="G83" s="170"/>
      <c r="H83" s="170"/>
      <c r="I83" s="170"/>
      <c r="J83" s="170"/>
      <c r="K83" s="170"/>
      <c r="L83" s="170"/>
      <c r="M83" s="170"/>
      <c r="N83" s="170"/>
      <c r="O83" s="170"/>
      <c r="P83" s="170"/>
      <c r="Q83" s="170"/>
      <c r="R83" s="170"/>
      <c r="S83" s="170"/>
      <c r="T83" s="184"/>
      <c r="U83" s="184"/>
      <c r="V83" s="185"/>
      <c r="W83" s="179"/>
      <c r="X83" s="180"/>
      <c r="Y83" s="181"/>
      <c r="Z83" s="181"/>
      <c r="AA83" s="182"/>
      <c r="AB83" s="173"/>
      <c r="AC83" s="173"/>
      <c r="AD83" s="173"/>
      <c r="AE83" s="173"/>
      <c r="AF83" s="400"/>
      <c r="AH83" s="148"/>
      <c r="AI83" s="142"/>
      <c r="AJ83" s="161"/>
    </row>
    <row r="84" spans="1:36" s="37" customFormat="1">
      <c r="C84" s="142"/>
      <c r="D84" s="169" t="s">
        <v>60</v>
      </c>
      <c r="E84" s="143" t="s">
        <v>354</v>
      </c>
      <c r="F84" s="170"/>
      <c r="G84" s="170"/>
      <c r="H84" s="170"/>
      <c r="I84" s="170"/>
      <c r="J84" s="170"/>
      <c r="K84" s="170"/>
      <c r="L84" s="170"/>
      <c r="M84" s="170"/>
      <c r="N84" s="170"/>
      <c r="O84" s="170"/>
      <c r="P84" s="170"/>
      <c r="Q84" s="170"/>
      <c r="R84" s="170"/>
      <c r="S84" s="170"/>
      <c r="T84" s="184"/>
      <c r="U84" s="184"/>
      <c r="V84" s="185"/>
      <c r="W84" s="179"/>
      <c r="X84" s="180"/>
      <c r="Y84" s="181"/>
      <c r="Z84" s="181"/>
      <c r="AA84" s="182"/>
      <c r="AB84" s="173">
        <f>AB73*AB$21</f>
        <v>0</v>
      </c>
      <c r="AC84" s="173">
        <f t="shared" ref="AC84:AF84" si="17">AC73*AC$21</f>
        <v>0</v>
      </c>
      <c r="AD84" s="173">
        <f t="shared" si="17"/>
        <v>0</v>
      </c>
      <c r="AE84" s="173">
        <f t="shared" si="17"/>
        <v>0</v>
      </c>
      <c r="AF84" s="400">
        <f t="shared" si="17"/>
        <v>0</v>
      </c>
      <c r="AH84" s="148"/>
      <c r="AI84" s="142"/>
      <c r="AJ84" s="161" t="s">
        <v>270</v>
      </c>
    </row>
    <row r="85" spans="1:36" s="37" customFormat="1">
      <c r="C85" s="142"/>
      <c r="D85" s="169" t="s">
        <v>60</v>
      </c>
      <c r="E85" s="143" t="s">
        <v>355</v>
      </c>
      <c r="F85" s="170"/>
      <c r="G85" s="170"/>
      <c r="H85" s="170"/>
      <c r="I85" s="170"/>
      <c r="J85" s="170"/>
      <c r="K85" s="170"/>
      <c r="L85" s="170"/>
      <c r="M85" s="170"/>
      <c r="N85" s="170"/>
      <c r="O85" s="170"/>
      <c r="P85" s="170"/>
      <c r="Q85" s="170"/>
      <c r="R85" s="170"/>
      <c r="S85" s="170"/>
      <c r="T85" s="184"/>
      <c r="U85" s="184"/>
      <c r="V85" s="185"/>
      <c r="W85" s="179"/>
      <c r="X85" s="180"/>
      <c r="Y85" s="181"/>
      <c r="Z85" s="181"/>
      <c r="AA85" s="182"/>
      <c r="AB85" s="173">
        <f>AB74*AB$21</f>
        <v>0</v>
      </c>
      <c r="AC85" s="173">
        <f t="shared" ref="AC85:AF85" si="18">AC74*AC$21</f>
        <v>0</v>
      </c>
      <c r="AD85" s="173">
        <f t="shared" si="18"/>
        <v>0</v>
      </c>
      <c r="AE85" s="173">
        <f t="shared" si="18"/>
        <v>0</v>
      </c>
      <c r="AF85" s="400">
        <f t="shared" si="18"/>
        <v>0</v>
      </c>
      <c r="AH85" s="148"/>
      <c r="AI85" s="142"/>
      <c r="AJ85" s="161" t="s">
        <v>270</v>
      </c>
    </row>
    <row r="86" spans="1:36" s="37" customFormat="1">
      <c r="C86" s="142"/>
      <c r="D86" s="169" t="s">
        <v>60</v>
      </c>
      <c r="E86" s="143" t="s">
        <v>356</v>
      </c>
      <c r="F86" s="170"/>
      <c r="G86" s="170"/>
      <c r="H86" s="170"/>
      <c r="I86" s="170"/>
      <c r="J86" s="170"/>
      <c r="K86" s="170"/>
      <c r="L86" s="170"/>
      <c r="M86" s="170"/>
      <c r="N86" s="170"/>
      <c r="O86" s="170"/>
      <c r="P86" s="170"/>
      <c r="Q86" s="170"/>
      <c r="R86" s="170"/>
      <c r="S86" s="170"/>
      <c r="T86" s="184"/>
      <c r="U86" s="184"/>
      <c r="V86" s="185"/>
      <c r="W86" s="179"/>
      <c r="X86" s="180"/>
      <c r="Y86" s="181"/>
      <c r="Z86" s="181"/>
      <c r="AA86" s="182"/>
      <c r="AB86" s="173">
        <f>AB75*AB$21</f>
        <v>0</v>
      </c>
      <c r="AC86" s="173">
        <f t="shared" ref="AC86:AF86" si="19">AC75*AC$21</f>
        <v>0</v>
      </c>
      <c r="AD86" s="173">
        <f t="shared" si="19"/>
        <v>0</v>
      </c>
      <c r="AE86" s="173">
        <f t="shared" si="19"/>
        <v>0</v>
      </c>
      <c r="AF86" s="400">
        <f t="shared" si="19"/>
        <v>0</v>
      </c>
      <c r="AH86" s="148"/>
      <c r="AI86" s="142"/>
      <c r="AJ86" s="161" t="s">
        <v>270</v>
      </c>
    </row>
    <row r="87" spans="1:36" s="37" customFormat="1">
      <c r="C87" s="142"/>
      <c r="D87" s="169" t="s">
        <v>60</v>
      </c>
      <c r="E87" s="143" t="s">
        <v>133</v>
      </c>
      <c r="F87" s="170"/>
      <c r="G87" s="170"/>
      <c r="H87" s="170"/>
      <c r="I87" s="170"/>
      <c r="J87" s="170"/>
      <c r="K87" s="170"/>
      <c r="L87" s="170"/>
      <c r="M87" s="170"/>
      <c r="N87" s="170"/>
      <c r="O87" s="170"/>
      <c r="P87" s="170"/>
      <c r="Q87" s="170"/>
      <c r="R87" s="170"/>
      <c r="S87" s="170"/>
      <c r="T87" s="184"/>
      <c r="U87" s="184"/>
      <c r="V87" s="185"/>
      <c r="W87" s="143"/>
      <c r="X87" s="142"/>
      <c r="Y87" s="143"/>
      <c r="Z87" s="143"/>
      <c r="AA87" s="142"/>
      <c r="AB87" s="173">
        <f>IF(Input!$Y$151=1,0,SUM(Input!AB72:AB77)*AB$15)</f>
        <v>0</v>
      </c>
      <c r="AC87" s="173">
        <f>IF(Input!$Y$151=1,0,SUM(Input!AC72:AC77)*AC$15)</f>
        <v>0</v>
      </c>
      <c r="AD87" s="173">
        <f>IF(Input!$Y$151=1,0,SUM(Input!AD72:AD77)*AD$15)</f>
        <v>0</v>
      </c>
      <c r="AE87" s="173">
        <f>IF(Input!$Y$151=1,0,SUM(Input!AE72:AE77)*AE$15)</f>
        <v>0</v>
      </c>
      <c r="AF87" s="400">
        <f>IF(Input!$Y$151=1,0,SUM(Input!AF72:AF77)*AF$15)</f>
        <v>0</v>
      </c>
      <c r="AG87" s="142"/>
      <c r="AH87" s="148"/>
      <c r="AI87" s="142"/>
      <c r="AJ87" s="161" t="s">
        <v>270</v>
      </c>
    </row>
    <row r="88" spans="1:36" s="37" customFormat="1">
      <c r="C88" s="142"/>
      <c r="D88" s="169"/>
      <c r="E88" s="170"/>
      <c r="F88" s="170"/>
      <c r="G88" s="170"/>
      <c r="H88" s="170"/>
      <c r="I88" s="170"/>
      <c r="J88" s="170"/>
      <c r="K88" s="170"/>
      <c r="L88" s="170"/>
      <c r="M88" s="170"/>
      <c r="N88" s="170"/>
      <c r="O88" s="170"/>
      <c r="P88" s="170"/>
      <c r="Q88" s="170"/>
      <c r="R88" s="170"/>
      <c r="S88" s="170"/>
      <c r="T88" s="184"/>
      <c r="U88" s="184"/>
      <c r="V88" s="185"/>
      <c r="W88" s="179"/>
      <c r="X88" s="180"/>
      <c r="Y88" s="181"/>
      <c r="Z88" s="181"/>
      <c r="AA88" s="182"/>
      <c r="AB88" s="173"/>
      <c r="AC88" s="173"/>
      <c r="AD88" s="173"/>
      <c r="AE88" s="173"/>
      <c r="AF88" s="400"/>
      <c r="AH88" s="148"/>
      <c r="AI88" s="142"/>
      <c r="AJ88" s="161"/>
    </row>
    <row r="89" spans="1:36" s="37" customFormat="1">
      <c r="C89" s="142"/>
      <c r="D89" s="169"/>
      <c r="E89" s="170"/>
      <c r="F89" s="170"/>
      <c r="G89" s="170"/>
      <c r="H89" s="170"/>
      <c r="I89" s="170"/>
      <c r="J89" s="170"/>
      <c r="K89" s="170"/>
      <c r="L89" s="170"/>
      <c r="M89" s="170"/>
      <c r="N89" s="170"/>
      <c r="O89" s="170"/>
      <c r="P89" s="170"/>
      <c r="Q89" s="170"/>
      <c r="R89" s="170"/>
      <c r="S89" s="170"/>
      <c r="T89" s="184"/>
      <c r="U89" s="184"/>
      <c r="V89" s="185"/>
      <c r="W89" s="179"/>
      <c r="X89" s="180"/>
      <c r="Y89" s="181"/>
      <c r="Z89" s="181"/>
      <c r="AA89" s="182"/>
      <c r="AB89" s="212"/>
      <c r="AC89" s="212"/>
      <c r="AD89" s="212"/>
      <c r="AE89" s="212"/>
      <c r="AF89" s="416"/>
      <c r="AH89" s="148"/>
      <c r="AI89" s="142"/>
      <c r="AJ89" s="161"/>
    </row>
    <row r="90" spans="1:36">
      <c r="A90" s="587"/>
      <c r="B90" s="556"/>
      <c r="C90" s="557"/>
      <c r="D90" s="573" t="s">
        <v>41</v>
      </c>
      <c r="E90" s="592" t="s">
        <v>98</v>
      </c>
      <c r="F90" s="559"/>
      <c r="G90" s="559"/>
      <c r="H90" s="559"/>
      <c r="I90" s="559"/>
      <c r="J90" s="559"/>
      <c r="K90" s="559"/>
      <c r="L90" s="559"/>
      <c r="M90" s="559"/>
      <c r="N90" s="559"/>
      <c r="O90" s="559"/>
      <c r="P90" s="559"/>
      <c r="Q90" s="559"/>
      <c r="R90" s="559"/>
      <c r="S90" s="559"/>
      <c r="T90" s="559"/>
      <c r="U90" s="559"/>
      <c r="V90" s="590"/>
      <c r="W90" s="590"/>
      <c r="X90" s="591"/>
      <c r="Y90" s="591"/>
      <c r="Z90" s="591"/>
      <c r="AA90" s="544"/>
      <c r="AB90" s="544"/>
      <c r="AC90" s="544"/>
      <c r="AD90" s="544"/>
      <c r="AE90" s="544"/>
      <c r="AF90" s="550"/>
      <c r="AG90" s="544"/>
      <c r="AH90" s="583"/>
      <c r="AI90" s="584"/>
      <c r="AJ90" s="585"/>
    </row>
    <row r="91" spans="1:36">
      <c r="C91" s="19"/>
      <c r="D91" s="19"/>
      <c r="E91" s="20"/>
      <c r="F91" s="20"/>
      <c r="G91" s="20"/>
      <c r="H91" s="20"/>
      <c r="I91" s="20"/>
      <c r="J91" s="20"/>
      <c r="K91" s="20"/>
      <c r="L91" s="20"/>
      <c r="M91" s="20"/>
      <c r="N91" s="20"/>
      <c r="O91" s="20"/>
      <c r="P91" s="20"/>
      <c r="Q91" s="20"/>
      <c r="R91" s="20"/>
      <c r="S91" s="20"/>
      <c r="T91" s="92"/>
      <c r="U91" s="92"/>
      <c r="V91" s="100"/>
      <c r="W91" s="101"/>
      <c r="X91" s="81"/>
      <c r="Y91" s="82"/>
      <c r="Z91" s="81"/>
      <c r="AA91" s="19"/>
      <c r="AB91" s="66"/>
      <c r="AC91" s="66"/>
      <c r="AD91" s="66"/>
      <c r="AE91" s="66"/>
      <c r="AF91" s="98"/>
      <c r="AH91" s="86"/>
      <c r="AI91" s="19"/>
      <c r="AJ91" s="111"/>
    </row>
    <row r="92" spans="1:36">
      <c r="A92" s="587"/>
      <c r="B92" s="556"/>
      <c r="C92" s="557"/>
      <c r="D92" s="573" t="s">
        <v>41</v>
      </c>
      <c r="E92" s="592" t="s">
        <v>125</v>
      </c>
      <c r="F92" s="559"/>
      <c r="G92" s="559"/>
      <c r="H92" s="559"/>
      <c r="I92" s="559"/>
      <c r="J92" s="559"/>
      <c r="K92" s="559"/>
      <c r="L92" s="559"/>
      <c r="M92" s="559"/>
      <c r="N92" s="559"/>
      <c r="O92" s="559"/>
      <c r="P92" s="559"/>
      <c r="Q92" s="559"/>
      <c r="R92" s="559"/>
      <c r="S92" s="559"/>
      <c r="T92" s="559"/>
      <c r="U92" s="559"/>
      <c r="V92" s="590"/>
      <c r="W92" s="590"/>
      <c r="X92" s="591"/>
      <c r="Y92" s="591"/>
      <c r="Z92" s="591"/>
      <c r="AA92" s="544"/>
      <c r="AB92" s="544"/>
      <c r="AC92" s="544"/>
      <c r="AD92" s="544"/>
      <c r="AE92" s="544"/>
      <c r="AF92" s="550"/>
      <c r="AG92" s="544"/>
      <c r="AH92" s="583"/>
      <c r="AI92" s="584"/>
      <c r="AJ92" s="585"/>
    </row>
    <row r="93" spans="1:36" s="37" customFormat="1">
      <c r="A93" s="120"/>
      <c r="B93" s="120"/>
      <c r="C93" s="115"/>
      <c r="D93" s="115"/>
      <c r="E93" s="195"/>
      <c r="F93" s="195"/>
      <c r="G93" s="195"/>
      <c r="H93" s="195"/>
      <c r="I93" s="195"/>
      <c r="J93" s="195"/>
      <c r="K93" s="195"/>
      <c r="L93" s="195"/>
      <c r="M93" s="195"/>
      <c r="N93" s="195"/>
      <c r="O93" s="195"/>
      <c r="P93" s="195"/>
      <c r="Q93" s="195"/>
      <c r="R93" s="195"/>
      <c r="S93" s="195"/>
      <c r="T93" s="187"/>
      <c r="U93" s="187"/>
      <c r="V93" s="187"/>
      <c r="W93" s="195"/>
      <c r="X93" s="115"/>
      <c r="Y93" s="162"/>
      <c r="Z93" s="115"/>
      <c r="AA93" s="115"/>
      <c r="AB93" s="117"/>
      <c r="AC93" s="117"/>
      <c r="AD93" s="117"/>
      <c r="AE93" s="117"/>
      <c r="AF93" s="399"/>
      <c r="AG93" s="120"/>
      <c r="AH93" s="148"/>
      <c r="AI93" s="115"/>
      <c r="AJ93" s="178"/>
    </row>
    <row r="94" spans="1:36" s="37" customFormat="1">
      <c r="A94" s="120"/>
      <c r="B94" s="120"/>
      <c r="C94" s="115"/>
      <c r="D94" s="115" t="s">
        <v>58</v>
      </c>
      <c r="E94" s="186" t="s">
        <v>198</v>
      </c>
      <c r="F94" s="186"/>
      <c r="G94" s="186"/>
      <c r="H94" s="186"/>
      <c r="I94" s="186"/>
      <c r="J94" s="186"/>
      <c r="K94" s="186"/>
      <c r="L94" s="186"/>
      <c r="M94" s="186"/>
      <c r="N94" s="186"/>
      <c r="O94" s="186"/>
      <c r="P94" s="186"/>
      <c r="Q94" s="186"/>
      <c r="R94" s="186"/>
      <c r="S94" s="186"/>
      <c r="T94" s="187"/>
      <c r="U94" s="187"/>
      <c r="V94" s="187"/>
      <c r="W94" s="186"/>
      <c r="X94" s="115"/>
      <c r="Y94" s="188">
        <f>SUM(AB55:AF55)/SUM(AB56:AF56)*100</f>
        <v>100</v>
      </c>
      <c r="Z94" s="189"/>
      <c r="AA94" s="190"/>
      <c r="AB94" s="117"/>
      <c r="AC94" s="117"/>
      <c r="AD94" s="117"/>
      <c r="AE94" s="117"/>
      <c r="AF94" s="399"/>
      <c r="AG94" s="120"/>
      <c r="AH94" s="148"/>
      <c r="AI94" s="115"/>
      <c r="AJ94" s="178" t="s">
        <v>97</v>
      </c>
    </row>
    <row r="95" spans="1:36" s="37" customFormat="1">
      <c r="A95" s="120"/>
      <c r="B95" s="120"/>
      <c r="C95" s="115"/>
      <c r="D95" s="115" t="s">
        <v>58</v>
      </c>
      <c r="E95" s="186" t="s">
        <v>343</v>
      </c>
      <c r="F95" s="186"/>
      <c r="G95" s="186"/>
      <c r="H95" s="186"/>
      <c r="I95" s="186"/>
      <c r="J95" s="186"/>
      <c r="K95" s="186"/>
      <c r="L95" s="186"/>
      <c r="M95" s="186"/>
      <c r="N95" s="186"/>
      <c r="O95" s="186"/>
      <c r="P95" s="186"/>
      <c r="Q95" s="186"/>
      <c r="R95" s="186"/>
      <c r="S95" s="186"/>
      <c r="T95" s="187"/>
      <c r="U95" s="187"/>
      <c r="V95" s="187"/>
      <c r="W95" s="186"/>
      <c r="X95" s="115"/>
      <c r="Y95" s="188">
        <f>IF(Y94&gt;Input!Y146,Input!Y137+Input!Y136*Input!Y146,IF(Y94&gt;Input!$Y$145,Input!Y137+Input!Y136*Y94,Input!Y128+Input!Y127*Y94))</f>
        <v>100</v>
      </c>
      <c r="Z95" s="115"/>
      <c r="AA95" s="115"/>
      <c r="AB95" s="117"/>
      <c r="AC95" s="117"/>
      <c r="AD95" s="117"/>
      <c r="AE95" s="117"/>
      <c r="AF95" s="399"/>
      <c r="AG95" s="120"/>
      <c r="AH95" s="148"/>
      <c r="AI95" s="115"/>
      <c r="AJ95" s="178" t="s">
        <v>97</v>
      </c>
    </row>
    <row r="96" spans="1:36" s="37" customFormat="1">
      <c r="A96" s="120"/>
      <c r="B96" s="120"/>
      <c r="C96" s="115"/>
      <c r="D96" s="115" t="s">
        <v>58</v>
      </c>
      <c r="E96" s="186" t="s">
        <v>17</v>
      </c>
      <c r="F96" s="186"/>
      <c r="G96" s="186"/>
      <c r="H96" s="186"/>
      <c r="I96" s="186"/>
      <c r="J96" s="186"/>
      <c r="K96" s="186"/>
      <c r="L96" s="186"/>
      <c r="M96" s="186"/>
      <c r="N96" s="186"/>
      <c r="O96" s="186"/>
      <c r="P96" s="186"/>
      <c r="Q96" s="186"/>
      <c r="R96" s="186"/>
      <c r="S96" s="186"/>
      <c r="T96" s="187"/>
      <c r="U96" s="187"/>
      <c r="V96" s="187"/>
      <c r="W96" s="186"/>
      <c r="X96" s="115"/>
      <c r="Y96" s="191">
        <f>IF(Y94&gt;Input!Y146,Input!Y135+Input!Y134*Input!Y146,IF(Y94&gt;100,Input!Y135+Input!Y134*Y94,Input!Y126+Input!Y125*Y94))</f>
        <v>0.30000000000000004</v>
      </c>
      <c r="Z96" s="115"/>
      <c r="AA96" s="115"/>
      <c r="AB96" s="117"/>
      <c r="AC96" s="117"/>
      <c r="AD96" s="117"/>
      <c r="AE96" s="117"/>
      <c r="AF96" s="399"/>
      <c r="AG96" s="120"/>
      <c r="AH96" s="148"/>
      <c r="AI96" s="115"/>
      <c r="AJ96" s="178" t="s">
        <v>97</v>
      </c>
    </row>
    <row r="97" spans="1:36" s="37" customFormat="1">
      <c r="A97" s="120"/>
      <c r="B97" s="120"/>
      <c r="C97" s="115"/>
      <c r="D97" s="115" t="s">
        <v>58</v>
      </c>
      <c r="E97" s="186" t="s">
        <v>344</v>
      </c>
      <c r="F97" s="186"/>
      <c r="G97" s="186"/>
      <c r="H97" s="186"/>
      <c r="I97" s="186"/>
      <c r="J97" s="186"/>
      <c r="K97" s="186"/>
      <c r="L97" s="186"/>
      <c r="M97" s="186"/>
      <c r="N97" s="186"/>
      <c r="O97" s="186"/>
      <c r="P97" s="186"/>
      <c r="Q97" s="186"/>
      <c r="R97" s="186"/>
      <c r="S97" s="186"/>
      <c r="T97" s="187"/>
      <c r="U97" s="187"/>
      <c r="V97" s="187"/>
      <c r="W97" s="186"/>
      <c r="X97" s="115"/>
      <c r="Y97" s="180">
        <f>IF(Y94&gt;Input!$Y$146,Input!$Y$140+Input!$Y$139*Input!$Y$146+Input!$Y$138*Input!$Y$146^2-(Y94-Input!$Y$146)*Input!$Y$143,IF(Y94&gt;100,Input!$Y$140+Input!$Y$139*Y94+Input!$Y$138*Y94^2,Input!$Y$131+Input!$Y$130*Y94+Input!$Y$129*Y94^2))</f>
        <v>-3.5527136788005009E-15</v>
      </c>
      <c r="Z97" s="192"/>
      <c r="AA97" s="115"/>
      <c r="AB97" s="117"/>
      <c r="AC97" s="117"/>
      <c r="AD97" s="117"/>
      <c r="AE97" s="117"/>
      <c r="AF97" s="399"/>
      <c r="AG97" s="120"/>
      <c r="AH97" s="193"/>
      <c r="AI97" s="194"/>
      <c r="AJ97" s="178" t="s">
        <v>97</v>
      </c>
    </row>
    <row r="98" spans="1:36" s="37" customFormat="1">
      <c r="A98" s="120"/>
      <c r="B98" s="120"/>
      <c r="C98" s="115"/>
      <c r="D98" s="115"/>
      <c r="E98" s="195"/>
      <c r="F98" s="195"/>
      <c r="G98" s="195"/>
      <c r="H98" s="195"/>
      <c r="I98" s="195"/>
      <c r="J98" s="195"/>
      <c r="K98" s="195"/>
      <c r="L98" s="195"/>
      <c r="M98" s="195"/>
      <c r="N98" s="195"/>
      <c r="O98" s="195"/>
      <c r="P98" s="195"/>
      <c r="Q98" s="195"/>
      <c r="R98" s="195"/>
      <c r="S98" s="195"/>
      <c r="T98" s="187"/>
      <c r="U98" s="187"/>
      <c r="V98" s="187"/>
      <c r="W98" s="195"/>
      <c r="X98" s="115"/>
      <c r="Y98" s="180"/>
      <c r="Z98" s="115"/>
      <c r="AA98" s="115"/>
      <c r="AB98" s="117"/>
      <c r="AC98" s="117"/>
      <c r="AD98" s="117"/>
      <c r="AE98" s="117"/>
      <c r="AF98" s="399"/>
      <c r="AG98" s="120"/>
      <c r="AH98" s="148"/>
      <c r="AI98" s="115"/>
      <c r="AJ98" s="178"/>
    </row>
    <row r="99" spans="1:36" s="37" customFormat="1">
      <c r="A99" s="120"/>
      <c r="B99" s="120"/>
      <c r="C99" s="115"/>
      <c r="D99" s="115" t="s">
        <v>58</v>
      </c>
      <c r="E99" s="186" t="s">
        <v>199</v>
      </c>
      <c r="F99" s="186"/>
      <c r="G99" s="186"/>
      <c r="H99" s="186"/>
      <c r="I99" s="186"/>
      <c r="J99" s="186"/>
      <c r="K99" s="186"/>
      <c r="L99" s="186"/>
      <c r="M99" s="186"/>
      <c r="N99" s="186"/>
      <c r="O99" s="186"/>
      <c r="P99" s="186"/>
      <c r="Q99" s="186"/>
      <c r="R99" s="186"/>
      <c r="S99" s="186"/>
      <c r="T99" s="187"/>
      <c r="U99" s="187"/>
      <c r="V99" s="187"/>
      <c r="W99" s="186"/>
      <c r="X99" s="115"/>
      <c r="Y99" s="188">
        <f>IF(SUM(AB67:AF67)=0,0,SUM(AB66:AF66)/SUM(AB67:AF67)*100)</f>
        <v>0</v>
      </c>
      <c r="Z99" s="189"/>
      <c r="AA99" s="115"/>
      <c r="AB99" s="117"/>
      <c r="AC99" s="117"/>
      <c r="AD99" s="117"/>
      <c r="AE99" s="117"/>
      <c r="AF99" s="399"/>
      <c r="AG99" s="120"/>
      <c r="AH99" s="148"/>
      <c r="AI99" s="115"/>
      <c r="AJ99" s="178" t="s">
        <v>97</v>
      </c>
    </row>
    <row r="100" spans="1:36" s="37" customFormat="1">
      <c r="A100" s="120"/>
      <c r="B100" s="120"/>
      <c r="C100" s="115"/>
      <c r="D100" s="115" t="s">
        <v>58</v>
      </c>
      <c r="E100" s="186" t="s">
        <v>345</v>
      </c>
      <c r="F100" s="186"/>
      <c r="G100" s="186"/>
      <c r="H100" s="186"/>
      <c r="I100" s="186"/>
      <c r="J100" s="186"/>
      <c r="K100" s="186"/>
      <c r="L100" s="186"/>
      <c r="M100" s="186"/>
      <c r="N100" s="186"/>
      <c r="O100" s="186"/>
      <c r="P100" s="186"/>
      <c r="Q100" s="186"/>
      <c r="R100" s="186"/>
      <c r="S100" s="186"/>
      <c r="T100" s="187"/>
      <c r="U100" s="187"/>
      <c r="V100" s="187"/>
      <c r="W100" s="186"/>
      <c r="X100" s="115"/>
      <c r="Y100" s="188">
        <f>IF(Y99&gt;Input!Y146,Input!Y137+Input!Y136*Input!Y146,IF(Y99&gt;Input!$Y$145,Input!Y137+Input!Y136*Y99,Input!Y128+Input!Y127*Y99))</f>
        <v>75</v>
      </c>
      <c r="Z100" s="188"/>
      <c r="AA100" s="115"/>
      <c r="AB100" s="117"/>
      <c r="AC100" s="117"/>
      <c r="AD100" s="117"/>
      <c r="AE100" s="117"/>
      <c r="AF100" s="399"/>
      <c r="AG100" s="120"/>
      <c r="AH100" s="148"/>
      <c r="AI100" s="115"/>
      <c r="AJ100" s="178" t="s">
        <v>97</v>
      </c>
    </row>
    <row r="101" spans="1:36" s="37" customFormat="1">
      <c r="A101" s="120"/>
      <c r="B101" s="120"/>
      <c r="C101" s="115"/>
      <c r="D101" s="115" t="s">
        <v>58</v>
      </c>
      <c r="E101" s="186" t="s">
        <v>18</v>
      </c>
      <c r="F101" s="186"/>
      <c r="G101" s="186"/>
      <c r="H101" s="186"/>
      <c r="I101" s="186"/>
      <c r="J101" s="186"/>
      <c r="K101" s="186"/>
      <c r="L101" s="186"/>
      <c r="M101" s="186"/>
      <c r="N101" s="186"/>
      <c r="O101" s="186"/>
      <c r="P101" s="186"/>
      <c r="Q101" s="186"/>
      <c r="R101" s="186"/>
      <c r="S101" s="186"/>
      <c r="T101" s="187"/>
      <c r="U101" s="187"/>
      <c r="V101" s="187"/>
      <c r="W101" s="186"/>
      <c r="X101" s="115"/>
      <c r="Y101" s="191">
        <f>IF(Y99&gt;Input!Y146,Input!Y135+Input!Y134*Input!Y146,IF(Y99&gt;100,Input!Y135+Input!Y134*Y99,Input!Y126+Input!Y125*Y99))</f>
        <v>1.05</v>
      </c>
      <c r="Z101" s="115"/>
      <c r="AA101" s="115"/>
      <c r="AB101" s="117"/>
      <c r="AC101" s="117"/>
      <c r="AD101" s="117"/>
      <c r="AE101" s="117"/>
      <c r="AF101" s="399"/>
      <c r="AG101" s="120"/>
      <c r="AH101" s="148"/>
      <c r="AI101" s="115"/>
      <c r="AJ101" s="178" t="s">
        <v>97</v>
      </c>
    </row>
    <row r="102" spans="1:36" s="37" customFormat="1">
      <c r="A102" s="120"/>
      <c r="B102" s="120"/>
      <c r="C102" s="115"/>
      <c r="D102" s="115" t="s">
        <v>58</v>
      </c>
      <c r="E102" s="186" t="s">
        <v>346</v>
      </c>
      <c r="F102" s="186"/>
      <c r="G102" s="186"/>
      <c r="H102" s="186"/>
      <c r="I102" s="186"/>
      <c r="J102" s="186"/>
      <c r="K102" s="186"/>
      <c r="L102" s="186"/>
      <c r="M102" s="186"/>
      <c r="N102" s="186"/>
      <c r="O102" s="186"/>
      <c r="P102" s="186"/>
      <c r="Q102" s="186"/>
      <c r="R102" s="186"/>
      <c r="S102" s="186"/>
      <c r="T102" s="187"/>
      <c r="U102" s="187"/>
      <c r="V102" s="187"/>
      <c r="W102" s="186"/>
      <c r="X102" s="115"/>
      <c r="Y102" s="180">
        <f>IF(Input!$Y$151=1,0,IF(Y99&gt;Input!$Y$146,Input!$Y$140+Input!$Y$139*Input!$Y$146+Input!$Y$138*Input!$Y$146^2-(Y99-Input!$Y$146)*Input!$Y$143,IF(Y99&gt;100,Input!$Y$140+Input!$Y$139*Y99+Input!$Y$138*Y99^2,Input!$Y$131+Input!$Y$130*Y99+Input!$Y$129*Y99^2)))</f>
        <v>0</v>
      </c>
      <c r="Z102" s="188"/>
      <c r="AA102" s="115"/>
      <c r="AB102" s="117"/>
      <c r="AC102" s="117"/>
      <c r="AD102" s="117"/>
      <c r="AE102" s="117"/>
      <c r="AF102" s="399"/>
      <c r="AG102" s="120"/>
      <c r="AH102" s="148"/>
      <c r="AI102" s="115"/>
      <c r="AJ102" s="178" t="s">
        <v>97</v>
      </c>
    </row>
    <row r="103" spans="1:36" s="37" customFormat="1">
      <c r="A103" s="120"/>
      <c r="B103" s="120"/>
      <c r="C103" s="115"/>
      <c r="D103" s="115"/>
      <c r="E103" s="195"/>
      <c r="F103" s="195"/>
      <c r="G103" s="195"/>
      <c r="H103" s="195"/>
      <c r="I103" s="195"/>
      <c r="J103" s="195"/>
      <c r="K103" s="195"/>
      <c r="L103" s="195"/>
      <c r="M103" s="195"/>
      <c r="N103" s="195"/>
      <c r="O103" s="195"/>
      <c r="P103" s="195"/>
      <c r="Q103" s="195"/>
      <c r="R103" s="195"/>
      <c r="S103" s="195"/>
      <c r="T103" s="187"/>
      <c r="U103" s="187"/>
      <c r="V103" s="187"/>
      <c r="W103" s="195"/>
      <c r="X103" s="115"/>
      <c r="Y103" s="202"/>
      <c r="Z103" s="115"/>
      <c r="AA103" s="115"/>
      <c r="AB103" s="117"/>
      <c r="AC103" s="117"/>
      <c r="AD103" s="117"/>
      <c r="AE103" s="117"/>
      <c r="AF103" s="399"/>
      <c r="AG103" s="120"/>
      <c r="AH103" s="148"/>
      <c r="AI103" s="115"/>
      <c r="AJ103" s="178"/>
    </row>
    <row r="104" spans="1:36">
      <c r="A104" s="587"/>
      <c r="B104" s="556"/>
      <c r="C104" s="557"/>
      <c r="D104" s="573" t="s">
        <v>41</v>
      </c>
      <c r="E104" s="592" t="s">
        <v>210</v>
      </c>
      <c r="F104" s="559"/>
      <c r="G104" s="559"/>
      <c r="H104" s="559"/>
      <c r="I104" s="559"/>
      <c r="J104" s="559"/>
      <c r="K104" s="559"/>
      <c r="L104" s="559"/>
      <c r="M104" s="559"/>
      <c r="N104" s="559"/>
      <c r="O104" s="559"/>
      <c r="P104" s="559"/>
      <c r="Q104" s="559"/>
      <c r="R104" s="559"/>
      <c r="S104" s="559"/>
      <c r="T104" s="559"/>
      <c r="U104" s="559"/>
      <c r="V104" s="559"/>
      <c r="W104" s="559"/>
      <c r="X104" s="544"/>
      <c r="Y104" s="544"/>
      <c r="Z104" s="544"/>
      <c r="AA104" s="544"/>
      <c r="AB104" s="544"/>
      <c r="AC104" s="544"/>
      <c r="AD104" s="544"/>
      <c r="AE104" s="544"/>
      <c r="AF104" s="550"/>
      <c r="AG104" s="544"/>
      <c r="AH104" s="583"/>
      <c r="AI104" s="584"/>
      <c r="AJ104" s="585"/>
    </row>
    <row r="105" spans="1:36" s="37" customFormat="1">
      <c r="C105" s="142"/>
      <c r="D105" s="142"/>
      <c r="E105" s="195"/>
      <c r="F105" s="195"/>
      <c r="G105" s="195"/>
      <c r="H105" s="195"/>
      <c r="I105" s="195"/>
      <c r="J105" s="195"/>
      <c r="K105" s="195"/>
      <c r="L105" s="195"/>
      <c r="M105" s="195"/>
      <c r="N105" s="195"/>
      <c r="O105" s="195"/>
      <c r="P105" s="195"/>
      <c r="Q105" s="195"/>
      <c r="R105" s="195"/>
      <c r="S105" s="195"/>
      <c r="T105" s="196"/>
      <c r="U105" s="196"/>
      <c r="V105" s="196"/>
      <c r="W105" s="195"/>
      <c r="X105" s="142"/>
      <c r="Y105" s="162"/>
      <c r="Z105" s="142"/>
      <c r="AA105" s="142"/>
      <c r="AB105" s="117"/>
      <c r="AC105" s="117"/>
      <c r="AD105" s="117"/>
      <c r="AE105" s="117"/>
      <c r="AF105" s="399"/>
      <c r="AH105" s="148"/>
      <c r="AI105" s="142"/>
      <c r="AJ105" s="161"/>
    </row>
    <row r="106" spans="1:36" s="37" customFormat="1">
      <c r="C106" s="142"/>
      <c r="D106" s="142" t="s">
        <v>58</v>
      </c>
      <c r="E106" s="195" t="s">
        <v>347</v>
      </c>
      <c r="F106" s="195"/>
      <c r="G106" s="195"/>
      <c r="H106" s="195"/>
      <c r="I106" s="195"/>
      <c r="J106" s="195"/>
      <c r="K106" s="195"/>
      <c r="L106" s="195"/>
      <c r="M106" s="195"/>
      <c r="N106" s="195"/>
      <c r="O106" s="195"/>
      <c r="P106" s="195"/>
      <c r="Q106" s="195"/>
      <c r="R106" s="195"/>
      <c r="S106" s="195"/>
      <c r="T106" s="196"/>
      <c r="U106" s="196"/>
      <c r="V106" s="196"/>
      <c r="W106" s="195"/>
      <c r="X106" s="142"/>
      <c r="Y106" s="197">
        <f>SUM(AB62:AF62)/SUM(AB63:AF63)*100</f>
        <v>100</v>
      </c>
      <c r="Z106" s="198"/>
      <c r="AA106" s="142"/>
      <c r="AB106" s="117"/>
      <c r="AC106" s="117"/>
      <c r="AD106" s="117"/>
      <c r="AE106" s="117"/>
      <c r="AF106" s="399"/>
      <c r="AH106" s="148"/>
      <c r="AI106" s="142"/>
      <c r="AJ106" s="161" t="s">
        <v>97</v>
      </c>
    </row>
    <row r="107" spans="1:36" s="37" customFormat="1">
      <c r="C107" s="142"/>
      <c r="D107" s="142" t="s">
        <v>58</v>
      </c>
      <c r="E107" s="195" t="s">
        <v>341</v>
      </c>
      <c r="F107" s="195"/>
      <c r="G107" s="195"/>
      <c r="H107" s="195"/>
      <c r="I107" s="195"/>
      <c r="J107" s="195"/>
      <c r="K107" s="195"/>
      <c r="L107" s="195"/>
      <c r="M107" s="195"/>
      <c r="N107" s="195"/>
      <c r="O107" s="195"/>
      <c r="P107" s="195"/>
      <c r="Q107" s="195"/>
      <c r="R107" s="195"/>
      <c r="S107" s="195"/>
      <c r="T107" s="196"/>
      <c r="U107" s="196"/>
      <c r="V107" s="196"/>
      <c r="W107" s="195"/>
      <c r="X107" s="142"/>
      <c r="Y107" s="197">
        <f>IF(Y106&gt;Input!Y146,Input!Y137+Input!Y136*Input!Y146,IF(Y106&gt;Input!$Y$145,Input!Y137+Input!Y136*Y106,Input!Y128+Input!Y127*Y106))</f>
        <v>100</v>
      </c>
      <c r="Z107" s="198"/>
      <c r="AA107" s="142"/>
      <c r="AB107" s="117"/>
      <c r="AC107" s="117"/>
      <c r="AD107" s="117"/>
      <c r="AE107" s="117"/>
      <c r="AF107" s="399"/>
      <c r="AH107" s="148"/>
      <c r="AI107" s="142"/>
      <c r="AJ107" s="161" t="s">
        <v>97</v>
      </c>
    </row>
    <row r="108" spans="1:36" s="37" customFormat="1">
      <c r="C108" s="142"/>
      <c r="D108" s="142" t="s">
        <v>58</v>
      </c>
      <c r="E108" s="195" t="s">
        <v>342</v>
      </c>
      <c r="F108" s="195"/>
      <c r="G108" s="195"/>
      <c r="H108" s="195"/>
      <c r="I108" s="195"/>
      <c r="J108" s="195"/>
      <c r="K108" s="195"/>
      <c r="L108" s="195"/>
      <c r="M108" s="195"/>
      <c r="N108" s="195"/>
      <c r="O108" s="195"/>
      <c r="P108" s="195"/>
      <c r="Q108" s="195"/>
      <c r="R108" s="195"/>
      <c r="S108" s="195"/>
      <c r="T108" s="196"/>
      <c r="U108" s="196"/>
      <c r="V108" s="196"/>
      <c r="W108" s="195"/>
      <c r="X108" s="142"/>
      <c r="Y108" s="182">
        <f>IF(Y106&gt;Input!Y146,Input!Y135+Input!Y134*Input!Y146,IF(Y106&gt;100,Input!Y135+Input!Y134*Y106,Input!Y126+Input!Y125*Y106))</f>
        <v>0.30000000000000004</v>
      </c>
      <c r="Z108" s="198"/>
      <c r="AA108" s="142"/>
      <c r="AB108" s="117"/>
      <c r="AC108" s="117"/>
      <c r="AD108" s="117"/>
      <c r="AE108" s="117"/>
      <c r="AF108" s="399"/>
      <c r="AH108" s="148"/>
      <c r="AI108" s="142"/>
      <c r="AJ108" s="161" t="s">
        <v>97</v>
      </c>
    </row>
    <row r="109" spans="1:36" s="37" customFormat="1">
      <c r="C109" s="142"/>
      <c r="D109" s="142"/>
      <c r="E109" s="195"/>
      <c r="F109" s="195"/>
      <c r="G109" s="195"/>
      <c r="H109" s="195"/>
      <c r="I109" s="195"/>
      <c r="J109" s="195"/>
      <c r="K109" s="195"/>
      <c r="L109" s="195"/>
      <c r="M109" s="195"/>
      <c r="N109" s="195"/>
      <c r="O109" s="195"/>
      <c r="P109" s="195"/>
      <c r="Q109" s="195"/>
      <c r="R109" s="195"/>
      <c r="S109" s="195"/>
      <c r="T109" s="196"/>
      <c r="U109" s="196"/>
      <c r="V109" s="196"/>
      <c r="W109" s="195"/>
      <c r="X109" s="142"/>
      <c r="Y109" s="182"/>
      <c r="Z109" s="142"/>
      <c r="AA109" s="142"/>
      <c r="AB109" s="117"/>
      <c r="AC109" s="117"/>
      <c r="AD109" s="117"/>
      <c r="AE109" s="117"/>
      <c r="AF109" s="399"/>
      <c r="AH109" s="148"/>
      <c r="AI109" s="142"/>
      <c r="AJ109" s="161"/>
    </row>
    <row r="110" spans="1:36" s="37" customFormat="1">
      <c r="C110" s="142"/>
      <c r="D110" s="142" t="s">
        <v>58</v>
      </c>
      <c r="E110" s="195" t="s">
        <v>348</v>
      </c>
      <c r="F110" s="195"/>
      <c r="G110" s="195"/>
      <c r="H110" s="195"/>
      <c r="I110" s="195"/>
      <c r="J110" s="195"/>
      <c r="K110" s="195"/>
      <c r="L110" s="195"/>
      <c r="M110" s="195"/>
      <c r="N110" s="195"/>
      <c r="O110" s="195"/>
      <c r="P110" s="195"/>
      <c r="Q110" s="195"/>
      <c r="R110" s="195"/>
      <c r="S110" s="195"/>
      <c r="T110" s="196"/>
      <c r="U110" s="196"/>
      <c r="V110" s="196"/>
      <c r="W110" s="195"/>
      <c r="X110" s="142"/>
      <c r="Y110" s="197">
        <f>IF(SUM(AB74:AF74)=0,0,SUM(AB73:AF73)/SUM(AB74:AF74)*100)</f>
        <v>0</v>
      </c>
      <c r="Z110" s="197"/>
      <c r="AA110" s="142"/>
      <c r="AB110" s="117"/>
      <c r="AC110" s="117"/>
      <c r="AD110" s="117"/>
      <c r="AE110" s="117"/>
      <c r="AF110" s="399"/>
      <c r="AH110" s="148"/>
      <c r="AI110" s="142"/>
      <c r="AJ110" s="161" t="s">
        <v>97</v>
      </c>
    </row>
    <row r="111" spans="1:36" s="37" customFormat="1">
      <c r="C111" s="142"/>
      <c r="D111" s="142" t="s">
        <v>58</v>
      </c>
      <c r="E111" s="195" t="s">
        <v>349</v>
      </c>
      <c r="F111" s="195"/>
      <c r="G111" s="195"/>
      <c r="H111" s="195"/>
      <c r="I111" s="195"/>
      <c r="J111" s="195"/>
      <c r="K111" s="195"/>
      <c r="L111" s="195"/>
      <c r="M111" s="195"/>
      <c r="N111" s="195"/>
      <c r="O111" s="195"/>
      <c r="P111" s="195"/>
      <c r="Q111" s="195"/>
      <c r="R111" s="195"/>
      <c r="S111" s="195"/>
      <c r="T111" s="196"/>
      <c r="U111" s="196"/>
      <c r="V111" s="196"/>
      <c r="W111" s="195"/>
      <c r="X111" s="142"/>
      <c r="Y111" s="197">
        <f>IF(Y110&gt;Input!Y146,Input!Y137+Input!Y136*Input!Y146,IF(Y110&gt;Input!$Y$145,Input!Y137+Input!Y136*Y110,Input!Y128+Input!Y127*Y110))</f>
        <v>75</v>
      </c>
      <c r="Z111" s="197"/>
      <c r="AA111" s="142"/>
      <c r="AB111" s="117"/>
      <c r="AC111" s="117"/>
      <c r="AD111" s="117"/>
      <c r="AE111" s="117"/>
      <c r="AF111" s="399"/>
      <c r="AH111" s="148"/>
      <c r="AI111" s="142"/>
      <c r="AJ111" s="161" t="s">
        <v>97</v>
      </c>
    </row>
    <row r="112" spans="1:36" s="37" customFormat="1">
      <c r="C112" s="142"/>
      <c r="D112" s="142" t="s">
        <v>58</v>
      </c>
      <c r="E112" s="195" t="s">
        <v>350</v>
      </c>
      <c r="F112" s="195"/>
      <c r="G112" s="195"/>
      <c r="H112" s="195"/>
      <c r="I112" s="195"/>
      <c r="J112" s="195"/>
      <c r="K112" s="195"/>
      <c r="L112" s="195"/>
      <c r="M112" s="195"/>
      <c r="N112" s="195"/>
      <c r="O112" s="195"/>
      <c r="P112" s="195"/>
      <c r="Q112" s="195"/>
      <c r="R112" s="195"/>
      <c r="S112" s="195"/>
      <c r="T112" s="196"/>
      <c r="U112" s="196"/>
      <c r="V112" s="196"/>
      <c r="W112" s="195"/>
      <c r="X112" s="142"/>
      <c r="Y112" s="182">
        <f>IF(Y110&gt;Input!Y146,Input!Y135+Input!Y134*Input!Y146,IF(Y110&gt;100,Input!Y135+Input!Y134*Y110,Input!Y126+Input!Y125*Y110))</f>
        <v>1.05</v>
      </c>
      <c r="Z112" s="182"/>
      <c r="AA112" s="142"/>
      <c r="AB112" s="117"/>
      <c r="AC112" s="117"/>
      <c r="AD112" s="117"/>
      <c r="AE112" s="117"/>
      <c r="AF112" s="399"/>
      <c r="AH112" s="148"/>
      <c r="AI112" s="142"/>
      <c r="AJ112" s="161" t="s">
        <v>97</v>
      </c>
    </row>
    <row r="113" spans="1:36" s="37" customFormat="1">
      <c r="C113" s="142"/>
      <c r="D113" s="142"/>
      <c r="E113" s="195"/>
      <c r="F113" s="195"/>
      <c r="G113" s="195"/>
      <c r="H113" s="195"/>
      <c r="I113" s="195"/>
      <c r="J113" s="195"/>
      <c r="K113" s="195"/>
      <c r="L113" s="195"/>
      <c r="M113" s="195"/>
      <c r="N113" s="195"/>
      <c r="O113" s="195"/>
      <c r="P113" s="195"/>
      <c r="Q113" s="195"/>
      <c r="R113" s="195"/>
      <c r="S113" s="195"/>
      <c r="T113" s="196"/>
      <c r="U113" s="196"/>
      <c r="V113" s="196"/>
      <c r="W113" s="195"/>
      <c r="X113" s="142"/>
      <c r="Y113" s="182"/>
      <c r="Z113" s="142"/>
      <c r="AA113" s="142"/>
      <c r="AB113" s="117"/>
      <c r="AC113" s="117"/>
      <c r="AD113" s="117"/>
      <c r="AE113" s="117"/>
      <c r="AF113" s="399"/>
      <c r="AH113" s="148"/>
      <c r="AI113" s="142"/>
      <c r="AJ113" s="161"/>
    </row>
    <row r="114" spans="1:36">
      <c r="A114" s="587"/>
      <c r="B114" s="556"/>
      <c r="C114" s="557"/>
      <c r="D114" s="573" t="s">
        <v>41</v>
      </c>
      <c r="E114" s="592" t="s">
        <v>211</v>
      </c>
      <c r="F114" s="559"/>
      <c r="G114" s="559"/>
      <c r="H114" s="559"/>
      <c r="I114" s="559"/>
      <c r="J114" s="559"/>
      <c r="K114" s="559"/>
      <c r="L114" s="559"/>
      <c r="M114" s="559"/>
      <c r="N114" s="559"/>
      <c r="O114" s="559"/>
      <c r="P114" s="559"/>
      <c r="Q114" s="559"/>
      <c r="R114" s="559"/>
      <c r="S114" s="559"/>
      <c r="T114" s="559"/>
      <c r="U114" s="559"/>
      <c r="V114" s="559"/>
      <c r="W114" s="559"/>
      <c r="X114" s="544"/>
      <c r="Y114" s="544"/>
      <c r="Z114" s="544"/>
      <c r="AA114" s="544"/>
      <c r="AB114" s="544"/>
      <c r="AC114" s="544"/>
      <c r="AD114" s="544"/>
      <c r="AE114" s="544"/>
      <c r="AF114" s="550"/>
      <c r="AG114" s="544"/>
      <c r="AH114" s="583"/>
      <c r="AI114" s="584"/>
      <c r="AJ114" s="585"/>
    </row>
    <row r="115" spans="1:36" s="37" customFormat="1">
      <c r="C115" s="142"/>
      <c r="D115" s="142"/>
      <c r="E115" s="195"/>
      <c r="F115" s="170"/>
      <c r="G115" s="170"/>
      <c r="H115" s="170"/>
      <c r="I115" s="170"/>
      <c r="J115" s="170"/>
      <c r="K115" s="170"/>
      <c r="L115" s="170"/>
      <c r="M115" s="170"/>
      <c r="N115" s="170"/>
      <c r="O115" s="170"/>
      <c r="P115" s="170"/>
      <c r="Q115" s="170"/>
      <c r="R115" s="170"/>
      <c r="S115" s="170"/>
      <c r="T115" s="184"/>
      <c r="U115" s="184"/>
      <c r="V115" s="185"/>
      <c r="W115" s="195"/>
      <c r="X115" s="142"/>
      <c r="Y115" s="182"/>
      <c r="Z115" s="142"/>
      <c r="AA115" s="142"/>
      <c r="AB115" s="117"/>
      <c r="AC115" s="117"/>
      <c r="AD115" s="117"/>
      <c r="AE115" s="117"/>
      <c r="AF115" s="399"/>
      <c r="AH115" s="148"/>
      <c r="AI115" s="142"/>
      <c r="AJ115" s="161"/>
    </row>
    <row r="116" spans="1:36" s="37" customFormat="1">
      <c r="C116" s="142"/>
      <c r="D116" s="142" t="s">
        <v>58</v>
      </c>
      <c r="E116" s="195" t="s">
        <v>339</v>
      </c>
      <c r="F116" s="170"/>
      <c r="G116" s="170"/>
      <c r="H116" s="170"/>
      <c r="I116" s="170"/>
      <c r="J116" s="170"/>
      <c r="K116" s="170"/>
      <c r="L116" s="170"/>
      <c r="M116" s="170"/>
      <c r="N116" s="170"/>
      <c r="O116" s="170"/>
      <c r="P116" s="170"/>
      <c r="Q116" s="170"/>
      <c r="R116" s="170"/>
      <c r="S116" s="170"/>
      <c r="T116" s="184"/>
      <c r="U116" s="184"/>
      <c r="V116" s="185"/>
      <c r="W116" s="195"/>
      <c r="X116" s="142"/>
      <c r="Y116" s="197">
        <f>SUM(AB82:AF82)/SUM(AB80:AF80)*100</f>
        <v>110.81351507590809</v>
      </c>
      <c r="Z116" s="142"/>
      <c r="AA116" s="142"/>
      <c r="AB116" s="117"/>
      <c r="AC116" s="117"/>
      <c r="AD116" s="117"/>
      <c r="AE116" s="117"/>
      <c r="AF116" s="399"/>
      <c r="AH116" s="148"/>
      <c r="AI116" s="142"/>
      <c r="AJ116" s="161" t="s">
        <v>97</v>
      </c>
    </row>
    <row r="117" spans="1:36" s="37" customFormat="1">
      <c r="C117" s="142"/>
      <c r="D117" s="142" t="s">
        <v>58</v>
      </c>
      <c r="E117" s="195" t="s">
        <v>105</v>
      </c>
      <c r="F117" s="170"/>
      <c r="G117" s="170"/>
      <c r="H117" s="170"/>
      <c r="I117" s="170"/>
      <c r="J117" s="170"/>
      <c r="K117" s="170"/>
      <c r="L117" s="170"/>
      <c r="M117" s="170"/>
      <c r="N117" s="170"/>
      <c r="O117" s="170"/>
      <c r="P117" s="170"/>
      <c r="Q117" s="170"/>
      <c r="R117" s="170"/>
      <c r="S117" s="170"/>
      <c r="T117" s="184"/>
      <c r="U117" s="184"/>
      <c r="V117" s="185"/>
      <c r="W117" s="195"/>
      <c r="X117" s="142"/>
      <c r="Y117" s="180">
        <f>((Y107-Y116)*Y108)+Y97</f>
        <v>-3.2440545227724296</v>
      </c>
      <c r="Z117" s="142"/>
      <c r="AA117" s="142"/>
      <c r="AB117" s="117"/>
      <c r="AC117" s="117"/>
      <c r="AD117" s="117"/>
      <c r="AE117" s="117"/>
      <c r="AF117" s="399"/>
      <c r="AH117" s="148"/>
      <c r="AI117" s="142"/>
      <c r="AJ117" s="161" t="s">
        <v>97</v>
      </c>
    </row>
    <row r="118" spans="1:36" s="37" customFormat="1">
      <c r="C118" s="142"/>
      <c r="D118" s="142"/>
      <c r="E118" s="195"/>
      <c r="F118" s="170"/>
      <c r="G118" s="170"/>
      <c r="H118" s="170"/>
      <c r="I118" s="170"/>
      <c r="J118" s="170"/>
      <c r="K118" s="170"/>
      <c r="L118" s="170"/>
      <c r="M118" s="170"/>
      <c r="N118" s="170"/>
      <c r="O118" s="170"/>
      <c r="P118" s="170"/>
      <c r="Q118" s="170"/>
      <c r="R118" s="170"/>
      <c r="S118" s="170"/>
      <c r="T118" s="184"/>
      <c r="U118" s="184"/>
      <c r="V118" s="185"/>
      <c r="W118" s="195"/>
      <c r="X118" s="142"/>
      <c r="Y118" s="180"/>
      <c r="Z118" s="142"/>
      <c r="AA118" s="142"/>
      <c r="AB118" s="117"/>
      <c r="AC118" s="117"/>
      <c r="AD118" s="117"/>
      <c r="AE118" s="117"/>
      <c r="AF118" s="399"/>
      <c r="AH118" s="148"/>
      <c r="AI118" s="142"/>
      <c r="AJ118" s="161"/>
    </row>
    <row r="119" spans="1:36" s="37" customFormat="1">
      <c r="C119" s="142"/>
      <c r="D119" s="142" t="s">
        <v>58</v>
      </c>
      <c r="E119" s="195" t="s">
        <v>340</v>
      </c>
      <c r="F119" s="170"/>
      <c r="G119" s="170"/>
      <c r="H119" s="170"/>
      <c r="I119" s="170"/>
      <c r="J119" s="170"/>
      <c r="K119" s="170"/>
      <c r="L119" s="170"/>
      <c r="M119" s="170"/>
      <c r="N119" s="170"/>
      <c r="O119" s="170"/>
      <c r="P119" s="170"/>
      <c r="Q119" s="170"/>
      <c r="R119" s="170"/>
      <c r="S119" s="170"/>
      <c r="T119" s="184"/>
      <c r="U119" s="184"/>
      <c r="V119" s="185"/>
      <c r="W119" s="195"/>
      <c r="X119" s="142"/>
      <c r="Y119" s="197">
        <f>IF(SUM(AB85:AF85)=0,0,SUM(AB87:AF87)/SUM(AB85:AF85)*100)</f>
        <v>0</v>
      </c>
      <c r="Z119" s="142"/>
      <c r="AA119" s="142"/>
      <c r="AB119" s="117"/>
      <c r="AC119" s="117"/>
      <c r="AD119" s="117"/>
      <c r="AE119" s="117"/>
      <c r="AF119" s="399"/>
      <c r="AH119" s="148"/>
      <c r="AI119" s="142"/>
      <c r="AJ119" s="161" t="s">
        <v>97</v>
      </c>
    </row>
    <row r="120" spans="1:36" s="37" customFormat="1">
      <c r="C120" s="142"/>
      <c r="D120" s="142" t="s">
        <v>58</v>
      </c>
      <c r="E120" s="195" t="s">
        <v>106</v>
      </c>
      <c r="F120" s="170"/>
      <c r="G120" s="170"/>
      <c r="H120" s="170"/>
      <c r="I120" s="170"/>
      <c r="J120" s="170"/>
      <c r="K120" s="170"/>
      <c r="L120" s="170"/>
      <c r="M120" s="170"/>
      <c r="N120" s="170"/>
      <c r="O120" s="170"/>
      <c r="P120" s="170"/>
      <c r="Q120" s="170"/>
      <c r="R120" s="170"/>
      <c r="S120" s="170"/>
      <c r="T120" s="184"/>
      <c r="U120" s="184"/>
      <c r="V120" s="185"/>
      <c r="W120" s="195"/>
      <c r="X120" s="142"/>
      <c r="Y120" s="180">
        <f>IF(Input!$Y$151=1,0,((Y111-Y119)*Y112)+Y102)</f>
        <v>0</v>
      </c>
      <c r="Z120" s="197"/>
      <c r="AA120" s="142"/>
      <c r="AB120" s="117"/>
      <c r="AC120" s="117"/>
      <c r="AD120" s="117"/>
      <c r="AE120" s="117"/>
      <c r="AF120" s="399"/>
      <c r="AH120" s="148"/>
      <c r="AI120" s="142"/>
      <c r="AJ120" s="161" t="s">
        <v>97</v>
      </c>
    </row>
    <row r="121" spans="1:36" s="37" customFormat="1" ht="12.75" customHeight="1">
      <c r="C121" s="142"/>
      <c r="D121" s="142"/>
      <c r="E121" s="195"/>
      <c r="F121" s="170"/>
      <c r="G121" s="170"/>
      <c r="H121" s="170"/>
      <c r="I121" s="170"/>
      <c r="J121" s="170"/>
      <c r="K121" s="170"/>
      <c r="L121" s="170"/>
      <c r="M121" s="170"/>
      <c r="N121" s="170"/>
      <c r="O121" s="170"/>
      <c r="P121" s="170"/>
      <c r="Q121" s="170"/>
      <c r="R121" s="170"/>
      <c r="S121" s="170"/>
      <c r="T121" s="184"/>
      <c r="U121" s="184"/>
      <c r="V121" s="185"/>
      <c r="W121" s="195"/>
      <c r="X121" s="142"/>
      <c r="Y121" s="162"/>
      <c r="Z121" s="142"/>
      <c r="AA121" s="142"/>
      <c r="AB121" s="117"/>
      <c r="AC121" s="117"/>
      <c r="AD121" s="117"/>
      <c r="AE121" s="117"/>
      <c r="AF121" s="399"/>
      <c r="AH121" s="148"/>
      <c r="AI121" s="142"/>
      <c r="AJ121" s="161"/>
    </row>
    <row r="122" spans="1:36" ht="12.75" customHeight="1">
      <c r="A122" s="587"/>
      <c r="B122" s="556"/>
      <c r="C122" s="557"/>
      <c r="D122" s="589"/>
      <c r="E122" s="592" t="s">
        <v>212</v>
      </c>
      <c r="F122" s="559"/>
      <c r="G122" s="559"/>
      <c r="H122" s="559"/>
      <c r="I122" s="559"/>
      <c r="J122" s="559"/>
      <c r="K122" s="559"/>
      <c r="L122" s="559"/>
      <c r="M122" s="559"/>
      <c r="N122" s="559"/>
      <c r="O122" s="559"/>
      <c r="P122" s="559"/>
      <c r="Q122" s="559"/>
      <c r="R122" s="559"/>
      <c r="S122" s="559"/>
      <c r="T122" s="559"/>
      <c r="U122" s="559"/>
      <c r="V122" s="559"/>
      <c r="W122" s="559"/>
      <c r="X122" s="544"/>
      <c r="Y122" s="544"/>
      <c r="Z122" s="544"/>
      <c r="AA122" s="544"/>
      <c r="AB122" s="544"/>
      <c r="AC122" s="544"/>
      <c r="AD122" s="544"/>
      <c r="AE122" s="544"/>
      <c r="AF122" s="550"/>
      <c r="AG122" s="544"/>
      <c r="AH122" s="583"/>
      <c r="AI122" s="584"/>
      <c r="AJ122" s="585"/>
    </row>
    <row r="123" spans="1:36" s="37" customFormat="1" ht="12.75" customHeight="1">
      <c r="A123" s="120"/>
      <c r="B123" s="120"/>
      <c r="C123" s="115"/>
      <c r="D123" s="115"/>
      <c r="E123" s="200"/>
      <c r="F123" s="200"/>
      <c r="G123" s="200"/>
      <c r="H123" s="200"/>
      <c r="I123" s="200"/>
      <c r="J123" s="200"/>
      <c r="K123" s="200"/>
      <c r="L123" s="200"/>
      <c r="M123" s="200"/>
      <c r="N123" s="200"/>
      <c r="O123" s="200"/>
      <c r="P123" s="200"/>
      <c r="Q123" s="200"/>
      <c r="R123" s="200"/>
      <c r="S123" s="200"/>
      <c r="T123" s="176"/>
      <c r="U123" s="176"/>
      <c r="V123" s="176"/>
      <c r="W123" s="200"/>
      <c r="X123" s="115"/>
      <c r="Y123" s="115"/>
      <c r="Z123" s="115"/>
      <c r="AA123" s="115"/>
      <c r="AB123" s="117"/>
      <c r="AC123" s="117"/>
      <c r="AD123" s="117"/>
      <c r="AE123" s="117"/>
      <c r="AF123" s="399"/>
      <c r="AG123" s="403"/>
      <c r="AH123" s="118"/>
      <c r="AI123" s="115"/>
      <c r="AJ123" s="178"/>
    </row>
    <row r="124" spans="1:36" s="37" customFormat="1" ht="12.75" customHeight="1">
      <c r="C124" s="142"/>
      <c r="D124" s="142" t="s">
        <v>60</v>
      </c>
      <c r="E124" s="143" t="s">
        <v>358</v>
      </c>
      <c r="F124" s="143"/>
      <c r="G124" s="143"/>
      <c r="H124" s="143"/>
      <c r="I124" s="143"/>
      <c r="J124" s="143"/>
      <c r="K124" s="143"/>
      <c r="L124" s="143"/>
      <c r="M124" s="143"/>
      <c r="N124" s="143"/>
      <c r="O124" s="143"/>
      <c r="P124" s="143"/>
      <c r="Q124" s="143"/>
      <c r="R124" s="143"/>
      <c r="S124" s="143"/>
      <c r="T124" s="176"/>
      <c r="U124" s="176"/>
      <c r="V124" s="176"/>
      <c r="W124" s="143"/>
      <c r="X124" s="143"/>
      <c r="Y124" s="143"/>
      <c r="Z124" s="142"/>
      <c r="AA124" s="142"/>
      <c r="AB124" s="117"/>
      <c r="AC124" s="117"/>
      <c r="AD124" s="117"/>
      <c r="AE124" s="117"/>
      <c r="AF124" s="399"/>
      <c r="AG124" s="396"/>
      <c r="AH124" s="199">
        <f>SUM(AB80:AF80)*Y117/100</f>
        <v>-13.579675994273249</v>
      </c>
      <c r="AI124" s="162"/>
      <c r="AJ124" s="161" t="s">
        <v>270</v>
      </c>
    </row>
    <row r="125" spans="1:36" s="37" customFormat="1" ht="12.75" customHeight="1">
      <c r="C125" s="142"/>
      <c r="D125" s="142" t="s">
        <v>60</v>
      </c>
      <c r="E125" s="143" t="s">
        <v>359</v>
      </c>
      <c r="F125" s="143"/>
      <c r="G125" s="143"/>
      <c r="H125" s="143"/>
      <c r="I125" s="143"/>
      <c r="J125" s="143"/>
      <c r="K125" s="143"/>
      <c r="L125" s="143"/>
      <c r="M125" s="143"/>
      <c r="N125" s="143"/>
      <c r="O125" s="143"/>
      <c r="P125" s="143"/>
      <c r="Q125" s="143"/>
      <c r="R125" s="143"/>
      <c r="S125" s="143"/>
      <c r="T125" s="176"/>
      <c r="U125" s="176"/>
      <c r="V125" s="176"/>
      <c r="W125" s="143"/>
      <c r="X125" s="143"/>
      <c r="Y125" s="143"/>
      <c r="Z125" s="142"/>
      <c r="AA125" s="142"/>
      <c r="AB125" s="117"/>
      <c r="AC125" s="117"/>
      <c r="AD125" s="117"/>
      <c r="AE125" s="117"/>
      <c r="AF125" s="399"/>
      <c r="AG125" s="396"/>
      <c r="AH125" s="199">
        <f>SUM(AB85:AF85)*Y120/100</f>
        <v>0</v>
      </c>
      <c r="AI125" s="162"/>
      <c r="AJ125" s="161" t="s">
        <v>270</v>
      </c>
    </row>
    <row r="126" spans="1:36" s="37" customFormat="1" ht="12.75" customHeight="1">
      <c r="C126" s="142"/>
      <c r="D126" s="142"/>
      <c r="E126" s="143"/>
      <c r="F126" s="143"/>
      <c r="G126" s="143"/>
      <c r="H126" s="143"/>
      <c r="I126" s="143"/>
      <c r="J126" s="143"/>
      <c r="K126" s="143"/>
      <c r="L126" s="143"/>
      <c r="M126" s="143"/>
      <c r="N126" s="143"/>
      <c r="O126" s="143"/>
      <c r="P126" s="143"/>
      <c r="Q126" s="143"/>
      <c r="R126" s="143"/>
      <c r="S126" s="143"/>
      <c r="T126" s="176"/>
      <c r="U126" s="176"/>
      <c r="V126" s="176"/>
      <c r="W126" s="143"/>
      <c r="X126" s="143"/>
      <c r="Y126" s="143"/>
      <c r="Z126" s="142"/>
      <c r="AA126" s="142"/>
      <c r="AB126" s="117"/>
      <c r="AC126" s="117"/>
      <c r="AD126" s="117"/>
      <c r="AE126" s="117"/>
      <c r="AF126" s="399"/>
      <c r="AG126" s="396"/>
      <c r="AH126" s="175"/>
      <c r="AI126" s="162"/>
      <c r="AJ126" s="161"/>
    </row>
    <row r="127" spans="1:36" s="37" customFormat="1" ht="12.75" customHeight="1">
      <c r="C127" s="142"/>
      <c r="D127" s="142" t="s">
        <v>60</v>
      </c>
      <c r="E127" s="143" t="s">
        <v>94</v>
      </c>
      <c r="F127" s="143"/>
      <c r="G127" s="143"/>
      <c r="H127" s="143"/>
      <c r="I127" s="143"/>
      <c r="J127" s="143"/>
      <c r="K127" s="143"/>
      <c r="L127" s="143"/>
      <c r="M127" s="143"/>
      <c r="N127" s="143"/>
      <c r="O127" s="143"/>
      <c r="P127" s="143"/>
      <c r="Q127" s="143"/>
      <c r="R127" s="143"/>
      <c r="S127" s="143"/>
      <c r="T127" s="176"/>
      <c r="U127" s="176"/>
      <c r="V127" s="176"/>
      <c r="W127" s="143"/>
      <c r="X127" s="143"/>
      <c r="Y127" s="143"/>
      <c r="Z127" s="142"/>
      <c r="AA127" s="142"/>
      <c r="AB127" s="173">
        <f>IF(Input!AB49&lt;&gt;"",Input!AB49,AB56*$Y$97/100)</f>
        <v>-3.5527136788005009E-15</v>
      </c>
      <c r="AC127" s="173">
        <f>IF(Input!AC49&lt;&gt;"",Input!AC49,AC56*$Y$97/100)</f>
        <v>-3.5527136788005009E-15</v>
      </c>
      <c r="AD127" s="173">
        <f>IF(Input!AD49&lt;&gt;"",Input!AD49,AD56*$Y$97/100)</f>
        <v>-3.5527136788005009E-15</v>
      </c>
      <c r="AE127" s="173">
        <f>IF(Input!AE49&lt;&gt;"",Input!AE49,AE56*$Y$97/100)</f>
        <v>-3.5527136788005009E-15</v>
      </c>
      <c r="AF127" s="400">
        <f>IF(Input!AF49&lt;&gt;"",Input!AF49,AF56*$Y$97/100)</f>
        <v>-3.5527136788005009E-15</v>
      </c>
      <c r="AG127" s="404"/>
      <c r="AH127" s="175"/>
      <c r="AI127" s="180"/>
      <c r="AJ127" s="161" t="s">
        <v>270</v>
      </c>
    </row>
    <row r="128" spans="1:36" s="37" customFormat="1" ht="12.75" customHeight="1">
      <c r="C128" s="142"/>
      <c r="D128" s="142" t="s">
        <v>60</v>
      </c>
      <c r="E128" s="143" t="s">
        <v>95</v>
      </c>
      <c r="F128" s="143"/>
      <c r="G128" s="143"/>
      <c r="H128" s="143"/>
      <c r="I128" s="143"/>
      <c r="J128" s="143"/>
      <c r="K128" s="143"/>
      <c r="L128" s="143"/>
      <c r="M128" s="143"/>
      <c r="N128" s="143"/>
      <c r="O128" s="143"/>
      <c r="P128" s="143"/>
      <c r="Q128" s="143"/>
      <c r="R128" s="143"/>
      <c r="S128" s="143"/>
      <c r="T128" s="176"/>
      <c r="U128" s="176"/>
      <c r="V128" s="176"/>
      <c r="W128" s="143"/>
      <c r="X128" s="143"/>
      <c r="Y128" s="143"/>
      <c r="Z128" s="142"/>
      <c r="AA128" s="142"/>
      <c r="AB128" s="173">
        <f>IF(Input!AB50&lt;&gt;"",Input!AB50,AB67*$Y$102/100)</f>
        <v>0</v>
      </c>
      <c r="AC128" s="173">
        <f>IF(Input!AC50&lt;&gt;"",Input!AC50,AC67*$Y$102/100)</f>
        <v>0</v>
      </c>
      <c r="AD128" s="173">
        <f>IF(Input!AD50&lt;&gt;"",Input!AD50,AD67*$Y$102/100)</f>
        <v>0</v>
      </c>
      <c r="AE128" s="173">
        <f>IF(Input!AE50&lt;&gt;"",Input!AE50,AE67*$Y$102/100)</f>
        <v>0</v>
      </c>
      <c r="AF128" s="400">
        <f>IF(Input!AF50&lt;&gt;"",Input!AF50,AF67*$Y$102/100)</f>
        <v>0</v>
      </c>
      <c r="AG128" s="404"/>
      <c r="AH128" s="175"/>
      <c r="AI128" s="180"/>
      <c r="AJ128" s="161" t="s">
        <v>270</v>
      </c>
    </row>
    <row r="129" spans="1:36" s="37" customFormat="1" ht="12.75" customHeight="1">
      <c r="C129" s="142"/>
      <c r="D129" s="142"/>
      <c r="E129" s="143"/>
      <c r="F129" s="143"/>
      <c r="G129" s="143"/>
      <c r="H129" s="143"/>
      <c r="I129" s="143"/>
      <c r="J129" s="143"/>
      <c r="K129" s="143"/>
      <c r="L129" s="143"/>
      <c r="M129" s="143"/>
      <c r="N129" s="143"/>
      <c r="O129" s="143"/>
      <c r="P129" s="143"/>
      <c r="Q129" s="143"/>
      <c r="R129" s="143"/>
      <c r="S129" s="143"/>
      <c r="T129" s="176"/>
      <c r="U129" s="176"/>
      <c r="V129" s="176"/>
      <c r="W129" s="143"/>
      <c r="X129" s="143"/>
      <c r="Y129" s="142"/>
      <c r="Z129" s="142"/>
      <c r="AA129" s="142"/>
      <c r="AB129" s="117"/>
      <c r="AC129" s="117"/>
      <c r="AD129" s="117"/>
      <c r="AE129" s="117"/>
      <c r="AF129" s="399"/>
      <c r="AG129" s="396"/>
      <c r="AH129" s="118"/>
      <c r="AI129" s="142"/>
      <c r="AJ129" s="161"/>
    </row>
    <row r="130" spans="1:36" s="37" customFormat="1" ht="12.75" customHeight="1">
      <c r="C130" s="142"/>
      <c r="D130" s="142" t="s">
        <v>60</v>
      </c>
      <c r="E130" s="143" t="s">
        <v>103</v>
      </c>
      <c r="F130" s="143"/>
      <c r="G130" s="143"/>
      <c r="H130" s="143"/>
      <c r="I130" s="143"/>
      <c r="J130" s="143"/>
      <c r="K130" s="143"/>
      <c r="L130" s="143"/>
      <c r="M130" s="143"/>
      <c r="N130" s="143"/>
      <c r="O130" s="143"/>
      <c r="P130" s="143"/>
      <c r="Q130" s="143"/>
      <c r="R130" s="143"/>
      <c r="S130" s="143"/>
      <c r="T130" s="176"/>
      <c r="U130" s="176"/>
      <c r="V130" s="176"/>
      <c r="W130" s="143"/>
      <c r="X130" s="143"/>
      <c r="Y130" s="142"/>
      <c r="Z130" s="142"/>
      <c r="AA130" s="142"/>
      <c r="AB130" s="177"/>
      <c r="AC130" s="177"/>
      <c r="AD130" s="177"/>
      <c r="AE130" s="177"/>
      <c r="AF130" s="399"/>
      <c r="AG130" s="396"/>
      <c r="AH130" s="199">
        <f t="shared" ref="AH130:AH131" si="20">AH124-SUM(AB127:AF127)</f>
        <v>-13.579675994273231</v>
      </c>
      <c r="AI130" s="142"/>
      <c r="AJ130" s="161" t="s">
        <v>270</v>
      </c>
    </row>
    <row r="131" spans="1:36" s="37" customFormat="1" ht="12.75" customHeight="1">
      <c r="C131" s="142"/>
      <c r="D131" s="142" t="s">
        <v>60</v>
      </c>
      <c r="E131" s="143" t="s">
        <v>104</v>
      </c>
      <c r="F131" s="143"/>
      <c r="G131" s="143"/>
      <c r="H131" s="143"/>
      <c r="I131" s="143"/>
      <c r="J131" s="143"/>
      <c r="K131" s="143"/>
      <c r="L131" s="143"/>
      <c r="M131" s="143"/>
      <c r="N131" s="143"/>
      <c r="O131" s="143"/>
      <c r="P131" s="143"/>
      <c r="Q131" s="143"/>
      <c r="R131" s="143"/>
      <c r="S131" s="143"/>
      <c r="T131" s="176"/>
      <c r="U131" s="176"/>
      <c r="V131" s="176"/>
      <c r="W131" s="143"/>
      <c r="X131" s="143"/>
      <c r="Y131" s="142"/>
      <c r="Z131" s="142"/>
      <c r="AA131" s="142"/>
      <c r="AB131" s="117"/>
      <c r="AC131" s="117"/>
      <c r="AD131" s="117"/>
      <c r="AE131" s="117"/>
      <c r="AF131" s="399"/>
      <c r="AG131" s="396"/>
      <c r="AH131" s="199">
        <f t="shared" si="20"/>
        <v>0</v>
      </c>
      <c r="AI131" s="142"/>
      <c r="AJ131" s="161" t="s">
        <v>270</v>
      </c>
    </row>
    <row r="132" spans="1:36" s="37" customFormat="1" ht="12.75" customHeight="1">
      <c r="C132" s="142"/>
      <c r="D132" s="142"/>
      <c r="E132" s="143"/>
      <c r="F132" s="143"/>
      <c r="G132" s="143"/>
      <c r="H132" s="143"/>
      <c r="I132" s="143"/>
      <c r="J132" s="143"/>
      <c r="K132" s="143"/>
      <c r="L132" s="143"/>
      <c r="M132" s="143"/>
      <c r="N132" s="143"/>
      <c r="O132" s="143"/>
      <c r="P132" s="143"/>
      <c r="Q132" s="143"/>
      <c r="R132" s="143"/>
      <c r="S132" s="143"/>
      <c r="T132" s="176"/>
      <c r="U132" s="176"/>
      <c r="V132" s="176"/>
      <c r="W132" s="143"/>
      <c r="X132" s="143"/>
      <c r="Y132" s="142"/>
      <c r="Z132" s="142"/>
      <c r="AA132" s="142"/>
      <c r="AB132" s="117"/>
      <c r="AC132" s="117"/>
      <c r="AD132" s="117"/>
      <c r="AE132" s="117"/>
      <c r="AF132" s="399"/>
      <c r="AG132" s="396"/>
      <c r="AH132" s="175"/>
      <c r="AI132" s="142"/>
      <c r="AJ132" s="161"/>
    </row>
    <row r="133" spans="1:36" s="37" customFormat="1">
      <c r="A133" s="120"/>
      <c r="B133" s="120"/>
      <c r="C133" s="115"/>
      <c r="D133" s="115"/>
      <c r="E133" s="200"/>
      <c r="F133" s="200"/>
      <c r="G133" s="200"/>
      <c r="H133" s="200"/>
      <c r="I133" s="200"/>
      <c r="J133" s="200"/>
      <c r="K133" s="200"/>
      <c r="L133" s="200"/>
      <c r="M133" s="200"/>
      <c r="N133" s="200"/>
      <c r="O133" s="200"/>
      <c r="P133" s="200"/>
      <c r="Q133" s="200"/>
      <c r="R133" s="200"/>
      <c r="S133" s="200"/>
      <c r="T133" s="176"/>
      <c r="U133" s="176"/>
      <c r="V133" s="176"/>
      <c r="W133" s="200"/>
      <c r="X133" s="115"/>
      <c r="Y133" s="115"/>
      <c r="Z133" s="115"/>
      <c r="AA133" s="115"/>
      <c r="AB133" s="117"/>
      <c r="AC133" s="117"/>
      <c r="AD133" s="117"/>
      <c r="AE133" s="117"/>
      <c r="AF133" s="399"/>
      <c r="AG133" s="405"/>
      <c r="AH133" s="211"/>
      <c r="AI133" s="115"/>
      <c r="AJ133" s="178"/>
    </row>
    <row r="134" spans="1:36">
      <c r="A134" s="587"/>
      <c r="B134" s="556"/>
      <c r="C134" s="557"/>
      <c r="D134" s="589"/>
      <c r="E134" s="592" t="s">
        <v>121</v>
      </c>
      <c r="F134" s="559"/>
      <c r="G134" s="559"/>
      <c r="H134" s="559"/>
      <c r="I134" s="559"/>
      <c r="J134" s="559"/>
      <c r="K134" s="559"/>
      <c r="L134" s="559"/>
      <c r="M134" s="559"/>
      <c r="N134" s="559"/>
      <c r="O134" s="559"/>
      <c r="P134" s="559"/>
      <c r="Q134" s="559"/>
      <c r="R134" s="559"/>
      <c r="S134" s="559"/>
      <c r="T134" s="559"/>
      <c r="U134" s="559"/>
      <c r="V134" s="559"/>
      <c r="W134" s="559"/>
      <c r="X134" s="544"/>
      <c r="Y134" s="544"/>
      <c r="Z134" s="544"/>
      <c r="AA134" s="544"/>
      <c r="AB134" s="544"/>
      <c r="AC134" s="544"/>
      <c r="AD134" s="544"/>
      <c r="AE134" s="544"/>
      <c r="AF134" s="550"/>
      <c r="AG134" s="544"/>
      <c r="AH134" s="583"/>
      <c r="AI134" s="584"/>
      <c r="AJ134" s="585"/>
    </row>
    <row r="135" spans="1:36" ht="12.75" customHeight="1">
      <c r="A135" s="22"/>
      <c r="B135" s="22"/>
      <c r="C135" s="78"/>
      <c r="D135" s="78"/>
      <c r="E135" s="20"/>
      <c r="F135" s="20"/>
      <c r="G135" s="20"/>
      <c r="H135" s="20"/>
      <c r="I135" s="20"/>
      <c r="J135" s="20"/>
      <c r="K135" s="20"/>
      <c r="L135" s="20"/>
      <c r="M135" s="20"/>
      <c r="N135" s="20"/>
      <c r="O135" s="20"/>
      <c r="P135" s="20"/>
      <c r="Q135" s="20"/>
      <c r="R135" s="20"/>
      <c r="S135" s="20"/>
      <c r="T135" s="104"/>
      <c r="U135" s="104"/>
      <c r="V135" s="104"/>
      <c r="W135" s="20"/>
      <c r="X135" s="78"/>
      <c r="Y135" s="79"/>
      <c r="Z135" s="78"/>
      <c r="AA135" s="78"/>
      <c r="AB135" s="66"/>
      <c r="AC135" s="66"/>
      <c r="AD135" s="66"/>
      <c r="AE135" s="66"/>
      <c r="AF135" s="409"/>
      <c r="AG135" s="22"/>
      <c r="AH135" s="86"/>
      <c r="AI135" s="78"/>
    </row>
    <row r="136" spans="1:36" ht="12.75" customHeight="1">
      <c r="A136" s="587"/>
      <c r="B136" s="556"/>
      <c r="C136" s="557"/>
      <c r="D136" s="589"/>
      <c r="E136" s="592" t="s">
        <v>230</v>
      </c>
      <c r="F136" s="559"/>
      <c r="G136" s="559"/>
      <c r="H136" s="559"/>
      <c r="I136" s="559"/>
      <c r="J136" s="559"/>
      <c r="K136" s="559"/>
      <c r="L136" s="559"/>
      <c r="M136" s="559"/>
      <c r="N136" s="559"/>
      <c r="O136" s="559"/>
      <c r="P136" s="559"/>
      <c r="Q136" s="559"/>
      <c r="R136" s="559"/>
      <c r="S136" s="559"/>
      <c r="T136" s="559"/>
      <c r="U136" s="559"/>
      <c r="V136" s="559"/>
      <c r="W136" s="559"/>
      <c r="X136" s="544"/>
      <c r="Y136" s="544"/>
      <c r="Z136" s="544"/>
      <c r="AA136" s="544"/>
      <c r="AB136" s="544"/>
      <c r="AC136" s="544"/>
      <c r="AD136" s="544"/>
      <c r="AE136" s="544"/>
      <c r="AF136" s="550"/>
      <c r="AG136" s="544"/>
      <c r="AH136" s="583"/>
      <c r="AI136" s="584"/>
      <c r="AJ136" s="585"/>
    </row>
    <row r="137" spans="1:36" s="37" customFormat="1" ht="12.75" customHeight="1">
      <c r="A137" s="120"/>
      <c r="B137" s="120"/>
      <c r="C137" s="115"/>
      <c r="D137" s="115"/>
      <c r="E137" s="200"/>
      <c r="F137" s="200"/>
      <c r="G137" s="200"/>
      <c r="H137" s="200"/>
      <c r="I137" s="200"/>
      <c r="J137" s="200"/>
      <c r="K137" s="200"/>
      <c r="L137" s="200"/>
      <c r="M137" s="200"/>
      <c r="N137" s="200"/>
      <c r="O137" s="200"/>
      <c r="P137" s="200"/>
      <c r="Q137" s="200"/>
      <c r="R137" s="200"/>
      <c r="S137" s="200"/>
      <c r="T137" s="176"/>
      <c r="U137" s="176"/>
      <c r="V137" s="176"/>
      <c r="W137" s="200"/>
      <c r="X137" s="115"/>
      <c r="Y137" s="115"/>
      <c r="Z137" s="115"/>
      <c r="AA137" s="115"/>
      <c r="AB137" s="117"/>
      <c r="AC137" s="117"/>
      <c r="AD137" s="117"/>
      <c r="AE137" s="117"/>
      <c r="AF137" s="399"/>
      <c r="AG137" s="403"/>
      <c r="AH137" s="148"/>
      <c r="AI137" s="115"/>
      <c r="AJ137" s="178"/>
    </row>
    <row r="138" spans="1:36" s="37" customFormat="1">
      <c r="A138" s="120"/>
      <c r="B138" s="120"/>
      <c r="C138" s="115"/>
      <c r="D138" s="142" t="s">
        <v>60</v>
      </c>
      <c r="E138" s="200" t="s">
        <v>208</v>
      </c>
      <c r="F138" s="200"/>
      <c r="G138" s="200"/>
      <c r="H138" s="200"/>
      <c r="I138" s="200"/>
      <c r="J138" s="200"/>
      <c r="K138" s="200"/>
      <c r="L138" s="200"/>
      <c r="M138" s="200"/>
      <c r="N138" s="200"/>
      <c r="O138" s="200"/>
      <c r="P138" s="200"/>
      <c r="Q138" s="200"/>
      <c r="R138" s="200"/>
      <c r="S138" s="200"/>
      <c r="T138" s="176"/>
      <c r="U138" s="176"/>
      <c r="V138" s="176"/>
      <c r="W138" s="200"/>
      <c r="X138" s="115"/>
      <c r="Y138" s="201"/>
      <c r="Z138" s="202"/>
      <c r="AA138" s="203"/>
      <c r="AB138" s="173">
        <f>(AB57+Input!AB83)*AB$29</f>
        <v>100.07671076923077</v>
      </c>
      <c r="AC138" s="173">
        <f>(AC57+Input!AC83)*AC$29</f>
        <v>104.58016275384614</v>
      </c>
      <c r="AD138" s="173">
        <f>(AD57+Input!AD83)*AD$29</f>
        <v>108.44962877573845</v>
      </c>
      <c r="AE138" s="173">
        <f>(AE57+Input!AE83)*AE$29</f>
        <v>111.7031176390106</v>
      </c>
      <c r="AF138" s="400">
        <f>(AF57+Input!AF83)*AF$29</f>
        <v>115.05421116818091</v>
      </c>
      <c r="AG138" s="120"/>
      <c r="AH138" s="148"/>
      <c r="AI138" s="115"/>
      <c r="AJ138" s="161" t="s">
        <v>109</v>
      </c>
    </row>
    <row r="139" spans="1:36" s="37" customFormat="1">
      <c r="C139" s="142"/>
      <c r="D139" s="142" t="s">
        <v>60</v>
      </c>
      <c r="E139" s="143" t="s">
        <v>132</v>
      </c>
      <c r="F139" s="143"/>
      <c r="G139" s="143"/>
      <c r="H139" s="143"/>
      <c r="I139" s="143"/>
      <c r="J139" s="143"/>
      <c r="K139" s="143"/>
      <c r="L139" s="143"/>
      <c r="M139" s="143"/>
      <c r="N139" s="143"/>
      <c r="O139" s="143"/>
      <c r="P139" s="143"/>
      <c r="Q139" s="143"/>
      <c r="R139" s="143"/>
      <c r="S139" s="143"/>
      <c r="T139" s="176"/>
      <c r="U139" s="176"/>
      <c r="V139" s="176"/>
      <c r="W139" s="143"/>
      <c r="X139" s="142"/>
      <c r="Y139" s="142"/>
      <c r="Z139" s="205"/>
      <c r="AA139" s="162"/>
      <c r="AB139" s="173">
        <f>SUM(Input!AB65:AB70)</f>
        <v>100.07671076923079</v>
      </c>
      <c r="AC139" s="173">
        <f>SUM(Input!AC65:AC70)</f>
        <v>104.58016275384614</v>
      </c>
      <c r="AD139" s="173">
        <f>SUM(Input!AD65:AD70)</f>
        <v>108.44962877573843</v>
      </c>
      <c r="AE139" s="173">
        <f>SUM(Input!AE65:AE70)</f>
        <v>111.70311763901057</v>
      </c>
      <c r="AF139" s="400">
        <f>SUM(Input!AF65:AF70)</f>
        <v>115.05421116818093</v>
      </c>
      <c r="AH139" s="148"/>
      <c r="AI139" s="142"/>
      <c r="AJ139" s="161" t="s">
        <v>109</v>
      </c>
    </row>
    <row r="140" spans="1:36" s="37" customFormat="1">
      <c r="C140" s="142"/>
      <c r="D140" s="142" t="s">
        <v>60</v>
      </c>
      <c r="E140" s="143" t="s">
        <v>215</v>
      </c>
      <c r="F140" s="143"/>
      <c r="G140" s="143"/>
      <c r="H140" s="143"/>
      <c r="I140" s="143"/>
      <c r="J140" s="143"/>
      <c r="K140" s="143"/>
      <c r="L140" s="143"/>
      <c r="M140" s="143"/>
      <c r="N140" s="143"/>
      <c r="O140" s="143"/>
      <c r="P140" s="143"/>
      <c r="Q140" s="143"/>
      <c r="R140" s="143"/>
      <c r="S140" s="143"/>
      <c r="T140" s="176"/>
      <c r="U140" s="176"/>
      <c r="V140" s="176"/>
      <c r="W140" s="143"/>
      <c r="X140" s="142"/>
      <c r="Y140" s="142"/>
      <c r="Z140" s="142"/>
      <c r="AA140" s="204"/>
      <c r="AB140" s="173">
        <f>(AB139-AB138)*AB$15</f>
        <v>1.3088711203452236E-14</v>
      </c>
      <c r="AC140" s="173">
        <f>(AC139-AC138)*AC$15</f>
        <v>0</v>
      </c>
      <c r="AD140" s="173">
        <f>(AD139-AD138)*AD$15</f>
        <v>-1.216109615283663E-14</v>
      </c>
      <c r="AE140" s="173">
        <f>(AE139-AE138)*AE$15</f>
        <v>-2.3728968103095872E-14</v>
      </c>
      <c r="AF140" s="400">
        <f>(AF139-AF138)*AF$15</f>
        <v>1.1575106391754083E-14</v>
      </c>
      <c r="AH140" s="175"/>
      <c r="AI140" s="142"/>
      <c r="AJ140" s="161" t="s">
        <v>270</v>
      </c>
    </row>
    <row r="141" spans="1:36" s="37" customFormat="1">
      <c r="C141" s="142"/>
      <c r="D141" s="142"/>
      <c r="E141" s="143"/>
      <c r="F141" s="143"/>
      <c r="G141" s="143"/>
      <c r="H141" s="143"/>
      <c r="I141" s="143"/>
      <c r="J141" s="143"/>
      <c r="K141" s="143"/>
      <c r="L141" s="143"/>
      <c r="M141" s="143"/>
      <c r="N141" s="143"/>
      <c r="O141" s="143"/>
      <c r="P141" s="143"/>
      <c r="Q141" s="143"/>
      <c r="R141" s="143"/>
      <c r="S141" s="143"/>
      <c r="T141" s="176"/>
      <c r="U141" s="176"/>
      <c r="V141" s="176"/>
      <c r="W141" s="206"/>
      <c r="X141" s="206"/>
      <c r="Y141" s="206"/>
      <c r="Z141" s="206"/>
      <c r="AA141" s="206"/>
      <c r="AB141" s="173"/>
      <c r="AC141" s="173"/>
      <c r="AD141" s="173"/>
      <c r="AE141" s="173"/>
      <c r="AF141" s="400"/>
      <c r="AH141" s="148"/>
      <c r="AI141" s="142"/>
      <c r="AJ141" s="161"/>
    </row>
    <row r="142" spans="1:36" s="37" customFormat="1">
      <c r="A142" s="120"/>
      <c r="B142" s="120"/>
      <c r="C142" s="115"/>
      <c r="D142" s="142" t="s">
        <v>60</v>
      </c>
      <c r="E142" s="143" t="s">
        <v>209</v>
      </c>
      <c r="F142" s="200"/>
      <c r="G142" s="200"/>
      <c r="H142" s="200"/>
      <c r="I142" s="200"/>
      <c r="J142" s="200"/>
      <c r="K142" s="200"/>
      <c r="L142" s="200"/>
      <c r="M142" s="200"/>
      <c r="N142" s="200"/>
      <c r="O142" s="200"/>
      <c r="P142" s="200"/>
      <c r="Q142" s="200"/>
      <c r="R142" s="200"/>
      <c r="S142" s="200"/>
      <c r="T142" s="176"/>
      <c r="U142" s="176"/>
      <c r="V142" s="176"/>
      <c r="W142" s="200"/>
      <c r="X142" s="115"/>
      <c r="Y142" s="115"/>
      <c r="Z142" s="115"/>
      <c r="AA142" s="115"/>
      <c r="AB142" s="173">
        <f>(AB68+Input!AB91)*AB$29</f>
        <v>0</v>
      </c>
      <c r="AC142" s="173">
        <f>(AC68+Input!AC91)*AC$29</f>
        <v>0</v>
      </c>
      <c r="AD142" s="173">
        <f>(AD68+Input!AD91)*AD$29</f>
        <v>0</v>
      </c>
      <c r="AE142" s="173">
        <f>(AE68+Input!AE91)*AE$29</f>
        <v>0</v>
      </c>
      <c r="AF142" s="400">
        <f>(AF68+Input!AF91)*AF$29</f>
        <v>0</v>
      </c>
      <c r="AG142" s="120"/>
      <c r="AH142" s="148"/>
      <c r="AI142" s="115"/>
      <c r="AJ142" s="161" t="s">
        <v>109</v>
      </c>
    </row>
    <row r="143" spans="1:36" s="37" customFormat="1">
      <c r="C143" s="142"/>
      <c r="D143" s="142" t="s">
        <v>60</v>
      </c>
      <c r="E143" s="143" t="s">
        <v>133</v>
      </c>
      <c r="F143" s="143"/>
      <c r="G143" s="143"/>
      <c r="H143" s="143"/>
      <c r="I143" s="143"/>
      <c r="J143" s="143"/>
      <c r="K143" s="143"/>
      <c r="L143" s="143"/>
      <c r="M143" s="143"/>
      <c r="N143" s="143"/>
      <c r="O143" s="143"/>
      <c r="P143" s="143"/>
      <c r="Q143" s="143"/>
      <c r="R143" s="143"/>
      <c r="S143" s="143"/>
      <c r="T143" s="176"/>
      <c r="U143" s="176"/>
      <c r="V143" s="176"/>
      <c r="W143" s="143"/>
      <c r="X143" s="142"/>
      <c r="Y143" s="142"/>
      <c r="Z143" s="142"/>
      <c r="AA143" s="142"/>
      <c r="AB143" s="173">
        <f>IF(Input!$Y$151=1,0,SUM(Input!AB72:AB77))</f>
        <v>0</v>
      </c>
      <c r="AC143" s="173">
        <f>IF(Input!$Y$151=1,0,SUM(Input!AC72:AC77))</f>
        <v>0</v>
      </c>
      <c r="AD143" s="173">
        <f>IF(Input!$Y$151=1,0,SUM(Input!AD72:AD77))</f>
        <v>0</v>
      </c>
      <c r="AE143" s="173">
        <f>IF(Input!$Y$151=1,0,SUM(Input!AE72:AE77))</f>
        <v>0</v>
      </c>
      <c r="AF143" s="400">
        <f>IF(Input!$Y$151=1,0,SUM(Input!AF72:AF77))</f>
        <v>0</v>
      </c>
      <c r="AH143" s="175"/>
      <c r="AI143" s="142"/>
      <c r="AJ143" s="161" t="s">
        <v>109</v>
      </c>
    </row>
    <row r="144" spans="1:36" s="37" customFormat="1">
      <c r="C144" s="142"/>
      <c r="D144" s="142" t="s">
        <v>60</v>
      </c>
      <c r="E144" s="143" t="s">
        <v>216</v>
      </c>
      <c r="F144" s="143"/>
      <c r="G144" s="143"/>
      <c r="H144" s="143"/>
      <c r="I144" s="143"/>
      <c r="J144" s="143"/>
      <c r="K144" s="143"/>
      <c r="L144" s="143"/>
      <c r="M144" s="143"/>
      <c r="N144" s="143"/>
      <c r="O144" s="143"/>
      <c r="P144" s="143"/>
      <c r="Q144" s="143"/>
      <c r="R144" s="143"/>
      <c r="S144" s="143"/>
      <c r="T144" s="176"/>
      <c r="U144" s="176"/>
      <c r="V144" s="176"/>
      <c r="W144" s="143"/>
      <c r="X144" s="142"/>
      <c r="Y144" s="142"/>
      <c r="Z144" s="142"/>
      <c r="AA144" s="142"/>
      <c r="AB144" s="173">
        <f>(AB143-AB142)*AB$15</f>
        <v>0</v>
      </c>
      <c r="AC144" s="173">
        <f>(AC143-AC142)*AC$15</f>
        <v>0</v>
      </c>
      <c r="AD144" s="173">
        <f>(AD143-AD142)*AD$15</f>
        <v>0</v>
      </c>
      <c r="AE144" s="173">
        <f>(AE143-AE142)*AE$15</f>
        <v>0</v>
      </c>
      <c r="AF144" s="400">
        <f>(AF143-AF142)*AF$15</f>
        <v>0</v>
      </c>
      <c r="AH144" s="175"/>
      <c r="AI144" s="142"/>
      <c r="AJ144" s="161" t="s">
        <v>270</v>
      </c>
    </row>
    <row r="145" spans="1:42" s="37" customFormat="1">
      <c r="C145" s="142"/>
      <c r="D145" s="142"/>
      <c r="E145" s="143"/>
      <c r="F145" s="143"/>
      <c r="G145" s="143"/>
      <c r="H145" s="143"/>
      <c r="I145" s="143"/>
      <c r="J145" s="143"/>
      <c r="K145" s="143"/>
      <c r="L145" s="143"/>
      <c r="M145" s="143"/>
      <c r="N145" s="143"/>
      <c r="O145" s="143"/>
      <c r="P145" s="143"/>
      <c r="Q145" s="143"/>
      <c r="R145" s="143"/>
      <c r="S145" s="143"/>
      <c r="T145" s="176"/>
      <c r="U145" s="176"/>
      <c r="V145" s="176"/>
      <c r="W145" s="143"/>
      <c r="X145" s="142"/>
      <c r="Y145" s="142"/>
      <c r="Z145" s="142"/>
      <c r="AA145" s="207"/>
      <c r="AB145" s="208"/>
      <c r="AC145" s="208"/>
      <c r="AD145" s="208"/>
      <c r="AE145" s="208"/>
      <c r="AF145" s="209"/>
      <c r="AG145" s="396"/>
      <c r="AH145" s="210"/>
      <c r="AI145" s="180"/>
      <c r="AJ145" s="161"/>
    </row>
    <row r="146" spans="1:42">
      <c r="A146" s="587"/>
      <c r="B146" s="556"/>
      <c r="C146" s="557"/>
      <c r="D146" s="589"/>
      <c r="E146" s="558" t="s">
        <v>229</v>
      </c>
      <c r="F146" s="582"/>
      <c r="G146" s="582"/>
      <c r="H146" s="582"/>
      <c r="I146" s="582"/>
      <c r="J146" s="582"/>
      <c r="K146" s="582"/>
      <c r="L146" s="582"/>
      <c r="M146" s="582"/>
      <c r="N146" s="582"/>
      <c r="O146" s="582"/>
      <c r="P146" s="582"/>
      <c r="Q146" s="582"/>
      <c r="R146" s="582"/>
      <c r="S146" s="582"/>
      <c r="T146" s="582"/>
      <c r="U146" s="582"/>
      <c r="V146" s="582"/>
      <c r="W146" s="582"/>
      <c r="X146" s="544"/>
      <c r="Y146" s="544"/>
      <c r="Z146" s="544"/>
      <c r="AA146" s="544"/>
      <c r="AB146" s="544"/>
      <c r="AC146" s="544"/>
      <c r="AD146" s="544"/>
      <c r="AE146" s="544"/>
      <c r="AF146" s="550"/>
      <c r="AG146" s="544"/>
      <c r="AH146" s="583"/>
      <c r="AI146" s="584"/>
      <c r="AJ146" s="585"/>
    </row>
    <row r="147" spans="1:42" s="37" customFormat="1">
      <c r="C147" s="142"/>
      <c r="D147" s="142"/>
      <c r="E147" s="143"/>
      <c r="F147" s="170"/>
      <c r="G147" s="170"/>
      <c r="H147" s="170"/>
      <c r="I147" s="170"/>
      <c r="J147" s="170"/>
      <c r="K147" s="170"/>
      <c r="L147" s="170"/>
      <c r="M147" s="170"/>
      <c r="N147" s="170"/>
      <c r="O147" s="170"/>
      <c r="P147" s="170"/>
      <c r="Q147" s="170"/>
      <c r="R147" s="170"/>
      <c r="S147" s="170"/>
      <c r="T147" s="184"/>
      <c r="U147" s="184"/>
      <c r="V147" s="185"/>
      <c r="W147" s="143"/>
      <c r="X147" s="142"/>
      <c r="Y147" s="142"/>
      <c r="Z147" s="142"/>
      <c r="AA147" s="142"/>
      <c r="AB147" s="117"/>
      <c r="AC147" s="117"/>
      <c r="AD147" s="117"/>
      <c r="AE147" s="117"/>
      <c r="AF147" s="399"/>
      <c r="AG147" s="228"/>
      <c r="AH147" s="148"/>
      <c r="AI147" s="142"/>
      <c r="AJ147" s="161"/>
    </row>
    <row r="148" spans="1:42" s="37" customFormat="1">
      <c r="C148" s="142"/>
      <c r="D148" s="115" t="s">
        <v>60</v>
      </c>
      <c r="E148" s="143" t="s">
        <v>221</v>
      </c>
      <c r="F148" s="170"/>
      <c r="G148" s="170"/>
      <c r="H148" s="170"/>
      <c r="I148" s="170"/>
      <c r="J148" s="170"/>
      <c r="K148" s="170"/>
      <c r="L148" s="170"/>
      <c r="M148" s="170"/>
      <c r="N148" s="170"/>
      <c r="O148" s="170"/>
      <c r="P148" s="170"/>
      <c r="Q148" s="170"/>
      <c r="R148" s="170"/>
      <c r="S148" s="170"/>
      <c r="T148" s="184"/>
      <c r="U148" s="184"/>
      <c r="V148" s="185"/>
      <c r="W148" s="205"/>
      <c r="X148" s="205"/>
      <c r="Y148" s="205"/>
      <c r="Z148" s="205"/>
      <c r="AA148" s="230">
        <f>Input!AA$54</f>
        <v>1000</v>
      </c>
      <c r="AB148" s="173">
        <f>Input!AB$54</f>
        <v>1057.051619606827</v>
      </c>
      <c r="AC148" s="173">
        <f>Input!AC$54</f>
        <v>1128.1025338443972</v>
      </c>
      <c r="AD148" s="173">
        <f>Input!AD$54</f>
        <v>1209.0347411208004</v>
      </c>
      <c r="AE148" s="173">
        <f>Input!AE$54</f>
        <v>1294.9967690533499</v>
      </c>
      <c r="AF148" s="400">
        <f>Input!AF$54</f>
        <v>1386.7688353989417</v>
      </c>
      <c r="AG148" s="174"/>
      <c r="AH148" s="175"/>
      <c r="AI148" s="162"/>
      <c r="AJ148" s="161" t="s">
        <v>270</v>
      </c>
    </row>
    <row r="149" spans="1:42" s="37" customFormat="1">
      <c r="C149" s="142"/>
      <c r="D149" s="142" t="s">
        <v>60</v>
      </c>
      <c r="E149" s="143" t="s">
        <v>99</v>
      </c>
      <c r="F149" s="170"/>
      <c r="G149" s="170"/>
      <c r="H149" s="170"/>
      <c r="I149" s="170"/>
      <c r="J149" s="170"/>
      <c r="K149" s="170"/>
      <c r="L149" s="170"/>
      <c r="M149" s="170"/>
      <c r="N149" s="170"/>
      <c r="O149" s="170"/>
      <c r="P149" s="170"/>
      <c r="Q149" s="170"/>
      <c r="R149" s="170"/>
      <c r="S149" s="170"/>
      <c r="T149" s="184"/>
      <c r="U149" s="184"/>
      <c r="V149" s="185"/>
      <c r="W149" s="143"/>
      <c r="X149" s="142"/>
      <c r="Y149" s="142"/>
      <c r="Z149" s="142"/>
      <c r="AA149" s="230"/>
      <c r="AB149" s="173"/>
      <c r="AC149" s="173"/>
      <c r="AD149" s="173"/>
      <c r="AE149" s="173"/>
      <c r="AF149" s="400"/>
      <c r="AG149" s="142"/>
      <c r="AH149" s="231">
        <f>SUM(AB140:AF140)</f>
        <v>-1.1226246660726183E-14</v>
      </c>
      <c r="AI149" s="180"/>
      <c r="AJ149" s="161" t="s">
        <v>270</v>
      </c>
    </row>
    <row r="150" spans="1:42" s="37" customFormat="1">
      <c r="A150" s="120"/>
      <c r="B150" s="120"/>
      <c r="C150" s="115"/>
      <c r="D150" s="115" t="s">
        <v>60</v>
      </c>
      <c r="E150" s="200" t="s">
        <v>430</v>
      </c>
      <c r="F150" s="170"/>
      <c r="G150" s="170"/>
      <c r="H150" s="170"/>
      <c r="I150" s="170"/>
      <c r="J150" s="170"/>
      <c r="K150" s="170"/>
      <c r="L150" s="170"/>
      <c r="M150" s="170"/>
      <c r="N150" s="170"/>
      <c r="O150" s="170"/>
      <c r="P150" s="170"/>
      <c r="Q150" s="170"/>
      <c r="R150" s="170"/>
      <c r="S150" s="170"/>
      <c r="T150" s="184"/>
      <c r="U150" s="184"/>
      <c r="V150" s="185"/>
      <c r="W150" s="143"/>
      <c r="X150" s="142"/>
      <c r="Y150" s="115"/>
      <c r="Z150" s="115"/>
      <c r="AA150" s="230"/>
      <c r="AB150" s="173">
        <f>IF(AB5=8,AB148+$AH$149,AB148)</f>
        <v>1057.051619606827</v>
      </c>
      <c r="AC150" s="173">
        <f>IF(AC5=8,AC148+$AH$149,AC148)</f>
        <v>1128.1025338443972</v>
      </c>
      <c r="AD150" s="173">
        <f>IF(AD5=8,AD148+$AH$149,AD148)</f>
        <v>1209.0347411208004</v>
      </c>
      <c r="AE150" s="173">
        <f>IF(AE5=8,AE148+$AH$149,AE148)</f>
        <v>1294.9967690533499</v>
      </c>
      <c r="AF150" s="400">
        <f>IF(AF5=8,AF148+$AH$149,AF148)</f>
        <v>1386.7688353989417</v>
      </c>
      <c r="AG150" s="120"/>
      <c r="AH150" s="148"/>
      <c r="AI150" s="115"/>
      <c r="AJ150" s="161" t="s">
        <v>270</v>
      </c>
    </row>
    <row r="151" spans="1:42" s="37" customFormat="1">
      <c r="C151" s="142"/>
      <c r="D151" s="142"/>
      <c r="E151" s="200"/>
      <c r="F151" s="170"/>
      <c r="G151" s="170"/>
      <c r="H151" s="170"/>
      <c r="I151" s="170"/>
      <c r="J151" s="170"/>
      <c r="K151" s="170"/>
      <c r="L151" s="170"/>
      <c r="M151" s="170"/>
      <c r="N151" s="170"/>
      <c r="O151" s="170"/>
      <c r="P151" s="170"/>
      <c r="Q151" s="170"/>
      <c r="R151" s="170"/>
      <c r="S151" s="170"/>
      <c r="T151" s="184"/>
      <c r="U151" s="184"/>
      <c r="V151" s="185"/>
      <c r="W151" s="143"/>
      <c r="X151" s="142"/>
      <c r="Y151" s="142"/>
      <c r="Z151" s="142"/>
      <c r="AA151" s="230"/>
      <c r="AB151" s="173"/>
      <c r="AC151" s="173"/>
      <c r="AD151" s="173"/>
      <c r="AE151" s="173"/>
      <c r="AF151" s="400"/>
      <c r="AG151" s="174"/>
      <c r="AH151" s="175"/>
      <c r="AI151" s="162"/>
      <c r="AJ151" s="161"/>
    </row>
    <row r="152" spans="1:42" s="37" customFormat="1">
      <c r="C152" s="142"/>
      <c r="D152" s="115" t="s">
        <v>60</v>
      </c>
      <c r="E152" s="143" t="s">
        <v>232</v>
      </c>
      <c r="F152" s="170"/>
      <c r="G152" s="170"/>
      <c r="H152" s="170"/>
      <c r="I152" s="170"/>
      <c r="J152" s="170"/>
      <c r="K152" s="170"/>
      <c r="L152" s="170"/>
      <c r="M152" s="170"/>
      <c r="N152" s="170"/>
      <c r="O152" s="170"/>
      <c r="P152" s="170"/>
      <c r="Q152" s="170"/>
      <c r="R152" s="170"/>
      <c r="S152" s="170"/>
      <c r="T152" s="184"/>
      <c r="U152" s="184"/>
      <c r="V152" s="185"/>
      <c r="W152" s="232"/>
      <c r="X152" s="232"/>
      <c r="Y152" s="232"/>
      <c r="Z152" s="232"/>
      <c r="AA152" s="230">
        <f>Input!AA$55</f>
        <v>0</v>
      </c>
      <c r="AB152" s="173">
        <f>Input!AB$55</f>
        <v>0</v>
      </c>
      <c r="AC152" s="173">
        <f>Input!AC$55</f>
        <v>0</v>
      </c>
      <c r="AD152" s="173">
        <f>Input!AD$55</f>
        <v>0</v>
      </c>
      <c r="AE152" s="173">
        <f>Input!AE$55</f>
        <v>0</v>
      </c>
      <c r="AF152" s="400">
        <f>Input!AF$55</f>
        <v>0</v>
      </c>
      <c r="AG152" s="174"/>
      <c r="AH152" s="175"/>
      <c r="AI152" s="162"/>
      <c r="AJ152" s="161" t="s">
        <v>270</v>
      </c>
    </row>
    <row r="153" spans="1:42" s="37" customFormat="1">
      <c r="C153" s="142"/>
      <c r="D153" s="142" t="s">
        <v>60</v>
      </c>
      <c r="E153" s="143" t="s">
        <v>100</v>
      </c>
      <c r="F153" s="170"/>
      <c r="G153" s="170"/>
      <c r="H153" s="170"/>
      <c r="I153" s="170"/>
      <c r="J153" s="170"/>
      <c r="K153" s="170"/>
      <c r="L153" s="170"/>
      <c r="M153" s="170"/>
      <c r="N153" s="170"/>
      <c r="O153" s="170"/>
      <c r="P153" s="170"/>
      <c r="Q153" s="170"/>
      <c r="R153" s="170"/>
      <c r="S153" s="170"/>
      <c r="T153" s="184"/>
      <c r="U153" s="184"/>
      <c r="V153" s="185"/>
      <c r="W153" s="143"/>
      <c r="X153" s="142"/>
      <c r="Y153" s="142"/>
      <c r="Z153" s="142"/>
      <c r="AA153" s="230"/>
      <c r="AB153" s="173"/>
      <c r="AC153" s="173"/>
      <c r="AD153" s="173"/>
      <c r="AE153" s="173"/>
      <c r="AF153" s="400"/>
      <c r="AG153" s="396"/>
      <c r="AH153" s="233">
        <f>SUM(AB144:AF144)</f>
        <v>0</v>
      </c>
      <c r="AI153" s="180"/>
      <c r="AJ153" s="161" t="s">
        <v>270</v>
      </c>
    </row>
    <row r="154" spans="1:42" s="37" customFormat="1">
      <c r="A154" s="120"/>
      <c r="B154" s="120"/>
      <c r="C154" s="115"/>
      <c r="D154" s="115" t="s">
        <v>60</v>
      </c>
      <c r="E154" s="200" t="s">
        <v>431</v>
      </c>
      <c r="F154" s="170"/>
      <c r="G154" s="170"/>
      <c r="H154" s="170"/>
      <c r="I154" s="170"/>
      <c r="J154" s="170"/>
      <c r="K154" s="170"/>
      <c r="L154" s="170"/>
      <c r="M154" s="170"/>
      <c r="N154" s="170"/>
      <c r="O154" s="170"/>
      <c r="P154" s="170"/>
      <c r="Q154" s="170"/>
      <c r="R154" s="170"/>
      <c r="S154" s="170"/>
      <c r="T154" s="184"/>
      <c r="U154" s="184"/>
      <c r="V154" s="185"/>
      <c r="W154" s="143"/>
      <c r="X154" s="142"/>
      <c r="Y154" s="115"/>
      <c r="Z154" s="115"/>
      <c r="AA154" s="230"/>
      <c r="AB154" s="173">
        <f>IF(AB5=8,AB152+$AH$153,AB152)</f>
        <v>0</v>
      </c>
      <c r="AC154" s="173">
        <f>IF(AC5=8,AC152+$AH$153,AC152)</f>
        <v>0</v>
      </c>
      <c r="AD154" s="173">
        <f>IF(AD5=8,AD152+$AH$153,AD152)</f>
        <v>0</v>
      </c>
      <c r="AE154" s="173">
        <f>IF(AE5=8,AE152+$AH$153,AE152)</f>
        <v>0</v>
      </c>
      <c r="AF154" s="400">
        <f>IF(AF5=8,AF152+$AH$153,AF152)</f>
        <v>0</v>
      </c>
      <c r="AG154" s="120"/>
      <c r="AH154" s="148"/>
      <c r="AI154" s="115"/>
      <c r="AJ154" s="161" t="s">
        <v>270</v>
      </c>
    </row>
    <row r="155" spans="1:42" s="37" customFormat="1">
      <c r="C155" s="142"/>
      <c r="D155" s="142"/>
      <c r="E155" s="200"/>
      <c r="F155" s="170"/>
      <c r="G155" s="170"/>
      <c r="H155" s="170"/>
      <c r="I155" s="170"/>
      <c r="J155" s="170"/>
      <c r="K155" s="170"/>
      <c r="L155" s="170"/>
      <c r="M155" s="170"/>
      <c r="N155" s="170"/>
      <c r="O155" s="170"/>
      <c r="P155" s="170"/>
      <c r="Q155" s="170"/>
      <c r="R155" s="170"/>
      <c r="S155" s="170"/>
      <c r="T155" s="184"/>
      <c r="U155" s="184"/>
      <c r="V155" s="185"/>
      <c r="W155" s="143"/>
      <c r="X155" s="142"/>
      <c r="Y155" s="142"/>
      <c r="Z155" s="180"/>
      <c r="AA155" s="207"/>
      <c r="AB155" s="208"/>
      <c r="AC155" s="208"/>
      <c r="AD155" s="208"/>
      <c r="AE155" s="208"/>
      <c r="AF155" s="417"/>
      <c r="AG155" s="174"/>
      <c r="AH155" s="175"/>
      <c r="AI155" s="162"/>
      <c r="AJ155" s="161"/>
    </row>
    <row r="156" spans="1:42" s="37" customFormat="1">
      <c r="C156" s="142"/>
      <c r="D156" s="142"/>
      <c r="E156" s="143"/>
      <c r="F156" s="170"/>
      <c r="G156" s="170"/>
      <c r="H156" s="170"/>
      <c r="I156" s="170"/>
      <c r="J156" s="170"/>
      <c r="K156" s="170"/>
      <c r="L156" s="170"/>
      <c r="M156" s="170"/>
      <c r="N156" s="170"/>
      <c r="O156" s="170"/>
      <c r="P156" s="170"/>
      <c r="Q156" s="170"/>
      <c r="R156" s="170"/>
      <c r="S156" s="170"/>
      <c r="T156" s="184"/>
      <c r="U156" s="184"/>
      <c r="V156" s="185"/>
      <c r="W156" s="143"/>
      <c r="X156" s="142"/>
      <c r="Y156" s="142"/>
      <c r="Z156" s="142"/>
      <c r="AA156" s="142"/>
      <c r="AB156" s="177"/>
      <c r="AC156" s="177"/>
      <c r="AD156" s="177"/>
      <c r="AE156" s="177"/>
      <c r="AF156" s="397"/>
      <c r="AG156" s="174"/>
      <c r="AH156" s="175"/>
      <c r="AI156" s="162"/>
      <c r="AJ156" s="161"/>
    </row>
    <row r="157" spans="1:42">
      <c r="A157" s="587"/>
      <c r="B157" s="556"/>
      <c r="C157" s="557"/>
      <c r="D157" s="589"/>
      <c r="E157" s="592" t="s">
        <v>231</v>
      </c>
      <c r="F157" s="559"/>
      <c r="G157" s="559"/>
      <c r="H157" s="559"/>
      <c r="I157" s="559"/>
      <c r="J157" s="559"/>
      <c r="K157" s="559"/>
      <c r="L157" s="559"/>
      <c r="M157" s="559"/>
      <c r="N157" s="559"/>
      <c r="O157" s="559"/>
      <c r="P157" s="559"/>
      <c r="Q157" s="559"/>
      <c r="R157" s="559"/>
      <c r="S157" s="559"/>
      <c r="T157" s="559"/>
      <c r="U157" s="559"/>
      <c r="V157" s="559"/>
      <c r="W157" s="559"/>
      <c r="X157" s="544"/>
      <c r="Y157" s="544"/>
      <c r="Z157" s="544"/>
      <c r="AA157" s="544"/>
      <c r="AB157" s="544"/>
      <c r="AC157" s="544"/>
      <c r="AD157" s="544"/>
      <c r="AE157" s="544"/>
      <c r="AF157" s="550"/>
      <c r="AG157" s="544"/>
      <c r="AH157" s="583"/>
      <c r="AI157" s="584"/>
      <c r="AJ157" s="585"/>
    </row>
    <row r="158" spans="1:42" s="37" customFormat="1">
      <c r="A158" s="120"/>
      <c r="B158" s="120"/>
      <c r="C158" s="115"/>
      <c r="D158" s="115"/>
      <c r="E158" s="143"/>
      <c r="F158" s="143"/>
      <c r="G158" s="143"/>
      <c r="H158" s="143"/>
      <c r="I158" s="143"/>
      <c r="J158" s="143"/>
      <c r="K158" s="143"/>
      <c r="L158" s="143"/>
      <c r="M158" s="143"/>
      <c r="N158" s="143"/>
      <c r="O158" s="143"/>
      <c r="P158" s="143"/>
      <c r="Q158" s="143"/>
      <c r="R158" s="143"/>
      <c r="S158" s="143"/>
      <c r="T158" s="176"/>
      <c r="U158" s="176"/>
      <c r="V158" s="176"/>
      <c r="W158" s="143"/>
      <c r="X158" s="115"/>
      <c r="Y158" s="115"/>
      <c r="Z158" s="115"/>
      <c r="AA158" s="115"/>
      <c r="AB158" s="117"/>
      <c r="AC158" s="117"/>
      <c r="AD158" s="117"/>
      <c r="AE158" s="117"/>
      <c r="AF158" s="399"/>
      <c r="AG158" s="396"/>
      <c r="AH158" s="148"/>
      <c r="AI158" s="115"/>
      <c r="AJ158" s="178"/>
      <c r="AL158" s="174"/>
      <c r="AM158" s="174"/>
      <c r="AN158" s="174"/>
      <c r="AO158" s="174"/>
      <c r="AP158" s="174"/>
    </row>
    <row r="159" spans="1:42" ht="12.75" customHeight="1">
      <c r="A159" s="587"/>
      <c r="B159" s="556"/>
      <c r="C159" s="557"/>
      <c r="D159" s="589"/>
      <c r="E159" s="592" t="s">
        <v>446</v>
      </c>
      <c r="F159" s="559"/>
      <c r="G159" s="559"/>
      <c r="H159" s="559"/>
      <c r="I159" s="559"/>
      <c r="J159" s="559"/>
      <c r="K159" s="559"/>
      <c r="L159" s="559"/>
      <c r="M159" s="559"/>
      <c r="N159" s="559"/>
      <c r="O159" s="559"/>
      <c r="P159" s="559"/>
      <c r="Q159" s="559"/>
      <c r="R159" s="559"/>
      <c r="S159" s="559"/>
      <c r="T159" s="559"/>
      <c r="U159" s="559"/>
      <c r="V159" s="559"/>
      <c r="W159" s="559"/>
      <c r="X159" s="544"/>
      <c r="Y159" s="544"/>
      <c r="Z159" s="544"/>
      <c r="AA159" s="544"/>
      <c r="AB159" s="544"/>
      <c r="AC159" s="544"/>
      <c r="AD159" s="544"/>
      <c r="AE159" s="544"/>
      <c r="AF159" s="550"/>
      <c r="AG159" s="544"/>
      <c r="AH159" s="583"/>
      <c r="AI159" s="584"/>
      <c r="AJ159" s="585"/>
    </row>
    <row r="160" spans="1:42" s="37" customFormat="1">
      <c r="A160" s="120"/>
      <c r="B160" s="120"/>
      <c r="C160" s="115"/>
      <c r="D160" s="115"/>
      <c r="E160" s="143"/>
      <c r="F160" s="143"/>
      <c r="G160" s="143"/>
      <c r="H160" s="143"/>
      <c r="I160" s="143"/>
      <c r="J160" s="143"/>
      <c r="K160" s="143"/>
      <c r="L160" s="143"/>
      <c r="M160" s="143"/>
      <c r="N160" s="143"/>
      <c r="O160" s="143"/>
      <c r="P160" s="143"/>
      <c r="Q160" s="143"/>
      <c r="R160" s="143"/>
      <c r="S160" s="143"/>
      <c r="T160" s="176"/>
      <c r="U160" s="176"/>
      <c r="V160" s="176"/>
      <c r="W160" s="143"/>
      <c r="X160" s="115"/>
      <c r="Y160" s="115"/>
      <c r="Z160" s="115"/>
      <c r="AA160" s="115"/>
      <c r="AB160" s="117"/>
      <c r="AC160" s="117"/>
      <c r="AD160" s="117"/>
      <c r="AE160" s="117"/>
      <c r="AF160" s="399"/>
      <c r="AG160" s="396"/>
      <c r="AH160" s="148"/>
      <c r="AI160" s="115"/>
      <c r="AJ160" s="178"/>
      <c r="AL160" s="174"/>
      <c r="AM160" s="174"/>
      <c r="AN160" s="174"/>
      <c r="AO160" s="174"/>
      <c r="AP160" s="174"/>
    </row>
    <row r="161" spans="1:42" s="37" customFormat="1">
      <c r="A161" s="120"/>
      <c r="B161" s="120"/>
      <c r="C161" s="115"/>
      <c r="D161" s="115" t="s">
        <v>60</v>
      </c>
      <c r="E161" s="143" t="s">
        <v>440</v>
      </c>
      <c r="F161" s="143"/>
      <c r="G161" s="143"/>
      <c r="H161" s="143"/>
      <c r="I161" s="143"/>
      <c r="J161" s="143"/>
      <c r="K161" s="143"/>
      <c r="L161" s="143"/>
      <c r="M161" s="143"/>
      <c r="N161" s="143"/>
      <c r="O161" s="143"/>
      <c r="P161" s="143"/>
      <c r="Q161" s="143"/>
      <c r="R161" s="143"/>
      <c r="S161" s="143"/>
      <c r="T161" s="176"/>
      <c r="U161" s="176"/>
      <c r="V161" s="176"/>
      <c r="W161" s="143"/>
      <c r="X161" s="115"/>
      <c r="Y161" s="115"/>
      <c r="Z161" s="115"/>
      <c r="AA161" s="115"/>
      <c r="AB161" s="395">
        <f>AA162</f>
        <v>0</v>
      </c>
      <c r="AC161" s="395">
        <f t="shared" ref="AC161:AF161" si="21">AB162</f>
        <v>96.095601782438834</v>
      </c>
      <c r="AD161" s="395">
        <f t="shared" si="21"/>
        <v>193.59363166530034</v>
      </c>
      <c r="AE161" s="395">
        <f t="shared" si="21"/>
        <v>292.04100945354514</v>
      </c>
      <c r="AF161" s="398">
        <f t="shared" si="21"/>
        <v>390.96861835295215</v>
      </c>
      <c r="AG161" s="142"/>
      <c r="AH161" s="148"/>
      <c r="AI161" s="115"/>
      <c r="AJ161" s="161" t="s">
        <v>270</v>
      </c>
      <c r="AL161" s="174"/>
      <c r="AM161" s="174"/>
      <c r="AN161" s="174"/>
      <c r="AO161" s="174"/>
      <c r="AP161" s="174"/>
    </row>
    <row r="162" spans="1:42" s="37" customFormat="1">
      <c r="A162" s="120"/>
      <c r="B162" s="120"/>
      <c r="C162" s="115"/>
      <c r="D162" s="115" t="s">
        <v>60</v>
      </c>
      <c r="E162" s="143" t="s">
        <v>441</v>
      </c>
      <c r="F162" s="143"/>
      <c r="G162" s="143"/>
      <c r="H162" s="143"/>
      <c r="I162" s="143"/>
      <c r="J162" s="143"/>
      <c r="K162" s="143"/>
      <c r="L162" s="143"/>
      <c r="M162" s="143"/>
      <c r="N162" s="143"/>
      <c r="O162" s="143"/>
      <c r="P162" s="143"/>
      <c r="Q162" s="143"/>
      <c r="R162" s="143"/>
      <c r="S162" s="143"/>
      <c r="T162" s="176"/>
      <c r="U162" s="176"/>
      <c r="V162" s="176"/>
      <c r="W162" s="143"/>
      <c r="X162" s="115"/>
      <c r="Y162" s="115"/>
      <c r="Z162" s="115"/>
      <c r="AA162" s="202"/>
      <c r="AB162" s="395">
        <f>AB161+AB138*AB$26</f>
        <v>96.095601782438834</v>
      </c>
      <c r="AC162" s="395">
        <f t="shared" ref="AC162:AF162" si="22">AC161+AC138*AC$26</f>
        <v>193.59363166530034</v>
      </c>
      <c r="AD162" s="395">
        <f t="shared" si="22"/>
        <v>292.04100945354514</v>
      </c>
      <c r="AE162" s="395">
        <f t="shared" si="22"/>
        <v>390.96861835295215</v>
      </c>
      <c r="AF162" s="398">
        <f t="shared" si="22"/>
        <v>490.37880095430745</v>
      </c>
      <c r="AG162" s="142"/>
      <c r="AH162" s="148"/>
      <c r="AI162" s="115"/>
      <c r="AJ162" s="161" t="s">
        <v>270</v>
      </c>
      <c r="AL162" s="174"/>
      <c r="AM162" s="174"/>
      <c r="AN162" s="174"/>
      <c r="AO162" s="174"/>
      <c r="AP162" s="174"/>
    </row>
    <row r="163" spans="1:42" s="37" customFormat="1">
      <c r="A163" s="120"/>
      <c r="B163" s="120"/>
      <c r="C163" s="115"/>
      <c r="D163" s="115" t="s">
        <v>60</v>
      </c>
      <c r="E163" s="143" t="s">
        <v>444</v>
      </c>
      <c r="F163" s="143"/>
      <c r="G163" s="143"/>
      <c r="H163" s="143"/>
      <c r="I163" s="143"/>
      <c r="J163" s="143"/>
      <c r="K163" s="143"/>
      <c r="L163" s="143"/>
      <c r="M163" s="143"/>
      <c r="N163" s="143"/>
      <c r="O163" s="143"/>
      <c r="P163" s="143"/>
      <c r="Q163" s="143"/>
      <c r="R163" s="143"/>
      <c r="S163" s="143"/>
      <c r="T163" s="176"/>
      <c r="U163" s="176"/>
      <c r="V163" s="176"/>
      <c r="W163" s="143"/>
      <c r="X163" s="115"/>
      <c r="Y163" s="115"/>
      <c r="Z163" s="115"/>
      <c r="AA163" s="115"/>
      <c r="AB163" s="395">
        <f>(AB162+AB161)/2</f>
        <v>48.047800891219417</v>
      </c>
      <c r="AC163" s="395">
        <f t="shared" ref="AC163:AF163" si="23">(AC162+AC161)/2</f>
        <v>144.84461672386959</v>
      </c>
      <c r="AD163" s="395">
        <f t="shared" si="23"/>
        <v>242.81732055942274</v>
      </c>
      <c r="AE163" s="395">
        <f t="shared" si="23"/>
        <v>341.50481390324865</v>
      </c>
      <c r="AF163" s="398">
        <f t="shared" si="23"/>
        <v>440.67370965362977</v>
      </c>
      <c r="AG163" s="142"/>
      <c r="AH163" s="148"/>
      <c r="AI163" s="115"/>
      <c r="AJ163" s="161" t="s">
        <v>270</v>
      </c>
      <c r="AL163" s="174"/>
      <c r="AM163" s="174"/>
      <c r="AN163" s="174"/>
      <c r="AO163" s="174"/>
      <c r="AP163" s="174"/>
    </row>
    <row r="164" spans="1:42" s="37" customFormat="1">
      <c r="A164" s="120"/>
      <c r="B164" s="120"/>
      <c r="C164" s="115"/>
      <c r="D164" s="115"/>
      <c r="E164" s="143"/>
      <c r="F164" s="143"/>
      <c r="G164" s="143"/>
      <c r="H164" s="143"/>
      <c r="I164" s="143"/>
      <c r="J164" s="143"/>
      <c r="K164" s="143"/>
      <c r="L164" s="143"/>
      <c r="M164" s="143"/>
      <c r="N164" s="143"/>
      <c r="O164" s="143"/>
      <c r="P164" s="143"/>
      <c r="Q164" s="143"/>
      <c r="R164" s="143"/>
      <c r="S164" s="143"/>
      <c r="T164" s="176"/>
      <c r="U164" s="176"/>
      <c r="V164" s="176"/>
      <c r="W164" s="143"/>
      <c r="X164" s="115"/>
      <c r="Y164" s="115"/>
      <c r="Z164" s="115"/>
      <c r="AA164" s="115"/>
      <c r="AB164" s="173"/>
      <c r="AC164" s="173"/>
      <c r="AD164" s="173"/>
      <c r="AE164" s="173"/>
      <c r="AF164" s="400"/>
      <c r="AG164" s="142"/>
      <c r="AH164" s="148"/>
      <c r="AI164" s="115"/>
      <c r="AJ164" s="178"/>
      <c r="AL164" s="174"/>
      <c r="AM164" s="174"/>
      <c r="AN164" s="174"/>
      <c r="AO164" s="174"/>
      <c r="AP164" s="174"/>
    </row>
    <row r="165" spans="1:42" s="37" customFormat="1">
      <c r="A165" s="120"/>
      <c r="B165" s="120"/>
      <c r="C165" s="115"/>
      <c r="D165" s="115" t="s">
        <v>60</v>
      </c>
      <c r="E165" s="143" t="s">
        <v>442</v>
      </c>
      <c r="F165" s="143"/>
      <c r="G165" s="143"/>
      <c r="H165" s="143"/>
      <c r="I165" s="143"/>
      <c r="J165" s="143"/>
      <c r="K165" s="143"/>
      <c r="L165" s="143"/>
      <c r="M165" s="143"/>
      <c r="N165" s="143"/>
      <c r="O165" s="143"/>
      <c r="P165" s="143"/>
      <c r="Q165" s="143"/>
      <c r="R165" s="143"/>
      <c r="S165" s="143"/>
      <c r="T165" s="176"/>
      <c r="U165" s="176"/>
      <c r="V165" s="176"/>
      <c r="W165" s="143"/>
      <c r="X165" s="115"/>
      <c r="Y165" s="115"/>
      <c r="Z165" s="115"/>
      <c r="AA165" s="115"/>
      <c r="AB165" s="173">
        <f>AA166</f>
        <v>0</v>
      </c>
      <c r="AC165" s="173">
        <f t="shared" ref="AC165:AF165" si="24">AB166</f>
        <v>0</v>
      </c>
      <c r="AD165" s="173">
        <f t="shared" si="24"/>
        <v>0</v>
      </c>
      <c r="AE165" s="173">
        <f t="shared" si="24"/>
        <v>0</v>
      </c>
      <c r="AF165" s="400">
        <f t="shared" si="24"/>
        <v>0</v>
      </c>
      <c r="AG165" s="142"/>
      <c r="AH165" s="148"/>
      <c r="AI165" s="115"/>
      <c r="AJ165" s="161" t="s">
        <v>270</v>
      </c>
      <c r="AL165" s="174"/>
      <c r="AM165" s="174"/>
      <c r="AN165" s="174"/>
      <c r="AO165" s="174"/>
      <c r="AP165" s="174"/>
    </row>
    <row r="166" spans="1:42" s="37" customFormat="1">
      <c r="A166" s="120"/>
      <c r="B166" s="120"/>
      <c r="C166" s="115"/>
      <c r="D166" s="115" t="s">
        <v>60</v>
      </c>
      <c r="E166" s="143" t="s">
        <v>443</v>
      </c>
      <c r="F166" s="143"/>
      <c r="G166" s="143"/>
      <c r="H166" s="143"/>
      <c r="I166" s="143"/>
      <c r="J166" s="143"/>
      <c r="K166" s="143"/>
      <c r="L166" s="143"/>
      <c r="M166" s="143"/>
      <c r="N166" s="143"/>
      <c r="O166" s="143"/>
      <c r="P166" s="143"/>
      <c r="Q166" s="143"/>
      <c r="R166" s="143"/>
      <c r="S166" s="143"/>
      <c r="T166" s="176"/>
      <c r="U166" s="176"/>
      <c r="V166" s="176"/>
      <c r="W166" s="143"/>
      <c r="X166" s="115"/>
      <c r="Y166" s="115"/>
      <c r="Z166" s="115"/>
      <c r="AA166" s="115"/>
      <c r="AB166" s="173">
        <f>AB165+AB142*AB$26</f>
        <v>0</v>
      </c>
      <c r="AC166" s="173">
        <f t="shared" ref="AC166:AF166" si="25">AC165+AC142*AC$26</f>
        <v>0</v>
      </c>
      <c r="AD166" s="173">
        <f t="shared" si="25"/>
        <v>0</v>
      </c>
      <c r="AE166" s="173">
        <f t="shared" si="25"/>
        <v>0</v>
      </c>
      <c r="AF166" s="400">
        <f t="shared" si="25"/>
        <v>0</v>
      </c>
      <c r="AG166" s="142"/>
      <c r="AH166" s="148"/>
      <c r="AI166" s="115"/>
      <c r="AJ166" s="161" t="s">
        <v>270</v>
      </c>
      <c r="AL166" s="174"/>
      <c r="AM166" s="174"/>
      <c r="AN166" s="174"/>
      <c r="AO166" s="174"/>
      <c r="AP166" s="174"/>
    </row>
    <row r="167" spans="1:42" s="37" customFormat="1">
      <c r="A167" s="120"/>
      <c r="B167" s="120"/>
      <c r="C167" s="115"/>
      <c r="D167" s="115" t="s">
        <v>60</v>
      </c>
      <c r="E167" s="143" t="s">
        <v>445</v>
      </c>
      <c r="F167" s="143"/>
      <c r="G167" s="143"/>
      <c r="H167" s="143"/>
      <c r="I167" s="143"/>
      <c r="J167" s="143"/>
      <c r="K167" s="143"/>
      <c r="L167" s="143"/>
      <c r="M167" s="143"/>
      <c r="N167" s="143"/>
      <c r="O167" s="143"/>
      <c r="P167" s="143"/>
      <c r="Q167" s="143"/>
      <c r="R167" s="143"/>
      <c r="S167" s="143"/>
      <c r="T167" s="176"/>
      <c r="U167" s="176"/>
      <c r="V167" s="176"/>
      <c r="W167" s="143"/>
      <c r="X167" s="115"/>
      <c r="Y167" s="115"/>
      <c r="Z167" s="115"/>
      <c r="AA167" s="115"/>
      <c r="AB167" s="173">
        <f>(AB166+AB165)/2</f>
        <v>0</v>
      </c>
      <c r="AC167" s="173">
        <f t="shared" ref="AC167" si="26">(AC166+AC165)/2</f>
        <v>0</v>
      </c>
      <c r="AD167" s="173">
        <f t="shared" ref="AD167" si="27">(AD166+AD165)/2</f>
        <v>0</v>
      </c>
      <c r="AE167" s="173">
        <f t="shared" ref="AE167" si="28">(AE166+AE165)/2</f>
        <v>0</v>
      </c>
      <c r="AF167" s="400">
        <f t="shared" ref="AF167" si="29">(AF166+AF165)/2</f>
        <v>0</v>
      </c>
      <c r="AG167" s="142"/>
      <c r="AH167" s="148"/>
      <c r="AI167" s="115"/>
      <c r="AJ167" s="161" t="s">
        <v>270</v>
      </c>
      <c r="AL167" s="174"/>
      <c r="AM167" s="174"/>
      <c r="AN167" s="174"/>
      <c r="AO167" s="174"/>
      <c r="AP167" s="174"/>
    </row>
    <row r="168" spans="1:42" s="37" customFormat="1">
      <c r="A168" s="120"/>
      <c r="B168" s="120"/>
      <c r="C168" s="115"/>
      <c r="D168" s="115"/>
      <c r="E168" s="143"/>
      <c r="F168" s="143"/>
      <c r="G168" s="143"/>
      <c r="H168" s="143"/>
      <c r="I168" s="143"/>
      <c r="J168" s="143"/>
      <c r="K168" s="143"/>
      <c r="L168" s="143"/>
      <c r="M168" s="143"/>
      <c r="N168" s="143"/>
      <c r="O168" s="143"/>
      <c r="P168" s="143"/>
      <c r="Q168" s="143"/>
      <c r="R168" s="143"/>
      <c r="S168" s="143"/>
      <c r="T168" s="176"/>
      <c r="U168" s="176"/>
      <c r="V168" s="176"/>
      <c r="W168" s="143"/>
      <c r="X168" s="115"/>
      <c r="Y168" s="115"/>
      <c r="Z168" s="115"/>
      <c r="AA168" s="115"/>
      <c r="AB168" s="173"/>
      <c r="AC168" s="173"/>
      <c r="AD168" s="173"/>
      <c r="AE168" s="173"/>
      <c r="AF168" s="400"/>
      <c r="AG168" s="142"/>
      <c r="AH168" s="148"/>
      <c r="AI168" s="115"/>
      <c r="AJ168" s="178"/>
      <c r="AL168" s="174"/>
      <c r="AM168" s="174"/>
      <c r="AN168" s="174"/>
      <c r="AO168" s="174"/>
      <c r="AP168" s="174"/>
    </row>
    <row r="169" spans="1:42" ht="12.75" customHeight="1">
      <c r="A169" s="60"/>
      <c r="B169" s="556"/>
      <c r="C169" s="557"/>
      <c r="D169" s="589"/>
      <c r="E169" s="592" t="s">
        <v>447</v>
      </c>
      <c r="F169" s="559"/>
      <c r="G169" s="559"/>
      <c r="H169" s="559"/>
      <c r="I169" s="559"/>
      <c r="J169" s="559"/>
      <c r="K169" s="559"/>
      <c r="L169" s="559"/>
      <c r="M169" s="559"/>
      <c r="N169" s="559"/>
      <c r="O169" s="559"/>
      <c r="P169" s="559"/>
      <c r="Q169" s="559"/>
      <c r="R169" s="559"/>
      <c r="S169" s="559"/>
      <c r="T169" s="559"/>
      <c r="U169" s="559"/>
      <c r="V169" s="559"/>
      <c r="W169" s="559"/>
      <c r="X169" s="544"/>
      <c r="Y169" s="544"/>
      <c r="Z169" s="544"/>
      <c r="AA169" s="544"/>
      <c r="AB169" s="544"/>
      <c r="AC169" s="544"/>
      <c r="AD169" s="544"/>
      <c r="AE169" s="544"/>
      <c r="AF169" s="550"/>
      <c r="AG169" s="544"/>
      <c r="AH169" s="583"/>
      <c r="AI169" s="584"/>
      <c r="AJ169" s="585"/>
    </row>
    <row r="170" spans="1:42" s="37" customFormat="1">
      <c r="A170" s="120"/>
      <c r="B170" s="120"/>
      <c r="C170" s="115"/>
      <c r="D170" s="115"/>
      <c r="E170" s="143"/>
      <c r="F170" s="143"/>
      <c r="G170" s="143"/>
      <c r="H170" s="143"/>
      <c r="I170" s="143"/>
      <c r="J170" s="143"/>
      <c r="K170" s="143"/>
      <c r="L170" s="143"/>
      <c r="M170" s="143"/>
      <c r="N170" s="143"/>
      <c r="O170" s="143"/>
      <c r="P170" s="143"/>
      <c r="Q170" s="143"/>
      <c r="R170" s="143"/>
      <c r="S170" s="143"/>
      <c r="T170" s="176"/>
      <c r="U170" s="176"/>
      <c r="V170" s="176"/>
      <c r="W170" s="143"/>
      <c r="X170" s="115"/>
      <c r="Y170" s="115"/>
      <c r="Z170" s="115"/>
      <c r="AA170" s="115"/>
      <c r="AB170" s="117"/>
      <c r="AC170" s="117"/>
      <c r="AD170" s="117"/>
      <c r="AE170" s="117"/>
      <c r="AF170" s="399"/>
      <c r="AG170" s="396"/>
      <c r="AH170" s="148"/>
      <c r="AI170" s="115"/>
      <c r="AJ170" s="178"/>
      <c r="AL170" s="174"/>
      <c r="AM170" s="174"/>
      <c r="AN170" s="174"/>
      <c r="AO170" s="174"/>
      <c r="AP170" s="174"/>
    </row>
    <row r="171" spans="1:42" s="37" customFormat="1">
      <c r="A171" s="120"/>
      <c r="B171" s="120"/>
      <c r="C171" s="115"/>
      <c r="D171" s="115" t="s">
        <v>60</v>
      </c>
      <c r="E171" s="143" t="s">
        <v>440</v>
      </c>
      <c r="F171" s="143"/>
      <c r="G171" s="143"/>
      <c r="H171" s="143"/>
      <c r="I171" s="143"/>
      <c r="J171" s="143"/>
      <c r="K171" s="143"/>
      <c r="L171" s="143"/>
      <c r="M171" s="143"/>
      <c r="N171" s="143"/>
      <c r="O171" s="143"/>
      <c r="P171" s="143"/>
      <c r="Q171" s="143"/>
      <c r="R171" s="143"/>
      <c r="S171" s="143"/>
      <c r="T171" s="176"/>
      <c r="U171" s="176"/>
      <c r="V171" s="176"/>
      <c r="W171" s="143"/>
      <c r="X171" s="115"/>
      <c r="Y171" s="115"/>
      <c r="Z171" s="115"/>
      <c r="AA171" s="115"/>
      <c r="AB171" s="395">
        <f>AA172</f>
        <v>0</v>
      </c>
      <c r="AC171" s="395">
        <f t="shared" ref="AC171:AF171" si="30">AB172</f>
        <v>92.174270422217916</v>
      </c>
      <c r="AD171" s="395">
        <f t="shared" si="30"/>
        <v>184.08628383085957</v>
      </c>
      <c r="AE171" s="395">
        <f t="shared" si="30"/>
        <v>276.89325355311996</v>
      </c>
      <c r="AF171" s="398">
        <f t="shared" si="30"/>
        <v>370.1529402008548</v>
      </c>
      <c r="AG171" s="142"/>
      <c r="AH171" s="148"/>
      <c r="AI171" s="115"/>
      <c r="AJ171" s="161" t="s">
        <v>270</v>
      </c>
      <c r="AL171" s="174"/>
      <c r="AM171" s="174"/>
      <c r="AN171" s="174"/>
      <c r="AO171" s="174"/>
      <c r="AP171" s="174"/>
    </row>
    <row r="172" spans="1:42" s="37" customFormat="1">
      <c r="A172" s="120"/>
      <c r="B172" s="120"/>
      <c r="C172" s="115"/>
      <c r="D172" s="115" t="s">
        <v>60</v>
      </c>
      <c r="E172" s="143" t="s">
        <v>441</v>
      </c>
      <c r="F172" s="143"/>
      <c r="G172" s="143"/>
      <c r="H172" s="143"/>
      <c r="I172" s="143"/>
      <c r="J172" s="143"/>
      <c r="K172" s="143"/>
      <c r="L172" s="143"/>
      <c r="M172" s="143"/>
      <c r="N172" s="143"/>
      <c r="O172" s="143"/>
      <c r="P172" s="143"/>
      <c r="Q172" s="143"/>
      <c r="R172" s="143"/>
      <c r="S172" s="143"/>
      <c r="T172" s="176"/>
      <c r="U172" s="176"/>
      <c r="V172" s="176"/>
      <c r="W172" s="143"/>
      <c r="X172" s="115"/>
      <c r="Y172" s="115"/>
      <c r="Z172" s="115"/>
      <c r="AA172" s="202"/>
      <c r="AB172" s="395">
        <f>AB171+AB139*AB$15</f>
        <v>92.174270422217916</v>
      </c>
      <c r="AC172" s="395">
        <f t="shared" ref="AC172:AF172" si="31">AC171+AC139*AC$15</f>
        <v>184.08628383085957</v>
      </c>
      <c r="AD172" s="395">
        <f t="shared" si="31"/>
        <v>276.89325355311996</v>
      </c>
      <c r="AE172" s="395">
        <f t="shared" si="31"/>
        <v>370.1529402008548</v>
      </c>
      <c r="AF172" s="398">
        <f t="shared" si="31"/>
        <v>463.86755214931031</v>
      </c>
      <c r="AG172" s="142"/>
      <c r="AH172" s="148"/>
      <c r="AI172" s="115"/>
      <c r="AJ172" s="161" t="s">
        <v>270</v>
      </c>
      <c r="AL172" s="174"/>
      <c r="AM172" s="174"/>
      <c r="AN172" s="174"/>
      <c r="AO172" s="174"/>
      <c r="AP172" s="174"/>
    </row>
    <row r="173" spans="1:42" s="37" customFormat="1">
      <c r="A173" s="120"/>
      <c r="B173" s="120"/>
      <c r="C173" s="115"/>
      <c r="D173" s="115" t="s">
        <v>60</v>
      </c>
      <c r="E173" s="143" t="s">
        <v>444</v>
      </c>
      <c r="F173" s="143"/>
      <c r="G173" s="143"/>
      <c r="H173" s="143"/>
      <c r="I173" s="143"/>
      <c r="J173" s="143"/>
      <c r="K173" s="143"/>
      <c r="L173" s="143"/>
      <c r="M173" s="143"/>
      <c r="N173" s="143"/>
      <c r="O173" s="143"/>
      <c r="P173" s="143"/>
      <c r="Q173" s="143"/>
      <c r="R173" s="143"/>
      <c r="S173" s="143"/>
      <c r="T173" s="176"/>
      <c r="U173" s="176"/>
      <c r="V173" s="176"/>
      <c r="W173" s="143"/>
      <c r="X173" s="115"/>
      <c r="Y173" s="115"/>
      <c r="Z173" s="115"/>
      <c r="AA173" s="115"/>
      <c r="AB173" s="395">
        <f>(AB172+AB171)/2</f>
        <v>46.087135211108958</v>
      </c>
      <c r="AC173" s="395">
        <f t="shared" ref="AC173" si="32">(AC172+AC171)/2</f>
        <v>138.13027712653874</v>
      </c>
      <c r="AD173" s="395">
        <f t="shared" ref="AD173" si="33">(AD172+AD171)/2</f>
        <v>230.48976869198975</v>
      </c>
      <c r="AE173" s="395">
        <f t="shared" ref="AE173" si="34">(AE172+AE171)/2</f>
        <v>323.52309687698738</v>
      </c>
      <c r="AF173" s="398">
        <f t="shared" ref="AF173" si="35">(AF172+AF171)/2</f>
        <v>417.01024617508256</v>
      </c>
      <c r="AG173" s="142"/>
      <c r="AH173" s="148"/>
      <c r="AI173" s="115"/>
      <c r="AJ173" s="161" t="s">
        <v>270</v>
      </c>
      <c r="AL173" s="174"/>
      <c r="AM173" s="174"/>
      <c r="AN173" s="174"/>
      <c r="AO173" s="174"/>
      <c r="AP173" s="174"/>
    </row>
    <row r="174" spans="1:42" s="37" customFormat="1">
      <c r="A174" s="120"/>
      <c r="B174" s="120"/>
      <c r="C174" s="115"/>
      <c r="D174" s="115"/>
      <c r="E174" s="143"/>
      <c r="F174" s="143"/>
      <c r="G174" s="143"/>
      <c r="H174" s="143"/>
      <c r="I174" s="143"/>
      <c r="J174" s="143"/>
      <c r="K174" s="143"/>
      <c r="L174" s="143"/>
      <c r="M174" s="143"/>
      <c r="N174" s="143"/>
      <c r="O174" s="143"/>
      <c r="P174" s="143"/>
      <c r="Q174" s="143"/>
      <c r="R174" s="143"/>
      <c r="S174" s="143"/>
      <c r="T174" s="176"/>
      <c r="U174" s="176"/>
      <c r="V174" s="176"/>
      <c r="W174" s="143"/>
      <c r="X174" s="115"/>
      <c r="Y174" s="115"/>
      <c r="Z174" s="115"/>
      <c r="AA174" s="115"/>
      <c r="AB174" s="395"/>
      <c r="AC174" s="395"/>
      <c r="AD174" s="395"/>
      <c r="AE174" s="395"/>
      <c r="AF174" s="398"/>
      <c r="AG174" s="142"/>
      <c r="AH174" s="148"/>
      <c r="AI174" s="115"/>
      <c r="AJ174" s="178"/>
      <c r="AL174" s="174"/>
      <c r="AM174" s="174"/>
      <c r="AN174" s="174"/>
      <c r="AO174" s="174"/>
      <c r="AP174" s="174"/>
    </row>
    <row r="175" spans="1:42" s="37" customFormat="1">
      <c r="A175" s="120"/>
      <c r="B175" s="120"/>
      <c r="C175" s="115"/>
      <c r="D175" s="115" t="s">
        <v>60</v>
      </c>
      <c r="E175" s="143" t="s">
        <v>442</v>
      </c>
      <c r="F175" s="143"/>
      <c r="G175" s="143"/>
      <c r="H175" s="143"/>
      <c r="I175" s="143"/>
      <c r="J175" s="143"/>
      <c r="K175" s="143"/>
      <c r="L175" s="143"/>
      <c r="M175" s="143"/>
      <c r="N175" s="143"/>
      <c r="O175" s="143"/>
      <c r="P175" s="143"/>
      <c r="Q175" s="143"/>
      <c r="R175" s="143"/>
      <c r="S175" s="143"/>
      <c r="T175" s="176"/>
      <c r="U175" s="176"/>
      <c r="V175" s="176"/>
      <c r="W175" s="143"/>
      <c r="X175" s="115"/>
      <c r="Y175" s="115"/>
      <c r="Z175" s="115"/>
      <c r="AA175" s="115"/>
      <c r="AB175" s="395">
        <f>AA176</f>
        <v>0</v>
      </c>
      <c r="AC175" s="395">
        <f t="shared" ref="AC175:AF175" si="36">AB176</f>
        <v>0</v>
      </c>
      <c r="AD175" s="395">
        <f t="shared" si="36"/>
        <v>0</v>
      </c>
      <c r="AE175" s="395">
        <f t="shared" si="36"/>
        <v>0</v>
      </c>
      <c r="AF175" s="398">
        <f t="shared" si="36"/>
        <v>0</v>
      </c>
      <c r="AG175" s="142"/>
      <c r="AH175" s="148"/>
      <c r="AI175" s="115"/>
      <c r="AJ175" s="161" t="s">
        <v>270</v>
      </c>
      <c r="AL175" s="174"/>
      <c r="AM175" s="174"/>
      <c r="AN175" s="174"/>
      <c r="AO175" s="174"/>
      <c r="AP175" s="174"/>
    </row>
    <row r="176" spans="1:42" s="37" customFormat="1">
      <c r="A176" s="120"/>
      <c r="B176" s="120"/>
      <c r="C176" s="115"/>
      <c r="D176" s="115" t="s">
        <v>60</v>
      </c>
      <c r="E176" s="143" t="s">
        <v>443</v>
      </c>
      <c r="F176" s="143"/>
      <c r="G176" s="143"/>
      <c r="H176" s="143"/>
      <c r="I176" s="143"/>
      <c r="J176" s="143"/>
      <c r="K176" s="143"/>
      <c r="L176" s="143"/>
      <c r="M176" s="143"/>
      <c r="N176" s="143"/>
      <c r="O176" s="143"/>
      <c r="P176" s="143"/>
      <c r="Q176" s="143"/>
      <c r="R176" s="143"/>
      <c r="S176" s="143"/>
      <c r="T176" s="176"/>
      <c r="U176" s="176"/>
      <c r="V176" s="176"/>
      <c r="W176" s="143"/>
      <c r="X176" s="115"/>
      <c r="Y176" s="115"/>
      <c r="Z176" s="115"/>
      <c r="AA176" s="115"/>
      <c r="AB176" s="395">
        <f>AB175+AB143*AB$15</f>
        <v>0</v>
      </c>
      <c r="AC176" s="395">
        <f t="shared" ref="AC176:AF176" si="37">AC175+AC143*AC$15</f>
        <v>0</v>
      </c>
      <c r="AD176" s="395">
        <f t="shared" si="37"/>
        <v>0</v>
      </c>
      <c r="AE176" s="395">
        <f t="shared" si="37"/>
        <v>0</v>
      </c>
      <c r="AF176" s="398">
        <f t="shared" si="37"/>
        <v>0</v>
      </c>
      <c r="AG176" s="142"/>
      <c r="AH176" s="148"/>
      <c r="AI176" s="115"/>
      <c r="AJ176" s="161" t="s">
        <v>270</v>
      </c>
      <c r="AL176" s="174"/>
      <c r="AM176" s="174"/>
      <c r="AN176" s="174"/>
      <c r="AO176" s="174"/>
      <c r="AP176" s="174"/>
    </row>
    <row r="177" spans="1:42" s="37" customFormat="1">
      <c r="A177" s="120"/>
      <c r="B177" s="120"/>
      <c r="C177" s="115"/>
      <c r="D177" s="115" t="s">
        <v>60</v>
      </c>
      <c r="E177" s="143" t="s">
        <v>445</v>
      </c>
      <c r="F177" s="143"/>
      <c r="G177" s="143"/>
      <c r="H177" s="143"/>
      <c r="I177" s="143"/>
      <c r="J177" s="143"/>
      <c r="K177" s="143"/>
      <c r="L177" s="143"/>
      <c r="M177" s="143"/>
      <c r="N177" s="143"/>
      <c r="O177" s="143"/>
      <c r="P177" s="143"/>
      <c r="Q177" s="143"/>
      <c r="R177" s="143"/>
      <c r="S177" s="143"/>
      <c r="T177" s="176"/>
      <c r="U177" s="176"/>
      <c r="V177" s="176"/>
      <c r="W177" s="143"/>
      <c r="X177" s="115"/>
      <c r="Y177" s="115"/>
      <c r="Z177" s="115"/>
      <c r="AA177" s="115"/>
      <c r="AB177" s="395">
        <f>(AB176+AB175)/2</f>
        <v>0</v>
      </c>
      <c r="AC177" s="395">
        <f t="shared" ref="AC177" si="38">(AC176+AC175)/2</f>
        <v>0</v>
      </c>
      <c r="AD177" s="395">
        <f t="shared" ref="AD177" si="39">(AD176+AD175)/2</f>
        <v>0</v>
      </c>
      <c r="AE177" s="395">
        <f t="shared" ref="AE177" si="40">(AE176+AE175)/2</f>
        <v>0</v>
      </c>
      <c r="AF177" s="398">
        <f t="shared" ref="AF177" si="41">(AF176+AF175)/2</f>
        <v>0</v>
      </c>
      <c r="AG177" s="142"/>
      <c r="AH177" s="148"/>
      <c r="AI177" s="115"/>
      <c r="AJ177" s="161" t="s">
        <v>270</v>
      </c>
      <c r="AL177" s="174"/>
      <c r="AM177" s="174"/>
      <c r="AN177" s="174"/>
      <c r="AO177" s="174"/>
      <c r="AP177" s="174"/>
    </row>
    <row r="178" spans="1:42" s="37" customFormat="1">
      <c r="A178" s="120"/>
      <c r="B178" s="120"/>
      <c r="C178" s="115"/>
      <c r="D178" s="115"/>
      <c r="E178" s="143"/>
      <c r="F178" s="143"/>
      <c r="G178" s="143"/>
      <c r="H178" s="143"/>
      <c r="I178" s="143"/>
      <c r="J178" s="143"/>
      <c r="K178" s="143"/>
      <c r="L178" s="143"/>
      <c r="M178" s="143"/>
      <c r="N178" s="143"/>
      <c r="O178" s="143"/>
      <c r="P178" s="143"/>
      <c r="Q178" s="143"/>
      <c r="R178" s="143"/>
      <c r="S178" s="143"/>
      <c r="T178" s="176"/>
      <c r="U178" s="176"/>
      <c r="V178" s="176"/>
      <c r="W178" s="143"/>
      <c r="X178" s="115"/>
      <c r="Y178" s="115"/>
      <c r="Z178" s="115"/>
      <c r="AA178" s="115"/>
      <c r="AB178" s="395"/>
      <c r="AC178" s="395"/>
      <c r="AD178" s="395"/>
      <c r="AE178" s="395"/>
      <c r="AF178" s="398"/>
      <c r="AG178" s="142"/>
      <c r="AH178" s="148"/>
      <c r="AI178" s="115"/>
      <c r="AJ178" s="178"/>
      <c r="AL178" s="174"/>
      <c r="AM178" s="174"/>
      <c r="AN178" s="174"/>
      <c r="AO178" s="174"/>
      <c r="AP178" s="174"/>
    </row>
    <row r="179" spans="1:42" ht="12.75" customHeight="1">
      <c r="A179" s="587"/>
      <c r="B179" s="556"/>
      <c r="C179" s="557"/>
      <c r="D179" s="589"/>
      <c r="E179" s="592" t="s">
        <v>448</v>
      </c>
      <c r="F179" s="559"/>
      <c r="G179" s="559"/>
      <c r="H179" s="559"/>
      <c r="I179" s="559"/>
      <c r="J179" s="559"/>
      <c r="K179" s="559"/>
      <c r="L179" s="559"/>
      <c r="M179" s="559"/>
      <c r="N179" s="559"/>
      <c r="O179" s="559"/>
      <c r="P179" s="559"/>
      <c r="Q179" s="559"/>
      <c r="R179" s="559"/>
      <c r="S179" s="559"/>
      <c r="T179" s="559"/>
      <c r="U179" s="559"/>
      <c r="V179" s="559"/>
      <c r="W179" s="559"/>
      <c r="X179" s="544"/>
      <c r="Y179" s="544"/>
      <c r="Z179" s="544"/>
      <c r="AA179" s="544"/>
      <c r="AB179" s="544"/>
      <c r="AC179" s="544"/>
      <c r="AD179" s="544"/>
      <c r="AE179" s="544"/>
      <c r="AF179" s="550"/>
      <c r="AG179" s="544"/>
      <c r="AH179" s="583"/>
      <c r="AI179" s="584"/>
      <c r="AJ179" s="585"/>
    </row>
    <row r="180" spans="1:42" s="37" customFormat="1">
      <c r="A180" s="120"/>
      <c r="B180" s="120"/>
      <c r="C180" s="115"/>
      <c r="D180" s="115"/>
      <c r="E180" s="143"/>
      <c r="F180" s="143"/>
      <c r="G180" s="143"/>
      <c r="H180" s="143"/>
      <c r="I180" s="143"/>
      <c r="J180" s="143"/>
      <c r="K180" s="143"/>
      <c r="L180" s="143"/>
      <c r="M180" s="143"/>
      <c r="N180" s="143"/>
      <c r="O180" s="143"/>
      <c r="P180" s="143"/>
      <c r="Q180" s="143"/>
      <c r="R180" s="143"/>
      <c r="S180" s="143"/>
      <c r="T180" s="176"/>
      <c r="U180" s="176"/>
      <c r="V180" s="176"/>
      <c r="W180" s="143"/>
      <c r="X180" s="115"/>
      <c r="Y180" s="115"/>
      <c r="Z180" s="115"/>
      <c r="AA180" s="115"/>
      <c r="AB180" s="117"/>
      <c r="AC180" s="117"/>
      <c r="AD180" s="117"/>
      <c r="AE180" s="117"/>
      <c r="AF180" s="399"/>
      <c r="AG180" s="142"/>
      <c r="AH180" s="148"/>
      <c r="AI180" s="115"/>
      <c r="AJ180" s="178"/>
      <c r="AL180" s="174"/>
      <c r="AM180" s="174"/>
      <c r="AN180" s="174"/>
      <c r="AO180" s="174"/>
      <c r="AP180" s="174"/>
    </row>
    <row r="181" spans="1:42" s="37" customFormat="1">
      <c r="C181" s="142"/>
      <c r="D181" s="169" t="s">
        <v>60</v>
      </c>
      <c r="E181" s="170" t="s">
        <v>274</v>
      </c>
      <c r="F181" s="170"/>
      <c r="G181" s="170"/>
      <c r="H181" s="170"/>
      <c r="I181" s="170"/>
      <c r="J181" s="170"/>
      <c r="K181" s="170"/>
      <c r="L181" s="170"/>
      <c r="M181" s="170"/>
      <c r="N181" s="170"/>
      <c r="O181" s="170"/>
      <c r="P181" s="170"/>
      <c r="Q181" s="170"/>
      <c r="R181" s="170"/>
      <c r="S181" s="170"/>
      <c r="T181" s="171"/>
      <c r="U181" s="171"/>
      <c r="V181" s="171"/>
      <c r="W181" s="170"/>
      <c r="X181" s="172"/>
      <c r="Y181" s="162"/>
      <c r="Z181" s="162"/>
      <c r="AA181" s="162"/>
      <c r="AB181" s="173">
        <f>(AB$139*AB$15)-(AB$138*AB$26)</f>
        <v>-3.9213313602209183</v>
      </c>
      <c r="AC181" s="173">
        <f>(AC$139*AC$15)-(AC$138*AC$26)</f>
        <v>-5.5860164742198464</v>
      </c>
      <c r="AD181" s="173">
        <f>(AD$139*AD$15)-(AD$138*AD$26)</f>
        <v>-5.6404080659844027</v>
      </c>
      <c r="AE181" s="173">
        <f>(AE$139*AE$15)-(AE$138*AE$26)</f>
        <v>-5.6679222516721666</v>
      </c>
      <c r="AF181" s="400">
        <f>(AF$139*AF$15)-(AF$138*AF$26)</f>
        <v>-5.6955706528998036</v>
      </c>
      <c r="AG181" s="174"/>
      <c r="AH181" s="175"/>
      <c r="AI181" s="162"/>
      <c r="AJ181" s="161" t="s">
        <v>270</v>
      </c>
    </row>
    <row r="182" spans="1:42" s="37" customFormat="1">
      <c r="C182" s="142"/>
      <c r="D182" s="169" t="s">
        <v>60</v>
      </c>
      <c r="E182" s="170" t="s">
        <v>275</v>
      </c>
      <c r="F182" s="170"/>
      <c r="G182" s="170"/>
      <c r="H182" s="170"/>
      <c r="I182" s="170"/>
      <c r="J182" s="170"/>
      <c r="K182" s="170"/>
      <c r="L182" s="170"/>
      <c r="M182" s="170"/>
      <c r="N182" s="170"/>
      <c r="O182" s="170"/>
      <c r="P182" s="170"/>
      <c r="Q182" s="170"/>
      <c r="R182" s="170"/>
      <c r="S182" s="170"/>
      <c r="T182" s="171"/>
      <c r="U182" s="171"/>
      <c r="V182" s="171"/>
      <c r="W182" s="170"/>
      <c r="X182" s="172"/>
      <c r="Y182" s="162"/>
      <c r="Z182" s="162"/>
      <c r="AA182" s="162"/>
      <c r="AB182" s="173">
        <f>(AB$143*AB$15)-(AB$142*AB$26)</f>
        <v>0</v>
      </c>
      <c r="AC182" s="173">
        <f>(AC$143*AC$15)-(AC$142*AC$26)</f>
        <v>0</v>
      </c>
      <c r="AD182" s="173">
        <f>(AD$143*AD$15)-(AD$142*AD$26)</f>
        <v>0</v>
      </c>
      <c r="AE182" s="173">
        <f>(AE$143*AE$15)-(AE$142*AE$26)</f>
        <v>0</v>
      </c>
      <c r="AF182" s="400">
        <f>(AF$143*AF$15)-(AF$142*AF$26)</f>
        <v>0</v>
      </c>
      <c r="AG182" s="174"/>
      <c r="AH182" s="175"/>
      <c r="AI182" s="162"/>
      <c r="AJ182" s="161" t="s">
        <v>270</v>
      </c>
    </row>
    <row r="183" spans="1:42" s="37" customFormat="1">
      <c r="C183" s="142"/>
      <c r="D183" s="169"/>
      <c r="E183" s="170"/>
      <c r="F183" s="170"/>
      <c r="G183" s="170"/>
      <c r="H183" s="170"/>
      <c r="I183" s="170"/>
      <c r="J183" s="170"/>
      <c r="K183" s="170"/>
      <c r="L183" s="170"/>
      <c r="M183" s="170"/>
      <c r="N183" s="170"/>
      <c r="O183" s="170"/>
      <c r="P183" s="170"/>
      <c r="Q183" s="170"/>
      <c r="R183" s="170"/>
      <c r="S183" s="170"/>
      <c r="T183" s="171"/>
      <c r="U183" s="171"/>
      <c r="V183" s="171"/>
      <c r="W183" s="170"/>
      <c r="X183" s="172"/>
      <c r="Y183" s="162"/>
      <c r="Z183" s="162"/>
      <c r="AA183" s="162"/>
      <c r="AB183" s="173"/>
      <c r="AC183" s="173"/>
      <c r="AD183" s="173"/>
      <c r="AE183" s="173"/>
      <c r="AF183" s="400"/>
      <c r="AG183" s="174"/>
      <c r="AH183" s="175"/>
      <c r="AI183" s="162"/>
      <c r="AJ183" s="161"/>
    </row>
    <row r="184" spans="1:42" s="37" customFormat="1">
      <c r="C184" s="142"/>
      <c r="D184" s="169" t="s">
        <v>60</v>
      </c>
      <c r="E184" s="170" t="s">
        <v>276</v>
      </c>
      <c r="F184" s="170"/>
      <c r="G184" s="170"/>
      <c r="H184" s="170"/>
      <c r="I184" s="170"/>
      <c r="J184" s="170"/>
      <c r="K184" s="170"/>
      <c r="L184" s="170"/>
      <c r="M184" s="170"/>
      <c r="N184" s="170"/>
      <c r="O184" s="170"/>
      <c r="P184" s="170"/>
      <c r="Q184" s="170"/>
      <c r="R184" s="170"/>
      <c r="S184" s="170"/>
      <c r="T184" s="171"/>
      <c r="U184" s="171"/>
      <c r="V184" s="171"/>
      <c r="W184" s="170"/>
      <c r="X184" s="172"/>
      <c r="Y184" s="162"/>
      <c r="Z184" s="162"/>
      <c r="AA184" s="162"/>
      <c r="AB184" s="173">
        <f>(AB173-AB163)*Input!$Y$59</f>
        <v>-9.999394968563341E-2</v>
      </c>
      <c r="AC184" s="173">
        <f>(AC173-AC163)*Input!$Y$59</f>
        <v>-0.34243131946387328</v>
      </c>
      <c r="AD184" s="173">
        <f>(AD173-AD163)*Input!$Y$59</f>
        <v>-0.62870514523908227</v>
      </c>
      <c r="AE184" s="173">
        <f>(AE173-AE163)*Input!$Y$59</f>
        <v>-0.91706756833932446</v>
      </c>
      <c r="AF184" s="400">
        <f>(AF173-AF163)*Input!$Y$59</f>
        <v>-1.2068366374059079</v>
      </c>
      <c r="AG184" s="174"/>
      <c r="AH184" s="175"/>
      <c r="AI184" s="162"/>
      <c r="AJ184" s="161" t="s">
        <v>270</v>
      </c>
    </row>
    <row r="185" spans="1:42" s="37" customFormat="1">
      <c r="C185" s="142"/>
      <c r="D185" s="169" t="s">
        <v>60</v>
      </c>
      <c r="E185" s="170" t="s">
        <v>277</v>
      </c>
      <c r="F185" s="170"/>
      <c r="G185" s="170"/>
      <c r="H185" s="170"/>
      <c r="I185" s="170"/>
      <c r="J185" s="170"/>
      <c r="K185" s="170"/>
      <c r="L185" s="170"/>
      <c r="M185" s="170"/>
      <c r="N185" s="170"/>
      <c r="O185" s="170"/>
      <c r="P185" s="170"/>
      <c r="Q185" s="170"/>
      <c r="R185" s="170"/>
      <c r="S185" s="170"/>
      <c r="T185" s="171"/>
      <c r="U185" s="171"/>
      <c r="V185" s="171"/>
      <c r="W185" s="170"/>
      <c r="X185" s="172"/>
      <c r="Y185" s="162"/>
      <c r="Z185" s="162"/>
      <c r="AA185" s="162"/>
      <c r="AB185" s="173">
        <f>(AB177-AB167)*Input!$Y$59</f>
        <v>0</v>
      </c>
      <c r="AC185" s="173">
        <f>(AC177-AC167)*Input!$Y$59</f>
        <v>0</v>
      </c>
      <c r="AD185" s="173">
        <f>(AD177-AD167)*Input!$Y$59</f>
        <v>0</v>
      </c>
      <c r="AE185" s="173">
        <f>(AE177-AE167)*Input!$Y$59</f>
        <v>0</v>
      </c>
      <c r="AF185" s="400">
        <f>(AF177-AF167)*Input!$Y$59</f>
        <v>0</v>
      </c>
      <c r="AG185" s="174"/>
      <c r="AH185" s="175"/>
      <c r="AI185" s="162"/>
      <c r="AJ185" s="161" t="s">
        <v>270</v>
      </c>
    </row>
    <row r="186" spans="1:42" s="37" customFormat="1">
      <c r="C186" s="142"/>
      <c r="D186" s="169"/>
      <c r="E186" s="170"/>
      <c r="F186" s="170"/>
      <c r="G186" s="170"/>
      <c r="H186" s="170"/>
      <c r="I186" s="170"/>
      <c r="J186" s="170"/>
      <c r="K186" s="170"/>
      <c r="L186" s="170"/>
      <c r="M186" s="170"/>
      <c r="N186" s="170"/>
      <c r="O186" s="170"/>
      <c r="P186" s="170"/>
      <c r="Q186" s="170"/>
      <c r="R186" s="170"/>
      <c r="S186" s="170"/>
      <c r="T186" s="171"/>
      <c r="U186" s="171"/>
      <c r="V186" s="171"/>
      <c r="W186" s="170"/>
      <c r="X186" s="172"/>
      <c r="Y186" s="162"/>
      <c r="Z186" s="162"/>
      <c r="AA186" s="162"/>
      <c r="AB186" s="173"/>
      <c r="AC186" s="173"/>
      <c r="AD186" s="173"/>
      <c r="AE186" s="173"/>
      <c r="AF186" s="400"/>
      <c r="AG186" s="174"/>
      <c r="AH186" s="175"/>
      <c r="AI186" s="162"/>
      <c r="AJ186" s="161"/>
    </row>
    <row r="187" spans="1:42" s="37" customFormat="1">
      <c r="C187" s="142"/>
      <c r="D187" s="169" t="s">
        <v>60</v>
      </c>
      <c r="E187" s="170" t="s">
        <v>272</v>
      </c>
      <c r="F187" s="170"/>
      <c r="G187" s="170"/>
      <c r="H187" s="170"/>
      <c r="I187" s="170"/>
      <c r="J187" s="170"/>
      <c r="K187" s="170"/>
      <c r="L187" s="170"/>
      <c r="M187" s="170"/>
      <c r="N187" s="170"/>
      <c r="O187" s="170"/>
      <c r="P187" s="170"/>
      <c r="Q187" s="170"/>
      <c r="R187" s="170"/>
      <c r="S187" s="170"/>
      <c r="T187" s="171"/>
      <c r="U187" s="171"/>
      <c r="V187" s="171"/>
      <c r="W187" s="170"/>
      <c r="X187" s="172"/>
      <c r="Y187" s="162"/>
      <c r="Z187" s="162"/>
      <c r="AA187" s="162"/>
      <c r="AB187" s="173">
        <f>$AH$130*AB63/SUM($AB$63:$AF$63)</f>
        <v>-2.7159351988546461</v>
      </c>
      <c r="AC187" s="173">
        <f>$AH$130*AC63/SUM($AB$63:$AF$63)</f>
        <v>-2.7159351988546461</v>
      </c>
      <c r="AD187" s="173">
        <f>$AH$130*AD63/SUM($AB$63:$AF$63)</f>
        <v>-2.7159351988546461</v>
      </c>
      <c r="AE187" s="173">
        <f>$AH$130*AE63/SUM($AB$63:$AF$63)</f>
        <v>-2.7159351988546461</v>
      </c>
      <c r="AF187" s="400">
        <f>$AH$130*AF63/SUM($AB$63:$AF$63)</f>
        <v>-2.7159351988546461</v>
      </c>
      <c r="AG187" s="174"/>
      <c r="AH187" s="175"/>
      <c r="AI187" s="162"/>
      <c r="AJ187" s="161" t="s">
        <v>270</v>
      </c>
    </row>
    <row r="188" spans="1:42" s="37" customFormat="1">
      <c r="C188" s="142"/>
      <c r="D188" s="169" t="s">
        <v>60</v>
      </c>
      <c r="E188" s="170" t="s">
        <v>273</v>
      </c>
      <c r="F188" s="170"/>
      <c r="G188" s="170"/>
      <c r="H188" s="170"/>
      <c r="I188" s="170"/>
      <c r="J188" s="170"/>
      <c r="K188" s="170"/>
      <c r="L188" s="170"/>
      <c r="M188" s="170"/>
      <c r="N188" s="170"/>
      <c r="O188" s="170"/>
      <c r="P188" s="170"/>
      <c r="Q188" s="170"/>
      <c r="R188" s="170"/>
      <c r="S188" s="170"/>
      <c r="T188" s="171"/>
      <c r="U188" s="171"/>
      <c r="V188" s="171"/>
      <c r="W188" s="170"/>
      <c r="X188" s="172"/>
      <c r="Y188" s="162"/>
      <c r="Z188" s="162"/>
      <c r="AA188" s="162"/>
      <c r="AB188" s="173">
        <f>IF(SUM($AB$74:$AF$74)=0,0,$AH$131*AB74/SUM($AB$74:$AF$74))</f>
        <v>0</v>
      </c>
      <c r="AC188" s="173">
        <f>IF(SUM($AB$74:$AF$74)=0,0,$AH$131*AC74/SUM($AB$74:$AF$74))</f>
        <v>0</v>
      </c>
      <c r="AD188" s="173">
        <f>IF(SUM($AB$74:$AF$74)=0,0,$AH$131*AD74/SUM($AB$74:$AF$74))</f>
        <v>0</v>
      </c>
      <c r="AE188" s="173">
        <f>IF(SUM($AB$74:$AF$74)=0,0,$AH$131*AE74/SUM($AB$74:$AF$74))</f>
        <v>0</v>
      </c>
      <c r="AF188" s="400">
        <f>IF(SUM($AB$74:$AF$74)=0,0,$AH$131*AF74/SUM($AB$74:$AF$74))</f>
        <v>0</v>
      </c>
      <c r="AG188" s="174"/>
      <c r="AH188" s="175"/>
      <c r="AI188" s="162"/>
      <c r="AJ188" s="161" t="s">
        <v>270</v>
      </c>
    </row>
    <row r="189" spans="1:42" s="37" customFormat="1">
      <c r="C189" s="142"/>
      <c r="D189" s="169"/>
      <c r="E189" s="170"/>
      <c r="F189" s="170"/>
      <c r="G189" s="170"/>
      <c r="H189" s="170"/>
      <c r="I189" s="170"/>
      <c r="J189" s="170"/>
      <c r="K189" s="170"/>
      <c r="L189" s="170"/>
      <c r="M189" s="170"/>
      <c r="N189" s="170"/>
      <c r="O189" s="170"/>
      <c r="P189" s="170"/>
      <c r="Q189" s="170"/>
      <c r="R189" s="170"/>
      <c r="S189" s="170"/>
      <c r="T189" s="171"/>
      <c r="U189" s="171"/>
      <c r="V189" s="171"/>
      <c r="W189" s="170"/>
      <c r="X189" s="172"/>
      <c r="Y189" s="162"/>
      <c r="Z189" s="162"/>
      <c r="AA189" s="162"/>
      <c r="AB189" s="173"/>
      <c r="AC189" s="173"/>
      <c r="AD189" s="173"/>
      <c r="AE189" s="173"/>
      <c r="AF189" s="400"/>
      <c r="AG189" s="174"/>
      <c r="AH189" s="175"/>
      <c r="AI189" s="162"/>
      <c r="AJ189" s="161"/>
    </row>
    <row r="190" spans="1:42" s="37" customFormat="1">
      <c r="C190" s="142"/>
      <c r="D190" s="169" t="s">
        <v>60</v>
      </c>
      <c r="E190" s="170" t="s">
        <v>449</v>
      </c>
      <c r="F190" s="170"/>
      <c r="G190" s="170"/>
      <c r="H190" s="170"/>
      <c r="I190" s="170"/>
      <c r="J190" s="170"/>
      <c r="K190" s="170"/>
      <c r="L190" s="170"/>
      <c r="M190" s="170"/>
      <c r="N190" s="170"/>
      <c r="O190" s="170"/>
      <c r="P190" s="170"/>
      <c r="Q190" s="170"/>
      <c r="R190" s="170"/>
      <c r="S190" s="170"/>
      <c r="T190" s="171"/>
      <c r="U190" s="171"/>
      <c r="V190" s="171"/>
      <c r="W190" s="170"/>
      <c r="X190" s="172"/>
      <c r="Y190" s="162"/>
      <c r="Z190" s="162"/>
      <c r="AA190" s="162"/>
      <c r="AB190" s="173">
        <f>AB187+AB184</f>
        <v>-2.8159291485402793</v>
      </c>
      <c r="AC190" s="173">
        <f t="shared" ref="AC190:AF190" si="42">AC187+AC184</f>
        <v>-3.0583665183185191</v>
      </c>
      <c r="AD190" s="173">
        <f t="shared" si="42"/>
        <v>-3.3446403440937282</v>
      </c>
      <c r="AE190" s="173">
        <f t="shared" si="42"/>
        <v>-3.6330027671939704</v>
      </c>
      <c r="AF190" s="400">
        <f t="shared" si="42"/>
        <v>-3.9227718362605541</v>
      </c>
      <c r="AG190" s="174"/>
      <c r="AH190" s="175"/>
      <c r="AI190" s="162"/>
      <c r="AJ190" s="161" t="s">
        <v>270</v>
      </c>
    </row>
    <row r="191" spans="1:42" s="37" customFormat="1">
      <c r="C191" s="142"/>
      <c r="D191" s="169" t="s">
        <v>60</v>
      </c>
      <c r="E191" s="170" t="s">
        <v>450</v>
      </c>
      <c r="F191" s="170"/>
      <c r="G191" s="170"/>
      <c r="H191" s="170"/>
      <c r="I191" s="170"/>
      <c r="J191" s="170"/>
      <c r="K191" s="170"/>
      <c r="L191" s="170"/>
      <c r="M191" s="170"/>
      <c r="N191" s="170"/>
      <c r="O191" s="170"/>
      <c r="P191" s="170"/>
      <c r="Q191" s="170"/>
      <c r="R191" s="170"/>
      <c r="S191" s="170"/>
      <c r="T191" s="171"/>
      <c r="U191" s="171"/>
      <c r="V191" s="171"/>
      <c r="W191" s="170"/>
      <c r="X191" s="172"/>
      <c r="Y191" s="162"/>
      <c r="Z191" s="162"/>
      <c r="AA191" s="162"/>
      <c r="AB191" s="173">
        <f>AB188+AB185</f>
        <v>0</v>
      </c>
      <c r="AC191" s="173">
        <f t="shared" ref="AC191:AF191" si="43">AC188+AC185</f>
        <v>0</v>
      </c>
      <c r="AD191" s="173">
        <f t="shared" si="43"/>
        <v>0</v>
      </c>
      <c r="AE191" s="173">
        <f t="shared" si="43"/>
        <v>0</v>
      </c>
      <c r="AF191" s="400">
        <f t="shared" si="43"/>
        <v>0</v>
      </c>
      <c r="AG191" s="174"/>
      <c r="AH191" s="175"/>
      <c r="AI191" s="162"/>
      <c r="AJ191" s="161" t="s">
        <v>270</v>
      </c>
    </row>
    <row r="192" spans="1:42" s="37" customFormat="1" ht="12.75" customHeight="1">
      <c r="A192" s="120"/>
      <c r="B192" s="120"/>
      <c r="C192" s="115"/>
      <c r="D192" s="115"/>
      <c r="E192" s="143"/>
      <c r="F192" s="143"/>
      <c r="G192" s="143"/>
      <c r="H192" s="143"/>
      <c r="I192" s="143"/>
      <c r="J192" s="143"/>
      <c r="K192" s="143"/>
      <c r="L192" s="143"/>
      <c r="M192" s="143"/>
      <c r="N192" s="143"/>
      <c r="O192" s="143"/>
      <c r="P192" s="143"/>
      <c r="Q192" s="143"/>
      <c r="R192" s="143"/>
      <c r="S192" s="143"/>
      <c r="T192" s="176"/>
      <c r="U192" s="176"/>
      <c r="V192" s="176"/>
      <c r="W192" s="143"/>
      <c r="X192" s="115"/>
      <c r="Y192" s="115"/>
      <c r="Z192" s="115"/>
      <c r="AA192" s="115"/>
      <c r="AB192" s="173"/>
      <c r="AC192" s="173"/>
      <c r="AD192" s="173"/>
      <c r="AE192" s="173"/>
      <c r="AF192" s="400"/>
      <c r="AG192" s="120"/>
      <c r="AH192" s="148"/>
      <c r="AI192" s="115"/>
      <c r="AJ192" s="178"/>
    </row>
    <row r="193" spans="1:36" s="37" customFormat="1">
      <c r="A193" s="120"/>
      <c r="B193" s="120"/>
      <c r="C193" s="115"/>
      <c r="D193" s="115" t="s">
        <v>60</v>
      </c>
      <c r="E193" s="143" t="s">
        <v>451</v>
      </c>
      <c r="F193" s="143"/>
      <c r="G193" s="143"/>
      <c r="H193" s="143"/>
      <c r="I193" s="143"/>
      <c r="J193" s="143"/>
      <c r="K193" s="143"/>
      <c r="L193" s="143"/>
      <c r="M193" s="143"/>
      <c r="N193" s="143"/>
      <c r="O193" s="143"/>
      <c r="P193" s="143"/>
      <c r="Q193" s="143"/>
      <c r="R193" s="143"/>
      <c r="S193" s="143"/>
      <c r="T193" s="176"/>
      <c r="U193" s="176"/>
      <c r="V193" s="176"/>
      <c r="W193" s="143"/>
      <c r="X193" s="115"/>
      <c r="Y193" s="115"/>
      <c r="Z193" s="115"/>
      <c r="AA193" s="115"/>
      <c r="AB193" s="173">
        <f>AB190/(1+Input!$Y$60)^AB$6</f>
        <v>-3.5900539053259655</v>
      </c>
      <c r="AC193" s="173">
        <f>AC190/(1+Input!$Y$60)^AC$6</f>
        <v>-3.6694330248647349</v>
      </c>
      <c r="AD193" s="173">
        <f>AD190/(1+Input!$Y$60)^AD$6</f>
        <v>-3.7764961579690834</v>
      </c>
      <c r="AE193" s="173">
        <f>AE190/(1+Input!$Y$60)^AE$6</f>
        <v>-3.8604287404203128</v>
      </c>
      <c r="AF193" s="400">
        <f>AF190/(1+Input!$Y$60)^AF$6</f>
        <v>-3.9227718362605541</v>
      </c>
      <c r="AG193" s="120"/>
      <c r="AH193" s="231">
        <f>SUM(AB193:AF193)</f>
        <v>-18.819183664840651</v>
      </c>
      <c r="AI193" s="115"/>
      <c r="AJ193" s="161" t="s">
        <v>270</v>
      </c>
    </row>
    <row r="194" spans="1:36" s="37" customFormat="1">
      <c r="A194" s="120"/>
      <c r="B194" s="120"/>
      <c r="C194" s="115"/>
      <c r="D194" s="115" t="s">
        <v>60</v>
      </c>
      <c r="E194" s="200" t="s">
        <v>452</v>
      </c>
      <c r="F194" s="143"/>
      <c r="G194" s="143"/>
      <c r="H194" s="143"/>
      <c r="I194" s="143"/>
      <c r="J194" s="143"/>
      <c r="K194" s="143"/>
      <c r="L194" s="143"/>
      <c r="M194" s="143"/>
      <c r="N194" s="143"/>
      <c r="O194" s="143"/>
      <c r="P194" s="143"/>
      <c r="Q194" s="143"/>
      <c r="R194" s="143"/>
      <c r="S194" s="143"/>
      <c r="T194" s="176"/>
      <c r="U194" s="176"/>
      <c r="V194" s="176"/>
      <c r="W194" s="143"/>
      <c r="X194" s="115"/>
      <c r="Y194" s="115"/>
      <c r="Z194" s="115"/>
      <c r="AA194" s="115"/>
      <c r="AB194" s="173">
        <f>AB191/(1+Input!$Y$60)^AB$6</f>
        <v>0</v>
      </c>
      <c r="AC194" s="173">
        <f>AC191/(1+Input!$Y$60)^AC$6</f>
        <v>0</v>
      </c>
      <c r="AD194" s="173">
        <f>AD191/(1+Input!$Y$60)^AD$6</f>
        <v>0</v>
      </c>
      <c r="AE194" s="173">
        <f>AE191/(1+Input!$Y$60)^AE$6</f>
        <v>0</v>
      </c>
      <c r="AF194" s="400">
        <f>AF191/(1+Input!$Y$60)^AF$6</f>
        <v>0</v>
      </c>
      <c r="AG194" s="403"/>
      <c r="AH194" s="231">
        <f>SUM(AB194:AF194)</f>
        <v>0</v>
      </c>
      <c r="AI194" s="115"/>
      <c r="AJ194" s="161" t="s">
        <v>270</v>
      </c>
    </row>
    <row r="195" spans="1:36" s="37" customFormat="1">
      <c r="A195" s="120"/>
      <c r="B195" s="120"/>
      <c r="C195" s="115"/>
      <c r="D195" s="115"/>
      <c r="E195" s="200"/>
      <c r="F195" s="143"/>
      <c r="G195" s="143"/>
      <c r="H195" s="143"/>
      <c r="I195" s="143"/>
      <c r="J195" s="143"/>
      <c r="K195" s="143"/>
      <c r="L195" s="143"/>
      <c r="M195" s="143"/>
      <c r="N195" s="143"/>
      <c r="O195" s="143"/>
      <c r="P195" s="143"/>
      <c r="Q195" s="143"/>
      <c r="R195" s="143"/>
      <c r="S195" s="143"/>
      <c r="T195" s="176"/>
      <c r="U195" s="176"/>
      <c r="V195" s="176"/>
      <c r="W195" s="143"/>
      <c r="X195" s="115"/>
      <c r="Y195" s="115"/>
      <c r="Z195" s="115"/>
      <c r="AA195" s="115"/>
      <c r="AB195" s="173"/>
      <c r="AC195" s="173"/>
      <c r="AD195" s="173"/>
      <c r="AE195" s="173"/>
      <c r="AF195" s="419"/>
      <c r="AG195" s="420"/>
      <c r="AH195" s="165"/>
      <c r="AI195" s="115"/>
      <c r="AJ195" s="161"/>
    </row>
    <row r="196" spans="1:36" s="37" customFormat="1">
      <c r="A196" s="120"/>
      <c r="B196" s="120"/>
      <c r="C196" s="115"/>
      <c r="D196" s="115"/>
      <c r="E196" s="143"/>
      <c r="F196" s="143"/>
      <c r="G196" s="143"/>
      <c r="H196" s="143"/>
      <c r="I196" s="143"/>
      <c r="J196" s="143"/>
      <c r="K196" s="143"/>
      <c r="L196" s="143"/>
      <c r="M196" s="143"/>
      <c r="N196" s="143"/>
      <c r="O196" s="143"/>
      <c r="P196" s="143"/>
      <c r="Q196" s="143"/>
      <c r="R196" s="143"/>
      <c r="S196" s="143"/>
      <c r="T196" s="176"/>
      <c r="U196" s="176"/>
      <c r="V196" s="176"/>
      <c r="W196" s="143"/>
      <c r="X196" s="115"/>
      <c r="Y196" s="115"/>
      <c r="Z196" s="115"/>
      <c r="AA196" s="115"/>
      <c r="AB196" s="208"/>
      <c r="AC196" s="208"/>
      <c r="AD196" s="208"/>
      <c r="AE196" s="208"/>
      <c r="AF196" s="417"/>
      <c r="AG196" s="403"/>
      <c r="AH196" s="418"/>
      <c r="AI196" s="115"/>
      <c r="AJ196" s="178"/>
    </row>
    <row r="197" spans="1:36" s="37" customFormat="1">
      <c r="A197" s="120"/>
      <c r="B197" s="120"/>
      <c r="C197" s="115"/>
      <c r="D197" s="115"/>
      <c r="E197" s="200"/>
      <c r="F197" s="200"/>
      <c r="G197" s="200"/>
      <c r="H197" s="200"/>
      <c r="I197" s="200"/>
      <c r="J197" s="200"/>
      <c r="K197" s="200"/>
      <c r="L197" s="200"/>
      <c r="M197" s="200"/>
      <c r="N197" s="200"/>
      <c r="O197" s="200"/>
      <c r="P197" s="200"/>
      <c r="Q197" s="200"/>
      <c r="R197" s="200"/>
      <c r="S197" s="200"/>
      <c r="T197" s="176"/>
      <c r="U197" s="176"/>
      <c r="V197" s="176"/>
      <c r="W197" s="200"/>
      <c r="X197" s="115"/>
      <c r="Y197" s="115"/>
      <c r="Z197" s="142"/>
      <c r="AA197" s="142"/>
      <c r="AB197" s="117"/>
      <c r="AC197" s="117"/>
      <c r="AD197" s="117"/>
      <c r="AE197" s="117"/>
      <c r="AF197" s="399"/>
      <c r="AG197" s="120"/>
      <c r="AH197" s="418"/>
      <c r="AI197" s="142"/>
      <c r="AJ197" s="161"/>
    </row>
    <row r="198" spans="1:36" s="37" customFormat="1">
      <c r="A198" s="234"/>
      <c r="B198" s="234"/>
      <c r="C198" s="234"/>
      <c r="D198" s="234"/>
      <c r="E198" s="235"/>
      <c r="F198" s="235"/>
      <c r="G198" s="235"/>
      <c r="H198" s="235"/>
      <c r="I198" s="235"/>
      <c r="J198" s="235"/>
      <c r="K198" s="235"/>
      <c r="L198" s="235"/>
      <c r="M198" s="235"/>
      <c r="N198" s="235"/>
      <c r="O198" s="235"/>
      <c r="P198" s="235"/>
      <c r="Q198" s="235"/>
      <c r="R198" s="235"/>
      <c r="S198" s="235"/>
      <c r="T198" s="236"/>
      <c r="U198" s="236"/>
      <c r="V198" s="236"/>
      <c r="W198" s="235"/>
      <c r="X198" s="234"/>
      <c r="Y198" s="234"/>
      <c r="Z198" s="234"/>
      <c r="AA198" s="234"/>
      <c r="AB198" s="237"/>
      <c r="AC198" s="237"/>
      <c r="AD198" s="237"/>
      <c r="AE198" s="237"/>
      <c r="AF198" s="238"/>
      <c r="AG198" s="120"/>
      <c r="AH198" s="211"/>
      <c r="AI198" s="142"/>
      <c r="AJ198" s="161"/>
    </row>
    <row r="200" spans="1:36">
      <c r="AB200" s="388"/>
      <c r="AC200" s="388"/>
      <c r="AD200" s="388"/>
      <c r="AE200" s="388"/>
      <c r="AF200" s="388"/>
    </row>
    <row r="202" spans="1:36">
      <c r="Z202" s="22"/>
      <c r="AB202" s="388"/>
      <c r="AC202" s="388"/>
      <c r="AD202" s="388"/>
      <c r="AE202" s="388"/>
      <c r="AF202" s="388"/>
    </row>
    <row r="203" spans="1:36">
      <c r="AB203" s="389"/>
      <c r="AC203" s="389"/>
      <c r="AD203" s="389"/>
      <c r="AE203" s="389"/>
      <c r="AF203" s="389"/>
    </row>
    <row r="204" spans="1:36">
      <c r="AB204" s="388"/>
      <c r="AC204" s="388"/>
      <c r="AD204" s="388"/>
      <c r="AE204" s="388"/>
      <c r="AF204" s="388"/>
    </row>
    <row r="206" spans="1:36">
      <c r="AB206" s="389"/>
    </row>
  </sheetData>
  <customSheetViews>
    <customSheetView guid="{3FDF7207-004C-4A93-86DD-71ED7363ED58}" scale="80" hiddenColumns="1" showRuler="0">
      <pane xSplit="5" ySplit="3" topLeftCell="Y4" activePane="bottomRight" state="frozen"/>
      <selection pane="bottomRight" activeCell="Y4" sqref="Y4"/>
      <pageMargins left="0.75" right="0.75" top="1" bottom="1" header="0.5" footer="0.5"/>
      <pageSetup paperSize="9" orientation="portrait" verticalDpi="0" r:id="rId1"/>
      <headerFooter alignWithMargins="0"/>
    </customSheetView>
  </customSheetViews>
  <phoneticPr fontId="11" type="noConversion"/>
  <pageMargins left="0.75" right="0.75" top="1" bottom="1" header="0.5" footer="0.5"/>
  <pageSetup paperSize="8" scale="76" fitToHeight="0" orientation="landscape" r:id="rId2"/>
  <headerFooter alignWithMargins="0"/>
  <rowBreaks count="2" manualBreakCount="2">
    <brk id="72" max="36" man="1"/>
    <brk id="133" max="36" man="1"/>
  </row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T101"/>
  <sheetViews>
    <sheetView showGridLines="0" zoomScale="60" zoomScaleNormal="60" workbookViewId="0">
      <pane xSplit="24" ySplit="11" topLeftCell="Y12" activePane="bottomRight" state="frozen"/>
      <selection pane="topRight" activeCell="Y1" sqref="Y1"/>
      <selection pane="bottomLeft" activeCell="A12" sqref="A12"/>
      <selection pane="bottomRight" activeCell="Y12" sqref="Y12"/>
    </sheetView>
  </sheetViews>
  <sheetFormatPr defaultRowHeight="12.75"/>
  <cols>
    <col min="1" max="1" width="1.85546875" customWidth="1"/>
    <col min="2" max="2" width="8.85546875" customWidth="1"/>
    <col min="3" max="3" width="3.42578125" customWidth="1"/>
    <col min="4" max="4" width="0" hidden="1" customWidth="1"/>
    <col min="5" max="5" width="107.85546875" customWidth="1"/>
    <col min="6" max="23" width="0" hidden="1" customWidth="1"/>
    <col min="24" max="24" width="11.5703125" hidden="1" customWidth="1"/>
    <col min="25" max="32" width="18.85546875" customWidth="1"/>
    <col min="33" max="37" width="20.7109375" hidden="1" customWidth="1"/>
    <col min="38" max="38" width="3.140625" customWidth="1"/>
    <col min="39" max="39" width="23.85546875" customWidth="1"/>
    <col min="41" max="46" width="11.28515625" customWidth="1"/>
  </cols>
  <sheetData>
    <row r="1" spans="1:45" ht="26.85" customHeight="1">
      <c r="A1" s="601"/>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3"/>
    </row>
    <row r="2" spans="1:45" ht="26.85" customHeight="1">
      <c r="A2" s="604"/>
      <c r="B2" s="605"/>
      <c r="C2" s="605"/>
      <c r="D2" s="605"/>
      <c r="E2" s="620" t="str">
        <f>IF(Input!Y150="","",Input!Y150)</f>
        <v>Illustrative</v>
      </c>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7"/>
    </row>
    <row r="3" spans="1:45" ht="26.85" customHeight="1">
      <c r="A3" s="604"/>
      <c r="B3" s="605"/>
      <c r="C3" s="605"/>
      <c r="D3" s="605"/>
      <c r="E3" s="606"/>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7"/>
    </row>
    <row r="4" spans="1:45" ht="35.25" customHeight="1">
      <c r="A4" s="604"/>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8" t="s">
        <v>101</v>
      </c>
      <c r="AF4" s="609" t="s">
        <v>122</v>
      </c>
      <c r="AG4" s="609"/>
      <c r="AH4" s="609"/>
      <c r="AI4" s="609"/>
      <c r="AJ4" s="609"/>
      <c r="AK4" s="609"/>
      <c r="AL4" s="609"/>
      <c r="AM4" s="610"/>
    </row>
    <row r="5" spans="1:45" ht="26.85" customHeight="1">
      <c r="A5" s="604"/>
      <c r="B5" s="605"/>
      <c r="C5" s="605"/>
      <c r="D5" s="605"/>
      <c r="E5" s="621" t="s">
        <v>393</v>
      </c>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11"/>
      <c r="AG5" s="605"/>
      <c r="AH5" s="605"/>
      <c r="AI5" s="605"/>
      <c r="AJ5" s="605"/>
      <c r="AK5" s="605"/>
      <c r="AL5" s="605"/>
      <c r="AM5" s="607"/>
    </row>
    <row r="6" spans="1:45" ht="26.85" customHeight="1">
      <c r="A6" s="604"/>
      <c r="B6" s="605"/>
      <c r="C6" s="605"/>
      <c r="D6" s="605"/>
      <c r="E6" s="612"/>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7"/>
    </row>
    <row r="7" spans="1:45" ht="26.85" customHeight="1">
      <c r="A7" s="604"/>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c r="AL7" s="605"/>
      <c r="AM7" s="607"/>
    </row>
    <row r="8" spans="1:45" ht="26.85" customHeight="1">
      <c r="A8" s="604"/>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7"/>
    </row>
    <row r="9" spans="1:45" s="19" customFormat="1" ht="26.85" customHeight="1">
      <c r="A9" s="613" t="s">
        <v>23</v>
      </c>
      <c r="B9" s="614"/>
      <c r="C9" s="614"/>
      <c r="D9" s="615" t="s">
        <v>25</v>
      </c>
      <c r="E9" s="616"/>
      <c r="F9" s="617"/>
      <c r="G9" s="617"/>
      <c r="H9" s="617"/>
      <c r="I9" s="617"/>
      <c r="J9" s="617"/>
      <c r="K9" s="617"/>
      <c r="L9" s="617"/>
      <c r="M9" s="617"/>
      <c r="N9" s="617"/>
      <c r="O9" s="617"/>
      <c r="P9" s="617"/>
      <c r="Q9" s="617"/>
      <c r="R9" s="617"/>
      <c r="S9" s="617"/>
      <c r="T9" s="617"/>
      <c r="U9" s="617"/>
      <c r="V9" s="617"/>
      <c r="W9" s="617"/>
      <c r="X9" s="618"/>
      <c r="Y9" s="618"/>
      <c r="Z9" s="618"/>
      <c r="AA9" s="618"/>
      <c r="AB9" s="618"/>
      <c r="AC9" s="618"/>
      <c r="AD9" s="618"/>
      <c r="AE9" s="618"/>
      <c r="AF9" s="618"/>
      <c r="AG9" s="618"/>
      <c r="AH9" s="618"/>
      <c r="AI9" s="618"/>
      <c r="AJ9" s="618"/>
      <c r="AK9" s="618"/>
      <c r="AL9" s="618"/>
      <c r="AM9" s="619"/>
      <c r="AN9" s="30"/>
      <c r="AO9" s="2"/>
      <c r="AP9" s="2"/>
      <c r="AQ9" s="2"/>
      <c r="AR9" s="2"/>
      <c r="AS9" s="2"/>
    </row>
    <row r="10" spans="1:45" ht="18">
      <c r="A10" s="44"/>
      <c r="B10" s="46"/>
      <c r="C10" s="46"/>
      <c r="D10" s="47"/>
      <c r="E10" s="48"/>
      <c r="F10" s="48"/>
      <c r="G10" s="48"/>
      <c r="H10" s="48"/>
      <c r="I10" s="48"/>
      <c r="J10" s="48"/>
      <c r="K10" s="48"/>
      <c r="L10" s="48"/>
      <c r="M10" s="48"/>
      <c r="N10" s="48"/>
      <c r="O10" s="48"/>
      <c r="P10" s="48"/>
      <c r="Q10" s="48"/>
      <c r="R10" s="48"/>
      <c r="S10" s="48"/>
      <c r="T10" s="48"/>
      <c r="U10" s="48"/>
      <c r="V10" s="48"/>
      <c r="W10" s="48"/>
      <c r="X10" s="49"/>
      <c r="Y10" s="50"/>
      <c r="Z10" s="50"/>
      <c r="AA10" s="50"/>
      <c r="AB10" s="51"/>
      <c r="AC10" s="51"/>
      <c r="AD10" s="51"/>
      <c r="AE10" s="51"/>
      <c r="AF10" s="51"/>
      <c r="AG10" s="50"/>
      <c r="AH10" s="50"/>
      <c r="AI10" s="50"/>
      <c r="AJ10" s="50"/>
      <c r="AK10" s="50"/>
      <c r="AL10" s="50"/>
      <c r="AM10" s="52"/>
      <c r="AN10" s="30"/>
      <c r="AO10" s="2"/>
      <c r="AP10" s="2"/>
      <c r="AQ10" s="2"/>
      <c r="AR10" s="2"/>
      <c r="AS10" s="2"/>
    </row>
    <row r="11" spans="1:45" ht="18">
      <c r="A11" s="53" t="s">
        <v>28</v>
      </c>
      <c r="B11" s="8"/>
      <c r="C11" s="8"/>
      <c r="D11" s="9" t="s">
        <v>29</v>
      </c>
      <c r="E11" s="10"/>
      <c r="F11" s="41" t="s">
        <v>76</v>
      </c>
      <c r="G11" s="41" t="s">
        <v>77</v>
      </c>
      <c r="H11" s="41" t="s">
        <v>78</v>
      </c>
      <c r="I11" s="41" t="s">
        <v>79</v>
      </c>
      <c r="J11" s="41" t="s">
        <v>80</v>
      </c>
      <c r="K11" s="41" t="s">
        <v>81</v>
      </c>
      <c r="L11" s="41" t="s">
        <v>82</v>
      </c>
      <c r="M11" s="41" t="s">
        <v>83</v>
      </c>
      <c r="N11" s="41" t="s">
        <v>84</v>
      </c>
      <c r="O11" s="41" t="s">
        <v>85</v>
      </c>
      <c r="P11" s="41" t="s">
        <v>86</v>
      </c>
      <c r="Q11" s="41" t="s">
        <v>87</v>
      </c>
      <c r="R11" s="41" t="s">
        <v>88</v>
      </c>
      <c r="S11" s="41" t="s">
        <v>89</v>
      </c>
      <c r="T11" s="41" t="s">
        <v>90</v>
      </c>
      <c r="U11" s="41" t="s">
        <v>91</v>
      </c>
      <c r="V11" s="41" t="s">
        <v>92</v>
      </c>
      <c r="W11" s="41" t="s">
        <v>93</v>
      </c>
      <c r="X11" s="40" t="s">
        <v>30</v>
      </c>
      <c r="Y11" s="622" t="s">
        <v>31</v>
      </c>
      <c r="Z11" s="622" t="s">
        <v>32</v>
      </c>
      <c r="AA11" s="622" t="s">
        <v>33</v>
      </c>
      <c r="AB11" s="622" t="s">
        <v>34</v>
      </c>
      <c r="AC11" s="622" t="s">
        <v>35</v>
      </c>
      <c r="AD11" s="622" t="s">
        <v>36</v>
      </c>
      <c r="AE11" s="622" t="s">
        <v>37</v>
      </c>
      <c r="AF11" s="622" t="s">
        <v>38</v>
      </c>
      <c r="AG11" s="596"/>
      <c r="AH11" s="596"/>
      <c r="AI11" s="596"/>
      <c r="AJ11" s="596"/>
      <c r="AK11" s="596"/>
      <c r="AL11" s="623"/>
      <c r="AM11" s="624" t="s">
        <v>62</v>
      </c>
      <c r="AN11" s="30"/>
      <c r="AO11" s="2"/>
      <c r="AP11" s="2"/>
      <c r="AQ11" s="11"/>
      <c r="AR11" s="12"/>
      <c r="AS11" s="12"/>
    </row>
    <row r="12" spans="1:45" s="120" customFormat="1" ht="18" customHeight="1">
      <c r="A12" s="113"/>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7"/>
      <c r="AC12" s="117"/>
      <c r="AD12" s="117"/>
      <c r="AE12" s="117"/>
      <c r="AF12" s="117"/>
      <c r="AG12" s="115"/>
      <c r="AH12" s="115"/>
      <c r="AI12" s="115"/>
      <c r="AJ12" s="115"/>
      <c r="AK12" s="115"/>
      <c r="AL12" s="118"/>
      <c r="AM12" s="119"/>
    </row>
    <row r="13" spans="1:45" s="120" customFormat="1" ht="18" customHeight="1">
      <c r="A13" s="113"/>
      <c r="B13" s="114">
        <v>1</v>
      </c>
      <c r="C13" s="115"/>
      <c r="D13" s="115"/>
      <c r="E13" s="116" t="s">
        <v>150</v>
      </c>
      <c r="F13" s="115"/>
      <c r="G13" s="115"/>
      <c r="H13" s="115"/>
      <c r="I13" s="115"/>
      <c r="J13" s="115"/>
      <c r="K13" s="115"/>
      <c r="L13" s="115"/>
      <c r="M13" s="115"/>
      <c r="N13" s="115"/>
      <c r="O13" s="115"/>
      <c r="P13" s="115"/>
      <c r="Q13" s="115"/>
      <c r="R13" s="115"/>
      <c r="S13" s="115"/>
      <c r="T13" s="115"/>
      <c r="U13" s="115"/>
      <c r="V13" s="115"/>
      <c r="W13" s="115"/>
      <c r="X13" s="115"/>
      <c r="Y13" s="115"/>
      <c r="Z13" s="115"/>
      <c r="AA13" s="115"/>
      <c r="AB13" s="117"/>
      <c r="AC13" s="117"/>
      <c r="AD13" s="117"/>
      <c r="AE13" s="117"/>
      <c r="AF13" s="117"/>
      <c r="AG13" s="115"/>
      <c r="AH13" s="115"/>
      <c r="AI13" s="115"/>
      <c r="AJ13" s="115"/>
      <c r="AK13" s="115"/>
      <c r="AL13" s="118"/>
      <c r="AM13" s="119"/>
    </row>
    <row r="14" spans="1:45" s="120" customFormat="1" ht="18" customHeight="1">
      <c r="A14" s="113"/>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7"/>
      <c r="AC14" s="117"/>
      <c r="AD14" s="117"/>
      <c r="AE14" s="117"/>
      <c r="AF14" s="117"/>
      <c r="AG14" s="115"/>
      <c r="AH14" s="115"/>
      <c r="AI14" s="115"/>
      <c r="AJ14" s="115"/>
      <c r="AK14" s="115"/>
      <c r="AL14" s="118"/>
      <c r="AM14" s="119"/>
    </row>
    <row r="15" spans="1:45" s="128" customFormat="1" ht="18">
      <c r="A15" s="121"/>
      <c r="B15" s="122">
        <v>1.1000000000000001</v>
      </c>
      <c r="C15" s="123"/>
      <c r="D15" s="124"/>
      <c r="E15" s="116" t="s">
        <v>185</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5"/>
      <c r="AC15" s="125"/>
      <c r="AD15" s="125"/>
      <c r="AE15" s="125"/>
      <c r="AF15" s="125"/>
      <c r="AG15" s="124"/>
      <c r="AH15" s="124"/>
      <c r="AI15" s="124"/>
      <c r="AJ15" s="124"/>
      <c r="AK15" s="124"/>
      <c r="AL15" s="126"/>
      <c r="AM15" s="127"/>
    </row>
    <row r="16" spans="1:45" s="128" customFormat="1" ht="18">
      <c r="A16" s="121"/>
      <c r="B16" s="129" t="s">
        <v>151</v>
      </c>
      <c r="C16" s="130"/>
      <c r="D16" s="124"/>
      <c r="E16" s="124" t="str">
        <f>Input!E10</f>
        <v>Water: FBP IRE (net of grants &amp; contributions)</v>
      </c>
      <c r="F16" s="124"/>
      <c r="G16" s="124"/>
      <c r="H16" s="124"/>
      <c r="I16" s="124"/>
      <c r="J16" s="124"/>
      <c r="K16" s="124"/>
      <c r="L16" s="124"/>
      <c r="M16" s="124"/>
      <c r="N16" s="124"/>
      <c r="O16" s="124"/>
      <c r="P16" s="124"/>
      <c r="Q16" s="124"/>
      <c r="R16" s="124"/>
      <c r="S16" s="124"/>
      <c r="T16" s="124"/>
      <c r="U16" s="124"/>
      <c r="V16" s="124"/>
      <c r="W16" s="124"/>
      <c r="X16" s="124"/>
      <c r="Y16" s="131"/>
      <c r="Z16" s="131"/>
      <c r="AA16" s="131"/>
      <c r="AB16" s="132">
        <f>Input!AB10</f>
        <v>0</v>
      </c>
      <c r="AC16" s="132">
        <f>Input!AC10</f>
        <v>0</v>
      </c>
      <c r="AD16" s="132">
        <f>Input!AD10</f>
        <v>0</v>
      </c>
      <c r="AE16" s="132">
        <f>Input!AE10</f>
        <v>0</v>
      </c>
      <c r="AF16" s="132">
        <f>Input!AF10</f>
        <v>0</v>
      </c>
      <c r="AG16" s="124"/>
      <c r="AH16" s="124"/>
      <c r="AI16" s="124"/>
      <c r="AJ16" s="124"/>
      <c r="AK16" s="124"/>
      <c r="AL16" s="126"/>
      <c r="AM16" s="133">
        <f t="shared" ref="AM16:AM34" si="0">SUM(AB16:AF16)</f>
        <v>0</v>
      </c>
      <c r="AO16" s="134"/>
      <c r="AP16" s="134"/>
      <c r="AQ16" s="134"/>
      <c r="AR16" s="134"/>
      <c r="AS16" s="134"/>
    </row>
    <row r="17" spans="1:45" s="128" customFormat="1" ht="18">
      <c r="A17" s="121"/>
      <c r="B17" s="129" t="s">
        <v>153</v>
      </c>
      <c r="C17" s="130"/>
      <c r="D17" s="124"/>
      <c r="E17" s="124" t="str">
        <f>Input!E11</f>
        <v>Water: FBP MNI (net of grants &amp; contributions)</v>
      </c>
      <c r="F17" s="124"/>
      <c r="G17" s="124"/>
      <c r="H17" s="124"/>
      <c r="I17" s="124"/>
      <c r="J17" s="124"/>
      <c r="K17" s="124"/>
      <c r="L17" s="124"/>
      <c r="M17" s="124"/>
      <c r="N17" s="124"/>
      <c r="O17" s="124"/>
      <c r="P17" s="124"/>
      <c r="Q17" s="124"/>
      <c r="R17" s="124"/>
      <c r="S17" s="124"/>
      <c r="T17" s="124"/>
      <c r="U17" s="124"/>
      <c r="V17" s="124"/>
      <c r="W17" s="124"/>
      <c r="X17" s="124"/>
      <c r="Y17" s="131"/>
      <c r="Z17" s="131"/>
      <c r="AA17" s="131"/>
      <c r="AB17" s="132">
        <f>Input!AB11</f>
        <v>100</v>
      </c>
      <c r="AC17" s="132">
        <f>Input!AC11</f>
        <v>100</v>
      </c>
      <c r="AD17" s="132">
        <f>Input!AD11</f>
        <v>100</v>
      </c>
      <c r="AE17" s="132">
        <f>Input!AE11</f>
        <v>100</v>
      </c>
      <c r="AF17" s="132">
        <f>Input!AF11</f>
        <v>100</v>
      </c>
      <c r="AG17" s="124"/>
      <c r="AH17" s="124"/>
      <c r="AI17" s="124"/>
      <c r="AJ17" s="124"/>
      <c r="AK17" s="124"/>
      <c r="AL17" s="126"/>
      <c r="AM17" s="133">
        <f t="shared" si="0"/>
        <v>500</v>
      </c>
      <c r="AO17" s="134"/>
      <c r="AP17" s="134"/>
      <c r="AQ17" s="134"/>
      <c r="AR17" s="134"/>
      <c r="AS17" s="134"/>
    </row>
    <row r="18" spans="1:45" s="128" customFormat="1" ht="18">
      <c r="A18" s="121"/>
      <c r="B18" s="129" t="s">
        <v>154</v>
      </c>
      <c r="C18" s="130"/>
      <c r="D18" s="124"/>
      <c r="E18" s="124" t="str">
        <f>Input!E12</f>
        <v>Water: FBP infrastructure expenditure</v>
      </c>
      <c r="F18" s="124"/>
      <c r="G18" s="124"/>
      <c r="H18" s="124"/>
      <c r="I18" s="124"/>
      <c r="J18" s="124"/>
      <c r="K18" s="124"/>
      <c r="L18" s="124"/>
      <c r="M18" s="124"/>
      <c r="N18" s="124"/>
      <c r="O18" s="124"/>
      <c r="P18" s="124"/>
      <c r="Q18" s="124"/>
      <c r="R18" s="124"/>
      <c r="S18" s="124"/>
      <c r="T18" s="124"/>
      <c r="U18" s="124"/>
      <c r="V18" s="124"/>
      <c r="W18" s="124"/>
      <c r="X18" s="124"/>
      <c r="Y18" s="131"/>
      <c r="Z18" s="131"/>
      <c r="AA18" s="131"/>
      <c r="AB18" s="132">
        <f>Input!AB12</f>
        <v>0</v>
      </c>
      <c r="AC18" s="132">
        <f>Input!AC12</f>
        <v>0</v>
      </c>
      <c r="AD18" s="132">
        <f>Input!AD12</f>
        <v>0</v>
      </c>
      <c r="AE18" s="132">
        <f>Input!AE12</f>
        <v>0</v>
      </c>
      <c r="AF18" s="132">
        <f>Input!AF12</f>
        <v>0</v>
      </c>
      <c r="AG18" s="124"/>
      <c r="AH18" s="124"/>
      <c r="AI18" s="124"/>
      <c r="AJ18" s="124"/>
      <c r="AK18" s="124"/>
      <c r="AL18" s="126"/>
      <c r="AM18" s="133">
        <f t="shared" si="0"/>
        <v>0</v>
      </c>
      <c r="AO18" s="134"/>
      <c r="AP18" s="134"/>
      <c r="AQ18" s="134"/>
      <c r="AR18" s="134"/>
      <c r="AS18" s="134"/>
    </row>
    <row r="19" spans="1:45" s="128" customFormat="1" ht="18">
      <c r="A19" s="121"/>
      <c r="B19" s="129" t="s">
        <v>155</v>
      </c>
      <c r="C19" s="130"/>
      <c r="D19" s="124"/>
      <c r="E19" s="124" t="str">
        <f>Input!E13</f>
        <v>Water: FBP non-infrastructure expenditure</v>
      </c>
      <c r="F19" s="124"/>
      <c r="G19" s="124"/>
      <c r="H19" s="124"/>
      <c r="I19" s="124"/>
      <c r="J19" s="124"/>
      <c r="K19" s="124"/>
      <c r="L19" s="124"/>
      <c r="M19" s="124"/>
      <c r="N19" s="124"/>
      <c r="O19" s="124"/>
      <c r="P19" s="124"/>
      <c r="Q19" s="124"/>
      <c r="R19" s="124"/>
      <c r="S19" s="124"/>
      <c r="T19" s="124"/>
      <c r="U19" s="124"/>
      <c r="V19" s="124"/>
      <c r="W19" s="124"/>
      <c r="X19" s="124"/>
      <c r="Y19" s="131"/>
      <c r="Z19" s="131"/>
      <c r="AA19" s="131"/>
      <c r="AB19" s="132">
        <f>Input!AB13</f>
        <v>0</v>
      </c>
      <c r="AC19" s="132">
        <f>Input!AC13</f>
        <v>0</v>
      </c>
      <c r="AD19" s="132">
        <f>Input!AD13</f>
        <v>0</v>
      </c>
      <c r="AE19" s="132">
        <f>Input!AE13</f>
        <v>0</v>
      </c>
      <c r="AF19" s="132">
        <f>Input!AF13</f>
        <v>0</v>
      </c>
      <c r="AG19" s="124"/>
      <c r="AH19" s="124"/>
      <c r="AI19" s="124"/>
      <c r="AJ19" s="124"/>
      <c r="AK19" s="124"/>
      <c r="AL19" s="126"/>
      <c r="AM19" s="133">
        <f t="shared" si="0"/>
        <v>0</v>
      </c>
      <c r="AO19" s="134"/>
      <c r="AP19" s="134"/>
      <c r="AQ19" s="134"/>
      <c r="AR19" s="134"/>
      <c r="AS19" s="134"/>
    </row>
    <row r="20" spans="1:45" s="128" customFormat="1" ht="18">
      <c r="A20" s="121"/>
      <c r="B20" s="129" t="s">
        <v>156</v>
      </c>
      <c r="C20" s="130"/>
      <c r="D20" s="124"/>
      <c r="E20" s="124" t="str">
        <f>Input!E14</f>
        <v>Water: FBP enhancement grants and contributions</v>
      </c>
      <c r="F20" s="124"/>
      <c r="G20" s="124"/>
      <c r="H20" s="124"/>
      <c r="I20" s="124"/>
      <c r="J20" s="124"/>
      <c r="K20" s="124"/>
      <c r="L20" s="124"/>
      <c r="M20" s="124"/>
      <c r="N20" s="124"/>
      <c r="O20" s="124"/>
      <c r="P20" s="124"/>
      <c r="Q20" s="124"/>
      <c r="R20" s="124"/>
      <c r="S20" s="124"/>
      <c r="T20" s="124"/>
      <c r="U20" s="124"/>
      <c r="V20" s="124"/>
      <c r="W20" s="124"/>
      <c r="X20" s="124"/>
      <c r="Y20" s="131"/>
      <c r="Z20" s="131"/>
      <c r="AA20" s="131"/>
      <c r="AB20" s="132">
        <f>-Input!AB14</f>
        <v>0</v>
      </c>
      <c r="AC20" s="132">
        <f>-Input!AC14</f>
        <v>0</v>
      </c>
      <c r="AD20" s="132">
        <f>-Input!AD14</f>
        <v>0</v>
      </c>
      <c r="AE20" s="132">
        <f>-Input!AE14</f>
        <v>0</v>
      </c>
      <c r="AF20" s="132">
        <f>-Input!AF14</f>
        <v>0</v>
      </c>
      <c r="AG20" s="124"/>
      <c r="AH20" s="124"/>
      <c r="AI20" s="124"/>
      <c r="AJ20" s="124"/>
      <c r="AK20" s="124"/>
      <c r="AL20" s="126"/>
      <c r="AM20" s="133">
        <f t="shared" si="0"/>
        <v>0</v>
      </c>
      <c r="AO20" s="134"/>
      <c r="AP20" s="134"/>
      <c r="AQ20" s="134"/>
      <c r="AR20" s="134"/>
      <c r="AS20" s="134"/>
    </row>
    <row r="21" spans="1:45" s="128" customFormat="1" ht="18">
      <c r="A21" s="121"/>
      <c r="B21" s="129" t="s">
        <v>157</v>
      </c>
      <c r="C21" s="130"/>
      <c r="D21" s="124"/>
      <c r="E21" s="124" t="str">
        <f>Input!E17</f>
        <v>Water: FBP adjustment for CC determination</v>
      </c>
      <c r="F21" s="124"/>
      <c r="G21" s="124"/>
      <c r="H21" s="124"/>
      <c r="I21" s="124"/>
      <c r="J21" s="124"/>
      <c r="K21" s="124"/>
      <c r="L21" s="124"/>
      <c r="M21" s="124"/>
      <c r="N21" s="124"/>
      <c r="O21" s="124"/>
      <c r="P21" s="124"/>
      <c r="Q21" s="124"/>
      <c r="R21" s="124"/>
      <c r="S21" s="124"/>
      <c r="T21" s="124"/>
      <c r="U21" s="124"/>
      <c r="V21" s="124"/>
      <c r="W21" s="124"/>
      <c r="X21" s="124"/>
      <c r="Y21" s="131"/>
      <c r="Z21" s="131"/>
      <c r="AA21" s="131"/>
      <c r="AB21" s="132">
        <f>-Input!AB17</f>
        <v>0</v>
      </c>
      <c r="AC21" s="132">
        <f>-Input!AC17</f>
        <v>0</v>
      </c>
      <c r="AD21" s="132">
        <f>-Input!AD17</f>
        <v>0</v>
      </c>
      <c r="AE21" s="132">
        <f>-Input!AE17</f>
        <v>0</v>
      </c>
      <c r="AF21" s="132">
        <f>-Input!AF17</f>
        <v>0</v>
      </c>
      <c r="AG21" s="124"/>
      <c r="AH21" s="124"/>
      <c r="AI21" s="124"/>
      <c r="AJ21" s="124"/>
      <c r="AK21" s="124"/>
      <c r="AL21" s="126"/>
      <c r="AM21" s="133">
        <f t="shared" ref="AM21" si="1">SUM(AB21:AF21)</f>
        <v>0</v>
      </c>
      <c r="AO21" s="134"/>
      <c r="AP21" s="134"/>
      <c r="AQ21" s="134"/>
      <c r="AR21" s="134"/>
      <c r="AS21" s="134"/>
    </row>
    <row r="22" spans="1:45" s="128" customFormat="1" ht="18">
      <c r="A22" s="121"/>
      <c r="B22" s="129" t="s">
        <v>158</v>
      </c>
      <c r="C22" s="130"/>
      <c r="D22" s="124"/>
      <c r="E22" s="124" t="str">
        <f>Input!E15</f>
        <v>Water: FBP large projects infrastructure (exc large project capex not subject to CIS)</v>
      </c>
      <c r="F22" s="124"/>
      <c r="G22" s="124"/>
      <c r="H22" s="124"/>
      <c r="I22" s="124"/>
      <c r="J22" s="124"/>
      <c r="K22" s="124"/>
      <c r="L22" s="124"/>
      <c r="M22" s="124"/>
      <c r="N22" s="124"/>
      <c r="O22" s="124"/>
      <c r="P22" s="124"/>
      <c r="Q22" s="124"/>
      <c r="R22" s="124"/>
      <c r="S22" s="124"/>
      <c r="T22" s="124"/>
      <c r="U22" s="124"/>
      <c r="V22" s="124"/>
      <c r="W22" s="124"/>
      <c r="X22" s="124"/>
      <c r="Y22" s="131"/>
      <c r="Z22" s="131"/>
      <c r="AA22" s="131"/>
      <c r="AB22" s="132">
        <f>-Input!AB15</f>
        <v>0</v>
      </c>
      <c r="AC22" s="132">
        <f>-Input!AC15</f>
        <v>0</v>
      </c>
      <c r="AD22" s="132">
        <f>-Input!AD15</f>
        <v>0</v>
      </c>
      <c r="AE22" s="132">
        <f>-Input!AE15</f>
        <v>0</v>
      </c>
      <c r="AF22" s="132">
        <f>-Input!AF15</f>
        <v>0</v>
      </c>
      <c r="AG22" s="124"/>
      <c r="AH22" s="124"/>
      <c r="AI22" s="124"/>
      <c r="AJ22" s="124"/>
      <c r="AK22" s="124"/>
      <c r="AL22" s="126"/>
      <c r="AM22" s="133">
        <f t="shared" ref="AM22:AM23" si="2">SUM(AB22:AF22)</f>
        <v>0</v>
      </c>
      <c r="AO22" s="134"/>
      <c r="AP22" s="134"/>
      <c r="AQ22" s="134"/>
      <c r="AR22" s="134"/>
      <c r="AS22" s="134"/>
    </row>
    <row r="23" spans="1:45" s="128" customFormat="1" ht="18">
      <c r="A23" s="121"/>
      <c r="B23" s="129" t="s">
        <v>159</v>
      </c>
      <c r="C23" s="130"/>
      <c r="D23" s="124"/>
      <c r="E23" s="124" t="str">
        <f>Input!E16</f>
        <v>Water: FBP large projects non-infrastructure (exc large project capex not subject to CIS)</v>
      </c>
      <c r="F23" s="124"/>
      <c r="G23" s="124"/>
      <c r="H23" s="124"/>
      <c r="I23" s="124"/>
      <c r="J23" s="124"/>
      <c r="K23" s="124"/>
      <c r="L23" s="124"/>
      <c r="M23" s="124"/>
      <c r="N23" s="124"/>
      <c r="O23" s="124"/>
      <c r="P23" s="124"/>
      <c r="Q23" s="124"/>
      <c r="R23" s="124"/>
      <c r="S23" s="124"/>
      <c r="T23" s="124"/>
      <c r="U23" s="124"/>
      <c r="V23" s="124"/>
      <c r="W23" s="124"/>
      <c r="X23" s="124"/>
      <c r="Y23" s="131"/>
      <c r="Z23" s="131"/>
      <c r="AA23" s="131"/>
      <c r="AB23" s="132">
        <f>-Input!AB16</f>
        <v>0</v>
      </c>
      <c r="AC23" s="132">
        <f>-Input!AC16</f>
        <v>0</v>
      </c>
      <c r="AD23" s="132">
        <f>-Input!AD16</f>
        <v>0</v>
      </c>
      <c r="AE23" s="132">
        <f>-Input!AE16</f>
        <v>0</v>
      </c>
      <c r="AF23" s="132">
        <f>-Input!AF16</f>
        <v>0</v>
      </c>
      <c r="AG23" s="124"/>
      <c r="AH23" s="124"/>
      <c r="AI23" s="124"/>
      <c r="AJ23" s="124"/>
      <c r="AK23" s="124"/>
      <c r="AL23" s="126"/>
      <c r="AM23" s="133">
        <f t="shared" si="2"/>
        <v>0</v>
      </c>
      <c r="AO23" s="134"/>
      <c r="AP23" s="134"/>
      <c r="AQ23" s="134"/>
      <c r="AR23" s="134"/>
      <c r="AS23" s="134"/>
    </row>
    <row r="24" spans="1:45" s="128" customFormat="1" ht="18">
      <c r="A24" s="121"/>
      <c r="B24" s="129" t="s">
        <v>160</v>
      </c>
      <c r="C24" s="130"/>
      <c r="D24" s="124"/>
      <c r="E24" s="124" t="str">
        <f>Calc!E55</f>
        <v>Water: Company bid capex (gross of adjustments)</v>
      </c>
      <c r="F24" s="124"/>
      <c r="G24" s="124"/>
      <c r="H24" s="124"/>
      <c r="I24" s="124"/>
      <c r="J24" s="124"/>
      <c r="K24" s="124"/>
      <c r="L24" s="124"/>
      <c r="M24" s="124"/>
      <c r="N24" s="124"/>
      <c r="O24" s="124"/>
      <c r="P24" s="124"/>
      <c r="Q24" s="124"/>
      <c r="R24" s="124"/>
      <c r="S24" s="124"/>
      <c r="T24" s="124"/>
      <c r="U24" s="124"/>
      <c r="V24" s="124"/>
      <c r="W24" s="124"/>
      <c r="X24" s="124"/>
      <c r="Y24" s="131"/>
      <c r="Z24" s="131"/>
      <c r="AA24" s="131"/>
      <c r="AB24" s="132">
        <f>Calc!AB55</f>
        <v>100</v>
      </c>
      <c r="AC24" s="132">
        <f>Calc!AC55</f>
        <v>100</v>
      </c>
      <c r="AD24" s="132">
        <f>Calc!AD55</f>
        <v>100</v>
      </c>
      <c r="AE24" s="132">
        <f>Calc!AE55</f>
        <v>100</v>
      </c>
      <c r="AF24" s="132">
        <f>Calc!AF55</f>
        <v>100</v>
      </c>
      <c r="AG24" s="124"/>
      <c r="AH24" s="124"/>
      <c r="AI24" s="124"/>
      <c r="AJ24" s="124"/>
      <c r="AK24" s="124"/>
      <c r="AL24" s="126"/>
      <c r="AM24" s="133">
        <f t="shared" si="0"/>
        <v>500</v>
      </c>
      <c r="AO24" s="134"/>
      <c r="AP24" s="134"/>
      <c r="AQ24" s="134"/>
      <c r="AR24" s="134"/>
      <c r="AS24" s="134"/>
    </row>
    <row r="25" spans="1:45" s="128" customFormat="1" ht="18">
      <c r="A25" s="121"/>
      <c r="B25" s="129"/>
      <c r="C25" s="130"/>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32"/>
      <c r="AC25" s="132"/>
      <c r="AD25" s="132"/>
      <c r="AE25" s="132"/>
      <c r="AF25" s="132"/>
      <c r="AG25" s="124"/>
      <c r="AH25" s="124"/>
      <c r="AI25" s="124"/>
      <c r="AJ25" s="124"/>
      <c r="AK25" s="124"/>
      <c r="AL25" s="126"/>
      <c r="AM25" s="133"/>
    </row>
    <row r="26" spans="1:45" s="128" customFormat="1" ht="18">
      <c r="A26" s="121"/>
      <c r="B26" s="129" t="s">
        <v>161</v>
      </c>
      <c r="C26" s="130"/>
      <c r="D26" s="124"/>
      <c r="E26" s="124" t="str">
        <f>Input!E19</f>
        <v>Sewerage: FBP IRE (net of grants &amp; contributions)</v>
      </c>
      <c r="F26" s="124"/>
      <c r="G26" s="124"/>
      <c r="H26" s="124"/>
      <c r="I26" s="124"/>
      <c r="J26" s="124"/>
      <c r="K26" s="124"/>
      <c r="L26" s="124"/>
      <c r="M26" s="124"/>
      <c r="N26" s="124"/>
      <c r="O26" s="124"/>
      <c r="P26" s="124"/>
      <c r="Q26" s="124"/>
      <c r="R26" s="124"/>
      <c r="S26" s="124"/>
      <c r="T26" s="124"/>
      <c r="U26" s="124"/>
      <c r="V26" s="124"/>
      <c r="W26" s="124"/>
      <c r="X26" s="124"/>
      <c r="Y26" s="131"/>
      <c r="Z26" s="131"/>
      <c r="AA26" s="131"/>
      <c r="AB26" s="132">
        <f>Input!AB19</f>
        <v>0</v>
      </c>
      <c r="AC26" s="132">
        <f>Input!AC19</f>
        <v>0</v>
      </c>
      <c r="AD26" s="132">
        <f>Input!AD19</f>
        <v>0</v>
      </c>
      <c r="AE26" s="132">
        <f>Input!AE19</f>
        <v>0</v>
      </c>
      <c r="AF26" s="132">
        <f>Input!AF19</f>
        <v>0</v>
      </c>
      <c r="AG26" s="124"/>
      <c r="AH26" s="124"/>
      <c r="AI26" s="124"/>
      <c r="AJ26" s="124"/>
      <c r="AK26" s="124"/>
      <c r="AL26" s="126"/>
      <c r="AM26" s="133">
        <f t="shared" si="0"/>
        <v>0</v>
      </c>
    </row>
    <row r="27" spans="1:45" s="128" customFormat="1" ht="18">
      <c r="A27" s="121"/>
      <c r="B27" s="129" t="s">
        <v>162</v>
      </c>
      <c r="C27" s="130"/>
      <c r="D27" s="124"/>
      <c r="E27" s="124" t="str">
        <f>Input!E20</f>
        <v>Sewerage: FBP MNI (net of grants &amp; contributions)</v>
      </c>
      <c r="F27" s="124"/>
      <c r="G27" s="124"/>
      <c r="H27" s="124"/>
      <c r="I27" s="124"/>
      <c r="J27" s="124"/>
      <c r="K27" s="124"/>
      <c r="L27" s="124"/>
      <c r="M27" s="124"/>
      <c r="N27" s="124"/>
      <c r="O27" s="124"/>
      <c r="P27" s="124"/>
      <c r="Q27" s="124"/>
      <c r="R27" s="124"/>
      <c r="S27" s="124"/>
      <c r="T27" s="124"/>
      <c r="U27" s="124"/>
      <c r="V27" s="124"/>
      <c r="W27" s="124"/>
      <c r="X27" s="124"/>
      <c r="Y27" s="131"/>
      <c r="Z27" s="131"/>
      <c r="AA27" s="131"/>
      <c r="AB27" s="132">
        <f>Input!AB20</f>
        <v>0</v>
      </c>
      <c r="AC27" s="132">
        <f>Input!AC20</f>
        <v>0</v>
      </c>
      <c r="AD27" s="132">
        <f>Input!AD20</f>
        <v>0</v>
      </c>
      <c r="AE27" s="132">
        <f>Input!AE20</f>
        <v>0</v>
      </c>
      <c r="AF27" s="132">
        <f>Input!AF20</f>
        <v>0</v>
      </c>
      <c r="AG27" s="124"/>
      <c r="AH27" s="124"/>
      <c r="AI27" s="124"/>
      <c r="AJ27" s="124"/>
      <c r="AK27" s="124"/>
      <c r="AL27" s="126"/>
      <c r="AM27" s="133">
        <f t="shared" si="0"/>
        <v>0</v>
      </c>
    </row>
    <row r="28" spans="1:45" s="128" customFormat="1" ht="18">
      <c r="A28" s="121"/>
      <c r="B28" s="129" t="s">
        <v>163</v>
      </c>
      <c r="C28" s="130"/>
      <c r="D28" s="124"/>
      <c r="E28" s="124" t="str">
        <f>Input!E21</f>
        <v>Sewerage: FBP infrastructure expenditure</v>
      </c>
      <c r="F28" s="124"/>
      <c r="G28" s="124"/>
      <c r="H28" s="124"/>
      <c r="I28" s="124"/>
      <c r="J28" s="124"/>
      <c r="K28" s="124"/>
      <c r="L28" s="124"/>
      <c r="M28" s="124"/>
      <c r="N28" s="124"/>
      <c r="O28" s="124"/>
      <c r="P28" s="124"/>
      <c r="Q28" s="124"/>
      <c r="R28" s="124"/>
      <c r="S28" s="124"/>
      <c r="T28" s="124"/>
      <c r="U28" s="124"/>
      <c r="V28" s="124"/>
      <c r="W28" s="124"/>
      <c r="X28" s="124"/>
      <c r="Y28" s="131"/>
      <c r="Z28" s="131"/>
      <c r="AA28" s="131"/>
      <c r="AB28" s="132">
        <f>Input!AB21</f>
        <v>0</v>
      </c>
      <c r="AC28" s="132">
        <f>Input!AC21</f>
        <v>0</v>
      </c>
      <c r="AD28" s="132">
        <f>Input!AD21</f>
        <v>0</v>
      </c>
      <c r="AE28" s="132">
        <f>Input!AE21</f>
        <v>0</v>
      </c>
      <c r="AF28" s="132">
        <f>Input!AF21</f>
        <v>0</v>
      </c>
      <c r="AG28" s="124"/>
      <c r="AH28" s="124"/>
      <c r="AI28" s="124"/>
      <c r="AJ28" s="124"/>
      <c r="AK28" s="124"/>
      <c r="AL28" s="126"/>
      <c r="AM28" s="133">
        <f t="shared" si="0"/>
        <v>0</v>
      </c>
    </row>
    <row r="29" spans="1:45" s="128" customFormat="1" ht="18">
      <c r="A29" s="121"/>
      <c r="B29" s="129" t="s">
        <v>240</v>
      </c>
      <c r="C29" s="129"/>
      <c r="D29" s="124"/>
      <c r="E29" s="124" t="str">
        <f>Input!E22</f>
        <v>Sewerage: FBP non-infrastructure expenditure</v>
      </c>
      <c r="F29" s="124"/>
      <c r="G29" s="124"/>
      <c r="H29" s="124"/>
      <c r="I29" s="124"/>
      <c r="J29" s="124"/>
      <c r="K29" s="124"/>
      <c r="L29" s="124"/>
      <c r="M29" s="124"/>
      <c r="N29" s="124"/>
      <c r="O29" s="124"/>
      <c r="P29" s="124"/>
      <c r="Q29" s="124"/>
      <c r="R29" s="124"/>
      <c r="S29" s="124"/>
      <c r="T29" s="124"/>
      <c r="U29" s="124"/>
      <c r="V29" s="124"/>
      <c r="W29" s="124"/>
      <c r="X29" s="124"/>
      <c r="Y29" s="131"/>
      <c r="Z29" s="131"/>
      <c r="AA29" s="131"/>
      <c r="AB29" s="132">
        <f>Input!AB22</f>
        <v>0</v>
      </c>
      <c r="AC29" s="132">
        <f>Input!AC22</f>
        <v>0</v>
      </c>
      <c r="AD29" s="132">
        <f>Input!AD22</f>
        <v>0</v>
      </c>
      <c r="AE29" s="132">
        <f>Input!AE22</f>
        <v>0</v>
      </c>
      <c r="AF29" s="132">
        <f>Input!AF22</f>
        <v>0</v>
      </c>
      <c r="AG29" s="124"/>
      <c r="AH29" s="124"/>
      <c r="AI29" s="124"/>
      <c r="AJ29" s="124"/>
      <c r="AK29" s="124"/>
      <c r="AL29" s="126"/>
      <c r="AM29" s="133">
        <f t="shared" si="0"/>
        <v>0</v>
      </c>
    </row>
    <row r="30" spans="1:45" s="128" customFormat="1" ht="18">
      <c r="A30" s="121"/>
      <c r="B30" s="129" t="s">
        <v>241</v>
      </c>
      <c r="C30" s="129"/>
      <c r="D30" s="124"/>
      <c r="E30" s="124" t="str">
        <f>Input!E23</f>
        <v>Sewerage: FBP enhancement grants and contributions</v>
      </c>
      <c r="F30" s="124"/>
      <c r="G30" s="124"/>
      <c r="H30" s="124"/>
      <c r="I30" s="124"/>
      <c r="J30" s="124"/>
      <c r="K30" s="124"/>
      <c r="L30" s="124"/>
      <c r="M30" s="124"/>
      <c r="N30" s="124"/>
      <c r="O30" s="124"/>
      <c r="P30" s="124"/>
      <c r="Q30" s="124"/>
      <c r="R30" s="124"/>
      <c r="S30" s="124"/>
      <c r="T30" s="124"/>
      <c r="U30" s="124"/>
      <c r="V30" s="124"/>
      <c r="W30" s="124"/>
      <c r="X30" s="124"/>
      <c r="Y30" s="131"/>
      <c r="Z30" s="131"/>
      <c r="AA30" s="131"/>
      <c r="AB30" s="132">
        <f>-Input!AB23</f>
        <v>0</v>
      </c>
      <c r="AC30" s="132">
        <f>-Input!AC23</f>
        <v>0</v>
      </c>
      <c r="AD30" s="132">
        <f>-Input!AD23</f>
        <v>0</v>
      </c>
      <c r="AE30" s="132">
        <f>-Input!AE23</f>
        <v>0</v>
      </c>
      <c r="AF30" s="132">
        <f>-Input!AF23</f>
        <v>0</v>
      </c>
      <c r="AG30" s="124"/>
      <c r="AH30" s="124"/>
      <c r="AI30" s="124"/>
      <c r="AJ30" s="124"/>
      <c r="AK30" s="124"/>
      <c r="AL30" s="126"/>
      <c r="AM30" s="133">
        <f t="shared" si="0"/>
        <v>0</v>
      </c>
    </row>
    <row r="31" spans="1:45" s="128" customFormat="1" ht="18">
      <c r="A31" s="121"/>
      <c r="B31" s="129" t="s">
        <v>262</v>
      </c>
      <c r="C31" s="129"/>
      <c r="D31" s="124"/>
      <c r="E31" s="124" t="str">
        <f>Input!E26</f>
        <v>Sewerage: FBP adjustment for CC determination</v>
      </c>
      <c r="F31" s="124"/>
      <c r="G31" s="124"/>
      <c r="H31" s="124"/>
      <c r="I31" s="124"/>
      <c r="J31" s="124"/>
      <c r="K31" s="124"/>
      <c r="L31" s="124"/>
      <c r="M31" s="124"/>
      <c r="N31" s="124"/>
      <c r="O31" s="124"/>
      <c r="P31" s="124"/>
      <c r="Q31" s="124"/>
      <c r="R31" s="124"/>
      <c r="S31" s="124"/>
      <c r="T31" s="124"/>
      <c r="U31" s="124"/>
      <c r="V31" s="124"/>
      <c r="W31" s="124"/>
      <c r="X31" s="124"/>
      <c r="Y31" s="131"/>
      <c r="Z31" s="131"/>
      <c r="AA31" s="131"/>
      <c r="AB31" s="132">
        <f>-Input!AB26</f>
        <v>0</v>
      </c>
      <c r="AC31" s="132">
        <f>-Input!AC26</f>
        <v>0</v>
      </c>
      <c r="AD31" s="132">
        <f>-Input!AD26</f>
        <v>0</v>
      </c>
      <c r="AE31" s="132">
        <f>-Input!AE26</f>
        <v>0</v>
      </c>
      <c r="AF31" s="132">
        <f>-Input!AF26</f>
        <v>0</v>
      </c>
      <c r="AG31" s="124"/>
      <c r="AH31" s="124"/>
      <c r="AI31" s="124"/>
      <c r="AJ31" s="124"/>
      <c r="AK31" s="124"/>
      <c r="AL31" s="126"/>
      <c r="AM31" s="133">
        <f t="shared" ref="AM31:AM33" si="3">SUM(AB31:AF31)</f>
        <v>0</v>
      </c>
    </row>
    <row r="32" spans="1:45" s="128" customFormat="1" ht="18">
      <c r="A32" s="121"/>
      <c r="B32" s="129" t="s">
        <v>263</v>
      </c>
      <c r="C32" s="129"/>
      <c r="D32" s="124"/>
      <c r="E32" s="124" t="str">
        <f>Input!E24</f>
        <v>Sewerage: FBP large projects infrastructure (exc large project capex not subject to CIS)</v>
      </c>
      <c r="F32" s="124"/>
      <c r="G32" s="124"/>
      <c r="H32" s="124"/>
      <c r="I32" s="124"/>
      <c r="J32" s="124"/>
      <c r="K32" s="124"/>
      <c r="L32" s="124"/>
      <c r="M32" s="124"/>
      <c r="N32" s="124"/>
      <c r="O32" s="124"/>
      <c r="P32" s="124"/>
      <c r="Q32" s="124"/>
      <c r="R32" s="124"/>
      <c r="S32" s="124"/>
      <c r="T32" s="124"/>
      <c r="U32" s="124"/>
      <c r="V32" s="124"/>
      <c r="W32" s="124"/>
      <c r="X32" s="124"/>
      <c r="Y32" s="131"/>
      <c r="Z32" s="131"/>
      <c r="AA32" s="131"/>
      <c r="AB32" s="132">
        <f>Input!AB24</f>
        <v>0</v>
      </c>
      <c r="AC32" s="132">
        <f>Input!AC24</f>
        <v>0</v>
      </c>
      <c r="AD32" s="132">
        <f>Input!AD24</f>
        <v>0</v>
      </c>
      <c r="AE32" s="132">
        <f>Input!AE24</f>
        <v>0</v>
      </c>
      <c r="AF32" s="132">
        <f>Input!AF24</f>
        <v>0</v>
      </c>
      <c r="AG32" s="124"/>
      <c r="AH32" s="124"/>
      <c r="AI32" s="124"/>
      <c r="AJ32" s="124"/>
      <c r="AK32" s="124"/>
      <c r="AL32" s="126"/>
      <c r="AM32" s="133">
        <f t="shared" si="3"/>
        <v>0</v>
      </c>
    </row>
    <row r="33" spans="1:46" s="128" customFormat="1" ht="18">
      <c r="A33" s="121"/>
      <c r="B33" s="129" t="s">
        <v>264</v>
      </c>
      <c r="C33" s="129"/>
      <c r="D33" s="124"/>
      <c r="E33" s="124" t="str">
        <f>Input!E25</f>
        <v>Sewerage: FBP large projects non-infrastructure (exc large project capex not subject to CIS)</v>
      </c>
      <c r="F33" s="124"/>
      <c r="G33" s="124"/>
      <c r="H33" s="124"/>
      <c r="I33" s="124"/>
      <c r="J33" s="124"/>
      <c r="K33" s="124"/>
      <c r="L33" s="124"/>
      <c r="M33" s="124"/>
      <c r="N33" s="124"/>
      <c r="O33" s="124"/>
      <c r="P33" s="124"/>
      <c r="Q33" s="124"/>
      <c r="R33" s="124"/>
      <c r="S33" s="124"/>
      <c r="T33" s="124"/>
      <c r="U33" s="124"/>
      <c r="V33" s="124"/>
      <c r="W33" s="124"/>
      <c r="X33" s="124"/>
      <c r="Y33" s="131"/>
      <c r="Z33" s="131"/>
      <c r="AA33" s="131"/>
      <c r="AB33" s="132">
        <f>Input!AB25</f>
        <v>0</v>
      </c>
      <c r="AC33" s="132">
        <f>Input!AC25</f>
        <v>0</v>
      </c>
      <c r="AD33" s="132">
        <f>Input!AD25</f>
        <v>0</v>
      </c>
      <c r="AE33" s="132">
        <f>Input!AE25</f>
        <v>0</v>
      </c>
      <c r="AF33" s="132">
        <f>Input!AF25</f>
        <v>0</v>
      </c>
      <c r="AG33" s="124"/>
      <c r="AH33" s="124"/>
      <c r="AI33" s="124"/>
      <c r="AJ33" s="124"/>
      <c r="AK33" s="124"/>
      <c r="AL33" s="126"/>
      <c r="AM33" s="133">
        <f t="shared" si="3"/>
        <v>0</v>
      </c>
    </row>
    <row r="34" spans="1:46" s="128" customFormat="1" ht="18">
      <c r="A34" s="121"/>
      <c r="B34" s="129" t="s">
        <v>265</v>
      </c>
      <c r="C34" s="129"/>
      <c r="D34" s="124"/>
      <c r="E34" s="124" t="str">
        <f>Calc!E66</f>
        <v>Sewerage: Company bid capex (gross of adjustments)</v>
      </c>
      <c r="F34" s="124"/>
      <c r="G34" s="124"/>
      <c r="H34" s="124"/>
      <c r="I34" s="124"/>
      <c r="J34" s="124"/>
      <c r="K34" s="124"/>
      <c r="L34" s="124"/>
      <c r="M34" s="124"/>
      <c r="N34" s="124"/>
      <c r="O34" s="124"/>
      <c r="P34" s="124"/>
      <c r="Q34" s="124"/>
      <c r="R34" s="124"/>
      <c r="S34" s="124"/>
      <c r="T34" s="124"/>
      <c r="U34" s="124"/>
      <c r="V34" s="124"/>
      <c r="W34" s="124"/>
      <c r="X34" s="124"/>
      <c r="Y34" s="124"/>
      <c r="Z34" s="124"/>
      <c r="AA34" s="124"/>
      <c r="AB34" s="132">
        <f>Calc!AB66</f>
        <v>0</v>
      </c>
      <c r="AC34" s="132">
        <f>Calc!AC66</f>
        <v>0</v>
      </c>
      <c r="AD34" s="132">
        <f>Calc!AD66</f>
        <v>0</v>
      </c>
      <c r="AE34" s="132">
        <f>Calc!AE66</f>
        <v>0</v>
      </c>
      <c r="AF34" s="132">
        <f>Calc!AF66</f>
        <v>0</v>
      </c>
      <c r="AG34" s="124"/>
      <c r="AH34" s="124"/>
      <c r="AI34" s="124"/>
      <c r="AJ34" s="124"/>
      <c r="AK34" s="124"/>
      <c r="AL34" s="126"/>
      <c r="AM34" s="133">
        <f t="shared" si="0"/>
        <v>0</v>
      </c>
    </row>
    <row r="35" spans="1:46" s="128" customFormat="1" ht="18">
      <c r="A35" s="121"/>
      <c r="B35" s="130"/>
      <c r="C35" s="130"/>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32"/>
      <c r="AC35" s="132"/>
      <c r="AD35" s="132"/>
      <c r="AE35" s="132"/>
      <c r="AF35" s="132"/>
      <c r="AG35" s="124"/>
      <c r="AH35" s="124"/>
      <c r="AI35" s="124"/>
      <c r="AJ35" s="124"/>
      <c r="AK35" s="124"/>
      <c r="AL35" s="126"/>
      <c r="AM35" s="133"/>
    </row>
    <row r="36" spans="1:46" s="128" customFormat="1" ht="18">
      <c r="A36" s="121"/>
      <c r="B36" s="122">
        <v>1.2</v>
      </c>
      <c r="C36" s="123"/>
      <c r="D36" s="124"/>
      <c r="E36" s="116" t="s">
        <v>186</v>
      </c>
      <c r="F36" s="124"/>
      <c r="G36" s="124"/>
      <c r="H36" s="124"/>
      <c r="I36" s="124"/>
      <c r="J36" s="124"/>
      <c r="K36" s="124"/>
      <c r="L36" s="124"/>
      <c r="M36" s="124"/>
      <c r="N36" s="124"/>
      <c r="O36" s="124"/>
      <c r="P36" s="124"/>
      <c r="Q36" s="124"/>
      <c r="R36" s="124"/>
      <c r="S36" s="124"/>
      <c r="T36" s="124"/>
      <c r="U36" s="124"/>
      <c r="V36" s="124"/>
      <c r="W36" s="124"/>
      <c r="X36" s="124"/>
      <c r="Y36" s="124"/>
      <c r="Z36" s="124"/>
      <c r="AA36" s="124"/>
      <c r="AB36" s="132"/>
      <c r="AC36" s="132"/>
      <c r="AD36" s="132"/>
      <c r="AE36" s="132"/>
      <c r="AF36" s="132"/>
      <c r="AG36" s="124"/>
      <c r="AH36" s="124"/>
      <c r="AI36" s="124"/>
      <c r="AJ36" s="124"/>
      <c r="AK36" s="124"/>
      <c r="AL36" s="126"/>
      <c r="AM36" s="133"/>
    </row>
    <row r="37" spans="1:46" s="128" customFormat="1" ht="18">
      <c r="A37" s="121"/>
      <c r="B37" s="130" t="s">
        <v>152</v>
      </c>
      <c r="C37" s="130"/>
      <c r="D37" s="124"/>
      <c r="E37" s="124" t="str">
        <f>Input!E30</f>
        <v>Water: IRE (net of grants &amp; contributions)</v>
      </c>
      <c r="F37" s="124"/>
      <c r="G37" s="124"/>
      <c r="H37" s="124"/>
      <c r="I37" s="124"/>
      <c r="J37" s="124"/>
      <c r="K37" s="124"/>
      <c r="L37" s="124"/>
      <c r="M37" s="124"/>
      <c r="N37" s="124"/>
      <c r="O37" s="124"/>
      <c r="P37" s="124"/>
      <c r="Q37" s="124"/>
      <c r="R37" s="124"/>
      <c r="S37" s="124"/>
      <c r="T37" s="124"/>
      <c r="U37" s="124"/>
      <c r="V37" s="124"/>
      <c r="W37" s="124"/>
      <c r="X37" s="124"/>
      <c r="Y37" s="131"/>
      <c r="Z37" s="131"/>
      <c r="AA37" s="131"/>
      <c r="AB37" s="132">
        <f>Input!AB30</f>
        <v>0</v>
      </c>
      <c r="AC37" s="132">
        <f>Input!AC30</f>
        <v>0</v>
      </c>
      <c r="AD37" s="132">
        <f>Input!AD30</f>
        <v>0</v>
      </c>
      <c r="AE37" s="132">
        <f>Input!AE30</f>
        <v>0</v>
      </c>
      <c r="AF37" s="132">
        <f>Input!AF30</f>
        <v>0</v>
      </c>
      <c r="AG37" s="124"/>
      <c r="AH37" s="124"/>
      <c r="AI37" s="124"/>
      <c r="AJ37" s="124"/>
      <c r="AK37" s="124"/>
      <c r="AL37" s="126"/>
      <c r="AM37" s="133">
        <f t="shared" ref="AM37:AM51" si="4">SUM(AB37:AF37)</f>
        <v>0</v>
      </c>
      <c r="AO37" s="134"/>
      <c r="AP37" s="134"/>
      <c r="AQ37" s="134"/>
      <c r="AR37" s="134"/>
      <c r="AS37" s="134"/>
      <c r="AT37" s="134"/>
    </row>
    <row r="38" spans="1:46" s="128" customFormat="1" ht="18">
      <c r="A38" s="121"/>
      <c r="B38" s="130" t="s">
        <v>164</v>
      </c>
      <c r="C38" s="130"/>
      <c r="D38" s="124"/>
      <c r="E38" s="124" t="str">
        <f>Input!E31</f>
        <v>Water: MNI (net of grants &amp; contributions)</v>
      </c>
      <c r="F38" s="124"/>
      <c r="G38" s="124"/>
      <c r="H38" s="124"/>
      <c r="I38" s="124"/>
      <c r="J38" s="124"/>
      <c r="K38" s="124"/>
      <c r="L38" s="124"/>
      <c r="M38" s="124"/>
      <c r="N38" s="124"/>
      <c r="O38" s="124"/>
      <c r="P38" s="124"/>
      <c r="Q38" s="124"/>
      <c r="R38" s="124"/>
      <c r="S38" s="124"/>
      <c r="T38" s="124"/>
      <c r="U38" s="124"/>
      <c r="V38" s="124"/>
      <c r="W38" s="124"/>
      <c r="X38" s="124"/>
      <c r="Y38" s="131"/>
      <c r="Z38" s="131"/>
      <c r="AA38" s="131"/>
      <c r="AB38" s="132">
        <f>Input!AB31</f>
        <v>100</v>
      </c>
      <c r="AC38" s="132">
        <f>Input!AC31</f>
        <v>100</v>
      </c>
      <c r="AD38" s="132">
        <f>Input!AD31</f>
        <v>100</v>
      </c>
      <c r="AE38" s="132">
        <f>Input!AE31</f>
        <v>100</v>
      </c>
      <c r="AF38" s="132">
        <f>Input!AF31</f>
        <v>100</v>
      </c>
      <c r="AG38" s="124"/>
      <c r="AH38" s="124"/>
      <c r="AI38" s="124"/>
      <c r="AJ38" s="124"/>
      <c r="AK38" s="124"/>
      <c r="AL38" s="126"/>
      <c r="AM38" s="133">
        <f t="shared" si="4"/>
        <v>500</v>
      </c>
      <c r="AO38" s="134"/>
      <c r="AP38" s="134"/>
      <c r="AQ38" s="134"/>
      <c r="AR38" s="134"/>
      <c r="AS38" s="134"/>
    </row>
    <row r="39" spans="1:46" s="128" customFormat="1" ht="18">
      <c r="A39" s="121"/>
      <c r="B39" s="130" t="s">
        <v>165</v>
      </c>
      <c r="C39" s="130"/>
      <c r="D39" s="124"/>
      <c r="E39" s="124" t="str">
        <f>Input!E32</f>
        <v>Water: Total enhancements (infra) net of grants &amp; contributions</v>
      </c>
      <c r="F39" s="124"/>
      <c r="G39" s="124"/>
      <c r="H39" s="124"/>
      <c r="I39" s="124"/>
      <c r="J39" s="124"/>
      <c r="K39" s="124"/>
      <c r="L39" s="124"/>
      <c r="M39" s="124"/>
      <c r="N39" s="124"/>
      <c r="O39" s="124"/>
      <c r="P39" s="124"/>
      <c r="Q39" s="124"/>
      <c r="R39" s="124"/>
      <c r="S39" s="124"/>
      <c r="T39" s="124"/>
      <c r="U39" s="124"/>
      <c r="V39" s="124"/>
      <c r="W39" s="124"/>
      <c r="X39" s="124"/>
      <c r="Y39" s="131"/>
      <c r="Z39" s="131"/>
      <c r="AA39" s="131"/>
      <c r="AB39" s="132">
        <f>Input!AB32</f>
        <v>0</v>
      </c>
      <c r="AC39" s="132">
        <f>Input!AC32</f>
        <v>0</v>
      </c>
      <c r="AD39" s="132">
        <f>Input!AD32</f>
        <v>0</v>
      </c>
      <c r="AE39" s="132">
        <f>Input!AE32</f>
        <v>0</v>
      </c>
      <c r="AF39" s="132">
        <f>Input!AF32</f>
        <v>0</v>
      </c>
      <c r="AG39" s="124"/>
      <c r="AH39" s="124"/>
      <c r="AI39" s="124"/>
      <c r="AJ39" s="124"/>
      <c r="AK39" s="124"/>
      <c r="AL39" s="126"/>
      <c r="AM39" s="133">
        <f t="shared" si="4"/>
        <v>0</v>
      </c>
      <c r="AO39" s="134"/>
      <c r="AP39" s="134"/>
      <c r="AQ39" s="134"/>
      <c r="AR39" s="134"/>
      <c r="AS39" s="134"/>
    </row>
    <row r="40" spans="1:46" s="128" customFormat="1" ht="18">
      <c r="A40" s="121"/>
      <c r="B40" s="130" t="s">
        <v>166</v>
      </c>
      <c r="C40" s="130"/>
      <c r="D40" s="124"/>
      <c r="E40" s="124" t="str">
        <f>Input!E33</f>
        <v>Water: Total enhancements (non-infra) net of grants &amp; contributions</v>
      </c>
      <c r="F40" s="124"/>
      <c r="G40" s="124"/>
      <c r="H40" s="124"/>
      <c r="I40" s="124"/>
      <c r="J40" s="124"/>
      <c r="K40" s="124"/>
      <c r="L40" s="124"/>
      <c r="M40" s="124"/>
      <c r="N40" s="124"/>
      <c r="O40" s="124"/>
      <c r="P40" s="124"/>
      <c r="Q40" s="124"/>
      <c r="R40" s="124"/>
      <c r="S40" s="124"/>
      <c r="T40" s="124"/>
      <c r="U40" s="124"/>
      <c r="V40" s="124"/>
      <c r="W40" s="124"/>
      <c r="X40" s="124"/>
      <c r="Y40" s="131"/>
      <c r="Z40" s="131"/>
      <c r="AA40" s="131"/>
      <c r="AB40" s="132">
        <f>Input!AB33</f>
        <v>0</v>
      </c>
      <c r="AC40" s="132">
        <f>Input!AC33</f>
        <v>0</v>
      </c>
      <c r="AD40" s="132">
        <f>Input!AD33</f>
        <v>0</v>
      </c>
      <c r="AE40" s="132">
        <f>Input!AE33</f>
        <v>0</v>
      </c>
      <c r="AF40" s="132">
        <f>Input!AF33</f>
        <v>0</v>
      </c>
      <c r="AG40" s="124"/>
      <c r="AH40" s="124"/>
      <c r="AI40" s="124"/>
      <c r="AJ40" s="124"/>
      <c r="AK40" s="124"/>
      <c r="AL40" s="126"/>
      <c r="AM40" s="133">
        <f t="shared" si="4"/>
        <v>0</v>
      </c>
      <c r="AO40" s="134"/>
      <c r="AP40" s="134"/>
      <c r="AQ40" s="134"/>
      <c r="AR40" s="134"/>
      <c r="AS40" s="134"/>
    </row>
    <row r="41" spans="1:46" s="128" customFormat="1" ht="18">
      <c r="A41" s="121"/>
      <c r="B41" s="130" t="s">
        <v>167</v>
      </c>
      <c r="C41" s="130"/>
      <c r="D41" s="124"/>
      <c r="E41" s="124" t="str">
        <f>Input!E34</f>
        <v>Water: Large projects infrastructure (exc large project capex not subject to CIS)</v>
      </c>
      <c r="F41" s="124"/>
      <c r="G41" s="124"/>
      <c r="H41" s="124"/>
      <c r="I41" s="124"/>
      <c r="J41" s="124"/>
      <c r="K41" s="124"/>
      <c r="L41" s="124"/>
      <c r="M41" s="124"/>
      <c r="N41" s="124"/>
      <c r="O41" s="124"/>
      <c r="P41" s="124"/>
      <c r="Q41" s="124"/>
      <c r="R41" s="124"/>
      <c r="S41" s="124"/>
      <c r="T41" s="124"/>
      <c r="U41" s="124"/>
      <c r="V41" s="124"/>
      <c r="W41" s="124"/>
      <c r="X41" s="124"/>
      <c r="Y41" s="131"/>
      <c r="Z41" s="131"/>
      <c r="AA41" s="131"/>
      <c r="AB41" s="132">
        <f>Input!AB34</f>
        <v>0</v>
      </c>
      <c r="AC41" s="132">
        <f>Input!AC34</f>
        <v>0</v>
      </c>
      <c r="AD41" s="132">
        <f>Input!AD34</f>
        <v>0</v>
      </c>
      <c r="AE41" s="132">
        <f>Input!AE34</f>
        <v>0</v>
      </c>
      <c r="AF41" s="132">
        <f>Input!AF34</f>
        <v>0</v>
      </c>
      <c r="AG41" s="124"/>
      <c r="AH41" s="124"/>
      <c r="AI41" s="124"/>
      <c r="AJ41" s="124"/>
      <c r="AK41" s="124"/>
      <c r="AL41" s="126"/>
      <c r="AM41" s="133">
        <f t="shared" ref="AM41:AM42" si="5">SUM(AB41:AF41)</f>
        <v>0</v>
      </c>
      <c r="AO41" s="134"/>
      <c r="AP41" s="134"/>
      <c r="AQ41" s="134"/>
      <c r="AR41" s="134"/>
      <c r="AS41" s="134"/>
    </row>
    <row r="42" spans="1:46" s="128" customFormat="1" ht="18">
      <c r="A42" s="121"/>
      <c r="B42" s="130" t="s">
        <v>168</v>
      </c>
      <c r="C42" s="130"/>
      <c r="D42" s="124"/>
      <c r="E42" s="124" t="str">
        <f>Input!E35</f>
        <v>Water: Large projects non-infrastructure (exc large project capex not subject to CIS)</v>
      </c>
      <c r="F42" s="124"/>
      <c r="G42" s="124"/>
      <c r="H42" s="124"/>
      <c r="I42" s="124"/>
      <c r="J42" s="124"/>
      <c r="K42" s="124"/>
      <c r="L42" s="124"/>
      <c r="M42" s="124"/>
      <c r="N42" s="124"/>
      <c r="O42" s="124"/>
      <c r="P42" s="124"/>
      <c r="Q42" s="124"/>
      <c r="R42" s="124"/>
      <c r="S42" s="124"/>
      <c r="T42" s="124"/>
      <c r="U42" s="124"/>
      <c r="V42" s="124"/>
      <c r="W42" s="124"/>
      <c r="X42" s="124"/>
      <c r="Y42" s="131"/>
      <c r="Z42" s="131"/>
      <c r="AA42" s="131"/>
      <c r="AB42" s="132">
        <f>Input!AB35</f>
        <v>0</v>
      </c>
      <c r="AC42" s="132">
        <f>Input!AC35</f>
        <v>0</v>
      </c>
      <c r="AD42" s="132">
        <f>Input!AD35</f>
        <v>0</v>
      </c>
      <c r="AE42" s="132">
        <f>Input!AE35</f>
        <v>0</v>
      </c>
      <c r="AF42" s="132">
        <f>Input!AF35</f>
        <v>0</v>
      </c>
      <c r="AG42" s="124"/>
      <c r="AH42" s="124"/>
      <c r="AI42" s="124"/>
      <c r="AJ42" s="124"/>
      <c r="AK42" s="124"/>
      <c r="AL42" s="126"/>
      <c r="AM42" s="133">
        <f t="shared" si="5"/>
        <v>0</v>
      </c>
      <c r="AO42" s="134"/>
      <c r="AP42" s="134"/>
      <c r="AQ42" s="134"/>
      <c r="AR42" s="134"/>
      <c r="AS42" s="134"/>
    </row>
    <row r="43" spans="1:46" s="128" customFormat="1" ht="18">
      <c r="A43" s="121"/>
      <c r="B43" s="130" t="s">
        <v>169</v>
      </c>
      <c r="C43" s="130"/>
      <c r="D43" s="124"/>
      <c r="E43" s="124" t="str">
        <f>Calc!E56</f>
        <v>Water: Baseline capex (gross of adjustments)</v>
      </c>
      <c r="F43" s="124"/>
      <c r="G43" s="124"/>
      <c r="H43" s="124"/>
      <c r="I43" s="124"/>
      <c r="J43" s="124"/>
      <c r="K43" s="124"/>
      <c r="L43" s="124"/>
      <c r="M43" s="124"/>
      <c r="N43" s="124"/>
      <c r="O43" s="124"/>
      <c r="P43" s="124"/>
      <c r="Q43" s="124"/>
      <c r="R43" s="124"/>
      <c r="S43" s="124"/>
      <c r="T43" s="124"/>
      <c r="U43" s="124"/>
      <c r="V43" s="124"/>
      <c r="W43" s="124"/>
      <c r="X43" s="124"/>
      <c r="Y43" s="131"/>
      <c r="Z43" s="131"/>
      <c r="AA43" s="131"/>
      <c r="AB43" s="132">
        <f>Calc!AB56</f>
        <v>100</v>
      </c>
      <c r="AC43" s="132">
        <f>Calc!AC56</f>
        <v>100</v>
      </c>
      <c r="AD43" s="132">
        <f>Calc!AD56</f>
        <v>100</v>
      </c>
      <c r="AE43" s="132">
        <f>Calc!AE56</f>
        <v>100</v>
      </c>
      <c r="AF43" s="132">
        <f>Calc!AF56</f>
        <v>100</v>
      </c>
      <c r="AG43" s="124"/>
      <c r="AH43" s="124"/>
      <c r="AI43" s="124"/>
      <c r="AJ43" s="124"/>
      <c r="AK43" s="124"/>
      <c r="AL43" s="126"/>
      <c r="AM43" s="133">
        <f t="shared" si="4"/>
        <v>500</v>
      </c>
      <c r="AO43" s="134"/>
      <c r="AP43" s="134"/>
      <c r="AQ43" s="134"/>
      <c r="AR43" s="134"/>
      <c r="AS43" s="134"/>
    </row>
    <row r="44" spans="1:46" s="128" customFormat="1" ht="18">
      <c r="A44" s="121"/>
      <c r="B44" s="130"/>
      <c r="C44" s="130"/>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32"/>
      <c r="AC44" s="132"/>
      <c r="AD44" s="132"/>
      <c r="AE44" s="132"/>
      <c r="AF44" s="132"/>
      <c r="AG44" s="124"/>
      <c r="AH44" s="124"/>
      <c r="AI44" s="124"/>
      <c r="AJ44" s="124"/>
      <c r="AK44" s="124"/>
      <c r="AL44" s="126"/>
      <c r="AM44" s="133"/>
    </row>
    <row r="45" spans="1:46" s="128" customFormat="1" ht="18">
      <c r="A45" s="121"/>
      <c r="B45" s="130" t="s">
        <v>170</v>
      </c>
      <c r="C45" s="130"/>
      <c r="D45" s="124"/>
      <c r="E45" s="124" t="str">
        <f>Input!E37</f>
        <v>Sewerage: IRE (net of grants &amp; contributions)</v>
      </c>
      <c r="F45" s="124"/>
      <c r="G45" s="124"/>
      <c r="H45" s="124"/>
      <c r="I45" s="124"/>
      <c r="J45" s="124"/>
      <c r="K45" s="124"/>
      <c r="L45" s="124"/>
      <c r="M45" s="124"/>
      <c r="N45" s="124"/>
      <c r="O45" s="124"/>
      <c r="P45" s="124"/>
      <c r="Q45" s="124"/>
      <c r="R45" s="124"/>
      <c r="S45" s="124"/>
      <c r="T45" s="124"/>
      <c r="U45" s="124"/>
      <c r="V45" s="124"/>
      <c r="W45" s="124"/>
      <c r="X45" s="124"/>
      <c r="Y45" s="131"/>
      <c r="Z45" s="131"/>
      <c r="AA45" s="131"/>
      <c r="AB45" s="132">
        <f>Input!AB37</f>
        <v>0</v>
      </c>
      <c r="AC45" s="132">
        <f>Input!AC37</f>
        <v>0</v>
      </c>
      <c r="AD45" s="132">
        <f>Input!AD37</f>
        <v>0</v>
      </c>
      <c r="AE45" s="132">
        <f>Input!AE37</f>
        <v>0</v>
      </c>
      <c r="AF45" s="132">
        <f>Input!AF37</f>
        <v>0</v>
      </c>
      <c r="AG45" s="124"/>
      <c r="AH45" s="124"/>
      <c r="AI45" s="124"/>
      <c r="AJ45" s="124"/>
      <c r="AK45" s="124"/>
      <c r="AL45" s="126"/>
      <c r="AM45" s="133">
        <f t="shared" si="4"/>
        <v>0</v>
      </c>
    </row>
    <row r="46" spans="1:46" s="128" customFormat="1" ht="18">
      <c r="A46" s="121"/>
      <c r="B46" s="130" t="s">
        <v>171</v>
      </c>
      <c r="C46" s="130"/>
      <c r="D46" s="124"/>
      <c r="E46" s="124" t="str">
        <f>Input!E38</f>
        <v>Sewerage: MNI (net of grants &amp; contributions)</v>
      </c>
      <c r="F46" s="124"/>
      <c r="G46" s="124"/>
      <c r="H46" s="124"/>
      <c r="I46" s="124"/>
      <c r="J46" s="124"/>
      <c r="K46" s="124"/>
      <c r="L46" s="124"/>
      <c r="M46" s="124"/>
      <c r="N46" s="124"/>
      <c r="O46" s="124"/>
      <c r="P46" s="124"/>
      <c r="Q46" s="124"/>
      <c r="R46" s="124"/>
      <c r="S46" s="124"/>
      <c r="T46" s="124"/>
      <c r="U46" s="124"/>
      <c r="V46" s="124"/>
      <c r="W46" s="124"/>
      <c r="X46" s="124"/>
      <c r="Y46" s="131"/>
      <c r="Z46" s="131"/>
      <c r="AA46" s="131"/>
      <c r="AB46" s="132">
        <f>Input!AB38</f>
        <v>0</v>
      </c>
      <c r="AC46" s="132">
        <f>Input!AC38</f>
        <v>0</v>
      </c>
      <c r="AD46" s="132">
        <f>Input!AD38</f>
        <v>0</v>
      </c>
      <c r="AE46" s="132">
        <f>Input!AE38</f>
        <v>0</v>
      </c>
      <c r="AF46" s="132">
        <f>Input!AF38</f>
        <v>0</v>
      </c>
      <c r="AG46" s="124"/>
      <c r="AH46" s="124"/>
      <c r="AI46" s="124"/>
      <c r="AJ46" s="124"/>
      <c r="AK46" s="124"/>
      <c r="AL46" s="126"/>
      <c r="AM46" s="133">
        <f t="shared" si="4"/>
        <v>0</v>
      </c>
    </row>
    <row r="47" spans="1:46" s="128" customFormat="1" ht="18">
      <c r="A47" s="121"/>
      <c r="B47" s="130" t="s">
        <v>172</v>
      </c>
      <c r="C47" s="130"/>
      <c r="D47" s="124"/>
      <c r="E47" s="124" t="str">
        <f>Input!E39</f>
        <v>Sewerage: Total enhancements (infra) net of grants &amp; contributions</v>
      </c>
      <c r="F47" s="124"/>
      <c r="G47" s="124"/>
      <c r="H47" s="124"/>
      <c r="I47" s="124"/>
      <c r="J47" s="124"/>
      <c r="K47" s="124"/>
      <c r="L47" s="124"/>
      <c r="M47" s="124"/>
      <c r="N47" s="124"/>
      <c r="O47" s="124"/>
      <c r="P47" s="124"/>
      <c r="Q47" s="124"/>
      <c r="R47" s="124"/>
      <c r="S47" s="124"/>
      <c r="T47" s="124"/>
      <c r="U47" s="124"/>
      <c r="V47" s="124"/>
      <c r="W47" s="124"/>
      <c r="X47" s="124"/>
      <c r="Y47" s="131"/>
      <c r="Z47" s="131"/>
      <c r="AA47" s="131"/>
      <c r="AB47" s="132">
        <f>Input!AB39</f>
        <v>0</v>
      </c>
      <c r="AC47" s="132">
        <f>Input!AC39</f>
        <v>0</v>
      </c>
      <c r="AD47" s="132">
        <f>Input!AD39</f>
        <v>0</v>
      </c>
      <c r="AE47" s="132">
        <f>Input!AE39</f>
        <v>0</v>
      </c>
      <c r="AF47" s="132">
        <f>Input!AF39</f>
        <v>0</v>
      </c>
      <c r="AG47" s="124"/>
      <c r="AH47" s="124"/>
      <c r="AI47" s="124"/>
      <c r="AJ47" s="124"/>
      <c r="AK47" s="124"/>
      <c r="AL47" s="126"/>
      <c r="AM47" s="133">
        <f t="shared" si="4"/>
        <v>0</v>
      </c>
    </row>
    <row r="48" spans="1:46" s="128" customFormat="1" ht="18">
      <c r="A48" s="121"/>
      <c r="B48" s="130" t="s">
        <v>242</v>
      </c>
      <c r="C48" s="130"/>
      <c r="D48" s="124"/>
      <c r="E48" s="124" t="str">
        <f>Input!E40</f>
        <v>Sewerage: Total enhancements (non-infra) net of grants &amp; contributions</v>
      </c>
      <c r="F48" s="124"/>
      <c r="G48" s="124"/>
      <c r="H48" s="124"/>
      <c r="I48" s="124"/>
      <c r="J48" s="124"/>
      <c r="K48" s="124"/>
      <c r="L48" s="124"/>
      <c r="M48" s="124"/>
      <c r="N48" s="124"/>
      <c r="O48" s="124"/>
      <c r="P48" s="124"/>
      <c r="Q48" s="124"/>
      <c r="R48" s="124"/>
      <c r="S48" s="124"/>
      <c r="T48" s="124"/>
      <c r="U48" s="124"/>
      <c r="V48" s="124"/>
      <c r="W48" s="124"/>
      <c r="X48" s="124"/>
      <c r="Y48" s="131"/>
      <c r="Z48" s="131"/>
      <c r="AA48" s="131"/>
      <c r="AB48" s="132">
        <f>Input!AB40</f>
        <v>0</v>
      </c>
      <c r="AC48" s="132">
        <f>Input!AC40</f>
        <v>0</v>
      </c>
      <c r="AD48" s="132">
        <f>Input!AD40</f>
        <v>0</v>
      </c>
      <c r="AE48" s="132">
        <f>Input!AE40</f>
        <v>0</v>
      </c>
      <c r="AF48" s="132">
        <f>Input!AF40</f>
        <v>0</v>
      </c>
      <c r="AG48" s="124"/>
      <c r="AH48" s="124"/>
      <c r="AI48" s="124"/>
      <c r="AJ48" s="124"/>
      <c r="AK48" s="124"/>
      <c r="AL48" s="126"/>
      <c r="AM48" s="133">
        <f t="shared" si="4"/>
        <v>0</v>
      </c>
    </row>
    <row r="49" spans="1:45" s="128" customFormat="1" ht="18">
      <c r="A49" s="121"/>
      <c r="B49" s="130" t="s">
        <v>243</v>
      </c>
      <c r="C49" s="130"/>
      <c r="D49" s="124"/>
      <c r="E49" s="124" t="str">
        <f>Input!E41</f>
        <v>Sewerage: Large projects infrastructure (exc large project capex not subject to CIS)</v>
      </c>
      <c r="F49" s="124"/>
      <c r="G49" s="124"/>
      <c r="H49" s="124"/>
      <c r="I49" s="124"/>
      <c r="J49" s="124"/>
      <c r="K49" s="124"/>
      <c r="L49" s="124"/>
      <c r="M49" s="124"/>
      <c r="N49" s="124"/>
      <c r="O49" s="124"/>
      <c r="P49" s="124"/>
      <c r="Q49" s="124"/>
      <c r="R49" s="124"/>
      <c r="S49" s="124"/>
      <c r="T49" s="124"/>
      <c r="U49" s="124"/>
      <c r="V49" s="124"/>
      <c r="W49" s="124"/>
      <c r="X49" s="124"/>
      <c r="Y49" s="131"/>
      <c r="Z49" s="131"/>
      <c r="AA49" s="131"/>
      <c r="AB49" s="132">
        <f>Input!AB41</f>
        <v>0</v>
      </c>
      <c r="AC49" s="132">
        <f>Input!AC41</f>
        <v>0</v>
      </c>
      <c r="AD49" s="132">
        <f>Input!AD41</f>
        <v>0</v>
      </c>
      <c r="AE49" s="132">
        <f>Input!AE41</f>
        <v>0</v>
      </c>
      <c r="AF49" s="132">
        <f>Input!AF41</f>
        <v>0</v>
      </c>
      <c r="AG49" s="124"/>
      <c r="AH49" s="124"/>
      <c r="AI49" s="124"/>
      <c r="AJ49" s="124"/>
      <c r="AK49" s="124"/>
      <c r="AL49" s="126"/>
      <c r="AM49" s="133">
        <f t="shared" ref="AM49:AM50" si="6">SUM(AB49:AF49)</f>
        <v>0</v>
      </c>
    </row>
    <row r="50" spans="1:45" s="128" customFormat="1" ht="18">
      <c r="A50" s="121"/>
      <c r="B50" s="130" t="s">
        <v>244</v>
      </c>
      <c r="C50" s="130"/>
      <c r="D50" s="124"/>
      <c r="E50" s="124" t="str">
        <f>Input!E42</f>
        <v>Sewerage: Large projects non-infrastructure (exc large project capex not subject to CIS)</v>
      </c>
      <c r="F50" s="124"/>
      <c r="G50" s="124"/>
      <c r="H50" s="124"/>
      <c r="I50" s="124"/>
      <c r="J50" s="124"/>
      <c r="K50" s="124"/>
      <c r="L50" s="124"/>
      <c r="M50" s="124"/>
      <c r="N50" s="124"/>
      <c r="O50" s="124"/>
      <c r="P50" s="124"/>
      <c r="Q50" s="124"/>
      <c r="R50" s="124"/>
      <c r="S50" s="124"/>
      <c r="T50" s="124"/>
      <c r="U50" s="124"/>
      <c r="V50" s="124"/>
      <c r="W50" s="124"/>
      <c r="X50" s="124"/>
      <c r="Y50" s="131"/>
      <c r="Z50" s="131"/>
      <c r="AA50" s="131"/>
      <c r="AB50" s="132">
        <f>Input!AB42</f>
        <v>0</v>
      </c>
      <c r="AC50" s="132">
        <f>Input!AC42</f>
        <v>0</v>
      </c>
      <c r="AD50" s="132">
        <f>Input!AD42</f>
        <v>0</v>
      </c>
      <c r="AE50" s="132">
        <f>Input!AE42</f>
        <v>0</v>
      </c>
      <c r="AF50" s="132">
        <f>Input!AF42</f>
        <v>0</v>
      </c>
      <c r="AG50" s="124"/>
      <c r="AH50" s="124"/>
      <c r="AI50" s="124"/>
      <c r="AJ50" s="124"/>
      <c r="AK50" s="124"/>
      <c r="AL50" s="126"/>
      <c r="AM50" s="133">
        <f t="shared" si="6"/>
        <v>0</v>
      </c>
    </row>
    <row r="51" spans="1:45" s="128" customFormat="1" ht="18">
      <c r="A51" s="121"/>
      <c r="B51" s="130" t="s">
        <v>245</v>
      </c>
      <c r="C51" s="129"/>
      <c r="D51" s="124"/>
      <c r="E51" s="124" t="str">
        <f>Calc!E67</f>
        <v>Sewerage: Baseline capex (gross of adjustments)</v>
      </c>
      <c r="F51" s="124"/>
      <c r="G51" s="124"/>
      <c r="H51" s="124"/>
      <c r="I51" s="124"/>
      <c r="J51" s="124"/>
      <c r="K51" s="124"/>
      <c r="L51" s="124"/>
      <c r="M51" s="124"/>
      <c r="N51" s="124"/>
      <c r="O51" s="124"/>
      <c r="P51" s="124"/>
      <c r="Q51" s="124"/>
      <c r="R51" s="124"/>
      <c r="S51" s="124"/>
      <c r="T51" s="124"/>
      <c r="U51" s="124"/>
      <c r="V51" s="124"/>
      <c r="W51" s="124"/>
      <c r="X51" s="124"/>
      <c r="Y51" s="131"/>
      <c r="Z51" s="131"/>
      <c r="AA51" s="131"/>
      <c r="AB51" s="132">
        <f>Calc!AB67</f>
        <v>0</v>
      </c>
      <c r="AC51" s="132">
        <f>Calc!AC67</f>
        <v>0</v>
      </c>
      <c r="AD51" s="132">
        <f>Calc!AD67</f>
        <v>0</v>
      </c>
      <c r="AE51" s="132">
        <f>Calc!AE67</f>
        <v>0</v>
      </c>
      <c r="AF51" s="132">
        <f>Calc!AF67</f>
        <v>0</v>
      </c>
      <c r="AG51" s="124"/>
      <c r="AH51" s="124"/>
      <c r="AI51" s="124"/>
      <c r="AJ51" s="124"/>
      <c r="AK51" s="124"/>
      <c r="AL51" s="126"/>
      <c r="AM51" s="133">
        <f t="shared" si="4"/>
        <v>0</v>
      </c>
    </row>
    <row r="52" spans="1:45" s="128" customFormat="1" ht="18">
      <c r="A52" s="121"/>
      <c r="B52" s="129"/>
      <c r="C52" s="129"/>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32"/>
      <c r="AC52" s="132"/>
      <c r="AD52" s="132"/>
      <c r="AE52" s="132"/>
      <c r="AF52" s="132"/>
      <c r="AG52" s="124"/>
      <c r="AH52" s="124"/>
      <c r="AI52" s="124"/>
      <c r="AJ52" s="124"/>
      <c r="AK52" s="124"/>
      <c r="AL52" s="126"/>
      <c r="AM52" s="133"/>
    </row>
    <row r="53" spans="1:45" s="128" customFormat="1" ht="18">
      <c r="A53" s="121"/>
      <c r="B53" s="122">
        <v>1.3</v>
      </c>
      <c r="C53" s="123"/>
      <c r="D53" s="124"/>
      <c r="E53" s="116" t="s">
        <v>54</v>
      </c>
      <c r="F53" s="124"/>
      <c r="G53" s="124"/>
      <c r="H53" s="124"/>
      <c r="I53" s="124"/>
      <c r="J53" s="124"/>
      <c r="K53" s="124"/>
      <c r="L53" s="124"/>
      <c r="M53" s="124"/>
      <c r="N53" s="124"/>
      <c r="O53" s="124"/>
      <c r="P53" s="124"/>
      <c r="Q53" s="124"/>
      <c r="R53" s="124"/>
      <c r="S53" s="124"/>
      <c r="T53" s="124"/>
      <c r="U53" s="124"/>
      <c r="V53" s="124"/>
      <c r="W53" s="124"/>
      <c r="X53" s="124"/>
      <c r="Y53" s="124"/>
      <c r="Z53" s="124"/>
      <c r="AA53" s="124"/>
      <c r="AB53" s="132"/>
      <c r="AC53" s="132"/>
      <c r="AD53" s="132"/>
      <c r="AE53" s="132"/>
      <c r="AF53" s="132"/>
      <c r="AG53" s="124"/>
      <c r="AH53" s="124"/>
      <c r="AI53" s="124"/>
      <c r="AJ53" s="124"/>
      <c r="AK53" s="124"/>
      <c r="AL53" s="126"/>
      <c r="AM53" s="133"/>
    </row>
    <row r="54" spans="1:45" s="128" customFormat="1" ht="18">
      <c r="A54" s="121"/>
      <c r="B54" s="130" t="s">
        <v>173</v>
      </c>
      <c r="C54" s="130"/>
      <c r="D54" s="124"/>
      <c r="E54" s="124" t="str">
        <f>Calc!E39</f>
        <v>Water: IRE</v>
      </c>
      <c r="F54" s="124"/>
      <c r="G54" s="124"/>
      <c r="H54" s="124"/>
      <c r="I54" s="124"/>
      <c r="J54" s="124"/>
      <c r="K54" s="124"/>
      <c r="L54" s="124"/>
      <c r="M54" s="124"/>
      <c r="N54" s="124"/>
      <c r="O54" s="124"/>
      <c r="P54" s="124"/>
      <c r="Q54" s="124"/>
      <c r="R54" s="124"/>
      <c r="S54" s="124"/>
      <c r="T54" s="124"/>
      <c r="U54" s="124"/>
      <c r="V54" s="124"/>
      <c r="W54" s="124"/>
      <c r="X54" s="124"/>
      <c r="Y54" s="131"/>
      <c r="Z54" s="131"/>
      <c r="AA54" s="131"/>
      <c r="AB54" s="132">
        <f>Calc!AB39</f>
        <v>0</v>
      </c>
      <c r="AC54" s="132">
        <f>Calc!AC39</f>
        <v>0</v>
      </c>
      <c r="AD54" s="132">
        <f>Calc!AD39</f>
        <v>0</v>
      </c>
      <c r="AE54" s="132">
        <f>Calc!AE39</f>
        <v>0</v>
      </c>
      <c r="AF54" s="132">
        <f>Calc!AF39</f>
        <v>0</v>
      </c>
      <c r="AG54" s="124"/>
      <c r="AH54" s="124"/>
      <c r="AI54" s="124"/>
      <c r="AJ54" s="124"/>
      <c r="AK54" s="124"/>
      <c r="AL54" s="126"/>
      <c r="AM54" s="133">
        <f>SUM(AB54:AF54)</f>
        <v>0</v>
      </c>
      <c r="AO54" s="134"/>
      <c r="AP54" s="134"/>
      <c r="AQ54" s="134"/>
      <c r="AR54" s="134"/>
      <c r="AS54" s="134"/>
    </row>
    <row r="55" spans="1:45" s="128" customFormat="1" ht="18">
      <c r="A55" s="121"/>
      <c r="B55" s="130" t="s">
        <v>174</v>
      </c>
      <c r="C55" s="130"/>
      <c r="D55" s="124"/>
      <c r="E55" s="124" t="str">
        <f>Calc!E40</f>
        <v>Water: MNI</v>
      </c>
      <c r="F55" s="124"/>
      <c r="G55" s="124"/>
      <c r="H55" s="124"/>
      <c r="I55" s="124"/>
      <c r="J55" s="124"/>
      <c r="K55" s="124"/>
      <c r="L55" s="124"/>
      <c r="M55" s="124"/>
      <c r="N55" s="124"/>
      <c r="O55" s="124"/>
      <c r="P55" s="124"/>
      <c r="Q55" s="124"/>
      <c r="R55" s="124"/>
      <c r="S55" s="124"/>
      <c r="T55" s="124"/>
      <c r="U55" s="124"/>
      <c r="V55" s="124"/>
      <c r="W55" s="124"/>
      <c r="X55" s="124"/>
      <c r="Y55" s="131"/>
      <c r="Z55" s="131"/>
      <c r="AA55" s="131"/>
      <c r="AB55" s="132">
        <f>Calc!AB40</f>
        <v>100</v>
      </c>
      <c r="AC55" s="132">
        <f>Calc!AC40</f>
        <v>100</v>
      </c>
      <c r="AD55" s="132">
        <f>Calc!AD40</f>
        <v>100</v>
      </c>
      <c r="AE55" s="132">
        <f>Calc!AE40</f>
        <v>100</v>
      </c>
      <c r="AF55" s="132">
        <f>Calc!AF40</f>
        <v>100</v>
      </c>
      <c r="AG55" s="124"/>
      <c r="AH55" s="124"/>
      <c r="AI55" s="124"/>
      <c r="AJ55" s="124"/>
      <c r="AK55" s="124"/>
      <c r="AL55" s="126"/>
      <c r="AM55" s="133">
        <f>SUM(AB55:AF55)</f>
        <v>500</v>
      </c>
      <c r="AO55" s="134"/>
      <c r="AP55" s="134"/>
      <c r="AQ55" s="134"/>
      <c r="AR55" s="134"/>
      <c r="AS55" s="134"/>
    </row>
    <row r="56" spans="1:45" s="128" customFormat="1" ht="18">
      <c r="A56" s="121"/>
      <c r="B56" s="130" t="s">
        <v>175</v>
      </c>
      <c r="C56" s="130"/>
      <c r="D56" s="124"/>
      <c r="E56" s="124" t="str">
        <f>Calc!E41</f>
        <v>Water: Infrastructure enhancements</v>
      </c>
      <c r="F56" s="124"/>
      <c r="G56" s="124"/>
      <c r="H56" s="124"/>
      <c r="I56" s="124"/>
      <c r="J56" s="124"/>
      <c r="K56" s="124"/>
      <c r="L56" s="124"/>
      <c r="M56" s="124"/>
      <c r="N56" s="124"/>
      <c r="O56" s="124"/>
      <c r="P56" s="124"/>
      <c r="Q56" s="124"/>
      <c r="R56" s="124"/>
      <c r="S56" s="124"/>
      <c r="T56" s="124"/>
      <c r="U56" s="124"/>
      <c r="V56" s="124"/>
      <c r="W56" s="124"/>
      <c r="X56" s="124"/>
      <c r="Y56" s="131"/>
      <c r="Z56" s="131"/>
      <c r="AA56" s="131"/>
      <c r="AB56" s="132">
        <f>Calc!AB41</f>
        <v>0</v>
      </c>
      <c r="AC56" s="132">
        <f>Calc!AC41</f>
        <v>0</v>
      </c>
      <c r="AD56" s="132">
        <f>Calc!AD41</f>
        <v>0</v>
      </c>
      <c r="AE56" s="132">
        <f>Calc!AE41</f>
        <v>0</v>
      </c>
      <c r="AF56" s="132">
        <f>Calc!AF41</f>
        <v>0</v>
      </c>
      <c r="AG56" s="124"/>
      <c r="AH56" s="124"/>
      <c r="AI56" s="124"/>
      <c r="AJ56" s="124"/>
      <c r="AK56" s="124"/>
      <c r="AL56" s="126"/>
      <c r="AM56" s="133">
        <f>SUM(AB56:AF56)</f>
        <v>0</v>
      </c>
      <c r="AO56" s="134"/>
      <c r="AP56" s="134"/>
      <c r="AQ56" s="134"/>
      <c r="AR56" s="134"/>
      <c r="AS56" s="134"/>
    </row>
    <row r="57" spans="1:45" s="128" customFormat="1" ht="18">
      <c r="A57" s="121"/>
      <c r="B57" s="130" t="s">
        <v>176</v>
      </c>
      <c r="C57" s="130"/>
      <c r="D57" s="124"/>
      <c r="E57" s="124" t="str">
        <f>Calc!E42</f>
        <v>Water: Non-infrastructure enhancements</v>
      </c>
      <c r="F57" s="124"/>
      <c r="G57" s="124"/>
      <c r="H57" s="124"/>
      <c r="I57" s="124"/>
      <c r="J57" s="124"/>
      <c r="K57" s="124"/>
      <c r="L57" s="124"/>
      <c r="M57" s="124"/>
      <c r="N57" s="124"/>
      <c r="O57" s="124"/>
      <c r="P57" s="124"/>
      <c r="Q57" s="124"/>
      <c r="R57" s="124"/>
      <c r="S57" s="124"/>
      <c r="T57" s="124"/>
      <c r="U57" s="124"/>
      <c r="V57" s="124"/>
      <c r="W57" s="124"/>
      <c r="X57" s="124"/>
      <c r="Y57" s="131"/>
      <c r="Z57" s="131"/>
      <c r="AA57" s="131"/>
      <c r="AB57" s="132">
        <f>Calc!AB42</f>
        <v>0</v>
      </c>
      <c r="AC57" s="132">
        <f>Calc!AC42</f>
        <v>0</v>
      </c>
      <c r="AD57" s="132">
        <f>Calc!AD42</f>
        <v>0</v>
      </c>
      <c r="AE57" s="132">
        <f>Calc!AE42</f>
        <v>0</v>
      </c>
      <c r="AF57" s="132">
        <f>Calc!AF42</f>
        <v>0</v>
      </c>
      <c r="AG57" s="124"/>
      <c r="AH57" s="124"/>
      <c r="AI57" s="124"/>
      <c r="AJ57" s="124"/>
      <c r="AK57" s="124"/>
      <c r="AL57" s="126"/>
      <c r="AM57" s="133">
        <f>SUM(AB57:AF57)</f>
        <v>0</v>
      </c>
      <c r="AO57" s="134"/>
      <c r="AP57" s="134"/>
      <c r="AQ57" s="134"/>
      <c r="AR57" s="134"/>
      <c r="AS57" s="134"/>
    </row>
    <row r="58" spans="1:45" s="128" customFormat="1" ht="18">
      <c r="A58" s="121"/>
      <c r="B58" s="130" t="s">
        <v>177</v>
      </c>
      <c r="C58" s="130"/>
      <c r="D58" s="124"/>
      <c r="E58" s="124" t="str">
        <f>Calc!E43</f>
        <v>Water: Large projects infrastructure</v>
      </c>
      <c r="F58" s="124"/>
      <c r="G58" s="124"/>
      <c r="H58" s="124"/>
      <c r="I58" s="124"/>
      <c r="J58" s="124"/>
      <c r="K58" s="124"/>
      <c r="L58" s="124"/>
      <c r="M58" s="124"/>
      <c r="N58" s="124"/>
      <c r="O58" s="124"/>
      <c r="P58" s="124"/>
      <c r="Q58" s="124"/>
      <c r="R58" s="124"/>
      <c r="S58" s="124"/>
      <c r="T58" s="124"/>
      <c r="U58" s="124"/>
      <c r="V58" s="124"/>
      <c r="W58" s="124"/>
      <c r="X58" s="124"/>
      <c r="Y58" s="131"/>
      <c r="Z58" s="131"/>
      <c r="AA58" s="131"/>
      <c r="AB58" s="132">
        <f>Calc!AB43</f>
        <v>0</v>
      </c>
      <c r="AC58" s="132">
        <f>Calc!AC43</f>
        <v>0</v>
      </c>
      <c r="AD58" s="132">
        <f>Calc!AD43</f>
        <v>0</v>
      </c>
      <c r="AE58" s="132">
        <f>Calc!AE43</f>
        <v>0</v>
      </c>
      <c r="AF58" s="132">
        <f>Calc!AF43</f>
        <v>0</v>
      </c>
      <c r="AG58" s="124"/>
      <c r="AH58" s="124"/>
      <c r="AI58" s="124"/>
      <c r="AJ58" s="124"/>
      <c r="AK58" s="124"/>
      <c r="AL58" s="126"/>
      <c r="AM58" s="133">
        <f t="shared" ref="AM58:AM59" si="7">SUM(AB58:AF58)</f>
        <v>0</v>
      </c>
      <c r="AO58" s="134"/>
      <c r="AP58" s="134"/>
      <c r="AQ58" s="134"/>
      <c r="AR58" s="134"/>
      <c r="AS58" s="134"/>
    </row>
    <row r="59" spans="1:45" s="128" customFormat="1" ht="18">
      <c r="A59" s="121"/>
      <c r="B59" s="130" t="s">
        <v>178</v>
      </c>
      <c r="C59" s="130"/>
      <c r="D59" s="124"/>
      <c r="E59" s="124" t="str">
        <f>Calc!E44</f>
        <v>Water: Large projects non-infrastructure</v>
      </c>
      <c r="F59" s="124"/>
      <c r="G59" s="124"/>
      <c r="H59" s="124"/>
      <c r="I59" s="124"/>
      <c r="J59" s="124"/>
      <c r="K59" s="124"/>
      <c r="L59" s="124"/>
      <c r="M59" s="124"/>
      <c r="N59" s="124"/>
      <c r="O59" s="124"/>
      <c r="P59" s="124"/>
      <c r="Q59" s="124"/>
      <c r="R59" s="124"/>
      <c r="S59" s="124"/>
      <c r="T59" s="124"/>
      <c r="U59" s="124"/>
      <c r="V59" s="124"/>
      <c r="W59" s="124"/>
      <c r="X59" s="124"/>
      <c r="Y59" s="131"/>
      <c r="Z59" s="131"/>
      <c r="AA59" s="131"/>
      <c r="AB59" s="132">
        <f>Calc!AB44</f>
        <v>0</v>
      </c>
      <c r="AC59" s="132">
        <f>Calc!AC44</f>
        <v>0</v>
      </c>
      <c r="AD59" s="132">
        <f>Calc!AD44</f>
        <v>0</v>
      </c>
      <c r="AE59" s="132">
        <f>Calc!AE44</f>
        <v>0</v>
      </c>
      <c r="AF59" s="132">
        <f>Calc!AF44</f>
        <v>0</v>
      </c>
      <c r="AG59" s="124"/>
      <c r="AH59" s="124"/>
      <c r="AI59" s="124"/>
      <c r="AJ59" s="124"/>
      <c r="AK59" s="124"/>
      <c r="AL59" s="126"/>
      <c r="AM59" s="133">
        <f t="shared" si="7"/>
        <v>0</v>
      </c>
      <c r="AO59" s="134"/>
      <c r="AP59" s="134"/>
      <c r="AQ59" s="134"/>
      <c r="AR59" s="134"/>
      <c r="AS59" s="134"/>
    </row>
    <row r="60" spans="1:45" s="128" customFormat="1" ht="18">
      <c r="A60" s="121"/>
      <c r="B60" s="130" t="s">
        <v>179</v>
      </c>
      <c r="C60" s="130"/>
      <c r="D60" s="124"/>
      <c r="E60" s="124" t="str">
        <f>Calc!E57</f>
        <v>Water: Allowance capex (gross of adjustments)</v>
      </c>
      <c r="F60" s="124"/>
      <c r="G60" s="124"/>
      <c r="H60" s="124"/>
      <c r="I60" s="124"/>
      <c r="J60" s="124"/>
      <c r="K60" s="124"/>
      <c r="L60" s="124"/>
      <c r="M60" s="124"/>
      <c r="N60" s="124"/>
      <c r="O60" s="124"/>
      <c r="P60" s="124"/>
      <c r="Q60" s="124"/>
      <c r="R60" s="124"/>
      <c r="S60" s="124"/>
      <c r="T60" s="124"/>
      <c r="U60" s="124"/>
      <c r="V60" s="124"/>
      <c r="W60" s="124"/>
      <c r="X60" s="124"/>
      <c r="Y60" s="131"/>
      <c r="Z60" s="131"/>
      <c r="AA60" s="131"/>
      <c r="AB60" s="132">
        <f>Calc!AB57</f>
        <v>100</v>
      </c>
      <c r="AC60" s="132">
        <f>Calc!AC57</f>
        <v>100</v>
      </c>
      <c r="AD60" s="132">
        <f>Calc!AD57</f>
        <v>100</v>
      </c>
      <c r="AE60" s="132">
        <f>Calc!AE57</f>
        <v>100</v>
      </c>
      <c r="AF60" s="132">
        <f>Calc!AF57</f>
        <v>100</v>
      </c>
      <c r="AG60" s="124"/>
      <c r="AH60" s="124"/>
      <c r="AI60" s="124"/>
      <c r="AJ60" s="124"/>
      <c r="AK60" s="124"/>
      <c r="AL60" s="126"/>
      <c r="AM60" s="133">
        <f>SUM(AB60:AF60)</f>
        <v>500</v>
      </c>
      <c r="AO60" s="134"/>
      <c r="AP60" s="134"/>
      <c r="AQ60" s="134"/>
      <c r="AR60" s="134"/>
      <c r="AS60" s="134"/>
    </row>
    <row r="61" spans="1:45" s="128" customFormat="1" ht="18">
      <c r="A61" s="121"/>
      <c r="B61" s="130"/>
      <c r="C61" s="130"/>
      <c r="D61" s="124"/>
      <c r="E61" s="124"/>
      <c r="F61" s="124"/>
      <c r="G61" s="124"/>
      <c r="H61" s="124"/>
      <c r="I61" s="124"/>
      <c r="J61" s="124"/>
      <c r="K61" s="124"/>
      <c r="L61" s="124"/>
      <c r="M61" s="124"/>
      <c r="N61" s="124"/>
      <c r="O61" s="124"/>
      <c r="P61" s="124"/>
      <c r="Q61" s="124"/>
      <c r="R61" s="124"/>
      <c r="S61" s="124"/>
      <c r="T61" s="124"/>
      <c r="U61" s="124"/>
      <c r="V61" s="124"/>
      <c r="W61" s="124"/>
      <c r="X61" s="124"/>
      <c r="Y61" s="131"/>
      <c r="Z61" s="131"/>
      <c r="AA61" s="131"/>
      <c r="AB61" s="132"/>
      <c r="AC61" s="132"/>
      <c r="AD61" s="132"/>
      <c r="AE61" s="132"/>
      <c r="AF61" s="132"/>
      <c r="AG61" s="124"/>
      <c r="AH61" s="124"/>
      <c r="AI61" s="124"/>
      <c r="AJ61" s="124"/>
      <c r="AK61" s="124"/>
      <c r="AL61" s="126"/>
      <c r="AM61" s="133"/>
    </row>
    <row r="62" spans="1:45" s="128" customFormat="1" ht="18">
      <c r="A62" s="121"/>
      <c r="B62" s="130" t="s">
        <v>180</v>
      </c>
      <c r="C62" s="130"/>
      <c r="D62" s="124"/>
      <c r="E62" s="124" t="str">
        <f>Calc!E46</f>
        <v>Sewerage: IRE</v>
      </c>
      <c r="F62" s="124"/>
      <c r="G62" s="124"/>
      <c r="H62" s="124"/>
      <c r="I62" s="124"/>
      <c r="J62" s="124"/>
      <c r="K62" s="124"/>
      <c r="L62" s="124"/>
      <c r="M62" s="124"/>
      <c r="N62" s="124"/>
      <c r="O62" s="124"/>
      <c r="P62" s="124"/>
      <c r="Q62" s="124"/>
      <c r="R62" s="124"/>
      <c r="S62" s="124"/>
      <c r="T62" s="124"/>
      <c r="U62" s="124"/>
      <c r="V62" s="124"/>
      <c r="W62" s="124"/>
      <c r="X62" s="124"/>
      <c r="Y62" s="131"/>
      <c r="Z62" s="131"/>
      <c r="AA62" s="131"/>
      <c r="AB62" s="132">
        <f>Calc!AB46</f>
        <v>0</v>
      </c>
      <c r="AC62" s="132">
        <f>Calc!AC46</f>
        <v>0</v>
      </c>
      <c r="AD62" s="132">
        <f>Calc!AD46</f>
        <v>0</v>
      </c>
      <c r="AE62" s="132">
        <f>Calc!AE46</f>
        <v>0</v>
      </c>
      <c r="AF62" s="132">
        <f>Calc!AF46</f>
        <v>0</v>
      </c>
      <c r="AG62" s="124"/>
      <c r="AH62" s="124"/>
      <c r="AI62" s="124"/>
      <c r="AJ62" s="124"/>
      <c r="AK62" s="124"/>
      <c r="AL62" s="126"/>
      <c r="AM62" s="133">
        <f>SUM(AB62:AF62)</f>
        <v>0</v>
      </c>
    </row>
    <row r="63" spans="1:45" s="128" customFormat="1" ht="18">
      <c r="A63" s="121"/>
      <c r="B63" s="130" t="s">
        <v>181</v>
      </c>
      <c r="C63" s="130"/>
      <c r="D63" s="124"/>
      <c r="E63" s="124" t="str">
        <f>Calc!E47</f>
        <v>Sewerage: MNI</v>
      </c>
      <c r="F63" s="124"/>
      <c r="G63" s="124"/>
      <c r="H63" s="124"/>
      <c r="I63" s="124"/>
      <c r="J63" s="124"/>
      <c r="K63" s="124"/>
      <c r="L63" s="124"/>
      <c r="M63" s="124"/>
      <c r="N63" s="124"/>
      <c r="O63" s="124"/>
      <c r="P63" s="124"/>
      <c r="Q63" s="124"/>
      <c r="R63" s="124"/>
      <c r="S63" s="124"/>
      <c r="T63" s="124"/>
      <c r="U63" s="124"/>
      <c r="V63" s="124"/>
      <c r="W63" s="124"/>
      <c r="X63" s="124"/>
      <c r="Y63" s="131"/>
      <c r="Z63" s="131"/>
      <c r="AA63" s="131"/>
      <c r="AB63" s="132">
        <f>Calc!AB47</f>
        <v>0</v>
      </c>
      <c r="AC63" s="132">
        <f>Calc!AC47</f>
        <v>0</v>
      </c>
      <c r="AD63" s="132">
        <f>Calc!AD47</f>
        <v>0</v>
      </c>
      <c r="AE63" s="132">
        <f>Calc!AE47</f>
        <v>0</v>
      </c>
      <c r="AF63" s="132">
        <f>Calc!AF47</f>
        <v>0</v>
      </c>
      <c r="AG63" s="124"/>
      <c r="AH63" s="124"/>
      <c r="AI63" s="124"/>
      <c r="AJ63" s="124"/>
      <c r="AK63" s="124"/>
      <c r="AL63" s="126"/>
      <c r="AM63" s="133">
        <f>SUM(AB63:AF63)</f>
        <v>0</v>
      </c>
    </row>
    <row r="64" spans="1:45" s="128" customFormat="1" ht="18">
      <c r="A64" s="121"/>
      <c r="B64" s="130" t="s">
        <v>182</v>
      </c>
      <c r="C64" s="130"/>
      <c r="D64" s="124"/>
      <c r="E64" s="124" t="str">
        <f>Calc!E48</f>
        <v>Sewerage: Infrastructure enhancements</v>
      </c>
      <c r="F64" s="124"/>
      <c r="G64" s="124"/>
      <c r="H64" s="124"/>
      <c r="I64" s="124"/>
      <c r="J64" s="124"/>
      <c r="K64" s="124"/>
      <c r="L64" s="124"/>
      <c r="M64" s="124"/>
      <c r="N64" s="124"/>
      <c r="O64" s="124"/>
      <c r="P64" s="124"/>
      <c r="Q64" s="124"/>
      <c r="R64" s="124"/>
      <c r="S64" s="124"/>
      <c r="T64" s="124"/>
      <c r="U64" s="124"/>
      <c r="V64" s="124"/>
      <c r="W64" s="124"/>
      <c r="X64" s="124"/>
      <c r="Y64" s="131"/>
      <c r="Z64" s="131"/>
      <c r="AA64" s="131"/>
      <c r="AB64" s="132">
        <f>Calc!AB48</f>
        <v>0</v>
      </c>
      <c r="AC64" s="132">
        <f>Calc!AC48</f>
        <v>0</v>
      </c>
      <c r="AD64" s="132">
        <f>Calc!AD48</f>
        <v>0</v>
      </c>
      <c r="AE64" s="132">
        <f>Calc!AE48</f>
        <v>0</v>
      </c>
      <c r="AF64" s="132">
        <f>Calc!AF48</f>
        <v>0</v>
      </c>
      <c r="AG64" s="124"/>
      <c r="AH64" s="124"/>
      <c r="AI64" s="124"/>
      <c r="AJ64" s="124"/>
      <c r="AK64" s="124"/>
      <c r="AL64" s="126"/>
      <c r="AM64" s="133">
        <f>SUM(AB64:AF64)</f>
        <v>0</v>
      </c>
    </row>
    <row r="65" spans="1:39" s="128" customFormat="1" ht="18">
      <c r="A65" s="121"/>
      <c r="B65" s="130" t="s">
        <v>266</v>
      </c>
      <c r="C65" s="130"/>
      <c r="D65" s="124"/>
      <c r="E65" s="124" t="str">
        <f>Calc!E49</f>
        <v>Sewerage: Non-infrastructure enhancements</v>
      </c>
      <c r="F65" s="124"/>
      <c r="G65" s="124"/>
      <c r="H65" s="124"/>
      <c r="I65" s="124"/>
      <c r="J65" s="124"/>
      <c r="K65" s="124"/>
      <c r="L65" s="124"/>
      <c r="M65" s="124"/>
      <c r="N65" s="124"/>
      <c r="O65" s="124"/>
      <c r="P65" s="124"/>
      <c r="Q65" s="124"/>
      <c r="R65" s="124"/>
      <c r="S65" s="124"/>
      <c r="T65" s="124"/>
      <c r="U65" s="124"/>
      <c r="V65" s="124"/>
      <c r="W65" s="124"/>
      <c r="X65" s="124"/>
      <c r="Y65" s="131"/>
      <c r="Z65" s="131"/>
      <c r="AA65" s="131"/>
      <c r="AB65" s="132">
        <f>Calc!AB49</f>
        <v>0</v>
      </c>
      <c r="AC65" s="132">
        <f>Calc!AC49</f>
        <v>0</v>
      </c>
      <c r="AD65" s="132">
        <f>Calc!AD49</f>
        <v>0</v>
      </c>
      <c r="AE65" s="132">
        <f>Calc!AE49</f>
        <v>0</v>
      </c>
      <c r="AF65" s="132">
        <f>Calc!AF49</f>
        <v>0</v>
      </c>
      <c r="AG65" s="124"/>
      <c r="AH65" s="124"/>
      <c r="AI65" s="124"/>
      <c r="AJ65" s="124"/>
      <c r="AK65" s="124"/>
      <c r="AL65" s="126"/>
      <c r="AM65" s="133">
        <f>SUM(AB65:AF65)</f>
        <v>0</v>
      </c>
    </row>
    <row r="66" spans="1:39" s="128" customFormat="1" ht="18">
      <c r="A66" s="121"/>
      <c r="B66" s="130" t="s">
        <v>267</v>
      </c>
      <c r="C66" s="130"/>
      <c r="D66" s="124"/>
      <c r="E66" s="124" t="str">
        <f>Calc!E50</f>
        <v>Sewerage: Large projects infrastructure</v>
      </c>
      <c r="F66" s="124"/>
      <c r="G66" s="124"/>
      <c r="H66" s="124"/>
      <c r="I66" s="124"/>
      <c r="J66" s="124"/>
      <c r="K66" s="124"/>
      <c r="L66" s="124"/>
      <c r="M66" s="124"/>
      <c r="N66" s="124"/>
      <c r="O66" s="124"/>
      <c r="P66" s="124"/>
      <c r="Q66" s="124"/>
      <c r="R66" s="124"/>
      <c r="S66" s="124"/>
      <c r="T66" s="124"/>
      <c r="U66" s="124"/>
      <c r="V66" s="124"/>
      <c r="W66" s="124"/>
      <c r="X66" s="124"/>
      <c r="Y66" s="131"/>
      <c r="Z66" s="131"/>
      <c r="AA66" s="131"/>
      <c r="AB66" s="132">
        <f>Calc!AB50</f>
        <v>0</v>
      </c>
      <c r="AC66" s="132">
        <f>Calc!AC50</f>
        <v>0</v>
      </c>
      <c r="AD66" s="132">
        <f>Calc!AD50</f>
        <v>0</v>
      </c>
      <c r="AE66" s="132">
        <f>Calc!AE50</f>
        <v>0</v>
      </c>
      <c r="AF66" s="132">
        <f>Calc!AF50</f>
        <v>0</v>
      </c>
      <c r="AG66" s="124"/>
      <c r="AH66" s="124"/>
      <c r="AI66" s="124"/>
      <c r="AJ66" s="124"/>
      <c r="AK66" s="124"/>
      <c r="AL66" s="126"/>
      <c r="AM66" s="133">
        <f t="shared" ref="AM66:AM67" si="8">SUM(AB66:AF66)</f>
        <v>0</v>
      </c>
    </row>
    <row r="67" spans="1:39" s="128" customFormat="1" ht="18">
      <c r="A67" s="121"/>
      <c r="B67" s="130" t="s">
        <v>268</v>
      </c>
      <c r="C67" s="130"/>
      <c r="D67" s="124"/>
      <c r="E67" s="124" t="str">
        <f>Calc!E51</f>
        <v>Sewerage: Large projects non-infrastructure</v>
      </c>
      <c r="F67" s="124"/>
      <c r="G67" s="124"/>
      <c r="H67" s="124"/>
      <c r="I67" s="124"/>
      <c r="J67" s="124"/>
      <c r="K67" s="124"/>
      <c r="L67" s="124"/>
      <c r="M67" s="124"/>
      <c r="N67" s="124"/>
      <c r="O67" s="124"/>
      <c r="P67" s="124"/>
      <c r="Q67" s="124"/>
      <c r="R67" s="124"/>
      <c r="S67" s="124"/>
      <c r="T67" s="124"/>
      <c r="U67" s="124"/>
      <c r="V67" s="124"/>
      <c r="W67" s="124"/>
      <c r="X67" s="124"/>
      <c r="Y67" s="131"/>
      <c r="Z67" s="131"/>
      <c r="AA67" s="131"/>
      <c r="AB67" s="132">
        <f>Calc!AB51</f>
        <v>0</v>
      </c>
      <c r="AC67" s="132">
        <f>Calc!AC51</f>
        <v>0</v>
      </c>
      <c r="AD67" s="132">
        <f>Calc!AD51</f>
        <v>0</v>
      </c>
      <c r="AE67" s="132">
        <f>Calc!AE51</f>
        <v>0</v>
      </c>
      <c r="AF67" s="132">
        <f>Calc!AF51</f>
        <v>0</v>
      </c>
      <c r="AG67" s="124"/>
      <c r="AH67" s="124"/>
      <c r="AI67" s="124"/>
      <c r="AJ67" s="124"/>
      <c r="AK67" s="124"/>
      <c r="AL67" s="126"/>
      <c r="AM67" s="133">
        <f t="shared" si="8"/>
        <v>0</v>
      </c>
    </row>
    <row r="68" spans="1:39" s="128" customFormat="1" ht="18">
      <c r="A68" s="121"/>
      <c r="B68" s="130" t="s">
        <v>269</v>
      </c>
      <c r="C68" s="129"/>
      <c r="D68" s="124"/>
      <c r="E68" s="124" t="str">
        <f>Calc!E68</f>
        <v>Sewerage: Allowance capex (gross of adjustments)</v>
      </c>
      <c r="F68" s="124"/>
      <c r="G68" s="124"/>
      <c r="H68" s="124"/>
      <c r="I68" s="124"/>
      <c r="J68" s="124"/>
      <c r="K68" s="124"/>
      <c r="L68" s="124"/>
      <c r="M68" s="124"/>
      <c r="N68" s="124"/>
      <c r="O68" s="124"/>
      <c r="P68" s="124"/>
      <c r="Q68" s="124"/>
      <c r="R68" s="124"/>
      <c r="S68" s="124"/>
      <c r="T68" s="124"/>
      <c r="U68" s="124"/>
      <c r="V68" s="124"/>
      <c r="W68" s="124"/>
      <c r="X68" s="124"/>
      <c r="Y68" s="131"/>
      <c r="Z68" s="131"/>
      <c r="AA68" s="131"/>
      <c r="AB68" s="132">
        <f>Calc!AB68</f>
        <v>0</v>
      </c>
      <c r="AC68" s="132">
        <f>Calc!AC68</f>
        <v>0</v>
      </c>
      <c r="AD68" s="132">
        <f>Calc!AD68</f>
        <v>0</v>
      </c>
      <c r="AE68" s="132">
        <f>Calc!AE68</f>
        <v>0</v>
      </c>
      <c r="AF68" s="132">
        <f>Calc!AF68</f>
        <v>0</v>
      </c>
      <c r="AG68" s="124"/>
      <c r="AH68" s="124"/>
      <c r="AI68" s="124"/>
      <c r="AJ68" s="124"/>
      <c r="AK68" s="124"/>
      <c r="AL68" s="126"/>
      <c r="AM68" s="133">
        <f>SUM(AB68:AF68)</f>
        <v>0</v>
      </c>
    </row>
    <row r="69" spans="1:39" s="128" customFormat="1" ht="18">
      <c r="A69" s="121"/>
      <c r="B69" s="129"/>
      <c r="C69" s="129"/>
      <c r="D69" s="124"/>
      <c r="E69" s="124"/>
      <c r="F69" s="124"/>
      <c r="G69" s="124"/>
      <c r="H69" s="124"/>
      <c r="I69" s="124"/>
      <c r="J69" s="124"/>
      <c r="K69" s="124"/>
      <c r="L69" s="124"/>
      <c r="M69" s="124"/>
      <c r="N69" s="124"/>
      <c r="O69" s="124"/>
      <c r="P69" s="124"/>
      <c r="Q69" s="124"/>
      <c r="R69" s="124"/>
      <c r="S69" s="124"/>
      <c r="T69" s="124"/>
      <c r="U69" s="124"/>
      <c r="V69" s="124"/>
      <c r="W69" s="124"/>
      <c r="X69" s="124"/>
      <c r="Y69" s="131"/>
      <c r="Z69" s="131"/>
      <c r="AA69" s="131"/>
      <c r="AB69" s="132"/>
      <c r="AC69" s="132"/>
      <c r="AD69" s="132"/>
      <c r="AE69" s="132"/>
      <c r="AF69" s="132"/>
      <c r="AG69" s="124"/>
      <c r="AH69" s="124"/>
      <c r="AI69" s="124"/>
      <c r="AJ69" s="124"/>
      <c r="AK69" s="124"/>
      <c r="AL69" s="126"/>
      <c r="AM69" s="133"/>
    </row>
    <row r="70" spans="1:39" s="128" customFormat="1" ht="18">
      <c r="A70" s="121"/>
      <c r="B70" s="123">
        <v>2</v>
      </c>
      <c r="C70" s="123"/>
      <c r="D70" s="124"/>
      <c r="E70" s="116" t="s">
        <v>183</v>
      </c>
      <c r="F70" s="124"/>
      <c r="G70" s="124"/>
      <c r="H70" s="124"/>
      <c r="I70" s="124"/>
      <c r="J70" s="124"/>
      <c r="K70" s="124"/>
      <c r="L70" s="124"/>
      <c r="M70" s="124"/>
      <c r="N70" s="124"/>
      <c r="O70" s="124"/>
      <c r="P70" s="124"/>
      <c r="Q70" s="124"/>
      <c r="R70" s="124"/>
      <c r="S70" s="124"/>
      <c r="T70" s="124"/>
      <c r="U70" s="124"/>
      <c r="V70" s="124"/>
      <c r="W70" s="124"/>
      <c r="X70" s="124"/>
      <c r="Y70" s="124"/>
      <c r="Z70" s="124"/>
      <c r="AA70" s="124"/>
      <c r="AB70" s="132"/>
      <c r="AC70" s="132"/>
      <c r="AD70" s="132"/>
      <c r="AE70" s="132"/>
      <c r="AF70" s="132"/>
      <c r="AG70" s="124"/>
      <c r="AH70" s="124"/>
      <c r="AI70" s="124"/>
      <c r="AJ70" s="124"/>
      <c r="AK70" s="124"/>
      <c r="AL70" s="126"/>
      <c r="AM70" s="133"/>
    </row>
    <row r="71" spans="1:39" s="128" customFormat="1" ht="18">
      <c r="A71" s="12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32"/>
      <c r="AC71" s="132"/>
      <c r="AD71" s="132"/>
      <c r="AE71" s="132"/>
      <c r="AF71" s="132"/>
      <c r="AG71" s="124"/>
      <c r="AH71" s="124"/>
      <c r="AI71" s="124"/>
      <c r="AJ71" s="124"/>
      <c r="AK71" s="124"/>
      <c r="AL71" s="126"/>
      <c r="AM71" s="133"/>
    </row>
    <row r="72" spans="1:39" s="128" customFormat="1" ht="18">
      <c r="A72" s="121"/>
      <c r="B72" s="130">
        <v>2.1</v>
      </c>
      <c r="C72" s="130"/>
      <c r="D72" s="124"/>
      <c r="E72" s="124" t="str">
        <f>Calc!E94</f>
        <v>Water: CIS bid ratio</v>
      </c>
      <c r="F72" s="124"/>
      <c r="G72" s="124"/>
      <c r="H72" s="124"/>
      <c r="I72" s="124"/>
      <c r="J72" s="124"/>
      <c r="K72" s="124"/>
      <c r="L72" s="124"/>
      <c r="M72" s="124"/>
      <c r="N72" s="124"/>
      <c r="O72" s="124"/>
      <c r="P72" s="124"/>
      <c r="Q72" s="124"/>
      <c r="R72" s="124"/>
      <c r="S72" s="124"/>
      <c r="T72" s="124"/>
      <c r="U72" s="124"/>
      <c r="V72" s="124"/>
      <c r="W72" s="124"/>
      <c r="X72" s="124"/>
      <c r="Y72" s="135">
        <f>Calc!Y94</f>
        <v>100</v>
      </c>
      <c r="Z72" s="131"/>
      <c r="AA72" s="131"/>
      <c r="AB72" s="132"/>
      <c r="AC72" s="132"/>
      <c r="AD72" s="132"/>
      <c r="AE72" s="132"/>
      <c r="AF72" s="132"/>
      <c r="AG72" s="124"/>
      <c r="AH72" s="124"/>
      <c r="AI72" s="124"/>
      <c r="AJ72" s="124"/>
      <c r="AK72" s="124"/>
      <c r="AL72" s="126"/>
      <c r="AM72" s="133"/>
    </row>
    <row r="73" spans="1:39" s="128" customFormat="1" ht="18">
      <c r="A73" s="121"/>
      <c r="B73" s="130">
        <v>2.2000000000000002</v>
      </c>
      <c r="C73" s="130"/>
      <c r="D73" s="124"/>
      <c r="E73" s="124" t="str">
        <f>Calc!E127</f>
        <v>Water: Additional income (applied at FD)</v>
      </c>
      <c r="F73" s="124"/>
      <c r="G73" s="124"/>
      <c r="H73" s="124"/>
      <c r="I73" s="124"/>
      <c r="J73" s="124"/>
      <c r="K73" s="124"/>
      <c r="L73" s="124"/>
      <c r="M73" s="124"/>
      <c r="N73" s="124"/>
      <c r="O73" s="124"/>
      <c r="P73" s="124"/>
      <c r="Q73" s="124"/>
      <c r="R73" s="124"/>
      <c r="S73" s="124"/>
      <c r="T73" s="124"/>
      <c r="U73" s="124"/>
      <c r="V73" s="124"/>
      <c r="W73" s="124"/>
      <c r="X73" s="124"/>
      <c r="Y73" s="135"/>
      <c r="Z73" s="131"/>
      <c r="AA73" s="131"/>
      <c r="AB73" s="132">
        <f>Calc!AB127</f>
        <v>-3.5527136788005009E-15</v>
      </c>
      <c r="AC73" s="132">
        <f>Calc!AC127</f>
        <v>-3.5527136788005009E-15</v>
      </c>
      <c r="AD73" s="132">
        <f>Calc!AD127</f>
        <v>-3.5527136788005009E-15</v>
      </c>
      <c r="AE73" s="132">
        <f>Calc!AE127</f>
        <v>-3.5527136788005009E-15</v>
      </c>
      <c r="AF73" s="132">
        <f>Calc!AF127</f>
        <v>-3.5527136788005009E-15</v>
      </c>
      <c r="AG73" s="124"/>
      <c r="AH73" s="124"/>
      <c r="AI73" s="124"/>
      <c r="AJ73" s="124"/>
      <c r="AK73" s="124"/>
      <c r="AL73" s="126"/>
      <c r="AM73" s="133">
        <f>SUM(AB73:AF73)</f>
        <v>-1.7763568394002505E-14</v>
      </c>
    </row>
    <row r="74" spans="1:39" s="128" customFormat="1" ht="18">
      <c r="A74" s="121"/>
      <c r="B74" s="130"/>
      <c r="C74" s="130"/>
      <c r="D74" s="124"/>
      <c r="E74" s="124"/>
      <c r="F74" s="124"/>
      <c r="G74" s="124"/>
      <c r="H74" s="124"/>
      <c r="I74" s="124"/>
      <c r="J74" s="124"/>
      <c r="K74" s="124"/>
      <c r="L74" s="124"/>
      <c r="M74" s="124"/>
      <c r="N74" s="124"/>
      <c r="O74" s="124"/>
      <c r="P74" s="124"/>
      <c r="Q74" s="124"/>
      <c r="R74" s="124"/>
      <c r="S74" s="124"/>
      <c r="T74" s="124"/>
      <c r="U74" s="124"/>
      <c r="V74" s="124"/>
      <c r="W74" s="124"/>
      <c r="X74" s="124"/>
      <c r="Y74" s="135"/>
      <c r="Z74" s="124"/>
      <c r="AA74" s="124"/>
      <c r="AB74" s="132"/>
      <c r="AC74" s="132"/>
      <c r="AD74" s="132"/>
      <c r="AE74" s="132"/>
      <c r="AF74" s="132"/>
      <c r="AG74" s="124"/>
      <c r="AH74" s="124"/>
      <c r="AI74" s="124"/>
      <c r="AJ74" s="124"/>
      <c r="AK74" s="124"/>
      <c r="AL74" s="126"/>
      <c r="AM74" s="133"/>
    </row>
    <row r="75" spans="1:39" s="128" customFormat="1" ht="18">
      <c r="A75" s="121"/>
      <c r="B75" s="130">
        <v>2.2999999999999998</v>
      </c>
      <c r="C75" s="130"/>
      <c r="D75" s="124"/>
      <c r="E75" s="124" t="str">
        <f>Calc!E99</f>
        <v>Sewerage: CIS bid ratio</v>
      </c>
      <c r="F75" s="124"/>
      <c r="G75" s="124"/>
      <c r="H75" s="124"/>
      <c r="I75" s="124"/>
      <c r="J75" s="124"/>
      <c r="K75" s="124"/>
      <c r="L75" s="124"/>
      <c r="M75" s="124"/>
      <c r="N75" s="124"/>
      <c r="O75" s="124"/>
      <c r="P75" s="124"/>
      <c r="Q75" s="124"/>
      <c r="R75" s="124"/>
      <c r="S75" s="124"/>
      <c r="T75" s="124"/>
      <c r="U75" s="124"/>
      <c r="V75" s="124"/>
      <c r="W75" s="124"/>
      <c r="X75" s="124"/>
      <c r="Y75" s="336">
        <f>Calc!Y99</f>
        <v>0</v>
      </c>
      <c r="Z75" s="131"/>
      <c r="AA75" s="131"/>
      <c r="AB75" s="132"/>
      <c r="AC75" s="132"/>
      <c r="AD75" s="132"/>
      <c r="AE75" s="132"/>
      <c r="AF75" s="132"/>
      <c r="AG75" s="124"/>
      <c r="AH75" s="124"/>
      <c r="AI75" s="124"/>
      <c r="AJ75" s="124"/>
      <c r="AK75" s="124"/>
      <c r="AL75" s="126"/>
      <c r="AM75" s="133"/>
    </row>
    <row r="76" spans="1:39" s="128" customFormat="1" ht="18">
      <c r="A76" s="121"/>
      <c r="B76" s="130">
        <v>2.4</v>
      </c>
      <c r="C76" s="130"/>
      <c r="D76" s="124"/>
      <c r="E76" s="124" t="str">
        <f>Calc!E128</f>
        <v>Sewerage: Additional income (applied at FD)</v>
      </c>
      <c r="F76" s="124"/>
      <c r="G76" s="124"/>
      <c r="H76" s="124"/>
      <c r="I76" s="124"/>
      <c r="J76" s="124"/>
      <c r="K76" s="124"/>
      <c r="L76" s="124"/>
      <c r="M76" s="124"/>
      <c r="N76" s="124"/>
      <c r="O76" s="124"/>
      <c r="P76" s="124"/>
      <c r="Q76" s="124"/>
      <c r="R76" s="124"/>
      <c r="S76" s="124"/>
      <c r="T76" s="124"/>
      <c r="U76" s="124"/>
      <c r="V76" s="124"/>
      <c r="W76" s="124"/>
      <c r="X76" s="124"/>
      <c r="Y76" s="131"/>
      <c r="Z76" s="131"/>
      <c r="AA76" s="131"/>
      <c r="AB76" s="132">
        <f>Calc!AB128</f>
        <v>0</v>
      </c>
      <c r="AC76" s="132">
        <f>Calc!AC128</f>
        <v>0</v>
      </c>
      <c r="AD76" s="132">
        <f>Calc!AD128</f>
        <v>0</v>
      </c>
      <c r="AE76" s="132">
        <f>Calc!AE128</f>
        <v>0</v>
      </c>
      <c r="AF76" s="132">
        <f>Calc!AF128</f>
        <v>0</v>
      </c>
      <c r="AG76" s="124"/>
      <c r="AH76" s="124"/>
      <c r="AI76" s="124"/>
      <c r="AJ76" s="124"/>
      <c r="AK76" s="124"/>
      <c r="AL76" s="126"/>
      <c r="AM76" s="133">
        <f>SUM(AB76:AF76)</f>
        <v>0</v>
      </c>
    </row>
    <row r="77" spans="1:39" s="128" customFormat="1" ht="18">
      <c r="A77" s="121"/>
      <c r="B77" s="129"/>
      <c r="C77" s="129"/>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5"/>
      <c r="AC77" s="125"/>
      <c r="AD77" s="125"/>
      <c r="AE77" s="125"/>
      <c r="AF77" s="125"/>
      <c r="AG77" s="124"/>
      <c r="AH77" s="124"/>
      <c r="AI77" s="124"/>
      <c r="AJ77" s="124"/>
      <c r="AK77" s="124"/>
      <c r="AL77" s="126"/>
      <c r="AM77" s="136"/>
    </row>
    <row r="78" spans="1:39" s="128" customFormat="1" ht="18">
      <c r="A78" s="137"/>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9"/>
      <c r="AC78" s="139"/>
      <c r="AD78" s="139"/>
      <c r="AE78" s="139"/>
      <c r="AF78" s="139"/>
      <c r="AG78" s="138"/>
      <c r="AH78" s="138"/>
      <c r="AI78" s="138"/>
      <c r="AJ78" s="138"/>
      <c r="AK78" s="138"/>
      <c r="AL78" s="140"/>
      <c r="AM78" s="141"/>
    </row>
    <row r="79" spans="1:39" s="42" customFormat="1" ht="18"/>
    <row r="80" spans="1:39" s="42" customFormat="1" ht="18"/>
    <row r="81" s="42" customFormat="1" ht="18"/>
    <row r="82" s="42" customFormat="1" ht="18"/>
    <row r="83" s="42" customFormat="1" ht="18"/>
    <row r="84" s="42" customFormat="1" ht="18"/>
    <row r="85" s="42" customFormat="1" ht="18"/>
    <row r="86" s="42" customFormat="1" ht="18"/>
    <row r="87" s="42" customFormat="1" ht="18"/>
    <row r="88" s="42" customFormat="1" ht="18"/>
    <row r="89" s="42" customFormat="1" ht="18"/>
    <row r="90" s="42" customFormat="1" ht="18"/>
    <row r="91" s="42" customFormat="1" ht="18"/>
    <row r="92" s="42" customFormat="1" ht="18"/>
    <row r="93" s="42" customFormat="1" ht="18"/>
    <row r="94" s="42" customFormat="1" ht="18"/>
    <row r="95" s="42" customFormat="1" ht="18"/>
    <row r="96" s="42" customFormat="1" ht="18"/>
    <row r="97" s="42" customFormat="1" ht="18"/>
    <row r="98" s="42" customFormat="1" ht="18"/>
    <row r="99" s="42" customFormat="1" ht="18"/>
    <row r="100" s="42" customFormat="1" ht="18"/>
    <row r="101" s="42" customFormat="1" ht="18"/>
  </sheetData>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P124"/>
  <sheetViews>
    <sheetView showGridLines="0" zoomScale="60" zoomScaleNormal="60" workbookViewId="0">
      <pane xSplit="24" ySplit="11" topLeftCell="Y12" activePane="bottomRight" state="frozen"/>
      <selection pane="topRight" activeCell="Y1" sqref="Y1"/>
      <selection pane="bottomLeft" activeCell="A12" sqref="A12"/>
      <selection pane="bottomRight" activeCell="Y12" sqref="Y12"/>
    </sheetView>
  </sheetViews>
  <sheetFormatPr defaultRowHeight="12.75"/>
  <cols>
    <col min="1" max="1" width="1.85546875" customWidth="1"/>
    <col min="2" max="2" width="8.85546875" customWidth="1"/>
    <col min="3" max="3" width="3.42578125" customWidth="1"/>
    <col min="4" max="4" width="0" hidden="1" customWidth="1"/>
    <col min="5" max="5" width="93.85546875" bestFit="1" customWidth="1"/>
    <col min="6" max="23" width="9.140625" hidden="1" customWidth="1"/>
    <col min="24" max="24" width="11.5703125" hidden="1" customWidth="1"/>
    <col min="25" max="32" width="17.42578125" customWidth="1"/>
    <col min="33" max="36" width="20.7109375" hidden="1" customWidth="1"/>
    <col min="37" max="37" width="18.28515625" hidden="1" customWidth="1"/>
    <col min="38" max="38" width="3.140625" customWidth="1"/>
    <col min="39" max="39" width="26.140625" style="326" customWidth="1"/>
  </cols>
  <sheetData>
    <row r="1" spans="1:39" ht="26.85" customHeight="1">
      <c r="A1" s="601"/>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25"/>
    </row>
    <row r="2" spans="1:39" ht="26.85" customHeight="1">
      <c r="A2" s="604"/>
      <c r="B2" s="605"/>
      <c r="C2" s="605"/>
      <c r="D2" s="605"/>
      <c r="E2" s="620" t="str">
        <f>IF(Input!Y150="","",Input!Y150)</f>
        <v>Illustrative</v>
      </c>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26"/>
    </row>
    <row r="3" spans="1:39" ht="26.85" customHeight="1">
      <c r="A3" s="604"/>
      <c r="B3" s="605"/>
      <c r="C3" s="605"/>
      <c r="D3" s="605"/>
      <c r="E3" s="606"/>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26"/>
    </row>
    <row r="4" spans="1:39" ht="35.25" customHeight="1">
      <c r="A4" s="604"/>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8" t="s">
        <v>101</v>
      </c>
      <c r="AF4" s="609" t="s">
        <v>122</v>
      </c>
      <c r="AG4" s="609"/>
      <c r="AH4" s="609"/>
      <c r="AI4" s="609"/>
      <c r="AJ4" s="609"/>
      <c r="AK4" s="609"/>
      <c r="AL4" s="609"/>
      <c r="AM4" s="627"/>
    </row>
    <row r="5" spans="1:39" ht="26.85" customHeight="1">
      <c r="A5" s="604"/>
      <c r="B5" s="605"/>
      <c r="C5" s="605"/>
      <c r="D5" s="605"/>
      <c r="E5" s="621" t="s">
        <v>395</v>
      </c>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11"/>
      <c r="AG5" s="605"/>
      <c r="AH5" s="605"/>
      <c r="AI5" s="605"/>
      <c r="AJ5" s="605"/>
      <c r="AK5" s="605"/>
      <c r="AL5" s="605"/>
      <c r="AM5" s="626"/>
    </row>
    <row r="6" spans="1:39" ht="26.85" customHeight="1">
      <c r="A6" s="604"/>
      <c r="B6" s="605"/>
      <c r="C6" s="605"/>
      <c r="D6" s="605"/>
      <c r="E6" s="612"/>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26"/>
    </row>
    <row r="7" spans="1:39" ht="26.85" customHeight="1">
      <c r="A7" s="604"/>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c r="AL7" s="605"/>
      <c r="AM7" s="626"/>
    </row>
    <row r="8" spans="1:39" ht="26.85" customHeight="1">
      <c r="A8" s="604"/>
      <c r="B8" s="605"/>
      <c r="C8" s="605"/>
      <c r="D8" s="605"/>
      <c r="E8" s="628"/>
      <c r="F8" s="605" t="s">
        <v>122</v>
      </c>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26"/>
    </row>
    <row r="9" spans="1:39" s="19" customFormat="1" ht="26.85" customHeight="1">
      <c r="A9" s="613" t="s">
        <v>23</v>
      </c>
      <c r="B9" s="614"/>
      <c r="C9" s="614"/>
      <c r="D9" s="615" t="s">
        <v>25</v>
      </c>
      <c r="E9" s="616"/>
      <c r="F9" s="617"/>
      <c r="G9" s="617"/>
      <c r="H9" s="617"/>
      <c r="I9" s="617"/>
      <c r="J9" s="617"/>
      <c r="K9" s="617"/>
      <c r="L9" s="617"/>
      <c r="M9" s="617"/>
      <c r="N9" s="617"/>
      <c r="O9" s="617"/>
      <c r="P9" s="617"/>
      <c r="Q9" s="617"/>
      <c r="R9" s="617"/>
      <c r="S9" s="617"/>
      <c r="T9" s="617"/>
      <c r="U9" s="617"/>
      <c r="V9" s="617"/>
      <c r="W9" s="617"/>
      <c r="X9" s="618"/>
      <c r="Y9" s="618"/>
      <c r="Z9" s="618"/>
      <c r="AA9" s="618"/>
      <c r="AB9" s="618"/>
      <c r="AC9" s="618"/>
      <c r="AD9" s="618"/>
      <c r="AE9" s="618"/>
      <c r="AF9" s="618"/>
      <c r="AG9" s="618"/>
      <c r="AH9" s="618"/>
      <c r="AI9" s="618"/>
      <c r="AJ9" s="618"/>
      <c r="AK9" s="618"/>
      <c r="AL9" s="618"/>
      <c r="AM9" s="629"/>
    </row>
    <row r="10" spans="1:39" ht="18">
      <c r="A10" s="44"/>
      <c r="B10" s="46"/>
      <c r="C10" s="46"/>
      <c r="D10" s="47"/>
      <c r="E10" s="48"/>
      <c r="F10" s="48"/>
      <c r="G10" s="48"/>
      <c r="H10" s="48"/>
      <c r="I10" s="48"/>
      <c r="J10" s="48"/>
      <c r="K10" s="48"/>
      <c r="L10" s="48"/>
      <c r="M10" s="48"/>
      <c r="N10" s="48"/>
      <c r="O10" s="48"/>
      <c r="P10" s="48"/>
      <c r="Q10" s="48"/>
      <c r="R10" s="48"/>
      <c r="S10" s="48"/>
      <c r="T10" s="48"/>
      <c r="U10" s="48"/>
      <c r="V10" s="48"/>
      <c r="W10" s="48"/>
      <c r="X10" s="49"/>
      <c r="Y10" s="50"/>
      <c r="Z10" s="50"/>
      <c r="AA10" s="50"/>
      <c r="AB10" s="51"/>
      <c r="AC10" s="51"/>
      <c r="AD10" s="51"/>
      <c r="AE10" s="51"/>
      <c r="AF10" s="51"/>
      <c r="AG10" s="50"/>
      <c r="AH10" s="50"/>
      <c r="AI10" s="50"/>
      <c r="AJ10" s="50"/>
      <c r="AK10" s="50"/>
      <c r="AL10" s="50"/>
      <c r="AM10" s="327"/>
    </row>
    <row r="11" spans="1:39" ht="18">
      <c r="A11" s="53" t="s">
        <v>28</v>
      </c>
      <c r="B11" s="8"/>
      <c r="C11" s="8"/>
      <c r="D11" s="9" t="s">
        <v>29</v>
      </c>
      <c r="E11" s="10"/>
      <c r="F11" s="41" t="s">
        <v>76</v>
      </c>
      <c r="G11" s="41" t="s">
        <v>77</v>
      </c>
      <c r="H11" s="41" t="s">
        <v>78</v>
      </c>
      <c r="I11" s="41" t="s">
        <v>79</v>
      </c>
      <c r="J11" s="41" t="s">
        <v>80</v>
      </c>
      <c r="K11" s="41" t="s">
        <v>81</v>
      </c>
      <c r="L11" s="41" t="s">
        <v>82</v>
      </c>
      <c r="M11" s="41" t="s">
        <v>83</v>
      </c>
      <c r="N11" s="41" t="s">
        <v>84</v>
      </c>
      <c r="O11" s="41" t="s">
        <v>85</v>
      </c>
      <c r="P11" s="41" t="s">
        <v>86</v>
      </c>
      <c r="Q11" s="41" t="s">
        <v>87</v>
      </c>
      <c r="R11" s="41" t="s">
        <v>88</v>
      </c>
      <c r="S11" s="41" t="s">
        <v>89</v>
      </c>
      <c r="T11" s="41" t="s">
        <v>90</v>
      </c>
      <c r="U11" s="41" t="s">
        <v>91</v>
      </c>
      <c r="V11" s="41" t="s">
        <v>92</v>
      </c>
      <c r="W11" s="41" t="s">
        <v>93</v>
      </c>
      <c r="X11" s="40" t="s">
        <v>30</v>
      </c>
      <c r="Y11" s="622" t="s">
        <v>31</v>
      </c>
      <c r="Z11" s="622" t="s">
        <v>32</v>
      </c>
      <c r="AA11" s="622" t="s">
        <v>33</v>
      </c>
      <c r="AB11" s="622" t="s">
        <v>34</v>
      </c>
      <c r="AC11" s="622" t="s">
        <v>35</v>
      </c>
      <c r="AD11" s="622" t="s">
        <v>36</v>
      </c>
      <c r="AE11" s="622" t="s">
        <v>37</v>
      </c>
      <c r="AF11" s="622" t="s">
        <v>38</v>
      </c>
      <c r="AG11" s="596"/>
      <c r="AH11" s="596"/>
      <c r="AI11" s="596"/>
      <c r="AJ11" s="596"/>
      <c r="AK11" s="596"/>
      <c r="AL11" s="623"/>
      <c r="AM11" s="630" t="s">
        <v>62</v>
      </c>
    </row>
    <row r="12" spans="1:39" s="120" customFormat="1" ht="18" customHeight="1">
      <c r="A12" s="113"/>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7"/>
      <c r="AC12" s="117"/>
      <c r="AD12" s="117"/>
      <c r="AE12" s="117"/>
      <c r="AF12" s="117"/>
      <c r="AG12" s="115"/>
      <c r="AH12" s="115"/>
      <c r="AI12" s="115"/>
      <c r="AJ12" s="115"/>
      <c r="AK12" s="115"/>
      <c r="AL12" s="118"/>
      <c r="AM12" s="328"/>
    </row>
    <row r="13" spans="1:39" s="120" customFormat="1" ht="18" customHeight="1">
      <c r="A13" s="113"/>
      <c r="B13" s="114">
        <v>1</v>
      </c>
      <c r="C13" s="115"/>
      <c r="D13" s="115"/>
      <c r="E13" s="116" t="s">
        <v>336</v>
      </c>
      <c r="F13" s="115"/>
      <c r="G13" s="115"/>
      <c r="H13" s="115"/>
      <c r="I13" s="115"/>
      <c r="J13" s="115"/>
      <c r="K13" s="115"/>
      <c r="L13" s="115"/>
      <c r="M13" s="115"/>
      <c r="N13" s="115"/>
      <c r="O13" s="115"/>
      <c r="P13" s="115"/>
      <c r="Q13" s="115"/>
      <c r="R13" s="115"/>
      <c r="S13" s="115"/>
      <c r="T13" s="115"/>
      <c r="U13" s="115"/>
      <c r="V13" s="115"/>
      <c r="W13" s="115"/>
      <c r="X13" s="115"/>
      <c r="Y13" s="115"/>
      <c r="Z13" s="115"/>
      <c r="AA13" s="115"/>
      <c r="AB13" s="117"/>
      <c r="AC13" s="117"/>
      <c r="AD13" s="117"/>
      <c r="AE13" s="117"/>
      <c r="AF13" s="117"/>
      <c r="AG13" s="115"/>
      <c r="AH13" s="115"/>
      <c r="AI13" s="115"/>
      <c r="AJ13" s="115"/>
      <c r="AK13" s="115"/>
      <c r="AL13" s="118"/>
      <c r="AM13" s="328"/>
    </row>
    <row r="14" spans="1:39" s="120" customFormat="1" ht="18" customHeight="1">
      <c r="A14" s="113"/>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7"/>
      <c r="AC14" s="117"/>
      <c r="AD14" s="117"/>
      <c r="AE14" s="117"/>
      <c r="AF14" s="117"/>
      <c r="AG14" s="115"/>
      <c r="AH14" s="115"/>
      <c r="AI14" s="115"/>
      <c r="AJ14" s="115"/>
      <c r="AK14" s="115"/>
      <c r="AL14" s="118"/>
      <c r="AM14" s="328"/>
    </row>
    <row r="15" spans="1:39" s="128" customFormat="1" ht="18">
      <c r="A15" s="121"/>
      <c r="B15" s="122">
        <v>1.1000000000000001</v>
      </c>
      <c r="C15" s="123"/>
      <c r="D15" s="124"/>
      <c r="E15" s="116" t="s">
        <v>337</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5"/>
      <c r="AC15" s="125"/>
      <c r="AD15" s="125"/>
      <c r="AE15" s="125"/>
      <c r="AF15" s="125"/>
      <c r="AG15" s="124"/>
      <c r="AH15" s="124"/>
      <c r="AI15" s="124"/>
      <c r="AJ15" s="124"/>
      <c r="AK15" s="124"/>
      <c r="AL15" s="126"/>
      <c r="AM15" s="329"/>
    </row>
    <row r="16" spans="1:39" s="128" customFormat="1" ht="18">
      <c r="A16" s="121"/>
      <c r="B16" s="129" t="s">
        <v>151</v>
      </c>
      <c r="C16" s="130"/>
      <c r="D16" s="124"/>
      <c r="E16" s="135" t="str">
        <f>Calc!E55</f>
        <v>Water: Company bid capex (gross of adjustments)</v>
      </c>
      <c r="F16" s="124"/>
      <c r="G16" s="124"/>
      <c r="H16" s="124"/>
      <c r="I16" s="124"/>
      <c r="J16" s="124"/>
      <c r="K16" s="124"/>
      <c r="L16" s="124"/>
      <c r="M16" s="124"/>
      <c r="N16" s="124"/>
      <c r="O16" s="124"/>
      <c r="P16" s="124"/>
      <c r="Q16" s="124"/>
      <c r="R16" s="124"/>
      <c r="S16" s="124"/>
      <c r="T16" s="124"/>
      <c r="U16" s="124"/>
      <c r="V16" s="124"/>
      <c r="W16" s="124"/>
      <c r="X16" s="124"/>
      <c r="Y16" s="124"/>
      <c r="Z16" s="131"/>
      <c r="AA16" s="131"/>
      <c r="AB16" s="132">
        <f>Calc!AB55</f>
        <v>100</v>
      </c>
      <c r="AC16" s="132">
        <f>Calc!AC55</f>
        <v>100</v>
      </c>
      <c r="AD16" s="132">
        <f>Calc!AD55</f>
        <v>100</v>
      </c>
      <c r="AE16" s="132">
        <f>Calc!AE55</f>
        <v>100</v>
      </c>
      <c r="AF16" s="132">
        <f>Calc!AF55</f>
        <v>100</v>
      </c>
      <c r="AG16" s="124"/>
      <c r="AH16" s="124"/>
      <c r="AI16" s="124"/>
      <c r="AJ16" s="124"/>
      <c r="AK16" s="124"/>
      <c r="AL16" s="126"/>
      <c r="AM16" s="330">
        <f>SUM(AB16:AF16)</f>
        <v>500</v>
      </c>
    </row>
    <row r="17" spans="1:39" s="128" customFormat="1" ht="18">
      <c r="A17" s="121"/>
      <c r="B17" s="129" t="s">
        <v>153</v>
      </c>
      <c r="C17" s="130"/>
      <c r="D17" s="124"/>
      <c r="E17" s="135" t="str">
        <f>Calc!E56</f>
        <v>Water: Baseline capex (gross of adjustments)</v>
      </c>
      <c r="F17" s="124"/>
      <c r="G17" s="124"/>
      <c r="H17" s="124"/>
      <c r="I17" s="124"/>
      <c r="J17" s="124"/>
      <c r="K17" s="124"/>
      <c r="L17" s="124"/>
      <c r="M17" s="124"/>
      <c r="N17" s="124"/>
      <c r="O17" s="124"/>
      <c r="P17" s="124"/>
      <c r="Q17" s="124"/>
      <c r="R17" s="124"/>
      <c r="S17" s="124"/>
      <c r="T17" s="124"/>
      <c r="U17" s="124"/>
      <c r="V17" s="124"/>
      <c r="W17" s="124"/>
      <c r="X17" s="124"/>
      <c r="Y17" s="124"/>
      <c r="Z17" s="131"/>
      <c r="AA17" s="131"/>
      <c r="AB17" s="132">
        <f>Calc!AB56</f>
        <v>100</v>
      </c>
      <c r="AC17" s="132">
        <f>Calc!AC56</f>
        <v>100</v>
      </c>
      <c r="AD17" s="132">
        <f>Calc!AD56</f>
        <v>100</v>
      </c>
      <c r="AE17" s="132">
        <f>Calc!AE56</f>
        <v>100</v>
      </c>
      <c r="AF17" s="132">
        <f>Calc!AF56</f>
        <v>100</v>
      </c>
      <c r="AG17" s="124"/>
      <c r="AH17" s="124"/>
      <c r="AI17" s="124"/>
      <c r="AJ17" s="124"/>
      <c r="AK17" s="124"/>
      <c r="AL17" s="126"/>
      <c r="AM17" s="330">
        <f t="shared" ref="AM17:AM18" si="0">SUM(AB17:AF17)</f>
        <v>500</v>
      </c>
    </row>
    <row r="18" spans="1:39" s="128" customFormat="1" ht="18">
      <c r="A18" s="121"/>
      <c r="B18" s="129" t="s">
        <v>154</v>
      </c>
      <c r="C18" s="130"/>
      <c r="D18" s="124"/>
      <c r="E18" s="135" t="str">
        <f>Calc!E57</f>
        <v>Water: Allowance capex (gross of adjustments)</v>
      </c>
      <c r="F18" s="124"/>
      <c r="G18" s="124"/>
      <c r="H18" s="124"/>
      <c r="I18" s="124"/>
      <c r="J18" s="124"/>
      <c r="K18" s="124"/>
      <c r="L18" s="124"/>
      <c r="M18" s="124"/>
      <c r="N18" s="124"/>
      <c r="O18" s="124"/>
      <c r="P18" s="124"/>
      <c r="Q18" s="124"/>
      <c r="R18" s="124"/>
      <c r="S18" s="124"/>
      <c r="T18" s="124"/>
      <c r="U18" s="124"/>
      <c r="V18" s="124"/>
      <c r="W18" s="124"/>
      <c r="X18" s="124"/>
      <c r="Y18" s="124"/>
      <c r="Z18" s="321"/>
      <c r="AA18" s="131"/>
      <c r="AB18" s="132">
        <f>Calc!AB57</f>
        <v>100</v>
      </c>
      <c r="AC18" s="132">
        <f>Calc!AC57</f>
        <v>100</v>
      </c>
      <c r="AD18" s="132">
        <f>Calc!AD57</f>
        <v>100</v>
      </c>
      <c r="AE18" s="132">
        <f>Calc!AE57</f>
        <v>100</v>
      </c>
      <c r="AF18" s="132">
        <f>Calc!AF57</f>
        <v>100</v>
      </c>
      <c r="AG18" s="124"/>
      <c r="AH18" s="124"/>
      <c r="AI18" s="124"/>
      <c r="AJ18" s="124"/>
      <c r="AK18" s="124"/>
      <c r="AL18" s="126"/>
      <c r="AM18" s="330">
        <f t="shared" si="0"/>
        <v>500</v>
      </c>
    </row>
    <row r="19" spans="1:39" s="128" customFormat="1" ht="18">
      <c r="A19" s="121"/>
      <c r="B19" s="129" t="s">
        <v>155</v>
      </c>
      <c r="C19" s="130"/>
      <c r="D19" s="124"/>
      <c r="E19" s="135" t="str">
        <f>Calc!E94</f>
        <v>Water: CIS bid ratio</v>
      </c>
      <c r="F19" s="124"/>
      <c r="G19" s="124"/>
      <c r="H19" s="124"/>
      <c r="I19" s="124"/>
      <c r="J19" s="124"/>
      <c r="K19" s="124"/>
      <c r="L19" s="124"/>
      <c r="M19" s="124"/>
      <c r="N19" s="124"/>
      <c r="O19" s="124"/>
      <c r="P19" s="124"/>
      <c r="Q19" s="124"/>
      <c r="R19" s="124"/>
      <c r="S19" s="124"/>
      <c r="T19" s="124"/>
      <c r="U19" s="124"/>
      <c r="V19" s="124"/>
      <c r="W19" s="124"/>
      <c r="X19" s="124"/>
      <c r="Y19" s="336">
        <f>Calc!Y94</f>
        <v>100</v>
      </c>
      <c r="Z19" s="131"/>
      <c r="AA19" s="131"/>
      <c r="AB19" s="132"/>
      <c r="AC19" s="132"/>
      <c r="AD19" s="132"/>
      <c r="AE19" s="132"/>
      <c r="AF19" s="132"/>
      <c r="AG19" s="124"/>
      <c r="AH19" s="124"/>
      <c r="AI19" s="124"/>
      <c r="AJ19" s="124"/>
      <c r="AK19" s="124"/>
      <c r="AL19" s="126"/>
      <c r="AM19" s="337"/>
    </row>
    <row r="20" spans="1:39" s="128" customFormat="1" ht="18">
      <c r="A20" s="121"/>
      <c r="B20" s="129"/>
      <c r="C20" s="130"/>
      <c r="D20" s="124"/>
      <c r="E20" s="135"/>
      <c r="F20" s="124"/>
      <c r="G20" s="124"/>
      <c r="H20" s="124"/>
      <c r="I20" s="124"/>
      <c r="J20" s="124"/>
      <c r="K20" s="124"/>
      <c r="L20" s="124"/>
      <c r="M20" s="124"/>
      <c r="N20" s="124"/>
      <c r="O20" s="124"/>
      <c r="P20" s="124"/>
      <c r="Q20" s="124"/>
      <c r="R20" s="124"/>
      <c r="S20" s="124"/>
      <c r="T20" s="124"/>
      <c r="U20" s="124"/>
      <c r="V20" s="124"/>
      <c r="W20" s="124"/>
      <c r="X20" s="124"/>
      <c r="Y20" s="124"/>
      <c r="Z20" s="131"/>
      <c r="AA20" s="131"/>
      <c r="AB20" s="132"/>
      <c r="AC20" s="132"/>
      <c r="AD20" s="132"/>
      <c r="AE20" s="132"/>
      <c r="AF20" s="132"/>
      <c r="AG20" s="124"/>
      <c r="AH20" s="124"/>
      <c r="AI20" s="124"/>
      <c r="AJ20" s="124"/>
      <c r="AK20" s="124"/>
      <c r="AL20" s="126"/>
      <c r="AM20" s="329"/>
    </row>
    <row r="21" spans="1:39" s="128" customFormat="1" ht="18">
      <c r="A21" s="121"/>
      <c r="B21" s="129" t="s">
        <v>156</v>
      </c>
      <c r="C21" s="130"/>
      <c r="D21" s="124"/>
      <c r="E21" s="124" t="str">
        <f>Calc!E59</f>
        <v>Water: Adjustments to company bid capex</v>
      </c>
      <c r="F21" s="124"/>
      <c r="G21" s="124"/>
      <c r="H21" s="124"/>
      <c r="I21" s="124"/>
      <c r="J21" s="124"/>
      <c r="K21" s="124"/>
      <c r="L21" s="124"/>
      <c r="M21" s="124"/>
      <c r="N21" s="124"/>
      <c r="O21" s="124"/>
      <c r="P21" s="124"/>
      <c r="Q21" s="124"/>
      <c r="R21" s="124"/>
      <c r="S21" s="124"/>
      <c r="T21" s="124"/>
      <c r="U21" s="124"/>
      <c r="V21" s="124"/>
      <c r="W21" s="124"/>
      <c r="X21" s="124"/>
      <c r="Y21" s="124"/>
      <c r="Z21" s="131"/>
      <c r="AA21" s="131"/>
      <c r="AB21" s="132">
        <f>Calc!AB59</f>
        <v>0</v>
      </c>
      <c r="AC21" s="132">
        <f>Calc!AC59</f>
        <v>0</v>
      </c>
      <c r="AD21" s="132">
        <f>Calc!AD59</f>
        <v>0</v>
      </c>
      <c r="AE21" s="132">
        <f>Calc!AE59</f>
        <v>0</v>
      </c>
      <c r="AF21" s="132">
        <f>Calc!AF59</f>
        <v>0</v>
      </c>
      <c r="AG21" s="124"/>
      <c r="AH21" s="124"/>
      <c r="AI21" s="124"/>
      <c r="AJ21" s="124"/>
      <c r="AK21" s="124"/>
      <c r="AL21" s="126"/>
      <c r="AM21" s="330">
        <f t="shared" ref="AM21:AM22" si="1">SUM(AB21:AF21)</f>
        <v>0</v>
      </c>
    </row>
    <row r="22" spans="1:39" s="128" customFormat="1" ht="18">
      <c r="A22" s="121"/>
      <c r="B22" s="129" t="s">
        <v>157</v>
      </c>
      <c r="C22" s="130"/>
      <c r="D22" s="124"/>
      <c r="E22" s="124" t="str">
        <f>Calc!E60</f>
        <v>Water: Adjustments to baseline capex</v>
      </c>
      <c r="F22" s="124"/>
      <c r="G22" s="124"/>
      <c r="H22" s="124"/>
      <c r="I22" s="124"/>
      <c r="J22" s="124"/>
      <c r="K22" s="124"/>
      <c r="L22" s="124"/>
      <c r="M22" s="124"/>
      <c r="N22" s="124"/>
      <c r="O22" s="124"/>
      <c r="P22" s="124"/>
      <c r="Q22" s="124"/>
      <c r="R22" s="124"/>
      <c r="S22" s="124"/>
      <c r="T22" s="124"/>
      <c r="U22" s="124"/>
      <c r="V22" s="124"/>
      <c r="W22" s="124"/>
      <c r="X22" s="124"/>
      <c r="Y22" s="124"/>
      <c r="Z22" s="131"/>
      <c r="AA22" s="131"/>
      <c r="AB22" s="132">
        <f>Calc!AB60</f>
        <v>0</v>
      </c>
      <c r="AC22" s="132">
        <f>Calc!AC60</f>
        <v>0</v>
      </c>
      <c r="AD22" s="132">
        <f>Calc!AD60</f>
        <v>0</v>
      </c>
      <c r="AE22" s="132">
        <f>Calc!AE60</f>
        <v>0</v>
      </c>
      <c r="AF22" s="132">
        <f>Calc!AF60</f>
        <v>0</v>
      </c>
      <c r="AG22" s="124"/>
      <c r="AH22" s="124"/>
      <c r="AI22" s="124"/>
      <c r="AJ22" s="124"/>
      <c r="AK22" s="124"/>
      <c r="AL22" s="126"/>
      <c r="AM22" s="330">
        <f t="shared" si="1"/>
        <v>0</v>
      </c>
    </row>
    <row r="23" spans="1:39" s="128" customFormat="1" ht="18">
      <c r="A23" s="121"/>
      <c r="B23" s="129"/>
      <c r="C23" s="130"/>
      <c r="D23" s="124"/>
      <c r="E23" s="124"/>
      <c r="F23" s="124"/>
      <c r="G23" s="124"/>
      <c r="H23" s="124"/>
      <c r="I23" s="124"/>
      <c r="J23" s="124"/>
      <c r="K23" s="124"/>
      <c r="L23" s="124"/>
      <c r="M23" s="124"/>
      <c r="N23" s="124"/>
      <c r="O23" s="124"/>
      <c r="P23" s="124"/>
      <c r="Q23" s="124"/>
      <c r="R23" s="124"/>
      <c r="S23" s="124"/>
      <c r="T23" s="124"/>
      <c r="U23" s="124"/>
      <c r="V23" s="124"/>
      <c r="W23" s="124"/>
      <c r="X23" s="124"/>
      <c r="Y23" s="124"/>
      <c r="Z23" s="131"/>
      <c r="AA23" s="131"/>
      <c r="AB23" s="132"/>
      <c r="AC23" s="132"/>
      <c r="AD23" s="132"/>
      <c r="AE23" s="132"/>
      <c r="AF23" s="132"/>
      <c r="AG23" s="124"/>
      <c r="AH23" s="124"/>
      <c r="AI23" s="124"/>
      <c r="AJ23" s="124"/>
      <c r="AK23" s="124"/>
      <c r="AL23" s="126"/>
      <c r="AM23" s="329"/>
    </row>
    <row r="24" spans="1:39" s="128" customFormat="1" ht="18">
      <c r="A24" s="121"/>
      <c r="B24" s="129" t="s">
        <v>158</v>
      </c>
      <c r="C24" s="130"/>
      <c r="D24" s="124"/>
      <c r="E24" s="124" t="str">
        <f>Calc!E62</f>
        <v>Water: Company bid capex (net of logging and IDoK)</v>
      </c>
      <c r="F24" s="124"/>
      <c r="G24" s="124"/>
      <c r="H24" s="124"/>
      <c r="I24" s="124"/>
      <c r="J24" s="124"/>
      <c r="K24" s="124"/>
      <c r="L24" s="124"/>
      <c r="M24" s="124"/>
      <c r="N24" s="124"/>
      <c r="O24" s="124"/>
      <c r="P24" s="124"/>
      <c r="Q24" s="124"/>
      <c r="R24" s="124"/>
      <c r="S24" s="124"/>
      <c r="T24" s="124"/>
      <c r="U24" s="124"/>
      <c r="V24" s="124"/>
      <c r="W24" s="124"/>
      <c r="X24" s="124"/>
      <c r="Y24" s="124"/>
      <c r="Z24" s="131"/>
      <c r="AA24" s="131"/>
      <c r="AB24" s="132">
        <f>Calc!AB62</f>
        <v>100</v>
      </c>
      <c r="AC24" s="132">
        <f>Calc!AC62</f>
        <v>100</v>
      </c>
      <c r="AD24" s="132">
        <f>Calc!AD62</f>
        <v>100</v>
      </c>
      <c r="AE24" s="132">
        <f>Calc!AE62</f>
        <v>100</v>
      </c>
      <c r="AF24" s="132">
        <f>Calc!AF62</f>
        <v>100</v>
      </c>
      <c r="AG24" s="124"/>
      <c r="AH24" s="124"/>
      <c r="AI24" s="124"/>
      <c r="AJ24" s="124"/>
      <c r="AK24" s="124"/>
      <c r="AL24" s="126"/>
      <c r="AM24" s="330">
        <f t="shared" ref="AM24:AM26" si="2">SUM(AB24:AF24)</f>
        <v>500</v>
      </c>
    </row>
    <row r="25" spans="1:39" s="128" customFormat="1" ht="18">
      <c r="A25" s="121"/>
      <c r="B25" s="129" t="s">
        <v>159</v>
      </c>
      <c r="C25" s="130"/>
      <c r="D25" s="124"/>
      <c r="E25" s="124" t="str">
        <f>Calc!E63</f>
        <v>Water: Baseline capex (net of logging, IDoK and shortfalls)</v>
      </c>
      <c r="F25" s="124"/>
      <c r="G25" s="124"/>
      <c r="H25" s="124"/>
      <c r="I25" s="124"/>
      <c r="J25" s="124"/>
      <c r="K25" s="124"/>
      <c r="L25" s="124"/>
      <c r="M25" s="124"/>
      <c r="N25" s="124"/>
      <c r="O25" s="124"/>
      <c r="P25" s="124"/>
      <c r="Q25" s="124"/>
      <c r="R25" s="124"/>
      <c r="S25" s="124"/>
      <c r="T25" s="124"/>
      <c r="U25" s="124"/>
      <c r="V25" s="124"/>
      <c r="W25" s="124"/>
      <c r="X25" s="124"/>
      <c r="Y25" s="124"/>
      <c r="Z25" s="131"/>
      <c r="AA25" s="131"/>
      <c r="AB25" s="132">
        <f>Calc!AB63</f>
        <v>100</v>
      </c>
      <c r="AC25" s="132">
        <f>Calc!AC63</f>
        <v>100</v>
      </c>
      <c r="AD25" s="132">
        <f>Calc!AD63</f>
        <v>100</v>
      </c>
      <c r="AE25" s="132">
        <f>Calc!AE63</f>
        <v>100</v>
      </c>
      <c r="AF25" s="132">
        <f>Calc!AF63</f>
        <v>100</v>
      </c>
      <c r="AG25" s="124"/>
      <c r="AH25" s="124"/>
      <c r="AI25" s="124"/>
      <c r="AJ25" s="124"/>
      <c r="AK25" s="124"/>
      <c r="AL25" s="126"/>
      <c r="AM25" s="330">
        <f t="shared" si="2"/>
        <v>500</v>
      </c>
    </row>
    <row r="26" spans="1:39" s="128" customFormat="1" ht="18">
      <c r="A26" s="121"/>
      <c r="B26" s="129" t="s">
        <v>160</v>
      </c>
      <c r="C26" s="130"/>
      <c r="D26" s="124"/>
      <c r="E26" s="124" t="str">
        <f>Calc!E64</f>
        <v>Water: Allowance capex (net of adjustments)</v>
      </c>
      <c r="F26" s="124"/>
      <c r="G26" s="124"/>
      <c r="H26" s="124"/>
      <c r="I26" s="124"/>
      <c r="J26" s="124"/>
      <c r="K26" s="124"/>
      <c r="L26" s="124"/>
      <c r="M26" s="124"/>
      <c r="N26" s="124"/>
      <c r="O26" s="124"/>
      <c r="P26" s="124"/>
      <c r="Q26" s="124"/>
      <c r="R26" s="124"/>
      <c r="S26" s="124"/>
      <c r="T26" s="124"/>
      <c r="U26" s="124"/>
      <c r="V26" s="124"/>
      <c r="W26" s="124"/>
      <c r="X26" s="124"/>
      <c r="Y26" s="124"/>
      <c r="Z26" s="131"/>
      <c r="AA26" s="131"/>
      <c r="AB26" s="132">
        <f>Calc!AB64</f>
        <v>100</v>
      </c>
      <c r="AC26" s="132">
        <f>Calc!AC64</f>
        <v>100</v>
      </c>
      <c r="AD26" s="132">
        <f>Calc!AD64</f>
        <v>100</v>
      </c>
      <c r="AE26" s="132">
        <f>Calc!AE64</f>
        <v>100</v>
      </c>
      <c r="AF26" s="132">
        <f>Calc!AF64</f>
        <v>100</v>
      </c>
      <c r="AG26" s="124"/>
      <c r="AH26" s="124"/>
      <c r="AI26" s="124"/>
      <c r="AJ26" s="124"/>
      <c r="AK26" s="124"/>
      <c r="AL26" s="126"/>
      <c r="AM26" s="330">
        <f t="shared" si="2"/>
        <v>500</v>
      </c>
    </row>
    <row r="27" spans="1:39" s="128" customFormat="1" ht="18">
      <c r="A27" s="121"/>
      <c r="B27" s="129" t="s">
        <v>161</v>
      </c>
      <c r="C27" s="130"/>
      <c r="D27" s="124"/>
      <c r="E27" s="124" t="str">
        <f>Calc!E106</f>
        <v>Water: Restated CIS bid ratio</v>
      </c>
      <c r="F27" s="124"/>
      <c r="G27" s="124"/>
      <c r="H27" s="124"/>
      <c r="I27" s="124"/>
      <c r="J27" s="124"/>
      <c r="K27" s="124"/>
      <c r="L27" s="124"/>
      <c r="M27" s="124"/>
      <c r="N27" s="124"/>
      <c r="O27" s="124"/>
      <c r="P27" s="124"/>
      <c r="Q27" s="124"/>
      <c r="R27" s="124"/>
      <c r="S27" s="124"/>
      <c r="T27" s="124"/>
      <c r="U27" s="124"/>
      <c r="V27" s="124"/>
      <c r="W27" s="124"/>
      <c r="X27" s="124"/>
      <c r="Y27" s="336">
        <f>Calc!Y106</f>
        <v>100</v>
      </c>
      <c r="Z27" s="131"/>
      <c r="AA27" s="131"/>
      <c r="AB27" s="132"/>
      <c r="AC27" s="132"/>
      <c r="AD27" s="132"/>
      <c r="AE27" s="132"/>
      <c r="AF27" s="132"/>
      <c r="AG27" s="124"/>
      <c r="AH27" s="124"/>
      <c r="AI27" s="124"/>
      <c r="AJ27" s="124"/>
      <c r="AK27" s="124"/>
      <c r="AL27" s="126"/>
      <c r="AM27" s="331"/>
    </row>
    <row r="28" spans="1:39" s="128" customFormat="1" ht="18">
      <c r="A28" s="121"/>
      <c r="B28" s="129"/>
      <c r="C28" s="130"/>
      <c r="D28" s="124"/>
      <c r="E28" s="124"/>
      <c r="F28" s="124"/>
      <c r="G28" s="124"/>
      <c r="H28" s="124"/>
      <c r="I28" s="124"/>
      <c r="J28" s="124"/>
      <c r="K28" s="124"/>
      <c r="L28" s="124"/>
      <c r="M28" s="124"/>
      <c r="N28" s="124"/>
      <c r="O28" s="124"/>
      <c r="P28" s="124"/>
      <c r="Q28" s="124"/>
      <c r="R28" s="124"/>
      <c r="S28" s="124"/>
      <c r="T28" s="124"/>
      <c r="U28" s="124"/>
      <c r="V28" s="124"/>
      <c r="W28" s="124"/>
      <c r="X28" s="124"/>
      <c r="Y28" s="124"/>
      <c r="Z28" s="131"/>
      <c r="AA28" s="131"/>
      <c r="AB28" s="132"/>
      <c r="AC28" s="132"/>
      <c r="AD28" s="132"/>
      <c r="AE28" s="132"/>
      <c r="AF28" s="132"/>
      <c r="AG28" s="124"/>
      <c r="AH28" s="124"/>
      <c r="AI28" s="124"/>
      <c r="AJ28" s="124"/>
      <c r="AK28" s="124"/>
      <c r="AL28" s="126"/>
      <c r="AM28" s="329"/>
    </row>
    <row r="29" spans="1:39" s="128" customFormat="1" ht="18">
      <c r="A29" s="121"/>
      <c r="B29" s="122">
        <v>1.2</v>
      </c>
      <c r="C29" s="123"/>
      <c r="D29" s="124"/>
      <c r="E29" s="116" t="s">
        <v>338</v>
      </c>
      <c r="F29" s="124"/>
      <c r="G29" s="124"/>
      <c r="H29" s="124"/>
      <c r="I29" s="124"/>
      <c r="J29" s="124"/>
      <c r="K29" s="124"/>
      <c r="L29" s="124"/>
      <c r="M29" s="124"/>
      <c r="N29" s="124"/>
      <c r="O29" s="124"/>
      <c r="P29" s="124"/>
      <c r="Q29" s="124"/>
      <c r="R29" s="124"/>
      <c r="S29" s="124"/>
      <c r="T29" s="124"/>
      <c r="U29" s="124"/>
      <c r="V29" s="124"/>
      <c r="W29" s="124"/>
      <c r="X29" s="124"/>
      <c r="Y29" s="124"/>
      <c r="Z29" s="124"/>
      <c r="AA29" s="124"/>
      <c r="AB29" s="125"/>
      <c r="AC29" s="125"/>
      <c r="AD29" s="125"/>
      <c r="AE29" s="125"/>
      <c r="AF29" s="125"/>
      <c r="AG29" s="124"/>
      <c r="AH29" s="124"/>
      <c r="AI29" s="124"/>
      <c r="AJ29" s="124"/>
      <c r="AK29" s="124"/>
      <c r="AL29" s="126"/>
      <c r="AM29" s="329"/>
    </row>
    <row r="30" spans="1:39" s="128" customFormat="1" ht="18">
      <c r="A30" s="121"/>
      <c r="B30" s="129" t="s">
        <v>152</v>
      </c>
      <c r="C30" s="130"/>
      <c r="D30" s="124"/>
      <c r="E30" s="124" t="str">
        <f>Calc!E79&amp;" (adjusted for actual NI)"</f>
        <v>Water: Company bid capex (adjusted for actual NI)</v>
      </c>
      <c r="F30" s="124"/>
      <c r="G30" s="124"/>
      <c r="H30" s="124"/>
      <c r="I30" s="124"/>
      <c r="J30" s="124"/>
      <c r="K30" s="124"/>
      <c r="L30" s="124"/>
      <c r="M30" s="124"/>
      <c r="N30" s="124"/>
      <c r="O30" s="124"/>
      <c r="P30" s="124"/>
      <c r="Q30" s="124"/>
      <c r="R30" s="124"/>
      <c r="S30" s="124"/>
      <c r="T30" s="124"/>
      <c r="U30" s="124"/>
      <c r="V30" s="124"/>
      <c r="W30" s="124"/>
      <c r="X30" s="124"/>
      <c r="Y30" s="124"/>
      <c r="Z30" s="131"/>
      <c r="AA30" s="131"/>
      <c r="AB30" s="132">
        <f>Calc!AB79</f>
        <v>88.876266567169196</v>
      </c>
      <c r="AC30" s="132">
        <f>Calc!AC79</f>
        <v>84.807074769002384</v>
      </c>
      <c r="AD30" s="132">
        <f>Calc!AD79</f>
        <v>82.577482735153268</v>
      </c>
      <c r="AE30" s="132">
        <f>Calc!AE79</f>
        <v>81.36903176829739</v>
      </c>
      <c r="AF30" s="132">
        <f>Calc!AF79</f>
        <v>80.972109662110583</v>
      </c>
      <c r="AG30" s="124"/>
      <c r="AH30" s="124"/>
      <c r="AI30" s="124"/>
      <c r="AJ30" s="124"/>
      <c r="AK30" s="124"/>
      <c r="AL30" s="126"/>
      <c r="AM30" s="330">
        <f t="shared" ref="AM30:AM33" si="3">SUM(AB30:AF30)</f>
        <v>418.60196550173282</v>
      </c>
    </row>
    <row r="31" spans="1:39" s="128" customFormat="1" ht="18">
      <c r="A31" s="121"/>
      <c r="B31" s="129" t="s">
        <v>164</v>
      </c>
      <c r="C31" s="129"/>
      <c r="D31" s="124"/>
      <c r="E31" s="124" t="str">
        <f>Calc!E80&amp;" (adjusted for actual NI)"</f>
        <v>Water: Baseline capex (adjusted for actual NI)</v>
      </c>
      <c r="F31" s="124"/>
      <c r="G31" s="124"/>
      <c r="H31" s="124"/>
      <c r="I31" s="124"/>
      <c r="J31" s="124"/>
      <c r="K31" s="124"/>
      <c r="L31" s="124"/>
      <c r="M31" s="124"/>
      <c r="N31" s="124"/>
      <c r="O31" s="124"/>
      <c r="P31" s="124"/>
      <c r="Q31" s="124"/>
      <c r="R31" s="124"/>
      <c r="S31" s="124"/>
      <c r="T31" s="124"/>
      <c r="U31" s="124"/>
      <c r="V31" s="124"/>
      <c r="W31" s="124"/>
      <c r="X31" s="124"/>
      <c r="Y31" s="124"/>
      <c r="Z31" s="131"/>
      <c r="AA31" s="131"/>
      <c r="AB31" s="132">
        <f>Calc!AB80</f>
        <v>88.876266567169196</v>
      </c>
      <c r="AC31" s="132">
        <f>Calc!AC80</f>
        <v>84.807074769002384</v>
      </c>
      <c r="AD31" s="132">
        <f>Calc!AD80</f>
        <v>82.577482735153268</v>
      </c>
      <c r="AE31" s="132">
        <f>Calc!AE80</f>
        <v>81.36903176829739</v>
      </c>
      <c r="AF31" s="132">
        <f>Calc!AF80</f>
        <v>80.972109662110583</v>
      </c>
      <c r="AG31" s="124"/>
      <c r="AH31" s="124"/>
      <c r="AI31" s="124"/>
      <c r="AJ31" s="124"/>
      <c r="AK31" s="124"/>
      <c r="AL31" s="126"/>
      <c r="AM31" s="330">
        <f t="shared" si="3"/>
        <v>418.60196550173282</v>
      </c>
    </row>
    <row r="32" spans="1:39" s="128" customFormat="1" ht="18">
      <c r="A32" s="121"/>
      <c r="B32" s="129" t="s">
        <v>165</v>
      </c>
      <c r="C32" s="129"/>
      <c r="D32" s="124"/>
      <c r="E32" s="124" t="str">
        <f>Calc!E81&amp;" (adjusted for actual NI)"</f>
        <v>Water: Allowance capex (adjusted for actual NI)</v>
      </c>
      <c r="F32" s="124"/>
      <c r="G32" s="124"/>
      <c r="H32" s="124"/>
      <c r="I32" s="124"/>
      <c r="J32" s="124"/>
      <c r="K32" s="124"/>
      <c r="L32" s="124"/>
      <c r="M32" s="124"/>
      <c r="N32" s="124"/>
      <c r="O32" s="124"/>
      <c r="P32" s="124"/>
      <c r="Q32" s="124"/>
      <c r="R32" s="124"/>
      <c r="S32" s="124"/>
      <c r="T32" s="124"/>
      <c r="U32" s="124"/>
      <c r="V32" s="124"/>
      <c r="W32" s="124"/>
      <c r="X32" s="124"/>
      <c r="Y32" s="124"/>
      <c r="Z32" s="131"/>
      <c r="AA32" s="131"/>
      <c r="AB32" s="132">
        <f>Calc!AB81</f>
        <v>88.876266567169196</v>
      </c>
      <c r="AC32" s="132">
        <f>Calc!AC81</f>
        <v>84.807074769002384</v>
      </c>
      <c r="AD32" s="132">
        <f>Calc!AD81</f>
        <v>82.577482735153268</v>
      </c>
      <c r="AE32" s="132">
        <f>Calc!AE81</f>
        <v>81.36903176829739</v>
      </c>
      <c r="AF32" s="132">
        <f>Calc!AF81</f>
        <v>80.972109662110583</v>
      </c>
      <c r="AG32" s="124"/>
      <c r="AH32" s="124"/>
      <c r="AI32" s="124"/>
      <c r="AJ32" s="124"/>
      <c r="AK32" s="124"/>
      <c r="AL32" s="126"/>
      <c r="AM32" s="330">
        <f t="shared" si="3"/>
        <v>418.60196550173282</v>
      </c>
    </row>
    <row r="33" spans="1:39" s="128" customFormat="1" ht="18">
      <c r="A33" s="121"/>
      <c r="B33" s="129" t="s">
        <v>166</v>
      </c>
      <c r="C33" s="129"/>
      <c r="D33" s="124"/>
      <c r="E33" s="124" t="str">
        <f>Calc!E82&amp;" (adjusted for actual NI)"</f>
        <v>Water: Actual capex (adjusted for actual NI)</v>
      </c>
      <c r="F33" s="124"/>
      <c r="G33" s="124"/>
      <c r="H33" s="124"/>
      <c r="I33" s="124"/>
      <c r="J33" s="124"/>
      <c r="K33" s="124"/>
      <c r="L33" s="124"/>
      <c r="M33" s="124"/>
      <c r="N33" s="124"/>
      <c r="O33" s="124"/>
      <c r="P33" s="124"/>
      <c r="Q33" s="124"/>
      <c r="R33" s="124"/>
      <c r="S33" s="124"/>
      <c r="T33" s="124"/>
      <c r="U33" s="124"/>
      <c r="V33" s="124"/>
      <c r="W33" s="124"/>
      <c r="X33" s="124"/>
      <c r="Y33" s="124"/>
      <c r="Z33" s="131"/>
      <c r="AA33" s="131"/>
      <c r="AB33" s="132">
        <f>Calc!AB82</f>
        <v>92.174270422217916</v>
      </c>
      <c r="AC33" s="132">
        <f>Calc!AC82</f>
        <v>91.912013408641656</v>
      </c>
      <c r="AD33" s="132">
        <f>Calc!AD82</f>
        <v>92.806969722260376</v>
      </c>
      <c r="AE33" s="132">
        <f>Calc!AE82</f>
        <v>93.259686647734824</v>
      </c>
      <c r="AF33" s="132">
        <f>Calc!AF82</f>
        <v>93.714611948455513</v>
      </c>
      <c r="AG33" s="124"/>
      <c r="AH33" s="124"/>
      <c r="AI33" s="124"/>
      <c r="AJ33" s="124"/>
      <c r="AK33" s="124"/>
      <c r="AL33" s="126"/>
      <c r="AM33" s="330">
        <f t="shared" si="3"/>
        <v>463.86755214931031</v>
      </c>
    </row>
    <row r="34" spans="1:39" s="128" customFormat="1" ht="18">
      <c r="A34" s="121"/>
      <c r="B34" s="129" t="s">
        <v>167</v>
      </c>
      <c r="C34" s="129"/>
      <c r="D34" s="124"/>
      <c r="E34" s="124" t="str">
        <f>Calc!E116</f>
        <v>Water: CIS outturn ratio</v>
      </c>
      <c r="F34" s="124"/>
      <c r="G34" s="124"/>
      <c r="H34" s="124"/>
      <c r="I34" s="124"/>
      <c r="J34" s="124"/>
      <c r="K34" s="124"/>
      <c r="L34" s="124"/>
      <c r="M34" s="124"/>
      <c r="N34" s="124"/>
      <c r="O34" s="124"/>
      <c r="P34" s="124"/>
      <c r="Q34" s="124"/>
      <c r="R34" s="124"/>
      <c r="S34" s="124"/>
      <c r="T34" s="124"/>
      <c r="U34" s="124"/>
      <c r="V34" s="124"/>
      <c r="W34" s="124"/>
      <c r="X34" s="124"/>
      <c r="Y34" s="336">
        <f>Calc!Y116</f>
        <v>110.81351507590809</v>
      </c>
      <c r="Z34" s="322"/>
      <c r="AA34" s="131"/>
      <c r="AB34" s="132"/>
      <c r="AC34" s="132"/>
      <c r="AD34" s="132"/>
      <c r="AE34" s="132"/>
      <c r="AF34" s="132"/>
      <c r="AG34" s="124"/>
      <c r="AH34" s="124"/>
      <c r="AI34" s="124"/>
      <c r="AJ34" s="124"/>
      <c r="AK34" s="124"/>
      <c r="AL34" s="126"/>
      <c r="AM34" s="331"/>
    </row>
    <row r="35" spans="1:39" s="128" customFormat="1" ht="18">
      <c r="A35" s="121"/>
      <c r="B35" s="129"/>
      <c r="C35" s="129"/>
      <c r="D35" s="124"/>
      <c r="E35" s="124"/>
      <c r="F35" s="124"/>
      <c r="G35" s="124"/>
      <c r="H35" s="124"/>
      <c r="I35" s="124"/>
      <c r="J35" s="124"/>
      <c r="K35" s="124"/>
      <c r="L35" s="124"/>
      <c r="M35" s="124"/>
      <c r="N35" s="124"/>
      <c r="O35" s="124"/>
      <c r="P35" s="124"/>
      <c r="Q35" s="124"/>
      <c r="R35" s="124"/>
      <c r="S35" s="124"/>
      <c r="T35" s="124"/>
      <c r="U35" s="124"/>
      <c r="V35" s="124"/>
      <c r="W35" s="124"/>
      <c r="X35" s="124"/>
      <c r="Y35" s="124"/>
      <c r="Z35" s="131"/>
      <c r="AA35" s="131"/>
      <c r="AB35" s="132"/>
      <c r="AC35" s="132"/>
      <c r="AD35" s="132"/>
      <c r="AE35" s="132"/>
      <c r="AF35" s="132"/>
      <c r="AG35" s="124"/>
      <c r="AH35" s="124"/>
      <c r="AI35" s="124"/>
      <c r="AJ35" s="124"/>
      <c r="AK35" s="124"/>
      <c r="AL35" s="126"/>
      <c r="AM35" s="329"/>
    </row>
    <row r="36" spans="1:39" s="128" customFormat="1" ht="18">
      <c r="A36" s="121"/>
      <c r="B36" s="122">
        <v>1.3</v>
      </c>
      <c r="C36" s="123"/>
      <c r="D36" s="124"/>
      <c r="E36" s="116" t="s">
        <v>357</v>
      </c>
      <c r="F36" s="124"/>
      <c r="G36" s="124"/>
      <c r="H36" s="124"/>
      <c r="I36" s="124"/>
      <c r="J36" s="124"/>
      <c r="K36" s="124"/>
      <c r="L36" s="124"/>
      <c r="M36" s="124"/>
      <c r="N36" s="124"/>
      <c r="O36" s="124"/>
      <c r="P36" s="124"/>
      <c r="Q36" s="124"/>
      <c r="R36" s="124"/>
      <c r="S36" s="124"/>
      <c r="T36" s="124"/>
      <c r="U36" s="124"/>
      <c r="V36" s="124"/>
      <c r="W36" s="124"/>
      <c r="X36" s="124"/>
      <c r="Y36" s="124"/>
      <c r="Z36" s="124"/>
      <c r="AA36" s="124"/>
      <c r="AB36" s="125"/>
      <c r="AC36" s="125"/>
      <c r="AD36" s="125"/>
      <c r="AE36" s="125"/>
      <c r="AF36" s="125"/>
      <c r="AG36" s="124"/>
      <c r="AH36" s="124"/>
      <c r="AI36" s="124"/>
      <c r="AJ36" s="124"/>
      <c r="AK36" s="124"/>
      <c r="AL36" s="126"/>
      <c r="AM36" s="329"/>
    </row>
    <row r="37" spans="1:39" s="128" customFormat="1" ht="18">
      <c r="A37" s="121"/>
      <c r="B37" s="129" t="s">
        <v>173</v>
      </c>
      <c r="C37" s="130"/>
      <c r="D37" s="124"/>
      <c r="E37" s="124" t="str">
        <f>Calc!E124</f>
        <v>Water: Total reward/(penalty)</v>
      </c>
      <c r="F37" s="124"/>
      <c r="G37" s="124"/>
      <c r="H37" s="124"/>
      <c r="I37" s="124"/>
      <c r="J37" s="124"/>
      <c r="K37" s="124"/>
      <c r="L37" s="124"/>
      <c r="M37" s="124"/>
      <c r="N37" s="124"/>
      <c r="O37" s="124"/>
      <c r="P37" s="124"/>
      <c r="Q37" s="124"/>
      <c r="R37" s="124"/>
      <c r="S37" s="124"/>
      <c r="T37" s="124"/>
      <c r="U37" s="124"/>
      <c r="V37" s="124"/>
      <c r="W37" s="124"/>
      <c r="X37" s="124"/>
      <c r="Y37" s="124"/>
      <c r="Z37" s="131"/>
      <c r="AA37" s="131"/>
      <c r="AB37" s="132"/>
      <c r="AC37" s="132"/>
      <c r="AD37" s="132"/>
      <c r="AE37" s="132"/>
      <c r="AF37" s="132"/>
      <c r="AG37" s="124"/>
      <c r="AH37" s="124"/>
      <c r="AI37" s="124"/>
      <c r="AJ37" s="124"/>
      <c r="AK37" s="124"/>
      <c r="AL37" s="126"/>
      <c r="AM37" s="330">
        <f>Calc!AH124</f>
        <v>-13.579675994273249</v>
      </c>
    </row>
    <row r="38" spans="1:39" s="128" customFormat="1" ht="18">
      <c r="A38" s="121"/>
      <c r="B38" s="129" t="s">
        <v>174</v>
      </c>
      <c r="C38" s="130"/>
      <c r="D38" s="124"/>
      <c r="E38" s="124" t="str">
        <f>Calc!E127</f>
        <v>Water: Additional income (applied at FD)</v>
      </c>
      <c r="F38" s="124"/>
      <c r="G38" s="124"/>
      <c r="H38" s="124"/>
      <c r="I38" s="124"/>
      <c r="J38" s="124"/>
      <c r="K38" s="124"/>
      <c r="L38" s="124"/>
      <c r="M38" s="124"/>
      <c r="N38" s="124"/>
      <c r="O38" s="124"/>
      <c r="P38" s="124"/>
      <c r="Q38" s="124"/>
      <c r="R38" s="124"/>
      <c r="S38" s="124"/>
      <c r="T38" s="124"/>
      <c r="U38" s="124"/>
      <c r="V38" s="124"/>
      <c r="W38" s="124"/>
      <c r="X38" s="124"/>
      <c r="Y38" s="124"/>
      <c r="Z38" s="124"/>
      <c r="AA38" s="124"/>
      <c r="AB38" s="132">
        <f>Calc!AB127</f>
        <v>-3.5527136788005009E-15</v>
      </c>
      <c r="AC38" s="132">
        <f>Calc!AC127</f>
        <v>-3.5527136788005009E-15</v>
      </c>
      <c r="AD38" s="132">
        <f>Calc!AD127</f>
        <v>-3.5527136788005009E-15</v>
      </c>
      <c r="AE38" s="132">
        <f>Calc!AE127</f>
        <v>-3.5527136788005009E-15</v>
      </c>
      <c r="AF38" s="132">
        <f>Calc!AF127</f>
        <v>-3.5527136788005009E-15</v>
      </c>
      <c r="AG38" s="124"/>
      <c r="AH38" s="124"/>
      <c r="AI38" s="124"/>
      <c r="AJ38" s="124"/>
      <c r="AK38" s="124"/>
      <c r="AL38" s="126"/>
      <c r="AM38" s="330">
        <f t="shared" ref="AM38" si="4">SUM(AB38:AF38)</f>
        <v>-1.7763568394002505E-14</v>
      </c>
    </row>
    <row r="39" spans="1:39" s="128" customFormat="1" ht="18">
      <c r="A39" s="121"/>
      <c r="B39" s="129" t="s">
        <v>175</v>
      </c>
      <c r="C39" s="130"/>
      <c r="D39" s="124"/>
      <c r="E39" s="124" t="str">
        <f>Calc!E187</f>
        <v>Water: Ex post reward/penalty</v>
      </c>
      <c r="F39" s="124"/>
      <c r="G39" s="124"/>
      <c r="H39" s="124"/>
      <c r="I39" s="124"/>
      <c r="J39" s="124"/>
      <c r="K39" s="124"/>
      <c r="L39" s="124"/>
      <c r="M39" s="124"/>
      <c r="N39" s="124"/>
      <c r="O39" s="124"/>
      <c r="P39" s="124"/>
      <c r="Q39" s="124"/>
      <c r="R39" s="124"/>
      <c r="S39" s="124"/>
      <c r="T39" s="124"/>
      <c r="U39" s="124"/>
      <c r="V39" s="124"/>
      <c r="W39" s="124"/>
      <c r="X39" s="124"/>
      <c r="Y39" s="124"/>
      <c r="Z39" s="131"/>
      <c r="AA39" s="131"/>
      <c r="AB39" s="132"/>
      <c r="AC39" s="132"/>
      <c r="AD39" s="132"/>
      <c r="AE39" s="132"/>
      <c r="AF39" s="132"/>
      <c r="AG39" s="124"/>
      <c r="AH39" s="124"/>
      <c r="AI39" s="124"/>
      <c r="AJ39" s="124"/>
      <c r="AK39" s="124"/>
      <c r="AL39" s="126"/>
      <c r="AM39" s="330">
        <f>SUM(Calc!AB187:AF187)</f>
        <v>-13.579675994273231</v>
      </c>
    </row>
    <row r="40" spans="1:39" s="128" customFormat="1" ht="18">
      <c r="A40" s="121"/>
      <c r="B40" s="130"/>
      <c r="C40" s="130"/>
      <c r="D40" s="124"/>
      <c r="E40" s="124"/>
      <c r="F40" s="124"/>
      <c r="G40" s="124"/>
      <c r="H40" s="124"/>
      <c r="I40" s="124"/>
      <c r="J40" s="124"/>
      <c r="K40" s="124"/>
      <c r="L40" s="124"/>
      <c r="M40" s="124"/>
      <c r="N40" s="124"/>
      <c r="O40" s="124"/>
      <c r="P40" s="124"/>
      <c r="Q40" s="124"/>
      <c r="R40" s="124"/>
      <c r="S40" s="124"/>
      <c r="T40" s="124"/>
      <c r="U40" s="124"/>
      <c r="V40" s="124"/>
      <c r="W40" s="124"/>
      <c r="X40" s="124"/>
      <c r="Y40" s="131"/>
      <c r="Z40" s="131"/>
      <c r="AA40" s="131"/>
      <c r="AB40" s="132"/>
      <c r="AC40" s="132"/>
      <c r="AD40" s="132"/>
      <c r="AE40" s="132"/>
      <c r="AF40" s="132"/>
      <c r="AG40" s="124"/>
      <c r="AH40" s="124"/>
      <c r="AI40" s="124"/>
      <c r="AJ40" s="124"/>
      <c r="AK40" s="124"/>
      <c r="AL40" s="126"/>
      <c r="AM40" s="329"/>
    </row>
    <row r="41" spans="1:39" s="128" customFormat="1" ht="18">
      <c r="A41" s="121"/>
      <c r="B41" s="130"/>
      <c r="C41" s="130"/>
      <c r="D41" s="124"/>
      <c r="E41" s="124"/>
      <c r="F41" s="124"/>
      <c r="G41" s="124"/>
      <c r="H41" s="124"/>
      <c r="I41" s="124"/>
      <c r="J41" s="124"/>
      <c r="K41" s="124"/>
      <c r="L41" s="124"/>
      <c r="M41" s="124"/>
      <c r="N41" s="124"/>
      <c r="O41" s="124"/>
      <c r="P41" s="124"/>
      <c r="Q41" s="124"/>
      <c r="R41" s="124"/>
      <c r="S41" s="124"/>
      <c r="T41" s="124"/>
      <c r="U41" s="124"/>
      <c r="V41" s="124"/>
      <c r="W41" s="124"/>
      <c r="X41" s="124"/>
      <c r="Y41" s="131"/>
      <c r="Z41" s="131"/>
      <c r="AA41" s="131"/>
      <c r="AB41" s="132"/>
      <c r="AC41" s="132"/>
      <c r="AD41" s="132"/>
      <c r="AE41" s="132"/>
      <c r="AF41" s="132"/>
      <c r="AG41" s="124"/>
      <c r="AH41" s="124"/>
      <c r="AI41" s="124"/>
      <c r="AJ41" s="124"/>
      <c r="AK41" s="124"/>
      <c r="AL41" s="126"/>
      <c r="AM41" s="329"/>
    </row>
    <row r="42" spans="1:39" s="120" customFormat="1" ht="18" customHeight="1">
      <c r="A42" s="113"/>
      <c r="B42" s="114">
        <v>2</v>
      </c>
      <c r="C42" s="115"/>
      <c r="D42" s="115"/>
      <c r="E42" s="116" t="s">
        <v>360</v>
      </c>
      <c r="F42" s="115"/>
      <c r="G42" s="115"/>
      <c r="H42" s="115"/>
      <c r="I42" s="115"/>
      <c r="J42" s="115"/>
      <c r="K42" s="115"/>
      <c r="L42" s="115"/>
      <c r="M42" s="115"/>
      <c r="N42" s="115"/>
      <c r="O42" s="115"/>
      <c r="P42" s="115"/>
      <c r="Q42" s="115"/>
      <c r="R42" s="115"/>
      <c r="S42" s="115"/>
      <c r="T42" s="115"/>
      <c r="U42" s="115"/>
      <c r="V42" s="115"/>
      <c r="W42" s="115"/>
      <c r="X42" s="115"/>
      <c r="Y42" s="115"/>
      <c r="Z42" s="115"/>
      <c r="AA42" s="115"/>
      <c r="AB42" s="117"/>
      <c r="AC42" s="117"/>
      <c r="AD42" s="117"/>
      <c r="AE42" s="117"/>
      <c r="AF42" s="117"/>
      <c r="AG42" s="115"/>
      <c r="AH42" s="115"/>
      <c r="AI42" s="115"/>
      <c r="AJ42" s="115"/>
      <c r="AK42" s="115"/>
      <c r="AL42" s="126"/>
      <c r="AM42" s="328"/>
    </row>
    <row r="43" spans="1:39" s="120" customFormat="1" ht="18" customHeight="1">
      <c r="A43" s="113"/>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7"/>
      <c r="AC43" s="117"/>
      <c r="AD43" s="117"/>
      <c r="AE43" s="117"/>
      <c r="AF43" s="117"/>
      <c r="AG43" s="115"/>
      <c r="AH43" s="115"/>
      <c r="AI43" s="115"/>
      <c r="AJ43" s="115"/>
      <c r="AK43" s="115"/>
      <c r="AL43" s="126"/>
      <c r="AM43" s="328"/>
    </row>
    <row r="44" spans="1:39" s="128" customFormat="1" ht="18">
      <c r="A44" s="121"/>
      <c r="B44" s="122">
        <v>2.1</v>
      </c>
      <c r="C44" s="123"/>
      <c r="D44" s="124"/>
      <c r="E44" s="116" t="s">
        <v>337</v>
      </c>
      <c r="F44" s="124"/>
      <c r="G44" s="124"/>
      <c r="H44" s="124"/>
      <c r="I44" s="124"/>
      <c r="J44" s="124"/>
      <c r="K44" s="124"/>
      <c r="L44" s="124"/>
      <c r="M44" s="124"/>
      <c r="N44" s="124"/>
      <c r="O44" s="124"/>
      <c r="P44" s="124"/>
      <c r="Q44" s="124"/>
      <c r="R44" s="124"/>
      <c r="S44" s="124"/>
      <c r="T44" s="124"/>
      <c r="U44" s="124"/>
      <c r="V44" s="124"/>
      <c r="W44" s="124"/>
      <c r="X44" s="124"/>
      <c r="Y44" s="124"/>
      <c r="Z44" s="124"/>
      <c r="AA44" s="124"/>
      <c r="AB44" s="125"/>
      <c r="AC44" s="125"/>
      <c r="AD44" s="125"/>
      <c r="AE44" s="125"/>
      <c r="AF44" s="125"/>
      <c r="AG44" s="124"/>
      <c r="AH44" s="124"/>
      <c r="AI44" s="124"/>
      <c r="AJ44" s="124"/>
      <c r="AK44" s="124"/>
      <c r="AL44" s="126"/>
      <c r="AM44" s="329"/>
    </row>
    <row r="45" spans="1:39" s="128" customFormat="1" ht="18">
      <c r="A45" s="121"/>
      <c r="B45" s="129" t="s">
        <v>361</v>
      </c>
      <c r="C45" s="130"/>
      <c r="D45" s="124"/>
      <c r="E45" s="135" t="str">
        <f>Calc!E66</f>
        <v>Sewerage: Company bid capex (gross of adjustments)</v>
      </c>
      <c r="F45" s="124"/>
      <c r="G45" s="124"/>
      <c r="H45" s="124"/>
      <c r="I45" s="124"/>
      <c r="J45" s="124"/>
      <c r="K45" s="124"/>
      <c r="L45" s="124"/>
      <c r="M45" s="124"/>
      <c r="N45" s="124"/>
      <c r="O45" s="124"/>
      <c r="P45" s="124"/>
      <c r="Q45" s="124"/>
      <c r="R45" s="124"/>
      <c r="S45" s="124"/>
      <c r="T45" s="124"/>
      <c r="U45" s="124"/>
      <c r="V45" s="124"/>
      <c r="W45" s="124"/>
      <c r="X45" s="124"/>
      <c r="Y45" s="124"/>
      <c r="Z45" s="131"/>
      <c r="AA45" s="131"/>
      <c r="AB45" s="132">
        <f>Calc!AB66</f>
        <v>0</v>
      </c>
      <c r="AC45" s="132">
        <f>Calc!AC66</f>
        <v>0</v>
      </c>
      <c r="AD45" s="132">
        <f>Calc!AD66</f>
        <v>0</v>
      </c>
      <c r="AE45" s="132">
        <f>Calc!AE66</f>
        <v>0</v>
      </c>
      <c r="AF45" s="132">
        <f>Calc!AF66</f>
        <v>0</v>
      </c>
      <c r="AG45" s="124"/>
      <c r="AH45" s="124"/>
      <c r="AI45" s="124"/>
      <c r="AJ45" s="124"/>
      <c r="AK45" s="124"/>
      <c r="AL45" s="126"/>
      <c r="AM45" s="330">
        <f>SUM(AB45:AF45)</f>
        <v>0</v>
      </c>
    </row>
    <row r="46" spans="1:39" s="128" customFormat="1" ht="18">
      <c r="A46" s="121"/>
      <c r="B46" s="129" t="s">
        <v>362</v>
      </c>
      <c r="C46" s="130"/>
      <c r="D46" s="124"/>
      <c r="E46" s="135" t="str">
        <f>Calc!E67</f>
        <v>Sewerage: Baseline capex (gross of adjustments)</v>
      </c>
      <c r="F46" s="124"/>
      <c r="G46" s="124"/>
      <c r="H46" s="124"/>
      <c r="I46" s="124"/>
      <c r="J46" s="124"/>
      <c r="K46" s="124"/>
      <c r="L46" s="124"/>
      <c r="M46" s="124"/>
      <c r="N46" s="124"/>
      <c r="O46" s="124"/>
      <c r="P46" s="124"/>
      <c r="Q46" s="124"/>
      <c r="R46" s="124"/>
      <c r="S46" s="124"/>
      <c r="T46" s="124"/>
      <c r="U46" s="124"/>
      <c r="V46" s="124"/>
      <c r="W46" s="124"/>
      <c r="X46" s="124"/>
      <c r="Y46" s="124"/>
      <c r="Z46" s="131"/>
      <c r="AA46" s="131"/>
      <c r="AB46" s="132">
        <f>Calc!AB67</f>
        <v>0</v>
      </c>
      <c r="AC46" s="132">
        <f>Calc!AC67</f>
        <v>0</v>
      </c>
      <c r="AD46" s="132">
        <f>Calc!AD67</f>
        <v>0</v>
      </c>
      <c r="AE46" s="132">
        <f>Calc!AE67</f>
        <v>0</v>
      </c>
      <c r="AF46" s="132">
        <f>Calc!AF67</f>
        <v>0</v>
      </c>
      <c r="AG46" s="124"/>
      <c r="AH46" s="124"/>
      <c r="AI46" s="124"/>
      <c r="AJ46" s="124"/>
      <c r="AK46" s="124"/>
      <c r="AL46" s="126"/>
      <c r="AM46" s="330">
        <f t="shared" ref="AM46:AM47" si="5">SUM(AB46:AF46)</f>
        <v>0</v>
      </c>
    </row>
    <row r="47" spans="1:39" s="128" customFormat="1" ht="18">
      <c r="A47" s="121"/>
      <c r="B47" s="129" t="s">
        <v>363</v>
      </c>
      <c r="C47" s="130"/>
      <c r="D47" s="124"/>
      <c r="E47" s="135" t="str">
        <f>Calc!E68</f>
        <v>Sewerage: Allowance capex (gross of adjustments)</v>
      </c>
      <c r="F47" s="124"/>
      <c r="G47" s="124"/>
      <c r="H47" s="124"/>
      <c r="I47" s="124"/>
      <c r="J47" s="124"/>
      <c r="K47" s="124"/>
      <c r="L47" s="124"/>
      <c r="M47" s="124"/>
      <c r="N47" s="124"/>
      <c r="O47" s="124"/>
      <c r="P47" s="124"/>
      <c r="Q47" s="124"/>
      <c r="R47" s="124"/>
      <c r="S47" s="124"/>
      <c r="T47" s="124"/>
      <c r="U47" s="124"/>
      <c r="V47" s="124"/>
      <c r="W47" s="124"/>
      <c r="X47" s="124"/>
      <c r="Y47" s="124"/>
      <c r="Z47" s="321"/>
      <c r="AA47" s="131"/>
      <c r="AB47" s="132">
        <f>Calc!AB68</f>
        <v>0</v>
      </c>
      <c r="AC47" s="132">
        <f>Calc!AC68</f>
        <v>0</v>
      </c>
      <c r="AD47" s="132">
        <f>Calc!AD68</f>
        <v>0</v>
      </c>
      <c r="AE47" s="132">
        <f>Calc!AE68</f>
        <v>0</v>
      </c>
      <c r="AF47" s="132">
        <f>Calc!AF68</f>
        <v>0</v>
      </c>
      <c r="AG47" s="124"/>
      <c r="AH47" s="124"/>
      <c r="AI47" s="124"/>
      <c r="AJ47" s="124"/>
      <c r="AK47" s="124"/>
      <c r="AL47" s="126"/>
      <c r="AM47" s="330">
        <f t="shared" si="5"/>
        <v>0</v>
      </c>
    </row>
    <row r="48" spans="1:39" s="128" customFormat="1" ht="18">
      <c r="A48" s="121"/>
      <c r="B48" s="129" t="s">
        <v>364</v>
      </c>
      <c r="C48" s="130"/>
      <c r="D48" s="124"/>
      <c r="E48" s="135" t="str">
        <f>Calc!E99</f>
        <v>Sewerage: CIS bid ratio</v>
      </c>
      <c r="F48" s="124"/>
      <c r="G48" s="124"/>
      <c r="H48" s="124"/>
      <c r="I48" s="124"/>
      <c r="J48" s="124"/>
      <c r="K48" s="124"/>
      <c r="L48" s="124"/>
      <c r="M48" s="124"/>
      <c r="N48" s="124"/>
      <c r="O48" s="124"/>
      <c r="P48" s="124"/>
      <c r="Q48" s="124"/>
      <c r="R48" s="124"/>
      <c r="S48" s="124"/>
      <c r="T48" s="124"/>
      <c r="U48" s="124"/>
      <c r="V48" s="124"/>
      <c r="W48" s="124"/>
      <c r="X48" s="124"/>
      <c r="Y48" s="336">
        <f>Calc!Y99</f>
        <v>0</v>
      </c>
      <c r="Z48" s="131"/>
      <c r="AA48" s="131"/>
      <c r="AB48" s="132"/>
      <c r="AC48" s="132"/>
      <c r="AD48" s="132"/>
      <c r="AE48" s="132"/>
      <c r="AF48" s="132"/>
      <c r="AG48" s="124"/>
      <c r="AH48" s="124"/>
      <c r="AI48" s="124"/>
      <c r="AJ48" s="124"/>
      <c r="AK48" s="124"/>
      <c r="AL48" s="126"/>
      <c r="AM48" s="331"/>
    </row>
    <row r="49" spans="1:39" s="128" customFormat="1" ht="18">
      <c r="A49" s="121"/>
      <c r="B49" s="129"/>
      <c r="C49" s="130"/>
      <c r="D49" s="124"/>
      <c r="E49" s="135"/>
      <c r="F49" s="124"/>
      <c r="G49" s="124"/>
      <c r="H49" s="124"/>
      <c r="I49" s="124"/>
      <c r="J49" s="124"/>
      <c r="K49" s="124"/>
      <c r="L49" s="124"/>
      <c r="M49" s="124"/>
      <c r="N49" s="124"/>
      <c r="O49" s="124"/>
      <c r="P49" s="124"/>
      <c r="Q49" s="124"/>
      <c r="R49" s="124"/>
      <c r="S49" s="124"/>
      <c r="T49" s="124"/>
      <c r="U49" s="124"/>
      <c r="V49" s="124"/>
      <c r="W49" s="124"/>
      <c r="X49" s="124"/>
      <c r="Y49" s="124"/>
      <c r="Z49" s="131"/>
      <c r="AA49" s="131"/>
      <c r="AB49" s="132"/>
      <c r="AC49" s="132"/>
      <c r="AD49" s="132"/>
      <c r="AE49" s="132"/>
      <c r="AF49" s="132"/>
      <c r="AG49" s="124"/>
      <c r="AH49" s="124"/>
      <c r="AI49" s="124"/>
      <c r="AJ49" s="124"/>
      <c r="AK49" s="124"/>
      <c r="AL49" s="126"/>
      <c r="AM49" s="329"/>
    </row>
    <row r="50" spans="1:39" s="128" customFormat="1" ht="18">
      <c r="A50" s="121"/>
      <c r="B50" s="129" t="s">
        <v>365</v>
      </c>
      <c r="C50" s="130"/>
      <c r="D50" s="124"/>
      <c r="E50" s="124" t="str">
        <f>Calc!E70</f>
        <v>Sewerage: Adjustments to company bid capex</v>
      </c>
      <c r="F50" s="124"/>
      <c r="G50" s="124"/>
      <c r="H50" s="124"/>
      <c r="I50" s="124"/>
      <c r="J50" s="124"/>
      <c r="K50" s="124"/>
      <c r="L50" s="124"/>
      <c r="M50" s="124"/>
      <c r="N50" s="124"/>
      <c r="O50" s="124"/>
      <c r="P50" s="124"/>
      <c r="Q50" s="124"/>
      <c r="R50" s="124"/>
      <c r="S50" s="124"/>
      <c r="T50" s="124"/>
      <c r="U50" s="124"/>
      <c r="V50" s="124"/>
      <c r="W50" s="124"/>
      <c r="X50" s="124"/>
      <c r="Y50" s="124"/>
      <c r="Z50" s="131"/>
      <c r="AA50" s="131"/>
      <c r="AB50" s="132">
        <f>Calc!AB70</f>
        <v>0</v>
      </c>
      <c r="AC50" s="132">
        <f>Calc!AC70</f>
        <v>0</v>
      </c>
      <c r="AD50" s="132">
        <f>Calc!AD70</f>
        <v>0</v>
      </c>
      <c r="AE50" s="132">
        <f>Calc!AE70</f>
        <v>0</v>
      </c>
      <c r="AF50" s="132">
        <f>Calc!AF70</f>
        <v>0</v>
      </c>
      <c r="AG50" s="124"/>
      <c r="AH50" s="124"/>
      <c r="AI50" s="124"/>
      <c r="AJ50" s="124"/>
      <c r="AK50" s="124"/>
      <c r="AL50" s="126"/>
      <c r="AM50" s="330">
        <f t="shared" ref="AM50:AM51" si="6">SUM(AB50:AF50)</f>
        <v>0</v>
      </c>
    </row>
    <row r="51" spans="1:39" s="128" customFormat="1" ht="18">
      <c r="A51" s="121"/>
      <c r="B51" s="129" t="s">
        <v>366</v>
      </c>
      <c r="C51" s="130"/>
      <c r="D51" s="124"/>
      <c r="E51" s="124" t="str">
        <f>Calc!E71</f>
        <v>Sewerage: Adjustments to baseline capex</v>
      </c>
      <c r="F51" s="124"/>
      <c r="G51" s="124"/>
      <c r="H51" s="124"/>
      <c r="I51" s="124"/>
      <c r="J51" s="124"/>
      <c r="K51" s="124"/>
      <c r="L51" s="124"/>
      <c r="M51" s="124"/>
      <c r="N51" s="124"/>
      <c r="O51" s="124"/>
      <c r="P51" s="124"/>
      <c r="Q51" s="124"/>
      <c r="R51" s="124"/>
      <c r="S51" s="124"/>
      <c r="T51" s="124"/>
      <c r="U51" s="124"/>
      <c r="V51" s="124"/>
      <c r="W51" s="124"/>
      <c r="X51" s="124"/>
      <c r="Y51" s="124"/>
      <c r="Z51" s="131"/>
      <c r="AA51" s="131"/>
      <c r="AB51" s="132">
        <f>Calc!AB71</f>
        <v>0</v>
      </c>
      <c r="AC51" s="132">
        <f>Calc!AC71</f>
        <v>0</v>
      </c>
      <c r="AD51" s="132">
        <f>Calc!AD71</f>
        <v>0</v>
      </c>
      <c r="AE51" s="132">
        <f>Calc!AE71</f>
        <v>0</v>
      </c>
      <c r="AF51" s="132">
        <f>Calc!AF71</f>
        <v>0</v>
      </c>
      <c r="AG51" s="124"/>
      <c r="AH51" s="124"/>
      <c r="AI51" s="124"/>
      <c r="AJ51" s="124"/>
      <c r="AK51" s="124"/>
      <c r="AL51" s="126"/>
      <c r="AM51" s="330">
        <f t="shared" si="6"/>
        <v>0</v>
      </c>
    </row>
    <row r="52" spans="1:39" s="128" customFormat="1" ht="18">
      <c r="A52" s="121"/>
      <c r="B52" s="129"/>
      <c r="C52" s="130"/>
      <c r="D52" s="124"/>
      <c r="E52" s="124"/>
      <c r="F52" s="124"/>
      <c r="G52" s="124"/>
      <c r="H52" s="124"/>
      <c r="I52" s="124"/>
      <c r="J52" s="124"/>
      <c r="K52" s="124"/>
      <c r="L52" s="124"/>
      <c r="M52" s="124"/>
      <c r="N52" s="124"/>
      <c r="O52" s="124"/>
      <c r="P52" s="124"/>
      <c r="Q52" s="124"/>
      <c r="R52" s="124"/>
      <c r="S52" s="124"/>
      <c r="T52" s="124"/>
      <c r="U52" s="124"/>
      <c r="V52" s="124"/>
      <c r="W52" s="124"/>
      <c r="X52" s="124"/>
      <c r="Y52" s="124"/>
      <c r="Z52" s="131"/>
      <c r="AA52" s="131"/>
      <c r="AB52" s="132"/>
      <c r="AC52" s="132"/>
      <c r="AD52" s="132"/>
      <c r="AE52" s="132"/>
      <c r="AF52" s="132"/>
      <c r="AG52" s="124"/>
      <c r="AH52" s="124"/>
      <c r="AI52" s="124"/>
      <c r="AJ52" s="124"/>
      <c r="AK52" s="124"/>
      <c r="AL52" s="126"/>
      <c r="AM52" s="329"/>
    </row>
    <row r="53" spans="1:39" s="128" customFormat="1" ht="18">
      <c r="A53" s="121"/>
      <c r="B53" s="129" t="s">
        <v>367</v>
      </c>
      <c r="C53" s="130"/>
      <c r="D53" s="124"/>
      <c r="E53" s="124" t="str">
        <f>Calc!E73</f>
        <v>Sewerage: Company bid capex (net of logging and IDoK)</v>
      </c>
      <c r="F53" s="124"/>
      <c r="G53" s="124"/>
      <c r="H53" s="124"/>
      <c r="I53" s="124"/>
      <c r="J53" s="124"/>
      <c r="K53" s="124"/>
      <c r="L53" s="124"/>
      <c r="M53" s="124"/>
      <c r="N53" s="124"/>
      <c r="O53" s="124"/>
      <c r="P53" s="124"/>
      <c r="Q53" s="124"/>
      <c r="R53" s="124"/>
      <c r="S53" s="124"/>
      <c r="T53" s="124"/>
      <c r="U53" s="124"/>
      <c r="V53" s="124"/>
      <c r="W53" s="124"/>
      <c r="X53" s="124"/>
      <c r="Y53" s="124"/>
      <c r="Z53" s="131"/>
      <c r="AA53" s="131"/>
      <c r="AB53" s="132">
        <f>Calc!AB73</f>
        <v>0</v>
      </c>
      <c r="AC53" s="132">
        <f>Calc!AC73</f>
        <v>0</v>
      </c>
      <c r="AD53" s="132">
        <f>Calc!AD73</f>
        <v>0</v>
      </c>
      <c r="AE53" s="132">
        <f>Calc!AE73</f>
        <v>0</v>
      </c>
      <c r="AF53" s="132">
        <f>Calc!AF73</f>
        <v>0</v>
      </c>
      <c r="AG53" s="124"/>
      <c r="AH53" s="124"/>
      <c r="AI53" s="124"/>
      <c r="AJ53" s="124"/>
      <c r="AK53" s="124"/>
      <c r="AL53" s="126"/>
      <c r="AM53" s="330">
        <f t="shared" ref="AM53:AM55" si="7">SUM(AB53:AF53)</f>
        <v>0</v>
      </c>
    </row>
    <row r="54" spans="1:39" s="128" customFormat="1" ht="18">
      <c r="A54" s="121"/>
      <c r="B54" s="129" t="s">
        <v>368</v>
      </c>
      <c r="C54" s="130"/>
      <c r="D54" s="124"/>
      <c r="E54" s="124" t="str">
        <f>Calc!E74</f>
        <v>Sewerage: Baseline capex (net of logging, IDoK and shortfalls)</v>
      </c>
      <c r="F54" s="124"/>
      <c r="G54" s="124"/>
      <c r="H54" s="124"/>
      <c r="I54" s="124"/>
      <c r="J54" s="124"/>
      <c r="K54" s="124"/>
      <c r="L54" s="124"/>
      <c r="M54" s="124"/>
      <c r="N54" s="124"/>
      <c r="O54" s="124"/>
      <c r="P54" s="124"/>
      <c r="Q54" s="124"/>
      <c r="R54" s="124"/>
      <c r="S54" s="124"/>
      <c r="T54" s="124"/>
      <c r="U54" s="124"/>
      <c r="V54" s="124"/>
      <c r="W54" s="124"/>
      <c r="X54" s="124"/>
      <c r="Y54" s="124"/>
      <c r="Z54" s="131"/>
      <c r="AA54" s="131"/>
      <c r="AB54" s="132">
        <f>Calc!AB74</f>
        <v>0</v>
      </c>
      <c r="AC54" s="132">
        <f>Calc!AC74</f>
        <v>0</v>
      </c>
      <c r="AD54" s="132">
        <f>Calc!AD74</f>
        <v>0</v>
      </c>
      <c r="AE54" s="132">
        <f>Calc!AE74</f>
        <v>0</v>
      </c>
      <c r="AF54" s="132">
        <f>Calc!AF74</f>
        <v>0</v>
      </c>
      <c r="AG54" s="124"/>
      <c r="AH54" s="124"/>
      <c r="AI54" s="124"/>
      <c r="AJ54" s="124"/>
      <c r="AK54" s="124"/>
      <c r="AL54" s="126"/>
      <c r="AM54" s="330">
        <f t="shared" si="7"/>
        <v>0</v>
      </c>
    </row>
    <row r="55" spans="1:39" s="128" customFormat="1" ht="18">
      <c r="A55" s="121"/>
      <c r="B55" s="129" t="s">
        <v>369</v>
      </c>
      <c r="C55" s="130"/>
      <c r="D55" s="124"/>
      <c r="E55" s="124" t="str">
        <f>Calc!E75</f>
        <v>Sewerage: Allowance capex (net of adjustments)</v>
      </c>
      <c r="F55" s="124"/>
      <c r="G55" s="124"/>
      <c r="H55" s="124"/>
      <c r="I55" s="124"/>
      <c r="J55" s="124"/>
      <c r="K55" s="124"/>
      <c r="L55" s="124"/>
      <c r="M55" s="124"/>
      <c r="N55" s="124"/>
      <c r="O55" s="124"/>
      <c r="P55" s="124"/>
      <c r="Q55" s="124"/>
      <c r="R55" s="124"/>
      <c r="S55" s="124"/>
      <c r="T55" s="124"/>
      <c r="U55" s="124"/>
      <c r="V55" s="124"/>
      <c r="W55" s="124"/>
      <c r="X55" s="124"/>
      <c r="Y55" s="124"/>
      <c r="Z55" s="131"/>
      <c r="AA55" s="131"/>
      <c r="AB55" s="132">
        <f>Calc!AB75</f>
        <v>0</v>
      </c>
      <c r="AC55" s="132">
        <f>Calc!AC75</f>
        <v>0</v>
      </c>
      <c r="AD55" s="132">
        <f>Calc!AD75</f>
        <v>0</v>
      </c>
      <c r="AE55" s="132">
        <f>Calc!AE75</f>
        <v>0</v>
      </c>
      <c r="AF55" s="132">
        <f>Calc!AF75</f>
        <v>0</v>
      </c>
      <c r="AG55" s="124"/>
      <c r="AH55" s="124"/>
      <c r="AI55" s="124"/>
      <c r="AJ55" s="124"/>
      <c r="AK55" s="124"/>
      <c r="AL55" s="126"/>
      <c r="AM55" s="330">
        <f t="shared" si="7"/>
        <v>0</v>
      </c>
    </row>
    <row r="56" spans="1:39" s="128" customFormat="1" ht="18">
      <c r="A56" s="121"/>
      <c r="B56" s="129" t="s">
        <v>370</v>
      </c>
      <c r="C56" s="130"/>
      <c r="D56" s="124"/>
      <c r="E56" s="124" t="str">
        <f>Calc!E110</f>
        <v>Sewerage: Restated CIS bid ratio</v>
      </c>
      <c r="F56" s="124"/>
      <c r="G56" s="124"/>
      <c r="H56" s="124"/>
      <c r="I56" s="124"/>
      <c r="J56" s="124"/>
      <c r="K56" s="124"/>
      <c r="L56" s="124"/>
      <c r="M56" s="124"/>
      <c r="N56" s="124"/>
      <c r="O56" s="124"/>
      <c r="P56" s="124"/>
      <c r="Q56" s="124"/>
      <c r="R56" s="124"/>
      <c r="S56" s="124"/>
      <c r="T56" s="124"/>
      <c r="U56" s="124"/>
      <c r="V56" s="124"/>
      <c r="W56" s="124"/>
      <c r="X56" s="124"/>
      <c r="Y56" s="336">
        <f>Calc!Y110</f>
        <v>0</v>
      </c>
      <c r="Z56" s="131"/>
      <c r="AA56" s="131"/>
      <c r="AB56" s="132"/>
      <c r="AC56" s="132"/>
      <c r="AD56" s="132"/>
      <c r="AE56" s="132"/>
      <c r="AF56" s="132"/>
      <c r="AG56" s="124"/>
      <c r="AH56" s="124"/>
      <c r="AI56" s="124"/>
      <c r="AJ56" s="124"/>
      <c r="AK56" s="124"/>
      <c r="AL56" s="126"/>
      <c r="AM56" s="331"/>
    </row>
    <row r="57" spans="1:39" s="128" customFormat="1" ht="18">
      <c r="A57" s="121"/>
      <c r="B57" s="129"/>
      <c r="C57" s="130"/>
      <c r="D57" s="124"/>
      <c r="E57" s="124"/>
      <c r="F57" s="124"/>
      <c r="G57" s="124"/>
      <c r="H57" s="124"/>
      <c r="I57" s="124"/>
      <c r="J57" s="124"/>
      <c r="K57" s="124"/>
      <c r="L57" s="124"/>
      <c r="M57" s="124"/>
      <c r="N57" s="124"/>
      <c r="O57" s="124"/>
      <c r="P57" s="124"/>
      <c r="Q57" s="124"/>
      <c r="R57" s="124"/>
      <c r="S57" s="124"/>
      <c r="T57" s="124"/>
      <c r="U57" s="124"/>
      <c r="V57" s="124"/>
      <c r="W57" s="124"/>
      <c r="X57" s="124"/>
      <c r="Y57" s="124"/>
      <c r="Z57" s="131"/>
      <c r="AA57" s="131"/>
      <c r="AB57" s="132"/>
      <c r="AC57" s="132"/>
      <c r="AD57" s="132"/>
      <c r="AE57" s="132"/>
      <c r="AF57" s="132"/>
      <c r="AG57" s="124"/>
      <c r="AH57" s="124"/>
      <c r="AI57" s="124"/>
      <c r="AJ57" s="124"/>
      <c r="AK57" s="124"/>
      <c r="AL57" s="126"/>
      <c r="AM57" s="329"/>
    </row>
    <row r="58" spans="1:39" s="128" customFormat="1" ht="18">
      <c r="A58" s="121"/>
      <c r="B58" s="122">
        <v>2.2000000000000002</v>
      </c>
      <c r="C58" s="123"/>
      <c r="D58" s="124"/>
      <c r="E58" s="116" t="s">
        <v>338</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5"/>
      <c r="AC58" s="125"/>
      <c r="AD58" s="125"/>
      <c r="AE58" s="125"/>
      <c r="AF58" s="125"/>
      <c r="AG58" s="124"/>
      <c r="AH58" s="124"/>
      <c r="AI58" s="124"/>
      <c r="AJ58" s="124"/>
      <c r="AK58" s="124"/>
      <c r="AL58" s="126"/>
      <c r="AM58" s="329"/>
    </row>
    <row r="59" spans="1:39" s="128" customFormat="1" ht="18">
      <c r="A59" s="121"/>
      <c r="B59" s="129" t="s">
        <v>371</v>
      </c>
      <c r="C59" s="130"/>
      <c r="D59" s="124"/>
      <c r="E59" s="124" t="str">
        <f>Calc!E84&amp;" (adjusted for actual NI)"</f>
        <v>Sewerage: Company bid capex (adjusted for actual NI)</v>
      </c>
      <c r="F59" s="124"/>
      <c r="G59" s="124"/>
      <c r="H59" s="124"/>
      <c r="I59" s="124"/>
      <c r="J59" s="124"/>
      <c r="K59" s="124"/>
      <c r="L59" s="124"/>
      <c r="M59" s="124"/>
      <c r="N59" s="124"/>
      <c r="O59" s="124"/>
      <c r="P59" s="124"/>
      <c r="Q59" s="124"/>
      <c r="R59" s="124"/>
      <c r="S59" s="124"/>
      <c r="T59" s="124"/>
      <c r="U59" s="124"/>
      <c r="V59" s="124"/>
      <c r="W59" s="124"/>
      <c r="X59" s="124"/>
      <c r="Y59" s="124"/>
      <c r="Z59" s="131"/>
      <c r="AA59" s="131"/>
      <c r="AB59" s="132">
        <f>Calc!AB84</f>
        <v>0</v>
      </c>
      <c r="AC59" s="132">
        <f>Calc!AC84</f>
        <v>0</v>
      </c>
      <c r="AD59" s="132">
        <f>Calc!AD84</f>
        <v>0</v>
      </c>
      <c r="AE59" s="132">
        <f>Calc!AE84</f>
        <v>0</v>
      </c>
      <c r="AF59" s="132">
        <f>Calc!AF84</f>
        <v>0</v>
      </c>
      <c r="AG59" s="124"/>
      <c r="AH59" s="124"/>
      <c r="AI59" s="124"/>
      <c r="AJ59" s="124"/>
      <c r="AK59" s="124"/>
      <c r="AL59" s="126"/>
      <c r="AM59" s="330">
        <f t="shared" ref="AM59:AM62" si="8">SUM(AB59:AF59)</f>
        <v>0</v>
      </c>
    </row>
    <row r="60" spans="1:39" s="128" customFormat="1" ht="18">
      <c r="A60" s="121"/>
      <c r="B60" s="129" t="s">
        <v>372</v>
      </c>
      <c r="C60" s="129"/>
      <c r="D60" s="124"/>
      <c r="E60" s="124" t="str">
        <f>Calc!E85&amp;" (adjusted for actual NI)"</f>
        <v>Sewerage: Baseline capex (adjusted for actual NI)</v>
      </c>
      <c r="F60" s="124"/>
      <c r="G60" s="124"/>
      <c r="H60" s="124"/>
      <c r="I60" s="124"/>
      <c r="J60" s="124"/>
      <c r="K60" s="124"/>
      <c r="L60" s="124"/>
      <c r="M60" s="124"/>
      <c r="N60" s="124"/>
      <c r="O60" s="124"/>
      <c r="P60" s="124"/>
      <c r="Q60" s="124"/>
      <c r="R60" s="124"/>
      <c r="S60" s="124"/>
      <c r="T60" s="124"/>
      <c r="U60" s="124"/>
      <c r="V60" s="124"/>
      <c r="W60" s="124"/>
      <c r="X60" s="124"/>
      <c r="Y60" s="124"/>
      <c r="Z60" s="131"/>
      <c r="AA60" s="131"/>
      <c r="AB60" s="132">
        <f>Calc!AB85</f>
        <v>0</v>
      </c>
      <c r="AC60" s="132">
        <f>Calc!AC85</f>
        <v>0</v>
      </c>
      <c r="AD60" s="132">
        <f>Calc!AD85</f>
        <v>0</v>
      </c>
      <c r="AE60" s="132">
        <f>Calc!AE85</f>
        <v>0</v>
      </c>
      <c r="AF60" s="132">
        <f>Calc!AF85</f>
        <v>0</v>
      </c>
      <c r="AG60" s="124"/>
      <c r="AH60" s="124"/>
      <c r="AI60" s="124"/>
      <c r="AJ60" s="124"/>
      <c r="AK60" s="124"/>
      <c r="AL60" s="126"/>
      <c r="AM60" s="330">
        <f t="shared" si="8"/>
        <v>0</v>
      </c>
    </row>
    <row r="61" spans="1:39" s="128" customFormat="1" ht="18">
      <c r="A61" s="121"/>
      <c r="B61" s="129" t="s">
        <v>373</v>
      </c>
      <c r="C61" s="129"/>
      <c r="D61" s="124"/>
      <c r="E61" s="124" t="str">
        <f>Calc!E86&amp;" (adjusted for actual NI)"</f>
        <v>Sewerage: Allowance capex (adjusted for actual NI)</v>
      </c>
      <c r="F61" s="124"/>
      <c r="G61" s="124"/>
      <c r="H61" s="124"/>
      <c r="I61" s="124"/>
      <c r="J61" s="124"/>
      <c r="K61" s="124"/>
      <c r="L61" s="124"/>
      <c r="M61" s="124"/>
      <c r="N61" s="124"/>
      <c r="O61" s="124"/>
      <c r="P61" s="124"/>
      <c r="Q61" s="124"/>
      <c r="R61" s="124"/>
      <c r="S61" s="124"/>
      <c r="T61" s="124"/>
      <c r="U61" s="124"/>
      <c r="V61" s="124"/>
      <c r="W61" s="124"/>
      <c r="X61" s="124"/>
      <c r="Y61" s="124"/>
      <c r="Z61" s="131"/>
      <c r="AA61" s="131"/>
      <c r="AB61" s="132">
        <f>Calc!AB86</f>
        <v>0</v>
      </c>
      <c r="AC61" s="132">
        <f>Calc!AC86</f>
        <v>0</v>
      </c>
      <c r="AD61" s="132">
        <f>Calc!AD86</f>
        <v>0</v>
      </c>
      <c r="AE61" s="132">
        <f>Calc!AE86</f>
        <v>0</v>
      </c>
      <c r="AF61" s="132">
        <f>Calc!AF86</f>
        <v>0</v>
      </c>
      <c r="AG61" s="124"/>
      <c r="AH61" s="124"/>
      <c r="AI61" s="124"/>
      <c r="AJ61" s="124"/>
      <c r="AK61" s="124"/>
      <c r="AL61" s="126"/>
      <c r="AM61" s="330">
        <f t="shared" si="8"/>
        <v>0</v>
      </c>
    </row>
    <row r="62" spans="1:39" s="128" customFormat="1" ht="18">
      <c r="A62" s="121"/>
      <c r="B62" s="129" t="s">
        <v>374</v>
      </c>
      <c r="C62" s="129"/>
      <c r="D62" s="124"/>
      <c r="E62" s="124" t="str">
        <f>Calc!E87&amp;" (adjusted for actual NI)"</f>
        <v>Sewerage: Actual capex (adjusted for actual NI)</v>
      </c>
      <c r="F62" s="124"/>
      <c r="G62" s="124"/>
      <c r="H62" s="124"/>
      <c r="I62" s="124"/>
      <c r="J62" s="124"/>
      <c r="K62" s="124"/>
      <c r="L62" s="124"/>
      <c r="M62" s="124"/>
      <c r="N62" s="124"/>
      <c r="O62" s="124"/>
      <c r="P62" s="124"/>
      <c r="Q62" s="124"/>
      <c r="R62" s="124"/>
      <c r="S62" s="124"/>
      <c r="T62" s="124"/>
      <c r="U62" s="124"/>
      <c r="V62" s="124"/>
      <c r="W62" s="124"/>
      <c r="X62" s="124"/>
      <c r="Y62" s="124"/>
      <c r="Z62" s="131"/>
      <c r="AA62" s="131"/>
      <c r="AB62" s="132">
        <f>Calc!AB87</f>
        <v>0</v>
      </c>
      <c r="AC62" s="132">
        <f>Calc!AC87</f>
        <v>0</v>
      </c>
      <c r="AD62" s="132">
        <f>Calc!AD87</f>
        <v>0</v>
      </c>
      <c r="AE62" s="132">
        <f>Calc!AE87</f>
        <v>0</v>
      </c>
      <c r="AF62" s="132">
        <f>Calc!AF87</f>
        <v>0</v>
      </c>
      <c r="AG62" s="124"/>
      <c r="AH62" s="124"/>
      <c r="AI62" s="124"/>
      <c r="AJ62" s="124"/>
      <c r="AK62" s="124"/>
      <c r="AL62" s="126"/>
      <c r="AM62" s="330">
        <f t="shared" si="8"/>
        <v>0</v>
      </c>
    </row>
    <row r="63" spans="1:39" s="128" customFormat="1" ht="18">
      <c r="A63" s="121"/>
      <c r="B63" s="129" t="s">
        <v>375</v>
      </c>
      <c r="C63" s="129"/>
      <c r="D63" s="124"/>
      <c r="E63" s="124" t="str">
        <f>Calc!E119</f>
        <v>Sewerage: CIS outturn ratio</v>
      </c>
      <c r="F63" s="124"/>
      <c r="G63" s="124"/>
      <c r="H63" s="124"/>
      <c r="I63" s="124"/>
      <c r="J63" s="124"/>
      <c r="K63" s="124"/>
      <c r="L63" s="124"/>
      <c r="M63" s="124"/>
      <c r="N63" s="124"/>
      <c r="O63" s="124"/>
      <c r="P63" s="124"/>
      <c r="Q63" s="124"/>
      <c r="R63" s="124"/>
      <c r="S63" s="124"/>
      <c r="T63" s="124"/>
      <c r="U63" s="124"/>
      <c r="V63" s="124"/>
      <c r="W63" s="124"/>
      <c r="X63" s="124"/>
      <c r="Y63" s="336">
        <f>Calc!Y119</f>
        <v>0</v>
      </c>
      <c r="Z63" s="322"/>
      <c r="AA63" s="131"/>
      <c r="AB63" s="132"/>
      <c r="AC63" s="132"/>
      <c r="AD63" s="132"/>
      <c r="AE63" s="132"/>
      <c r="AF63" s="132"/>
      <c r="AG63" s="124"/>
      <c r="AH63" s="124"/>
      <c r="AI63" s="124"/>
      <c r="AJ63" s="124"/>
      <c r="AK63" s="124"/>
      <c r="AL63" s="126"/>
      <c r="AM63" s="331"/>
    </row>
    <row r="64" spans="1:39" s="128" customFormat="1" ht="18">
      <c r="A64" s="121"/>
      <c r="B64" s="129"/>
      <c r="C64" s="129"/>
      <c r="D64" s="124"/>
      <c r="E64" s="124"/>
      <c r="F64" s="124"/>
      <c r="G64" s="124"/>
      <c r="H64" s="124"/>
      <c r="I64" s="124"/>
      <c r="J64" s="124"/>
      <c r="K64" s="124"/>
      <c r="L64" s="124"/>
      <c r="M64" s="124"/>
      <c r="N64" s="124"/>
      <c r="O64" s="124"/>
      <c r="P64" s="124"/>
      <c r="Q64" s="124"/>
      <c r="R64" s="124"/>
      <c r="S64" s="124"/>
      <c r="T64" s="124"/>
      <c r="U64" s="124"/>
      <c r="V64" s="124"/>
      <c r="W64" s="124"/>
      <c r="X64" s="124"/>
      <c r="Y64" s="124"/>
      <c r="Z64" s="131"/>
      <c r="AA64" s="131"/>
      <c r="AB64" s="132"/>
      <c r="AC64" s="132"/>
      <c r="AD64" s="132"/>
      <c r="AE64" s="132"/>
      <c r="AF64" s="132"/>
      <c r="AG64" s="124"/>
      <c r="AH64" s="124"/>
      <c r="AI64" s="124"/>
      <c r="AJ64" s="124"/>
      <c r="AK64" s="124"/>
      <c r="AL64" s="126"/>
      <c r="AM64" s="329"/>
    </row>
    <row r="65" spans="1:42" s="128" customFormat="1" ht="18">
      <c r="A65" s="121"/>
      <c r="B65" s="122">
        <v>2.2999999999999998</v>
      </c>
      <c r="C65" s="123"/>
      <c r="D65" s="124"/>
      <c r="E65" s="116" t="s">
        <v>357</v>
      </c>
      <c r="F65" s="124"/>
      <c r="G65" s="124"/>
      <c r="H65" s="124"/>
      <c r="I65" s="124"/>
      <c r="J65" s="124"/>
      <c r="K65" s="124"/>
      <c r="L65" s="124"/>
      <c r="M65" s="124"/>
      <c r="N65" s="124"/>
      <c r="O65" s="124"/>
      <c r="P65" s="124"/>
      <c r="Q65" s="124"/>
      <c r="R65" s="124"/>
      <c r="S65" s="124"/>
      <c r="T65" s="124"/>
      <c r="U65" s="124"/>
      <c r="V65" s="124"/>
      <c r="W65" s="124"/>
      <c r="X65" s="124"/>
      <c r="Y65" s="124"/>
      <c r="Z65" s="124"/>
      <c r="AA65" s="124"/>
      <c r="AB65" s="125"/>
      <c r="AC65" s="125"/>
      <c r="AD65" s="125"/>
      <c r="AE65" s="125"/>
      <c r="AF65" s="125"/>
      <c r="AG65" s="124"/>
      <c r="AH65" s="124"/>
      <c r="AI65" s="124"/>
      <c r="AJ65" s="124"/>
      <c r="AK65" s="124"/>
      <c r="AL65" s="126"/>
      <c r="AM65" s="329"/>
    </row>
    <row r="66" spans="1:42" s="128" customFormat="1" ht="18">
      <c r="A66" s="121"/>
      <c r="B66" s="129" t="s">
        <v>376</v>
      </c>
      <c r="C66" s="130"/>
      <c r="D66" s="124"/>
      <c r="E66" s="124" t="str">
        <f>Calc!E125</f>
        <v>Sewerage: Total reward/(penalty)</v>
      </c>
      <c r="F66" s="124"/>
      <c r="G66" s="124"/>
      <c r="H66" s="124"/>
      <c r="I66" s="124"/>
      <c r="J66" s="124"/>
      <c r="K66" s="124"/>
      <c r="L66" s="124"/>
      <c r="M66" s="124"/>
      <c r="N66" s="124"/>
      <c r="O66" s="124"/>
      <c r="P66" s="124"/>
      <c r="Q66" s="124"/>
      <c r="R66" s="124"/>
      <c r="S66" s="124"/>
      <c r="T66" s="124"/>
      <c r="U66" s="124"/>
      <c r="V66" s="124"/>
      <c r="W66" s="124"/>
      <c r="X66" s="124"/>
      <c r="Y66" s="124"/>
      <c r="Z66" s="131"/>
      <c r="AA66" s="131"/>
      <c r="AB66" s="132"/>
      <c r="AC66" s="132"/>
      <c r="AD66" s="132"/>
      <c r="AE66" s="132"/>
      <c r="AF66" s="132"/>
      <c r="AG66" s="124"/>
      <c r="AH66" s="124"/>
      <c r="AI66" s="124"/>
      <c r="AJ66" s="124"/>
      <c r="AK66" s="124"/>
      <c r="AL66" s="126"/>
      <c r="AM66" s="330">
        <f>Calc!AH125</f>
        <v>0</v>
      </c>
    </row>
    <row r="67" spans="1:42" s="128" customFormat="1" ht="18">
      <c r="A67" s="121"/>
      <c r="B67" s="129" t="s">
        <v>377</v>
      </c>
      <c r="C67" s="130"/>
      <c r="D67" s="124"/>
      <c r="E67" s="124" t="str">
        <f>Calc!E128</f>
        <v>Sewerage: Additional income (applied at FD)</v>
      </c>
      <c r="F67" s="124"/>
      <c r="G67" s="124"/>
      <c r="H67" s="124"/>
      <c r="I67" s="124"/>
      <c r="J67" s="124"/>
      <c r="K67" s="124"/>
      <c r="L67" s="124"/>
      <c r="M67" s="124"/>
      <c r="N67" s="124"/>
      <c r="O67" s="124"/>
      <c r="P67" s="124"/>
      <c r="Q67" s="124"/>
      <c r="R67" s="124"/>
      <c r="S67" s="124"/>
      <c r="T67" s="124"/>
      <c r="U67" s="124"/>
      <c r="V67" s="124"/>
      <c r="W67" s="124"/>
      <c r="X67" s="124"/>
      <c r="Y67" s="124"/>
      <c r="Z67" s="124"/>
      <c r="AA67" s="124"/>
      <c r="AB67" s="132">
        <f>Calc!AB128</f>
        <v>0</v>
      </c>
      <c r="AC67" s="132">
        <f>Calc!AC128</f>
        <v>0</v>
      </c>
      <c r="AD67" s="132">
        <f>Calc!AD128</f>
        <v>0</v>
      </c>
      <c r="AE67" s="132">
        <f>Calc!AE128</f>
        <v>0</v>
      </c>
      <c r="AF67" s="132">
        <f>Calc!AF128</f>
        <v>0</v>
      </c>
      <c r="AG67" s="124"/>
      <c r="AH67" s="124"/>
      <c r="AI67" s="124"/>
      <c r="AJ67" s="124"/>
      <c r="AK67" s="124"/>
      <c r="AL67" s="126"/>
      <c r="AM67" s="330">
        <f t="shared" ref="AM67" si="9">SUM(AB67:AF67)</f>
        <v>0</v>
      </c>
    </row>
    <row r="68" spans="1:42" s="128" customFormat="1" ht="18">
      <c r="A68" s="121"/>
      <c r="B68" s="129" t="s">
        <v>378</v>
      </c>
      <c r="C68" s="130"/>
      <c r="D68" s="124"/>
      <c r="E68" s="124" t="str">
        <f>Calc!E188</f>
        <v>Sewerage: Ex post reward/penalty</v>
      </c>
      <c r="F68" s="124"/>
      <c r="G68" s="124"/>
      <c r="H68" s="124"/>
      <c r="I68" s="124"/>
      <c r="J68" s="124"/>
      <c r="K68" s="124"/>
      <c r="L68" s="124"/>
      <c r="M68" s="124"/>
      <c r="N68" s="124"/>
      <c r="O68" s="124"/>
      <c r="P68" s="124"/>
      <c r="Q68" s="124"/>
      <c r="R68" s="124"/>
      <c r="S68" s="124"/>
      <c r="T68" s="124"/>
      <c r="U68" s="124"/>
      <c r="V68" s="124"/>
      <c r="W68" s="124"/>
      <c r="X68" s="124"/>
      <c r="Y68" s="124"/>
      <c r="Z68" s="131"/>
      <c r="AA68" s="131"/>
      <c r="AB68" s="132"/>
      <c r="AC68" s="132"/>
      <c r="AD68" s="132"/>
      <c r="AE68" s="132"/>
      <c r="AF68" s="132"/>
      <c r="AG68" s="124"/>
      <c r="AH68" s="124"/>
      <c r="AI68" s="124"/>
      <c r="AJ68" s="124"/>
      <c r="AK68" s="124"/>
      <c r="AL68" s="126"/>
      <c r="AM68" s="330">
        <f>SUM(Calc!AB188:AF188)</f>
        <v>0</v>
      </c>
    </row>
    <row r="69" spans="1:42" s="128" customFormat="1" ht="18">
      <c r="A69" s="121"/>
      <c r="B69" s="129"/>
      <c r="C69" s="130"/>
      <c r="D69" s="124"/>
      <c r="E69" s="124"/>
      <c r="F69" s="124"/>
      <c r="G69" s="124"/>
      <c r="H69" s="124"/>
      <c r="I69" s="124"/>
      <c r="J69" s="124"/>
      <c r="K69" s="124"/>
      <c r="L69" s="124"/>
      <c r="M69" s="124"/>
      <c r="N69" s="124"/>
      <c r="O69" s="124"/>
      <c r="P69" s="124"/>
      <c r="Q69" s="124"/>
      <c r="R69" s="124"/>
      <c r="S69" s="124"/>
      <c r="T69" s="124"/>
      <c r="U69" s="124"/>
      <c r="V69" s="124"/>
      <c r="W69" s="124"/>
      <c r="X69" s="124"/>
      <c r="Y69" s="124"/>
      <c r="Z69" s="131"/>
      <c r="AA69" s="131"/>
      <c r="AB69" s="132"/>
      <c r="AC69" s="132"/>
      <c r="AD69" s="132"/>
      <c r="AE69" s="132"/>
      <c r="AF69" s="132"/>
      <c r="AG69" s="124"/>
      <c r="AH69" s="124"/>
      <c r="AI69" s="124"/>
      <c r="AJ69" s="124"/>
      <c r="AK69" s="124"/>
      <c r="AL69" s="126"/>
      <c r="AM69" s="330"/>
    </row>
    <row r="70" spans="1:42" s="128" customFormat="1" ht="18">
      <c r="A70" s="137"/>
      <c r="B70" s="332"/>
      <c r="C70" s="332"/>
      <c r="D70" s="138"/>
      <c r="E70" s="138"/>
      <c r="F70" s="138"/>
      <c r="G70" s="138"/>
      <c r="H70" s="138"/>
      <c r="I70" s="138"/>
      <c r="J70" s="138"/>
      <c r="K70" s="138"/>
      <c r="L70" s="138"/>
      <c r="M70" s="138"/>
      <c r="N70" s="138"/>
      <c r="O70" s="138"/>
      <c r="P70" s="138"/>
      <c r="Q70" s="138"/>
      <c r="R70" s="138"/>
      <c r="S70" s="138"/>
      <c r="T70" s="138"/>
      <c r="U70" s="138"/>
      <c r="V70" s="138"/>
      <c r="W70" s="138"/>
      <c r="X70" s="138"/>
      <c r="Y70" s="333"/>
      <c r="Z70" s="333"/>
      <c r="AA70" s="333"/>
      <c r="AB70" s="334"/>
      <c r="AC70" s="334"/>
      <c r="AD70" s="334"/>
      <c r="AE70" s="334"/>
      <c r="AF70" s="334"/>
      <c r="AG70" s="138"/>
      <c r="AH70" s="138"/>
      <c r="AI70" s="138"/>
      <c r="AJ70" s="138"/>
      <c r="AK70" s="138"/>
      <c r="AL70" s="140"/>
      <c r="AM70" s="335"/>
    </row>
    <row r="71" spans="1:42" s="128" customFormat="1" ht="18">
      <c r="A71" s="121"/>
      <c r="B71" s="130"/>
      <c r="C71" s="130"/>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42" s="128" customFormat="1" ht="18">
      <c r="A72" s="121"/>
      <c r="B72" s="130"/>
      <c r="C72" s="130"/>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row>
    <row r="73" spans="1:42" s="128" customFormat="1" ht="18">
      <c r="A73" s="121"/>
      <c r="B73" s="130"/>
      <c r="C73" s="130"/>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row>
    <row r="74" spans="1:42" s="128" customFormat="1" ht="18">
      <c r="A74" s="121"/>
      <c r="B74" s="130"/>
      <c r="C74" s="130"/>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row>
    <row r="75" spans="1:42" s="128" customFormat="1" ht="18">
      <c r="A75" s="121"/>
      <c r="B75" s="130"/>
      <c r="C75" s="130"/>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row>
    <row r="76" spans="1:42" s="128" customFormat="1" ht="18">
      <c r="A76" s="121"/>
      <c r="B76" s="130"/>
      <c r="C76" s="130"/>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row>
    <row r="77" spans="1:42" s="128" customFormat="1" ht="18">
      <c r="A77" s="121"/>
      <c r="B77" s="130"/>
      <c r="C77" s="130"/>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row>
    <row r="78" spans="1:42" s="128" customFormat="1" ht="18">
      <c r="A78" s="121"/>
      <c r="B78" s="130"/>
      <c r="C78" s="129"/>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row>
    <row r="79" spans="1:42" s="128" customFormat="1" ht="18">
      <c r="A79" s="121"/>
      <c r="B79" s="129"/>
      <c r="C79" s="129"/>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row>
    <row r="80" spans="1:42" s="128" customFormat="1" ht="18">
      <c r="A80" s="121"/>
      <c r="B80" s="122"/>
      <c r="C80" s="123"/>
      <c r="D80" s="124"/>
      <c r="E80" s="116"/>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row>
    <row r="81" spans="1:39" s="128" customFormat="1" ht="18">
      <c r="A81" s="121"/>
      <c r="B81" s="130"/>
      <c r="C81" s="130"/>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42"/>
      <c r="AM81" s="323"/>
    </row>
    <row r="82" spans="1:39" s="128" customFormat="1" ht="18">
      <c r="A82" s="121"/>
      <c r="B82" s="130"/>
      <c r="C82" s="130"/>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42"/>
      <c r="AM82" s="324"/>
    </row>
    <row r="83" spans="1:39" s="128" customFormat="1" ht="18">
      <c r="A83" s="121"/>
      <c r="B83" s="130"/>
      <c r="C83" s="130"/>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42"/>
      <c r="AM83" s="324"/>
    </row>
    <row r="84" spans="1:39" s="128" customFormat="1" ht="18">
      <c r="A84" s="121"/>
      <c r="B84" s="130"/>
      <c r="C84" s="130"/>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42"/>
      <c r="AM84" s="324"/>
    </row>
    <row r="85" spans="1:39" s="128" customFormat="1" ht="18">
      <c r="A85" s="121"/>
      <c r="B85" s="130"/>
      <c r="C85" s="130"/>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42"/>
      <c r="AM85" s="324"/>
    </row>
    <row r="86" spans="1:39" s="128" customFormat="1" ht="18">
      <c r="A86" s="121"/>
      <c r="B86" s="130"/>
      <c r="C86" s="130"/>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42"/>
      <c r="AM86" s="324"/>
    </row>
    <row r="87" spans="1:39" s="128" customFormat="1" ht="18">
      <c r="A87" s="121"/>
      <c r="B87" s="130"/>
      <c r="C87" s="130"/>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42"/>
      <c r="AM87" s="324"/>
    </row>
    <row r="88" spans="1:39" s="128" customFormat="1" ht="18">
      <c r="A88" s="121"/>
      <c r="B88" s="130"/>
      <c r="C88" s="130"/>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42"/>
      <c r="AM88" s="324"/>
    </row>
    <row r="89" spans="1:39" s="128" customFormat="1" ht="18">
      <c r="A89" s="121"/>
      <c r="B89" s="130"/>
      <c r="C89" s="130"/>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42"/>
      <c r="AM89" s="324"/>
    </row>
    <row r="90" spans="1:39" s="128" customFormat="1" ht="18">
      <c r="A90" s="121"/>
      <c r="B90" s="130"/>
      <c r="C90" s="130"/>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42"/>
      <c r="AM90" s="324"/>
    </row>
    <row r="91" spans="1:39" s="128" customFormat="1" ht="18">
      <c r="A91" s="121"/>
      <c r="B91" s="130"/>
      <c r="C91" s="130"/>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42"/>
      <c r="AM91" s="324"/>
    </row>
    <row r="92" spans="1:39" s="128" customFormat="1" ht="18">
      <c r="A92" s="121"/>
      <c r="B92" s="130"/>
      <c r="C92" s="130"/>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42"/>
      <c r="AM92" s="324"/>
    </row>
    <row r="93" spans="1:39" s="128" customFormat="1" ht="18">
      <c r="A93" s="121"/>
      <c r="B93" s="130"/>
      <c r="C93" s="130"/>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42"/>
      <c r="AM93" s="324"/>
    </row>
    <row r="94" spans="1:39" s="128" customFormat="1" ht="18">
      <c r="A94" s="121"/>
      <c r="B94" s="130"/>
      <c r="C94" s="130"/>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42"/>
      <c r="AM94" s="324"/>
    </row>
    <row r="95" spans="1:39" s="128" customFormat="1" ht="18">
      <c r="A95" s="121"/>
      <c r="B95" s="130"/>
      <c r="C95" s="129"/>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42"/>
      <c r="AM95" s="324"/>
    </row>
    <row r="96" spans="1:39" s="128" customFormat="1" ht="18">
      <c r="A96" s="121"/>
      <c r="B96" s="129"/>
      <c r="C96" s="129"/>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42"/>
      <c r="AM96" s="324"/>
    </row>
    <row r="97" spans="1:39" s="128" customFormat="1" ht="18">
      <c r="A97" s="121"/>
      <c r="B97" s="123"/>
      <c r="C97" s="123"/>
      <c r="D97" s="124"/>
      <c r="E97" s="116"/>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42"/>
      <c r="AM97" s="324"/>
    </row>
    <row r="98" spans="1:39" s="128" customFormat="1" ht="18">
      <c r="A98" s="12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42"/>
      <c r="AM98" s="324"/>
    </row>
    <row r="99" spans="1:39" s="128" customFormat="1" ht="18">
      <c r="A99" s="121"/>
      <c r="B99" s="130"/>
      <c r="C99" s="130"/>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42"/>
      <c r="AM99" s="324"/>
    </row>
    <row r="100" spans="1:39" s="128" customFormat="1" ht="18">
      <c r="A100" s="121"/>
      <c r="B100" s="130"/>
      <c r="C100" s="130"/>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42"/>
      <c r="AM100" s="324"/>
    </row>
    <row r="101" spans="1:39" s="128" customFormat="1" ht="18">
      <c r="A101" s="121"/>
      <c r="B101" s="130"/>
      <c r="C101" s="130"/>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42"/>
      <c r="AM101" s="324"/>
    </row>
    <row r="102" spans="1:39" s="128" customFormat="1" ht="18">
      <c r="A102" s="121"/>
      <c r="B102" s="130"/>
      <c r="C102" s="130"/>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42"/>
      <c r="AM102" s="324"/>
    </row>
    <row r="103" spans="1:39" s="128" customFormat="1" ht="18">
      <c r="A103" s="121"/>
      <c r="B103" s="130"/>
      <c r="C103" s="130"/>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c r="AM103" s="324"/>
    </row>
    <row r="104" spans="1:39" s="42" customFormat="1" ht="18">
      <c r="Y104" s="124"/>
      <c r="Z104" s="124"/>
      <c r="AA104" s="124"/>
      <c r="AB104" s="124"/>
      <c r="AC104" s="124"/>
      <c r="AD104" s="124"/>
      <c r="AE104" s="124"/>
      <c r="AF104" s="124"/>
      <c r="AG104" s="124"/>
      <c r="AH104" s="124"/>
      <c r="AI104" s="124"/>
      <c r="AJ104" s="124"/>
      <c r="AK104" s="124"/>
      <c r="AL104"/>
      <c r="AM104" s="325"/>
    </row>
    <row r="105" spans="1:39" s="42" customFormat="1" ht="18">
      <c r="AL105"/>
      <c r="AM105" s="325"/>
    </row>
    <row r="106" spans="1:39" s="42" customFormat="1" ht="18">
      <c r="AL106"/>
      <c r="AM106" s="325"/>
    </row>
    <row r="107" spans="1:39" s="42" customFormat="1" ht="18">
      <c r="AL107"/>
      <c r="AM107" s="325"/>
    </row>
    <row r="108" spans="1:39" s="42" customFormat="1" ht="18">
      <c r="AL108"/>
      <c r="AM108" s="325"/>
    </row>
    <row r="109" spans="1:39" s="42" customFormat="1" ht="18">
      <c r="AL109"/>
      <c r="AM109" s="325"/>
    </row>
    <row r="110" spans="1:39" s="42" customFormat="1" ht="18">
      <c r="AL110"/>
      <c r="AM110" s="325"/>
    </row>
    <row r="111" spans="1:39" s="42" customFormat="1" ht="18">
      <c r="AL111"/>
      <c r="AM111" s="325"/>
    </row>
    <row r="112" spans="1:39" s="42" customFormat="1" ht="18">
      <c r="AL112"/>
      <c r="AM112" s="325"/>
    </row>
    <row r="113" spans="38:39" s="42" customFormat="1" ht="18">
      <c r="AL113"/>
      <c r="AM113" s="325"/>
    </row>
    <row r="114" spans="38:39" s="42" customFormat="1" ht="18">
      <c r="AL114"/>
      <c r="AM114" s="325"/>
    </row>
    <row r="115" spans="38:39" s="42" customFormat="1" ht="18">
      <c r="AL115"/>
      <c r="AM115" s="325"/>
    </row>
    <row r="116" spans="38:39" s="42" customFormat="1" ht="18">
      <c r="AL116"/>
      <c r="AM116" s="325"/>
    </row>
    <row r="117" spans="38:39" s="42" customFormat="1" ht="18">
      <c r="AL117"/>
      <c r="AM117" s="325"/>
    </row>
    <row r="118" spans="38:39" s="42" customFormat="1" ht="18">
      <c r="AL118"/>
      <c r="AM118" s="325"/>
    </row>
    <row r="119" spans="38:39" s="42" customFormat="1" ht="18">
      <c r="AL119"/>
      <c r="AM119" s="325"/>
    </row>
    <row r="120" spans="38:39" s="42" customFormat="1" ht="18">
      <c r="AL120"/>
      <c r="AM120" s="325"/>
    </row>
    <row r="121" spans="38:39" s="42" customFormat="1" ht="18">
      <c r="AL121"/>
      <c r="AM121" s="325"/>
    </row>
    <row r="122" spans="38:39" s="42" customFormat="1" ht="18">
      <c r="AL122"/>
      <c r="AM122" s="325"/>
    </row>
    <row r="123" spans="38:39" s="42" customFormat="1" ht="18">
      <c r="AL123"/>
      <c r="AM123" s="325"/>
    </row>
    <row r="124" spans="38:39" s="42" customFormat="1" ht="18">
      <c r="AL124"/>
      <c r="AM124" s="325"/>
    </row>
  </sheetData>
  <pageMargins left="0.7" right="0.7" top="0.75" bottom="0.75" header="0.3" footer="0.3"/>
  <pageSetup paperSize="9" scale="3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S42"/>
  <sheetViews>
    <sheetView showGridLines="0" zoomScale="60" zoomScaleNormal="60" workbookViewId="0">
      <pane xSplit="24" ySplit="11" topLeftCell="Y12" activePane="bottomRight" state="frozen"/>
      <selection pane="topRight" activeCell="Y1" sqref="Y1"/>
      <selection pane="bottomLeft" activeCell="A12" sqref="A12"/>
      <selection pane="bottomRight" activeCell="AB12" sqref="AB12"/>
    </sheetView>
  </sheetViews>
  <sheetFormatPr defaultRowHeight="12.75"/>
  <cols>
    <col min="1" max="1" width="1.85546875" customWidth="1"/>
    <col min="4" max="4" width="0" hidden="1" customWidth="1"/>
    <col min="5" max="5" width="104.7109375" customWidth="1"/>
    <col min="6" max="24" width="0" hidden="1" customWidth="1"/>
    <col min="25" max="27" width="21.7109375" hidden="1" customWidth="1"/>
    <col min="28" max="32" width="21.7109375" customWidth="1"/>
    <col min="33" max="33" width="20.7109375" customWidth="1"/>
    <col min="34" max="35" width="20.7109375" hidden="1" customWidth="1"/>
    <col min="36" max="37" width="9" hidden="1" customWidth="1"/>
    <col min="38" max="38" width="3.140625" customWidth="1"/>
    <col min="39" max="39" width="19.140625" customWidth="1"/>
    <col min="41" max="46" width="11.28515625" customWidth="1"/>
  </cols>
  <sheetData>
    <row r="1" spans="1:45" ht="26.85" customHeight="1">
      <c r="A1" s="601"/>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3"/>
    </row>
    <row r="2" spans="1:45" ht="26.85" customHeight="1">
      <c r="A2" s="604"/>
      <c r="B2" s="605"/>
      <c r="C2" s="605"/>
      <c r="D2" s="605"/>
      <c r="E2" s="620" t="str">
        <f>IF(Input!Y150="","",Input!Y150)</f>
        <v>Illustrative</v>
      </c>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7"/>
    </row>
    <row r="3" spans="1:45" ht="26.85" customHeight="1">
      <c r="A3" s="604"/>
      <c r="B3" s="605"/>
      <c r="C3" s="605"/>
      <c r="D3" s="605"/>
      <c r="E3" s="606"/>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7"/>
    </row>
    <row r="4" spans="1:45" ht="35.25" customHeight="1">
      <c r="A4" s="604"/>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8" t="s">
        <v>101</v>
      </c>
      <c r="AF4" s="609" t="s">
        <v>122</v>
      </c>
      <c r="AG4" s="609"/>
      <c r="AH4" s="609"/>
      <c r="AI4" s="609"/>
      <c r="AJ4" s="609"/>
      <c r="AK4" s="609"/>
      <c r="AL4" s="609"/>
      <c r="AM4" s="610"/>
    </row>
    <row r="5" spans="1:45" ht="26.85" customHeight="1">
      <c r="A5" s="604"/>
      <c r="B5" s="605"/>
      <c r="C5" s="605"/>
      <c r="D5" s="605"/>
      <c r="E5" s="621" t="s">
        <v>149</v>
      </c>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11"/>
      <c r="AG5" s="605"/>
      <c r="AH5" s="605"/>
      <c r="AI5" s="605"/>
      <c r="AJ5" s="605"/>
      <c r="AK5" s="605"/>
      <c r="AL5" s="605"/>
      <c r="AM5" s="607"/>
    </row>
    <row r="6" spans="1:45" ht="26.85" customHeight="1">
      <c r="A6" s="604"/>
      <c r="B6" s="605"/>
      <c r="C6" s="605"/>
      <c r="D6" s="605"/>
      <c r="E6" s="612"/>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7"/>
    </row>
    <row r="7" spans="1:45" ht="26.85" customHeight="1">
      <c r="A7" s="604"/>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c r="AL7" s="605"/>
      <c r="AM7" s="607"/>
    </row>
    <row r="8" spans="1:45" ht="26.85" customHeight="1">
      <c r="A8" s="604"/>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7"/>
    </row>
    <row r="9" spans="1:45" s="19" customFormat="1" ht="26.85" customHeight="1">
      <c r="A9" s="613" t="s">
        <v>23</v>
      </c>
      <c r="B9" s="631"/>
      <c r="C9" s="614"/>
      <c r="D9" s="615" t="s">
        <v>25</v>
      </c>
      <c r="E9" s="616"/>
      <c r="F9" s="617"/>
      <c r="G9" s="617"/>
      <c r="H9" s="617"/>
      <c r="I9" s="617"/>
      <c r="J9" s="617"/>
      <c r="K9" s="617"/>
      <c r="L9" s="617"/>
      <c r="M9" s="617"/>
      <c r="N9" s="617"/>
      <c r="O9" s="617"/>
      <c r="P9" s="617"/>
      <c r="Q9" s="617"/>
      <c r="R9" s="617"/>
      <c r="S9" s="617"/>
      <c r="T9" s="617"/>
      <c r="U9" s="617"/>
      <c r="V9" s="617"/>
      <c r="W9" s="617"/>
      <c r="X9" s="618"/>
      <c r="Y9" s="618"/>
      <c r="Z9" s="618"/>
      <c r="AA9" s="618"/>
      <c r="AB9" s="618"/>
      <c r="AC9" s="618"/>
      <c r="AD9" s="618"/>
      <c r="AE9" s="618"/>
      <c r="AF9" s="618"/>
      <c r="AG9" s="618"/>
      <c r="AH9" s="618"/>
      <c r="AI9" s="618"/>
      <c r="AJ9" s="618"/>
      <c r="AK9" s="618"/>
      <c r="AL9" s="618"/>
      <c r="AM9" s="619"/>
      <c r="AN9" s="30"/>
      <c r="AO9" s="2"/>
      <c r="AP9" s="2"/>
      <c r="AQ9" s="2"/>
      <c r="AR9" s="2"/>
      <c r="AS9" s="2"/>
    </row>
    <row r="10" spans="1:45" ht="18">
      <c r="A10" s="44"/>
      <c r="B10" s="45"/>
      <c r="C10" s="46"/>
      <c r="D10" s="47"/>
      <c r="E10" s="48"/>
      <c r="F10" s="48"/>
      <c r="G10" s="48"/>
      <c r="H10" s="48"/>
      <c r="I10" s="48"/>
      <c r="J10" s="48"/>
      <c r="K10" s="48"/>
      <c r="L10" s="48"/>
      <c r="M10" s="48"/>
      <c r="N10" s="48"/>
      <c r="O10" s="48"/>
      <c r="P10" s="48"/>
      <c r="Q10" s="48"/>
      <c r="R10" s="48"/>
      <c r="S10" s="48"/>
      <c r="T10" s="48"/>
      <c r="U10" s="48"/>
      <c r="V10" s="48"/>
      <c r="W10" s="48"/>
      <c r="X10" s="49"/>
      <c r="Y10" s="50"/>
      <c r="Z10" s="50"/>
      <c r="AA10" s="50"/>
      <c r="AB10" s="51"/>
      <c r="AC10" s="51"/>
      <c r="AD10" s="51"/>
      <c r="AE10" s="51"/>
      <c r="AF10" s="51"/>
      <c r="AG10" s="50"/>
      <c r="AH10" s="50"/>
      <c r="AI10" s="50"/>
      <c r="AJ10" s="50"/>
      <c r="AK10" s="50"/>
      <c r="AL10" s="50"/>
      <c r="AM10" s="52"/>
      <c r="AN10" s="30"/>
      <c r="AO10" s="2"/>
      <c r="AP10" s="2"/>
      <c r="AQ10" s="2"/>
      <c r="AR10" s="2"/>
      <c r="AS10" s="2"/>
    </row>
    <row r="11" spans="1:45" ht="18">
      <c r="A11" s="53" t="s">
        <v>28</v>
      </c>
      <c r="B11" s="7"/>
      <c r="C11" s="8"/>
      <c r="D11" s="9" t="s">
        <v>29</v>
      </c>
      <c r="E11" s="10"/>
      <c r="F11" s="41" t="s">
        <v>76</v>
      </c>
      <c r="G11" s="41" t="s">
        <v>77</v>
      </c>
      <c r="H11" s="41" t="s">
        <v>78</v>
      </c>
      <c r="I11" s="41" t="s">
        <v>79</v>
      </c>
      <c r="J11" s="41" t="s">
        <v>80</v>
      </c>
      <c r="K11" s="41" t="s">
        <v>81</v>
      </c>
      <c r="L11" s="41" t="s">
        <v>82</v>
      </c>
      <c r="M11" s="41" t="s">
        <v>83</v>
      </c>
      <c r="N11" s="41" t="s">
        <v>84</v>
      </c>
      <c r="O11" s="41" t="s">
        <v>85</v>
      </c>
      <c r="P11" s="41" t="s">
        <v>86</v>
      </c>
      <c r="Q11" s="41" t="s">
        <v>87</v>
      </c>
      <c r="R11" s="41" t="s">
        <v>88</v>
      </c>
      <c r="S11" s="41" t="s">
        <v>89</v>
      </c>
      <c r="T11" s="41" t="s">
        <v>90</v>
      </c>
      <c r="U11" s="41" t="s">
        <v>91</v>
      </c>
      <c r="V11" s="41" t="s">
        <v>92</v>
      </c>
      <c r="W11" s="41" t="s">
        <v>93</v>
      </c>
      <c r="X11" s="41" t="s">
        <v>30</v>
      </c>
      <c r="Y11" s="40" t="s">
        <v>31</v>
      </c>
      <c r="Z11" s="40" t="s">
        <v>32</v>
      </c>
      <c r="AA11" s="40" t="s">
        <v>33</v>
      </c>
      <c r="AB11" s="622" t="s">
        <v>34</v>
      </c>
      <c r="AC11" s="622" t="s">
        <v>35</v>
      </c>
      <c r="AD11" s="622" t="s">
        <v>36</v>
      </c>
      <c r="AE11" s="622" t="s">
        <v>37</v>
      </c>
      <c r="AF11" s="622" t="s">
        <v>38</v>
      </c>
      <c r="AG11" s="622" t="s">
        <v>187</v>
      </c>
      <c r="AH11" s="596"/>
      <c r="AI11" s="596"/>
      <c r="AJ11" s="596"/>
      <c r="AK11" s="596"/>
      <c r="AL11" s="623"/>
      <c r="AM11" s="624" t="s">
        <v>62</v>
      </c>
      <c r="AN11" s="30"/>
      <c r="AO11" s="2"/>
      <c r="AP11" s="2"/>
      <c r="AQ11" s="11"/>
      <c r="AR11" s="12"/>
      <c r="AS11" s="12"/>
    </row>
    <row r="12" spans="1:45" ht="17.25" customHeight="1">
      <c r="A12" s="27"/>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66"/>
      <c r="AC12" s="66"/>
      <c r="AD12" s="66"/>
      <c r="AE12" s="66"/>
      <c r="AF12" s="66"/>
      <c r="AG12" s="19"/>
      <c r="AH12" s="19"/>
      <c r="AI12" s="19"/>
      <c r="AJ12" s="19"/>
      <c r="AK12" s="19"/>
      <c r="AL12" s="94"/>
      <c r="AM12" s="26"/>
    </row>
    <row r="13" spans="1:45" s="43" customFormat="1" ht="17.25" customHeight="1">
      <c r="A13" s="54"/>
      <c r="B13" s="55"/>
      <c r="C13" s="65"/>
      <c r="D13" s="55"/>
      <c r="E13" s="55" t="str">
        <f>Calc!E149</f>
        <v>Water: Ex post RCV adjustment</v>
      </c>
      <c r="F13" s="55" t="e">
        <f>Calc!#REF!</f>
        <v>#REF!</v>
      </c>
      <c r="G13" s="55" t="e">
        <f>Calc!#REF!</f>
        <v>#REF!</v>
      </c>
      <c r="H13" s="55" t="e">
        <f>Calc!#REF!</f>
        <v>#REF!</v>
      </c>
      <c r="I13" s="55" t="e">
        <f>Calc!#REF!</f>
        <v>#REF!</v>
      </c>
      <c r="J13" s="55" t="e">
        <f>Calc!#REF!</f>
        <v>#REF!</v>
      </c>
      <c r="K13" s="55" t="e">
        <f>Calc!#REF!</f>
        <v>#REF!</v>
      </c>
      <c r="L13" s="55" t="e">
        <f>Calc!#REF!</f>
        <v>#REF!</v>
      </c>
      <c r="M13" s="55" t="e">
        <f>Calc!#REF!</f>
        <v>#REF!</v>
      </c>
      <c r="N13" s="55" t="e">
        <f>Calc!#REF!</f>
        <v>#REF!</v>
      </c>
      <c r="O13" s="55" t="e">
        <f>Calc!#REF!</f>
        <v>#REF!</v>
      </c>
      <c r="P13" s="55" t="e">
        <f>Calc!#REF!</f>
        <v>#REF!</v>
      </c>
      <c r="Q13" s="55" t="e">
        <f>Calc!#REF!</f>
        <v>#REF!</v>
      </c>
      <c r="R13" s="55" t="e">
        <f>Calc!#REF!</f>
        <v>#REF!</v>
      </c>
      <c r="S13" s="55" t="e">
        <f>Calc!#REF!</f>
        <v>#REF!</v>
      </c>
      <c r="T13" s="55" t="e">
        <f>Calc!#REF!</f>
        <v>#REF!</v>
      </c>
      <c r="U13" s="55" t="e">
        <f>Calc!#REF!</f>
        <v>#REF!</v>
      </c>
      <c r="V13" s="55" t="e">
        <f>Calc!#REF!</f>
        <v>#REF!</v>
      </c>
      <c r="W13" s="55" t="e">
        <f>Calc!#REF!</f>
        <v>#REF!</v>
      </c>
      <c r="X13" s="55" t="e">
        <f>Calc!#REF!</f>
        <v>#REF!</v>
      </c>
      <c r="Y13" s="56"/>
      <c r="Z13" s="56"/>
      <c r="AA13" s="56"/>
      <c r="AB13" s="102"/>
      <c r="AC13" s="102"/>
      <c r="AD13" s="102"/>
      <c r="AE13" s="102"/>
      <c r="AF13" s="102"/>
      <c r="AG13" s="103">
        <f>Calc!AH149</f>
        <v>-1.1226246660726183E-14</v>
      </c>
      <c r="AH13" s="55"/>
      <c r="AI13" s="55"/>
      <c r="AJ13" s="55"/>
      <c r="AK13" s="55"/>
      <c r="AL13" s="95"/>
      <c r="AM13" s="93"/>
      <c r="AO13" s="97"/>
      <c r="AP13" s="97"/>
      <c r="AQ13" s="97"/>
      <c r="AR13" s="97"/>
      <c r="AS13" s="97"/>
    </row>
    <row r="14" spans="1:45" s="43" customFormat="1" ht="17.25" customHeight="1">
      <c r="A14" s="54"/>
      <c r="B14" s="55"/>
      <c r="C14" s="65"/>
      <c r="D14" s="55"/>
      <c r="E14" s="55" t="str">
        <f>Calc!E153</f>
        <v>Sewerage: Ex post RCV adjustment</v>
      </c>
      <c r="F14" s="55"/>
      <c r="G14" s="55"/>
      <c r="H14" s="55"/>
      <c r="I14" s="55"/>
      <c r="J14" s="55"/>
      <c r="K14" s="55"/>
      <c r="L14" s="55"/>
      <c r="M14" s="55"/>
      <c r="N14" s="55"/>
      <c r="O14" s="55"/>
      <c r="P14" s="55"/>
      <c r="Q14" s="55"/>
      <c r="R14" s="55"/>
      <c r="S14" s="55"/>
      <c r="T14" s="55"/>
      <c r="U14" s="55"/>
      <c r="V14" s="55"/>
      <c r="W14" s="55"/>
      <c r="X14" s="55"/>
      <c r="Y14" s="56"/>
      <c r="Z14" s="56"/>
      <c r="AA14" s="56"/>
      <c r="AB14" s="102"/>
      <c r="AC14" s="102"/>
      <c r="AD14" s="102"/>
      <c r="AE14" s="102"/>
      <c r="AF14" s="102"/>
      <c r="AG14" s="103">
        <f>Calc!AH153</f>
        <v>0</v>
      </c>
      <c r="AH14" s="55"/>
      <c r="AI14" s="55"/>
      <c r="AJ14" s="55"/>
      <c r="AK14" s="55"/>
      <c r="AL14" s="95"/>
      <c r="AM14" s="93"/>
      <c r="AO14" s="97"/>
      <c r="AP14" s="97"/>
      <c r="AQ14" s="97"/>
      <c r="AR14" s="97"/>
      <c r="AS14" s="97"/>
    </row>
    <row r="15" spans="1:45" s="43" customFormat="1" ht="17.25" customHeight="1">
      <c r="A15" s="54"/>
      <c r="B15" s="55"/>
      <c r="C15" s="65"/>
      <c r="D15" s="55"/>
      <c r="E15" s="55"/>
      <c r="F15" s="55"/>
      <c r="G15" s="55"/>
      <c r="H15" s="55"/>
      <c r="I15" s="55"/>
      <c r="J15" s="55"/>
      <c r="K15" s="55"/>
      <c r="L15" s="55"/>
      <c r="M15" s="55"/>
      <c r="N15" s="55"/>
      <c r="O15" s="55"/>
      <c r="P15" s="55"/>
      <c r="Q15" s="55"/>
      <c r="R15" s="55"/>
      <c r="S15" s="55"/>
      <c r="T15" s="55"/>
      <c r="U15" s="55"/>
      <c r="V15" s="55"/>
      <c r="W15" s="55"/>
      <c r="X15" s="55"/>
      <c r="Y15" s="56"/>
      <c r="Z15" s="56"/>
      <c r="AA15" s="56"/>
      <c r="AB15" s="102"/>
      <c r="AC15" s="102"/>
      <c r="AD15" s="102"/>
      <c r="AE15" s="102"/>
      <c r="AF15" s="102"/>
      <c r="AG15" s="103"/>
      <c r="AH15" s="55"/>
      <c r="AI15" s="55"/>
      <c r="AJ15" s="55"/>
      <c r="AK15" s="55"/>
      <c r="AL15" s="95"/>
      <c r="AM15" s="93"/>
      <c r="AO15" s="97"/>
      <c r="AP15" s="97"/>
      <c r="AQ15" s="97"/>
      <c r="AR15" s="97"/>
      <c r="AS15" s="97"/>
    </row>
    <row r="16" spans="1:45" s="43" customFormat="1" ht="17.25" customHeight="1">
      <c r="A16" s="54"/>
      <c r="B16" s="55"/>
      <c r="C16" s="65"/>
      <c r="D16" s="55"/>
      <c r="E16" s="55" t="str">
        <f>Calc!E193</f>
        <v>Water: Future value of ex post revenue adjustment of prior year annual adjustments</v>
      </c>
      <c r="F16" s="55"/>
      <c r="G16" s="55"/>
      <c r="H16" s="55"/>
      <c r="I16" s="55"/>
      <c r="J16" s="55"/>
      <c r="K16" s="55"/>
      <c r="L16" s="55"/>
      <c r="M16" s="55"/>
      <c r="N16" s="55"/>
      <c r="O16" s="55"/>
      <c r="P16" s="55"/>
      <c r="Q16" s="55"/>
      <c r="R16" s="55"/>
      <c r="S16" s="55"/>
      <c r="T16" s="55"/>
      <c r="U16" s="55"/>
      <c r="V16" s="55"/>
      <c r="W16" s="55"/>
      <c r="X16" s="55"/>
      <c r="Y16" s="56"/>
      <c r="Z16" s="56"/>
      <c r="AA16" s="56"/>
      <c r="AB16" s="102"/>
      <c r="AC16" s="102"/>
      <c r="AD16" s="102"/>
      <c r="AE16" s="102"/>
      <c r="AF16" s="102"/>
      <c r="AG16" s="103">
        <f>Calc!AH193</f>
        <v>-18.819183664840651</v>
      </c>
      <c r="AH16" s="55"/>
      <c r="AI16" s="55"/>
      <c r="AJ16" s="55"/>
      <c r="AK16" s="55"/>
      <c r="AL16" s="95"/>
      <c r="AM16" s="93"/>
      <c r="AO16" s="97"/>
      <c r="AP16" s="97"/>
      <c r="AQ16" s="97"/>
      <c r="AR16" s="97"/>
      <c r="AS16" s="97"/>
    </row>
    <row r="17" spans="1:45" s="43" customFormat="1" ht="17.25" customHeight="1">
      <c r="A17" s="54"/>
      <c r="B17" s="55"/>
      <c r="C17" s="65"/>
      <c r="D17" s="55"/>
      <c r="E17" s="55" t="str">
        <f>Calc!E194</f>
        <v>Sewerage: Future value of ex post revenue adjustment of prior year annual adjustments</v>
      </c>
      <c r="F17" s="55"/>
      <c r="G17" s="55"/>
      <c r="H17" s="55"/>
      <c r="I17" s="55"/>
      <c r="J17" s="55"/>
      <c r="K17" s="55"/>
      <c r="L17" s="55"/>
      <c r="M17" s="55"/>
      <c r="N17" s="55"/>
      <c r="O17" s="55"/>
      <c r="P17" s="55"/>
      <c r="Q17" s="55"/>
      <c r="R17" s="55"/>
      <c r="S17" s="55"/>
      <c r="T17" s="55"/>
      <c r="U17" s="55"/>
      <c r="V17" s="55"/>
      <c r="W17" s="55"/>
      <c r="X17" s="55"/>
      <c r="Y17" s="56"/>
      <c r="Z17" s="56"/>
      <c r="AA17" s="56"/>
      <c r="AB17" s="102"/>
      <c r="AC17" s="102"/>
      <c r="AD17" s="102"/>
      <c r="AE17" s="102"/>
      <c r="AF17" s="102"/>
      <c r="AG17" s="103">
        <f>Calc!AH194</f>
        <v>0</v>
      </c>
      <c r="AH17" s="55"/>
      <c r="AI17" s="55"/>
      <c r="AJ17" s="55"/>
      <c r="AK17" s="55"/>
      <c r="AL17" s="95"/>
      <c r="AM17" s="93"/>
      <c r="AO17" s="97"/>
      <c r="AP17" s="97"/>
      <c r="AQ17" s="97"/>
      <c r="AR17" s="97"/>
      <c r="AS17" s="97"/>
    </row>
    <row r="18" spans="1:45" s="43" customFormat="1" ht="17.25" customHeight="1">
      <c r="A18" s="54"/>
      <c r="B18" s="55"/>
      <c r="C18" s="65"/>
      <c r="D18" s="55"/>
      <c r="E18" s="55"/>
      <c r="F18" s="55"/>
      <c r="G18" s="55"/>
      <c r="H18" s="55"/>
      <c r="I18" s="55"/>
      <c r="J18" s="55"/>
      <c r="K18" s="55"/>
      <c r="L18" s="55"/>
      <c r="M18" s="55"/>
      <c r="N18" s="55"/>
      <c r="O18" s="55"/>
      <c r="P18" s="55"/>
      <c r="Q18" s="55"/>
      <c r="R18" s="55"/>
      <c r="S18" s="55"/>
      <c r="T18" s="55"/>
      <c r="U18" s="55"/>
      <c r="V18" s="55"/>
      <c r="W18" s="55"/>
      <c r="X18" s="55"/>
      <c r="Y18" s="56"/>
      <c r="Z18" s="56"/>
      <c r="AA18" s="56"/>
      <c r="AB18" s="102"/>
      <c r="AC18" s="102"/>
      <c r="AD18" s="102"/>
      <c r="AE18" s="102"/>
      <c r="AF18" s="102"/>
      <c r="AG18" s="103"/>
      <c r="AH18" s="55"/>
      <c r="AI18" s="55"/>
      <c r="AJ18" s="55"/>
      <c r="AK18" s="55"/>
      <c r="AL18" s="95"/>
      <c r="AM18" s="93"/>
      <c r="AO18" s="97"/>
      <c r="AP18" s="97"/>
      <c r="AQ18" s="97"/>
      <c r="AR18" s="97"/>
      <c r="AS18" s="97"/>
    </row>
    <row r="19" spans="1:45" s="43" customFormat="1" ht="17.25" customHeight="1">
      <c r="A19" s="5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67"/>
      <c r="AC19" s="67"/>
      <c r="AD19" s="67"/>
      <c r="AE19" s="67"/>
      <c r="AF19" s="67"/>
      <c r="AG19" s="58"/>
      <c r="AH19" s="58"/>
      <c r="AI19" s="58"/>
      <c r="AJ19" s="58"/>
      <c r="AK19" s="58"/>
      <c r="AL19" s="96"/>
      <c r="AM19" s="59"/>
    </row>
    <row r="20" spans="1:45" s="43" customFormat="1" ht="18">
      <c r="E20" s="105" t="s">
        <v>233</v>
      </c>
    </row>
    <row r="21" spans="1:45" s="43" customFormat="1" ht="18"/>
    <row r="22" spans="1:45" s="43" customFormat="1" ht="18"/>
    <row r="23" spans="1:45" s="43" customFormat="1" ht="18"/>
    <row r="24" spans="1:45" s="43" customFormat="1" ht="18"/>
    <row r="25" spans="1:45" s="43" customFormat="1" ht="18"/>
    <row r="26" spans="1:45" s="43" customFormat="1" ht="18"/>
    <row r="27" spans="1:45" s="43" customFormat="1" ht="18"/>
    <row r="28" spans="1:45" s="43" customFormat="1" ht="18"/>
    <row r="29" spans="1:45" s="43" customFormat="1" ht="18"/>
    <row r="30" spans="1:45" s="43" customFormat="1" ht="18"/>
    <row r="31" spans="1:45" s="43" customFormat="1" ht="18"/>
    <row r="32" spans="1:45" s="43" customFormat="1" ht="18"/>
    <row r="33" s="42" customFormat="1" ht="18"/>
    <row r="34" s="42" customFormat="1" ht="18"/>
    <row r="35" s="42" customFormat="1" ht="18"/>
    <row r="36" s="42" customFormat="1" ht="18"/>
    <row r="37" s="42" customFormat="1" ht="18"/>
    <row r="38" s="42" customFormat="1" ht="18"/>
    <row r="39" s="42" customFormat="1" ht="18"/>
    <row r="40" s="42" customFormat="1" ht="18"/>
    <row r="41" s="42" customFormat="1" ht="18"/>
    <row r="42" s="42" customFormat="1" ht="18"/>
  </sheetData>
  <pageMargins left="0.70866141732283472" right="0.70866141732283472" top="0.74803149606299213" bottom="0.74803149606299213" header="0.31496062992125984" footer="0.31496062992125984"/>
  <pageSetup paperSize="9" scale="50" fitToHeight="0"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cols>
    <col min="1" max="1" width="19.28515625" style="635" customWidth="1"/>
  </cols>
  <sheetData>
    <row r="1" spans="1:15" s="528" customFormat="1">
      <c r="A1" s="632" t="s">
        <v>283</v>
      </c>
      <c r="B1" s="632">
        <v>80</v>
      </c>
      <c r="C1" s="636">
        <v>85</v>
      </c>
      <c r="D1" s="636">
        <v>90</v>
      </c>
      <c r="E1" s="636">
        <v>95</v>
      </c>
      <c r="F1" s="636">
        <v>100</v>
      </c>
      <c r="G1" s="636">
        <v>105</v>
      </c>
      <c r="H1" s="636">
        <v>110</v>
      </c>
      <c r="I1" s="636">
        <v>115</v>
      </c>
      <c r="J1" s="636">
        <v>120</v>
      </c>
      <c r="K1" s="636">
        <v>130</v>
      </c>
      <c r="L1" s="637">
        <v>140</v>
      </c>
      <c r="M1" s="637">
        <v>150</v>
      </c>
      <c r="N1" s="637">
        <v>160</v>
      </c>
      <c r="O1" s="638">
        <v>170</v>
      </c>
    </row>
    <row r="2" spans="1:15" s="120" customFormat="1">
      <c r="A2" s="633" t="s">
        <v>55</v>
      </c>
      <c r="B2" s="293">
        <f>IF(B1&gt;Input!$Y$146,Input!$Y$135+Input!$Y$134*Input!$Y$146,IF(B1&gt;100,Input!$Y$135+Input!$Y$134*B1,Input!$Y$126+Input!$Y$125*B1))</f>
        <v>0.45000000000000007</v>
      </c>
      <c r="C2" s="294">
        <f>IF(C1&gt;Input!$Y$146,Input!$Y$135+Input!$Y$134*Input!$Y$146,IF(C1&gt;100,Input!$Y$135+Input!$Y$134*C1,Input!$Y$126+Input!$Y$125*C1))</f>
        <v>0.41250000000000009</v>
      </c>
      <c r="D2" s="294">
        <f>IF(D1&gt;Input!$Y$146,Input!$Y$135+Input!$Y$134*Input!$Y$146,IF(D1&gt;100,Input!$Y$135+Input!$Y$134*D1,Input!$Y$126+Input!$Y$125*D1))</f>
        <v>0.37500000000000011</v>
      </c>
      <c r="E2" s="294">
        <f>IF(E1&gt;Input!$Y$146,Input!$Y$135+Input!$Y$134*Input!$Y$146,IF(E1&gt;100,Input!$Y$135+Input!$Y$134*E1,Input!$Y$126+Input!$Y$125*E1))</f>
        <v>0.33750000000000002</v>
      </c>
      <c r="F2" s="294">
        <f>IF(F1&gt;Input!$Y$146,Input!$Y$135+Input!$Y$134*Input!$Y$146,IF(F1&gt;100,Input!$Y$135+Input!$Y$134*F1,Input!$Y$126+Input!$Y$125*F1))</f>
        <v>0.30000000000000004</v>
      </c>
      <c r="G2" s="294">
        <f>IF(G1&gt;Input!$Y$146,Input!$Y$135+Input!$Y$134*Input!$Y$146,IF(G1&gt;100,Input!$Y$135+Input!$Y$134*G1,Input!$Y$126+Input!$Y$125*G1))</f>
        <v>0.27500000000000002</v>
      </c>
      <c r="H2" s="294">
        <f>IF(H1&gt;Input!$Y$146,Input!$Y$135+Input!$Y$134*Input!$Y$146,IF(H1&gt;100,Input!$Y$135+Input!$Y$134*H1,Input!$Y$126+Input!$Y$125*H1))</f>
        <v>0.25</v>
      </c>
      <c r="I2" s="294">
        <f>IF(I1&gt;Input!$Y$146,Input!$Y$135+Input!$Y$134*Input!$Y$146,IF(I1&gt;100,Input!$Y$135+Input!$Y$134*I1,Input!$Y$126+Input!$Y$125*I1))</f>
        <v>0.22499999999999998</v>
      </c>
      <c r="J2" s="294">
        <f>IF(J1&gt;Input!$Y$146,Input!$Y$135+Input!$Y$134*Input!$Y$146,IF(J1&gt;100,Input!$Y$135+Input!$Y$134*J1,Input!$Y$126+Input!$Y$125*J1))</f>
        <v>0.20000000000000007</v>
      </c>
      <c r="K2" s="294">
        <f>IF(K1&gt;Input!$Y$146,Input!$Y$135+Input!$Y$134*Input!$Y$146,IF(K1&gt;100,Input!$Y$135+Input!$Y$134*K1,Input!$Y$126+Input!$Y$125*K1))</f>
        <v>0.15000000000000002</v>
      </c>
      <c r="L2" s="294">
        <f>IF(L1&gt;Input!$Y$146,Input!$Y$135+Input!$Y$134*Input!$Y$146,IF(L1&gt;100,Input!$Y$135+Input!$Y$134*L1,Input!$Y$126+Input!$Y$125*L1))</f>
        <v>0.15000000000000002</v>
      </c>
      <c r="M2" s="294">
        <f>IF(M1&gt;Input!$Y$146,Input!$Y$135+Input!$Y$134*Input!$Y$146,IF(M1&gt;100,Input!$Y$135+Input!$Y$134*M1,Input!$Y$126+Input!$Y$125*M1))</f>
        <v>0.15000000000000002</v>
      </c>
      <c r="N2" s="294">
        <f>IF(N1&gt;Input!$Y$146,Input!$Y$135+Input!$Y$134*Input!$Y$146,IF(N1&gt;100,Input!$Y$135+Input!$Y$134*N1,Input!$Y$126+Input!$Y$125*N1))</f>
        <v>0.15000000000000002</v>
      </c>
      <c r="O2" s="295">
        <f>IF(O1&gt;Input!$Y$146,Input!$Y$135+Input!$Y$134*Input!$Y$146,IF(O1&gt;100,Input!$Y$135+Input!$Y$134*O1,Input!$Y$126+Input!$Y$125*O1))</f>
        <v>0.15000000000000002</v>
      </c>
    </row>
    <row r="3" spans="1:15" s="120" customFormat="1">
      <c r="A3" s="633" t="s">
        <v>54</v>
      </c>
      <c r="B3" s="293">
        <f>IF(B1&gt;Input!$Y$146,Input!$Y$137+Input!$Y$136*Input!$Y$146,IF(B1&gt;100,Input!$Y$137+Input!$Y$136*B1,Input!$Y$128+Input!$Y$127*B1))</f>
        <v>95</v>
      </c>
      <c r="C3" s="294">
        <f>IF(C1&gt;Input!$Y$146,Input!$Y$137+Input!$Y$136*Input!$Y$146,IF(C1&gt;100,Input!$Y$137+Input!$Y$136*C1,Input!$Y$128+Input!$Y$127*C1))</f>
        <v>96.25</v>
      </c>
      <c r="D3" s="294">
        <f>IF(D1&gt;Input!$Y$146,Input!$Y$137+Input!$Y$136*Input!$Y$146,IF(D1&gt;100,Input!$Y$137+Input!$Y$136*D1,Input!$Y$128+Input!$Y$127*D1))</f>
        <v>97.5</v>
      </c>
      <c r="E3" s="294">
        <f>IF(E1&gt;Input!$Y$146,Input!$Y$137+Input!$Y$136*Input!$Y$146,IF(E1&gt;100,Input!$Y$137+Input!$Y$136*E1,Input!$Y$128+Input!$Y$127*E1))</f>
        <v>98.75</v>
      </c>
      <c r="F3" s="294">
        <f>IF(F1&gt;Input!$Y$146,Input!$Y$137+Input!$Y$136*Input!$Y$146,IF(F1&gt;100,Input!$Y$137+Input!$Y$136*F1,Input!$Y$128+Input!$Y$127*F1))</f>
        <v>100</v>
      </c>
      <c r="G3" s="294">
        <f>IF(G1&gt;Input!$Y$146,Input!$Y$137+Input!$Y$136*Input!$Y$146,IF(G1&gt;100,Input!$Y$137+Input!$Y$136*G1,Input!$Y$128+Input!$Y$127*G1))</f>
        <v>101.25</v>
      </c>
      <c r="H3" s="294">
        <f>IF(H1&gt;Input!$Y$146,Input!$Y$137+Input!$Y$136*Input!$Y$146,IF(H1&gt;100,Input!$Y$137+Input!$Y$136*H1,Input!$Y$128+Input!$Y$127*H1))</f>
        <v>102.5</v>
      </c>
      <c r="I3" s="294">
        <f>IF(I1&gt;Input!$Y$146,Input!$Y$137+Input!$Y$136*Input!$Y$146,IF(I1&gt;100,Input!$Y$137+Input!$Y$136*I1,Input!$Y$128+Input!$Y$127*I1))</f>
        <v>103.75</v>
      </c>
      <c r="J3" s="294">
        <f>IF(J1&gt;Input!$Y$146,Input!$Y$137+Input!$Y$136*Input!$Y$146,IF(J1&gt;100,Input!$Y$137+Input!$Y$136*J1,Input!$Y$128+Input!$Y$127*J1))</f>
        <v>105</v>
      </c>
      <c r="K3" s="294">
        <f>IF(K1&gt;Input!$Y$146,Input!$Y$137+Input!$Y$136*Input!$Y$146,IF(K1&gt;100,Input!$Y$137+Input!$Y$136*K1,Input!$Y$128+Input!$Y$127*K1))</f>
        <v>107.5</v>
      </c>
      <c r="L3" s="294">
        <f>IF(L1&gt;Input!$Y$146,Input!$Y$137+Input!$Y$136*Input!$Y$146,IF(L1&gt;100,Input!$Y$137+Input!$Y$136*L1,Input!$Y$128+Input!$Y$127*L1))</f>
        <v>107.5</v>
      </c>
      <c r="M3" s="294">
        <f>IF(M1&gt;Input!$Y$146,Input!$Y$137+Input!$Y$136*Input!$Y$146,IF(M1&gt;100,Input!$Y$137+Input!$Y$136*M1,Input!$Y$128+Input!$Y$127*M1))</f>
        <v>107.5</v>
      </c>
      <c r="N3" s="294">
        <f>IF(N1&gt;Input!$Y$146,Input!$Y$137+Input!$Y$136*Input!$Y$146,IF(N1&gt;100,Input!$Y$137+Input!$Y$136*N1,Input!$Y$128+Input!$Y$127*N1))</f>
        <v>107.5</v>
      </c>
      <c r="O3" s="295">
        <f>IF(O1&gt;Input!$Y$146,Input!$Y$137+Input!$Y$136*Input!$Y$146,IF(O1&gt;100,Input!$Y$137+Input!$Y$136*O1,Input!$Y$128+Input!$Y$127*O1))</f>
        <v>107.5</v>
      </c>
    </row>
    <row r="4" spans="1:15" s="120" customFormat="1">
      <c r="A4" s="633" t="s">
        <v>56</v>
      </c>
      <c r="B4" s="300">
        <f>IF(B1&gt;Input!$Y$146,Input!$Y$140+Input!$Y$139*Input!$Y$146+Input!$Y$138*Input!$Y$146^2-(B1-Input!$Y$146)*Input!$Y$143,IF(B1&gt;100,Input!$Y$140+Input!$Y$139*B1+Input!$Y$138*B1^2,Input!$Y$131+Input!$Y$130*B1+Input!$Y$129*B1^2))</f>
        <v>1</v>
      </c>
      <c r="C4" s="299">
        <f>IF(C1&gt;Input!$Y$146,Input!$Y$140+Input!$Y$139*Input!$Y$146+Input!$Y$138*Input!$Y$146^2-(C1-Input!$Y$146)*Input!$Y$143,IF(C1&gt;100,Input!$Y$140+Input!$Y$139*C1+Input!$Y$138*C1^2,Input!$Y$131+Input!$Y$130*C1+Input!$Y$129*C1^2))</f>
        <v>0.89062499999999645</v>
      </c>
      <c r="D4" s="299">
        <f>IF(D1&gt;Input!$Y$146,Input!$Y$140+Input!$Y$139*Input!$Y$146+Input!$Y$138*Input!$Y$146^2-(D1-Input!$Y$146)*Input!$Y$143,IF(D1&gt;100,Input!$Y$140+Input!$Y$139*D1+Input!$Y$138*D1^2,Input!$Y$131+Input!$Y$130*D1+Input!$Y$129*D1^2))</f>
        <v>0.68749999999999645</v>
      </c>
      <c r="E4" s="299">
        <f>IF(E1&gt;Input!$Y$146,Input!$Y$140+Input!$Y$139*Input!$Y$146+Input!$Y$138*Input!$Y$146^2-(E1-Input!$Y$146)*Input!$Y$143,IF(E1&gt;100,Input!$Y$140+Input!$Y$139*E1+Input!$Y$138*E1^2,Input!$Y$131+Input!$Y$130*E1+Input!$Y$129*E1^2))</f>
        <v>0.39062499999999645</v>
      </c>
      <c r="F4" s="299">
        <f>IF(F1&gt;Input!$Y$146,Input!$Y$140+Input!$Y$139*Input!$Y$146+Input!$Y$138*Input!$Y$146^2-(F1-Input!$Y$146)*Input!$Y$143,IF(F1&gt;100,Input!$Y$140+Input!$Y$139*F1+Input!$Y$138*F1^2,Input!$Y$131+Input!$Y$130*F1+Input!$Y$129*F1^2))</f>
        <v>-3.5527136788005009E-15</v>
      </c>
      <c r="G4" s="299">
        <f>IF(G1&gt;Input!$Y$146,Input!$Y$140+Input!$Y$139*Input!$Y$146+Input!$Y$138*Input!$Y$146^2-(G1-Input!$Y$146)*Input!$Y$143,IF(G1&gt;100,Input!$Y$140+Input!$Y$139*G1+Input!$Y$138*G1^2,Input!$Y$131+Input!$Y$130*G1+Input!$Y$129*G1^2))</f>
        <v>-0.40625</v>
      </c>
      <c r="H4" s="299">
        <f>IF(H1&gt;Input!$Y$146,Input!$Y$140+Input!$Y$139*Input!$Y$146+Input!$Y$138*Input!$Y$146^2-(H1-Input!$Y$146)*Input!$Y$143,IF(H1&gt;100,Input!$Y$140+Input!$Y$139*H1+Input!$Y$138*H1^2,Input!$Y$131+Input!$Y$130*H1+Input!$Y$129*H1^2))</f>
        <v>-0.875</v>
      </c>
      <c r="I4" s="299">
        <f>IF(I1&gt;Input!$Y$146,Input!$Y$140+Input!$Y$139*Input!$Y$146+Input!$Y$138*Input!$Y$146^2-(I1-Input!$Y$146)*Input!$Y$143,IF(I1&gt;100,Input!$Y$140+Input!$Y$139*I1+Input!$Y$138*I1^2,Input!$Y$131+Input!$Y$130*I1+Input!$Y$129*I1^2))</f>
        <v>-1.40625</v>
      </c>
      <c r="J4" s="299">
        <f>IF(J1&gt;Input!$Y$146,Input!$Y$140+Input!$Y$139*Input!$Y$146+Input!$Y$138*Input!$Y$146^2-(J1-Input!$Y$146)*Input!$Y$143,IF(J1&gt;100,Input!$Y$140+Input!$Y$139*J1+Input!$Y$138*J1^2,Input!$Y$131+Input!$Y$130*J1+Input!$Y$129*J1^2))</f>
        <v>-2</v>
      </c>
      <c r="K4" s="299">
        <f>IF(K1&gt;Input!$Y$146,Input!$Y$140+Input!$Y$139*Input!$Y$146+Input!$Y$138*Input!$Y$146^2-(K1-Input!$Y$146)*Input!$Y$143,IF(K1&gt;100,Input!$Y$140+Input!$Y$139*K1+Input!$Y$138*K1^2,Input!$Y$131+Input!$Y$130*K1+Input!$Y$129*K1^2))</f>
        <v>-3.375</v>
      </c>
      <c r="L4" s="303">
        <f>IF(L1&gt;Input!$Y$146,Input!$Y$140+Input!$Y$139*Input!$Y$146+Input!$Y$138*Input!$Y$146^2-(L1-Input!$Y$146)*Input!$Y$143,IF(L1&gt;100,Input!$Y$140+Input!$Y$139*L1+Input!$Y$138*L1^2,Input!$Y$131+Input!$Y$130*L1+Input!$Y$129*L1^2))</f>
        <v>-3.875</v>
      </c>
      <c r="M4" s="303">
        <f>IF(M1&gt;Input!$Y$146,Input!$Y$140+Input!$Y$139*Input!$Y$146+Input!$Y$138*Input!$Y$146^2-(M1-Input!$Y$146)*Input!$Y$143,IF(M1&gt;100,Input!$Y$140+Input!$Y$139*M1+Input!$Y$138*M1^2,Input!$Y$131+Input!$Y$130*M1+Input!$Y$129*M1^2))</f>
        <v>-4.375</v>
      </c>
      <c r="N4" s="303">
        <f>IF(N1&gt;Input!$Y$146,Input!$Y$140+Input!$Y$139*Input!$Y$146+Input!$Y$138*Input!$Y$146^2-(N1-Input!$Y$146)*Input!$Y$143,IF(N1&gt;100,Input!$Y$140+Input!$Y$139*N1+Input!$Y$138*N1^2,Input!$Y$131+Input!$Y$130*N1+Input!$Y$129*N1^2))</f>
        <v>-4.875</v>
      </c>
      <c r="O4" s="306">
        <f>IF(O1&gt;Input!$Y$146,Input!$Y$140+Input!$Y$139*Input!$Y$146+Input!$Y$138*Input!$Y$146^2-(O1-Input!$Y$146)*Input!$Y$143,IF(O1&gt;100,Input!$Y$140+Input!$Y$139*O1+Input!$Y$138*O1^2,Input!$Y$131+Input!$Y$130*O1+Input!$Y$129*O1^2))</f>
        <v>-5.375</v>
      </c>
    </row>
    <row r="5" spans="1:15" s="120" customFormat="1" ht="12.75" customHeight="1">
      <c r="A5" s="632">
        <v>70</v>
      </c>
      <c r="B5" s="296">
        <f t="shared" ref="B5:O19" si="0">(B$3-$A5)*B$2+B$4</f>
        <v>12.250000000000002</v>
      </c>
      <c r="C5" s="297">
        <f t="shared" si="0"/>
        <v>11.718749999999998</v>
      </c>
      <c r="D5" s="297">
        <f t="shared" si="0"/>
        <v>11</v>
      </c>
      <c r="E5" s="297">
        <f t="shared" si="0"/>
        <v>10.093749999999996</v>
      </c>
      <c r="F5" s="297">
        <f t="shared" si="0"/>
        <v>8.9999999999999982</v>
      </c>
      <c r="G5" s="297">
        <f t="shared" si="0"/>
        <v>8.1875</v>
      </c>
      <c r="H5" s="297">
        <f t="shared" si="0"/>
        <v>7.25</v>
      </c>
      <c r="I5" s="297">
        <f t="shared" si="0"/>
        <v>6.1874999999999991</v>
      </c>
      <c r="J5" s="297">
        <f t="shared" si="0"/>
        <v>5.0000000000000027</v>
      </c>
      <c r="K5" s="297">
        <f t="shared" si="0"/>
        <v>2.2500000000000009</v>
      </c>
      <c r="L5" s="299">
        <f t="shared" si="0"/>
        <v>1.7500000000000009</v>
      </c>
      <c r="M5" s="299">
        <f t="shared" si="0"/>
        <v>1.2500000000000009</v>
      </c>
      <c r="N5" s="299">
        <f t="shared" si="0"/>
        <v>0.75000000000000089</v>
      </c>
      <c r="O5" s="307">
        <f t="shared" si="0"/>
        <v>0.25000000000000089</v>
      </c>
    </row>
    <row r="6" spans="1:15" s="120" customFormat="1">
      <c r="A6" s="633">
        <v>80</v>
      </c>
      <c r="B6" s="298">
        <f t="shared" si="0"/>
        <v>7.7500000000000009</v>
      </c>
      <c r="C6" s="299">
        <f t="shared" si="0"/>
        <v>7.5937499999999982</v>
      </c>
      <c r="D6" s="299">
        <f t="shared" si="0"/>
        <v>7.2499999999999982</v>
      </c>
      <c r="E6" s="299">
        <f t="shared" si="0"/>
        <v>6.7187499999999964</v>
      </c>
      <c r="F6" s="299">
        <f t="shared" si="0"/>
        <v>5.9999999999999973</v>
      </c>
      <c r="G6" s="299">
        <f t="shared" si="0"/>
        <v>5.4375000000000009</v>
      </c>
      <c r="H6" s="299">
        <f t="shared" si="0"/>
        <v>4.75</v>
      </c>
      <c r="I6" s="299">
        <f t="shared" si="0"/>
        <v>3.9374999999999991</v>
      </c>
      <c r="J6" s="299">
        <f t="shared" si="0"/>
        <v>3.0000000000000018</v>
      </c>
      <c r="K6" s="299">
        <f t="shared" si="0"/>
        <v>0.75000000000000089</v>
      </c>
      <c r="L6" s="299">
        <f t="shared" si="0"/>
        <v>0.25000000000000089</v>
      </c>
      <c r="M6" s="299">
        <f t="shared" si="0"/>
        <v>-0.24999999999999911</v>
      </c>
      <c r="N6" s="299">
        <f t="shared" si="0"/>
        <v>-0.74999999999999911</v>
      </c>
      <c r="O6" s="307">
        <f t="shared" si="0"/>
        <v>-1.2499999999999991</v>
      </c>
    </row>
    <row r="7" spans="1:15" s="120" customFormat="1">
      <c r="A7" s="633">
        <v>85</v>
      </c>
      <c r="B7" s="300">
        <f t="shared" si="0"/>
        <v>5.5000000000000009</v>
      </c>
      <c r="C7" s="301">
        <f t="shared" si="0"/>
        <v>5.5312499999999973</v>
      </c>
      <c r="D7" s="299">
        <f t="shared" si="0"/>
        <v>5.3749999999999982</v>
      </c>
      <c r="E7" s="299">
        <f t="shared" si="0"/>
        <v>5.0312499999999964</v>
      </c>
      <c r="F7" s="299">
        <f t="shared" si="0"/>
        <v>4.4999999999999973</v>
      </c>
      <c r="G7" s="299">
        <f t="shared" si="0"/>
        <v>4.0625</v>
      </c>
      <c r="H7" s="299">
        <f t="shared" si="0"/>
        <v>3.5</v>
      </c>
      <c r="I7" s="299">
        <f t="shared" si="0"/>
        <v>2.8125</v>
      </c>
      <c r="J7" s="299">
        <f t="shared" si="0"/>
        <v>2.0000000000000018</v>
      </c>
      <c r="K7" s="299">
        <f t="shared" si="0"/>
        <v>0</v>
      </c>
      <c r="L7" s="299">
        <f t="shared" si="0"/>
        <v>-0.49999999999999956</v>
      </c>
      <c r="M7" s="299">
        <f t="shared" si="0"/>
        <v>-0.99999999999999956</v>
      </c>
      <c r="N7" s="299">
        <f t="shared" si="0"/>
        <v>-1.4999999999999996</v>
      </c>
      <c r="O7" s="307">
        <f t="shared" si="0"/>
        <v>-1.9999999999999996</v>
      </c>
    </row>
    <row r="8" spans="1:15" s="120" customFormat="1">
      <c r="A8" s="633">
        <v>90</v>
      </c>
      <c r="B8" s="300">
        <f t="shared" si="0"/>
        <v>3.2500000000000004</v>
      </c>
      <c r="C8" s="299">
        <f t="shared" si="0"/>
        <v>3.4687499999999969</v>
      </c>
      <c r="D8" s="301">
        <f t="shared" si="0"/>
        <v>3.4999999999999973</v>
      </c>
      <c r="E8" s="299">
        <f t="shared" si="0"/>
        <v>3.3437499999999964</v>
      </c>
      <c r="F8" s="299">
        <f t="shared" si="0"/>
        <v>2.9999999999999969</v>
      </c>
      <c r="G8" s="299">
        <f t="shared" si="0"/>
        <v>2.6875000000000004</v>
      </c>
      <c r="H8" s="299">
        <f t="shared" si="0"/>
        <v>2.25</v>
      </c>
      <c r="I8" s="299">
        <f t="shared" si="0"/>
        <v>1.6874999999999996</v>
      </c>
      <c r="J8" s="299">
        <f t="shared" si="0"/>
        <v>1.0000000000000009</v>
      </c>
      <c r="K8" s="299">
        <f t="shared" si="0"/>
        <v>-0.74999999999999956</v>
      </c>
      <c r="L8" s="299">
        <f t="shared" si="0"/>
        <v>-1.2499999999999996</v>
      </c>
      <c r="M8" s="299">
        <f t="shared" si="0"/>
        <v>-1.7499999999999996</v>
      </c>
      <c r="N8" s="299">
        <f t="shared" si="0"/>
        <v>-2.2499999999999996</v>
      </c>
      <c r="O8" s="307">
        <f t="shared" si="0"/>
        <v>-2.7499999999999996</v>
      </c>
    </row>
    <row r="9" spans="1:15" s="120" customFormat="1">
      <c r="A9" s="633">
        <v>95</v>
      </c>
      <c r="B9" s="300">
        <f t="shared" si="0"/>
        <v>1</v>
      </c>
      <c r="C9" s="299">
        <f t="shared" si="0"/>
        <v>1.4062499999999964</v>
      </c>
      <c r="D9" s="299">
        <f t="shared" si="0"/>
        <v>1.6249999999999967</v>
      </c>
      <c r="E9" s="301">
        <f t="shared" si="0"/>
        <v>1.6562499999999964</v>
      </c>
      <c r="F9" s="299">
        <f t="shared" si="0"/>
        <v>1.4999999999999967</v>
      </c>
      <c r="G9" s="299">
        <f t="shared" si="0"/>
        <v>1.3125000000000002</v>
      </c>
      <c r="H9" s="299">
        <f t="shared" si="0"/>
        <v>1</v>
      </c>
      <c r="I9" s="299">
        <f t="shared" si="0"/>
        <v>0.56249999999999978</v>
      </c>
      <c r="J9" s="299">
        <f t="shared" si="0"/>
        <v>0</v>
      </c>
      <c r="K9" s="299">
        <f t="shared" si="0"/>
        <v>-1.4999999999999998</v>
      </c>
      <c r="L9" s="299">
        <f t="shared" si="0"/>
        <v>-1.9999999999999998</v>
      </c>
      <c r="M9" s="299">
        <f t="shared" si="0"/>
        <v>-2.5</v>
      </c>
      <c r="N9" s="299">
        <f t="shared" si="0"/>
        <v>-3</v>
      </c>
      <c r="O9" s="307">
        <f t="shared" si="0"/>
        <v>-3.5</v>
      </c>
    </row>
    <row r="10" spans="1:15" s="120" customFormat="1">
      <c r="A10" s="633">
        <v>100</v>
      </c>
      <c r="B10" s="300">
        <f t="shared" si="0"/>
        <v>-1.2500000000000004</v>
      </c>
      <c r="C10" s="299">
        <f t="shared" si="0"/>
        <v>-0.656250000000004</v>
      </c>
      <c r="D10" s="299">
        <f t="shared" si="0"/>
        <v>-0.25000000000000377</v>
      </c>
      <c r="E10" s="299">
        <f t="shared" si="0"/>
        <v>-3.1250000000003553E-2</v>
      </c>
      <c r="F10" s="301">
        <f t="shared" si="0"/>
        <v>-3.5527136788005009E-15</v>
      </c>
      <c r="G10" s="299">
        <f t="shared" si="0"/>
        <v>-6.25E-2</v>
      </c>
      <c r="H10" s="299">
        <f t="shared" si="0"/>
        <v>-0.25</v>
      </c>
      <c r="I10" s="299">
        <f t="shared" si="0"/>
        <v>-0.56250000000000011</v>
      </c>
      <c r="J10" s="299">
        <f t="shared" si="0"/>
        <v>-0.99999999999999956</v>
      </c>
      <c r="K10" s="299">
        <f t="shared" si="0"/>
        <v>-2.25</v>
      </c>
      <c r="L10" s="299">
        <f t="shared" si="0"/>
        <v>-2.75</v>
      </c>
      <c r="M10" s="299">
        <f t="shared" si="0"/>
        <v>-3.25</v>
      </c>
      <c r="N10" s="299">
        <f t="shared" si="0"/>
        <v>-3.75</v>
      </c>
      <c r="O10" s="307">
        <f t="shared" si="0"/>
        <v>-4.25</v>
      </c>
    </row>
    <row r="11" spans="1:15" s="120" customFormat="1">
      <c r="A11" s="633">
        <v>105</v>
      </c>
      <c r="B11" s="300">
        <f t="shared" si="0"/>
        <v>-3.5000000000000009</v>
      </c>
      <c r="C11" s="299">
        <f t="shared" si="0"/>
        <v>-2.7187500000000044</v>
      </c>
      <c r="D11" s="299">
        <f t="shared" si="0"/>
        <v>-2.1250000000000044</v>
      </c>
      <c r="E11" s="299">
        <f t="shared" si="0"/>
        <v>-1.7187500000000036</v>
      </c>
      <c r="F11" s="299">
        <f t="shared" si="0"/>
        <v>-1.5000000000000038</v>
      </c>
      <c r="G11" s="301">
        <f t="shared" si="0"/>
        <v>-1.4375</v>
      </c>
      <c r="H11" s="299">
        <f t="shared" si="0"/>
        <v>-1.5</v>
      </c>
      <c r="I11" s="299">
        <f t="shared" si="0"/>
        <v>-1.6875</v>
      </c>
      <c r="J11" s="299">
        <f t="shared" si="0"/>
        <v>-2</v>
      </c>
      <c r="K11" s="299">
        <f t="shared" si="0"/>
        <v>-3</v>
      </c>
      <c r="L11" s="299">
        <f t="shared" si="0"/>
        <v>-3.5</v>
      </c>
      <c r="M11" s="299">
        <f t="shared" si="0"/>
        <v>-4</v>
      </c>
      <c r="N11" s="299">
        <f t="shared" si="0"/>
        <v>-4.5</v>
      </c>
      <c r="O11" s="307">
        <f t="shared" si="0"/>
        <v>-5</v>
      </c>
    </row>
    <row r="12" spans="1:15" s="120" customFormat="1">
      <c r="A12" s="633">
        <v>110</v>
      </c>
      <c r="B12" s="300">
        <f t="shared" si="0"/>
        <v>-5.7500000000000009</v>
      </c>
      <c r="C12" s="299">
        <f t="shared" si="0"/>
        <v>-4.7812500000000044</v>
      </c>
      <c r="D12" s="299">
        <f t="shared" si="0"/>
        <v>-4.0000000000000053</v>
      </c>
      <c r="E12" s="299">
        <f t="shared" si="0"/>
        <v>-3.406250000000004</v>
      </c>
      <c r="F12" s="299">
        <f t="shared" si="0"/>
        <v>-3.000000000000004</v>
      </c>
      <c r="G12" s="299">
        <f t="shared" si="0"/>
        <v>-2.8125</v>
      </c>
      <c r="H12" s="301">
        <f t="shared" si="0"/>
        <v>-2.75</v>
      </c>
      <c r="I12" s="299">
        <f t="shared" si="0"/>
        <v>-2.8125</v>
      </c>
      <c r="J12" s="299">
        <f t="shared" si="0"/>
        <v>-3.0000000000000004</v>
      </c>
      <c r="K12" s="299">
        <f t="shared" si="0"/>
        <v>-3.75</v>
      </c>
      <c r="L12" s="299">
        <f t="shared" si="0"/>
        <v>-4.25</v>
      </c>
      <c r="M12" s="299">
        <f t="shared" si="0"/>
        <v>-4.75</v>
      </c>
      <c r="N12" s="299">
        <f t="shared" si="0"/>
        <v>-5.25</v>
      </c>
      <c r="O12" s="307">
        <f t="shared" si="0"/>
        <v>-5.75</v>
      </c>
    </row>
    <row r="13" spans="1:15" s="120" customFormat="1">
      <c r="A13" s="633">
        <v>115</v>
      </c>
      <c r="B13" s="300">
        <f t="shared" si="0"/>
        <v>-8.0000000000000018</v>
      </c>
      <c r="C13" s="299">
        <f t="shared" si="0"/>
        <v>-6.8437500000000053</v>
      </c>
      <c r="D13" s="299">
        <f t="shared" si="0"/>
        <v>-5.8750000000000053</v>
      </c>
      <c r="E13" s="299">
        <f t="shared" si="0"/>
        <v>-5.0937500000000036</v>
      </c>
      <c r="F13" s="299">
        <f t="shared" si="0"/>
        <v>-4.5000000000000044</v>
      </c>
      <c r="G13" s="299">
        <f t="shared" si="0"/>
        <v>-4.1875</v>
      </c>
      <c r="H13" s="299">
        <f t="shared" si="0"/>
        <v>-4</v>
      </c>
      <c r="I13" s="301">
        <f t="shared" si="0"/>
        <v>-3.9374999999999996</v>
      </c>
      <c r="J13" s="299">
        <f t="shared" si="0"/>
        <v>-4.0000000000000009</v>
      </c>
      <c r="K13" s="299">
        <f t="shared" si="0"/>
        <v>-4.5</v>
      </c>
      <c r="L13" s="299">
        <f t="shared" si="0"/>
        <v>-5</v>
      </c>
      <c r="M13" s="299">
        <f t="shared" si="0"/>
        <v>-5.5</v>
      </c>
      <c r="N13" s="299">
        <f t="shared" si="0"/>
        <v>-6</v>
      </c>
      <c r="O13" s="307">
        <f t="shared" si="0"/>
        <v>-6.5</v>
      </c>
    </row>
    <row r="14" spans="1:15" s="120" customFormat="1">
      <c r="A14" s="633">
        <v>120</v>
      </c>
      <c r="B14" s="300">
        <f t="shared" si="0"/>
        <v>-10.250000000000002</v>
      </c>
      <c r="C14" s="299">
        <f t="shared" si="0"/>
        <v>-8.9062500000000053</v>
      </c>
      <c r="D14" s="299">
        <f t="shared" si="0"/>
        <v>-7.7500000000000053</v>
      </c>
      <c r="E14" s="299">
        <f t="shared" si="0"/>
        <v>-6.7812500000000044</v>
      </c>
      <c r="F14" s="299">
        <f t="shared" si="0"/>
        <v>-6.0000000000000044</v>
      </c>
      <c r="G14" s="299">
        <f t="shared" si="0"/>
        <v>-5.5625</v>
      </c>
      <c r="H14" s="299">
        <f t="shared" si="0"/>
        <v>-5.25</v>
      </c>
      <c r="I14" s="299">
        <f t="shared" si="0"/>
        <v>-5.0625</v>
      </c>
      <c r="J14" s="301">
        <f t="shared" si="0"/>
        <v>-5.0000000000000009</v>
      </c>
      <c r="K14" s="299">
        <f t="shared" si="0"/>
        <v>-5.25</v>
      </c>
      <c r="L14" s="299">
        <f t="shared" si="0"/>
        <v>-5.75</v>
      </c>
      <c r="M14" s="299">
        <f t="shared" si="0"/>
        <v>-6.25</v>
      </c>
      <c r="N14" s="299">
        <f t="shared" si="0"/>
        <v>-6.75</v>
      </c>
      <c r="O14" s="307">
        <f t="shared" si="0"/>
        <v>-7.25</v>
      </c>
    </row>
    <row r="15" spans="1:15" s="120" customFormat="1">
      <c r="A15" s="633">
        <v>130</v>
      </c>
      <c r="B15" s="300">
        <f t="shared" si="0"/>
        <v>-14.750000000000002</v>
      </c>
      <c r="C15" s="299">
        <f t="shared" si="0"/>
        <v>-13.031250000000007</v>
      </c>
      <c r="D15" s="299">
        <f t="shared" si="0"/>
        <v>-11.500000000000007</v>
      </c>
      <c r="E15" s="299">
        <f t="shared" si="0"/>
        <v>-10.156250000000004</v>
      </c>
      <c r="F15" s="299">
        <f t="shared" si="0"/>
        <v>-9.0000000000000053</v>
      </c>
      <c r="G15" s="299">
        <f t="shared" si="0"/>
        <v>-8.3125</v>
      </c>
      <c r="H15" s="299">
        <f t="shared" si="0"/>
        <v>-7.75</v>
      </c>
      <c r="I15" s="299">
        <f t="shared" si="0"/>
        <v>-7.3124999999999991</v>
      </c>
      <c r="J15" s="299">
        <f t="shared" si="0"/>
        <v>-7.0000000000000018</v>
      </c>
      <c r="K15" s="301">
        <f t="shared" si="0"/>
        <v>-6.75</v>
      </c>
      <c r="L15" s="299">
        <f t="shared" si="0"/>
        <v>-7.25</v>
      </c>
      <c r="M15" s="299">
        <f t="shared" si="0"/>
        <v>-7.75</v>
      </c>
      <c r="N15" s="299">
        <f t="shared" si="0"/>
        <v>-8.25</v>
      </c>
      <c r="O15" s="307">
        <f t="shared" si="0"/>
        <v>-8.75</v>
      </c>
    </row>
    <row r="16" spans="1:15" s="120" customFormat="1">
      <c r="A16" s="633">
        <v>140</v>
      </c>
      <c r="B16" s="300">
        <f t="shared" si="0"/>
        <v>-19.250000000000004</v>
      </c>
      <c r="C16" s="299">
        <f t="shared" si="0"/>
        <v>-17.156250000000007</v>
      </c>
      <c r="D16" s="299">
        <f t="shared" si="0"/>
        <v>-15.250000000000009</v>
      </c>
      <c r="E16" s="299">
        <f t="shared" si="0"/>
        <v>-13.531250000000005</v>
      </c>
      <c r="F16" s="299">
        <f t="shared" si="0"/>
        <v>-12.000000000000005</v>
      </c>
      <c r="G16" s="299">
        <f t="shared" si="0"/>
        <v>-11.0625</v>
      </c>
      <c r="H16" s="299">
        <f t="shared" si="0"/>
        <v>-10.25</v>
      </c>
      <c r="I16" s="299">
        <f t="shared" si="0"/>
        <v>-9.5625</v>
      </c>
      <c r="J16" s="299">
        <f t="shared" si="0"/>
        <v>-9.0000000000000036</v>
      </c>
      <c r="K16" s="299">
        <f t="shared" si="0"/>
        <v>-8.25</v>
      </c>
      <c r="L16" s="301">
        <f t="shared" si="0"/>
        <v>-8.75</v>
      </c>
      <c r="M16" s="299">
        <f t="shared" si="0"/>
        <v>-9.25</v>
      </c>
      <c r="N16" s="299">
        <f t="shared" si="0"/>
        <v>-9.75</v>
      </c>
      <c r="O16" s="307">
        <f t="shared" si="0"/>
        <v>-10.25</v>
      </c>
    </row>
    <row r="17" spans="1:15" s="120" customFormat="1">
      <c r="A17" s="633">
        <v>150</v>
      </c>
      <c r="B17" s="300">
        <f t="shared" si="0"/>
        <v>-23.750000000000004</v>
      </c>
      <c r="C17" s="299">
        <f t="shared" si="0"/>
        <v>-21.281250000000007</v>
      </c>
      <c r="D17" s="299">
        <f t="shared" si="0"/>
        <v>-19.000000000000011</v>
      </c>
      <c r="E17" s="299">
        <f t="shared" si="0"/>
        <v>-16.906250000000004</v>
      </c>
      <c r="F17" s="299">
        <f t="shared" si="0"/>
        <v>-15.000000000000005</v>
      </c>
      <c r="G17" s="299">
        <f t="shared" si="0"/>
        <v>-13.812500000000002</v>
      </c>
      <c r="H17" s="299">
        <f t="shared" si="0"/>
        <v>-12.75</v>
      </c>
      <c r="I17" s="299">
        <f t="shared" si="0"/>
        <v>-11.812499999999998</v>
      </c>
      <c r="J17" s="299">
        <f t="shared" si="0"/>
        <v>-11.000000000000004</v>
      </c>
      <c r="K17" s="299">
        <f t="shared" si="0"/>
        <v>-9.75</v>
      </c>
      <c r="L17" s="299">
        <f t="shared" si="0"/>
        <v>-10.25</v>
      </c>
      <c r="M17" s="301">
        <f t="shared" si="0"/>
        <v>-10.75</v>
      </c>
      <c r="N17" s="299">
        <f t="shared" si="0"/>
        <v>-11.25</v>
      </c>
      <c r="O17" s="307">
        <f t="shared" si="0"/>
        <v>-11.75</v>
      </c>
    </row>
    <row r="18" spans="1:15" s="120" customFormat="1">
      <c r="A18" s="633">
        <v>160</v>
      </c>
      <c r="B18" s="300">
        <f t="shared" si="0"/>
        <v>-28.250000000000004</v>
      </c>
      <c r="C18" s="299">
        <f t="shared" si="0"/>
        <v>-25.406250000000011</v>
      </c>
      <c r="D18" s="299">
        <f t="shared" si="0"/>
        <v>-22.750000000000011</v>
      </c>
      <c r="E18" s="299">
        <f t="shared" si="0"/>
        <v>-20.281250000000004</v>
      </c>
      <c r="F18" s="299">
        <f t="shared" si="0"/>
        <v>-18.000000000000007</v>
      </c>
      <c r="G18" s="299">
        <f t="shared" si="0"/>
        <v>-16.5625</v>
      </c>
      <c r="H18" s="299">
        <f t="shared" si="0"/>
        <v>-15.25</v>
      </c>
      <c r="I18" s="299">
        <f t="shared" si="0"/>
        <v>-14.062499999999998</v>
      </c>
      <c r="J18" s="299">
        <f t="shared" si="0"/>
        <v>-13.000000000000004</v>
      </c>
      <c r="K18" s="299">
        <f t="shared" si="0"/>
        <v>-11.25</v>
      </c>
      <c r="L18" s="299">
        <f t="shared" si="0"/>
        <v>-11.75</v>
      </c>
      <c r="M18" s="299">
        <f t="shared" si="0"/>
        <v>-12.25</v>
      </c>
      <c r="N18" s="301">
        <f t="shared" si="0"/>
        <v>-12.75</v>
      </c>
      <c r="O18" s="307">
        <f t="shared" si="0"/>
        <v>-13.25</v>
      </c>
    </row>
    <row r="19" spans="1:15" s="120" customFormat="1">
      <c r="A19" s="634">
        <v>170</v>
      </c>
      <c r="B19" s="302">
        <f t="shared" si="0"/>
        <v>-32.750000000000007</v>
      </c>
      <c r="C19" s="303">
        <f t="shared" si="0"/>
        <v>-29.531250000000011</v>
      </c>
      <c r="D19" s="303">
        <f t="shared" si="0"/>
        <v>-26.500000000000011</v>
      </c>
      <c r="E19" s="303">
        <f t="shared" si="0"/>
        <v>-23.656250000000004</v>
      </c>
      <c r="F19" s="303">
        <f t="shared" si="0"/>
        <v>-21.000000000000007</v>
      </c>
      <c r="G19" s="303">
        <f t="shared" si="0"/>
        <v>-19.3125</v>
      </c>
      <c r="H19" s="303">
        <f t="shared" si="0"/>
        <v>-17.75</v>
      </c>
      <c r="I19" s="303">
        <f t="shared" si="0"/>
        <v>-16.3125</v>
      </c>
      <c r="J19" s="303">
        <f t="shared" si="0"/>
        <v>-15.000000000000004</v>
      </c>
      <c r="K19" s="303">
        <f t="shared" si="0"/>
        <v>-12.750000000000002</v>
      </c>
      <c r="L19" s="303">
        <f t="shared" si="0"/>
        <v>-13.250000000000002</v>
      </c>
      <c r="M19" s="303">
        <f t="shared" si="0"/>
        <v>-13.750000000000002</v>
      </c>
      <c r="N19" s="303">
        <f t="shared" si="0"/>
        <v>-14.250000000000002</v>
      </c>
      <c r="O19" s="304">
        <f t="shared" si="0"/>
        <v>-14.750000000000002</v>
      </c>
    </row>
    <row r="20" spans="1:15" s="120" customFormat="1">
      <c r="A20" s="528"/>
      <c r="K20" s="115"/>
      <c r="L20" s="314"/>
    </row>
    <row r="21" spans="1:15">
      <c r="K21" s="19"/>
      <c r="L21" s="315"/>
      <c r="M21" s="315"/>
    </row>
    <row r="22" spans="1:15">
      <c r="K22" s="19"/>
    </row>
  </sheetData>
  <phoneticPr fontId="11" type="noConversion"/>
  <pageMargins left="0.74803149606299213" right="0.74803149606299213" top="0.98425196850393704" bottom="0.98425196850393704" header="0.51181102362204722" footer="0.51181102362204722"/>
  <pageSetup paperSize="9" scale="90" orientation="landscape" verticalDpi="0" r:id="rId1"/>
  <headerFooter alignWithMargins="0">
    <oddHeader>&amp;C&amp;"Arial,Bold"&amp;14&amp;K04+000CIS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vt:lpstr>
      <vt:lpstr>Flow chart</vt:lpstr>
      <vt:lpstr>Input</vt:lpstr>
      <vt:lpstr>Calc</vt:lpstr>
      <vt:lpstr>Summary of ex ante outputs</vt:lpstr>
      <vt:lpstr>Reconcilation exante to expost</vt:lpstr>
      <vt:lpstr>Ex post outputs</vt:lpstr>
      <vt:lpstr>Matrix</vt:lpstr>
      <vt:lpstr>Baseyear</vt:lpstr>
      <vt:lpstr>IDoK_submissions_for_claim_under_RCC4</vt:lpstr>
      <vt:lpstr>Calc!Print_Area</vt:lpstr>
      <vt:lpstr>'Flow chart'!Print_Area</vt:lpstr>
      <vt:lpstr>Matrix!Print_Area</vt:lpstr>
      <vt:lpstr>'Reconcilation exante to expost'!Print_Area</vt:lpstr>
    </vt:vector>
  </TitlesOfParts>
  <Company>Water Services Regulation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Mandip.Bhangal@ofwat.gsi.gov.uk</dc:creator>
  <cp:lastModifiedBy>Angela Maher</cp:lastModifiedBy>
  <cp:lastPrinted>2012-10-31T12:40:30Z</cp:lastPrinted>
  <dcterms:created xsi:type="dcterms:W3CDTF">2010-12-06T15:44:21Z</dcterms:created>
  <dcterms:modified xsi:type="dcterms:W3CDTF">2012-12-18T17:11:25Z</dcterms:modified>
</cp:coreProperties>
</file>