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1680" windowWidth="17340" windowHeight="10335"/>
  </bookViews>
  <sheets>
    <sheet name="Inputs &gt;" sheetId="8" r:id="rId1"/>
    <sheet name="Data" sheetId="1" r:id="rId2"/>
    <sheet name="RPI" sheetId="12" r:id="rId3"/>
    <sheet name="Calcs &gt;" sheetId="9" r:id="rId4"/>
    <sheet name="WRFIM - Water" sheetId="5" r:id="rId5"/>
    <sheet name="WRFIM - Waste" sheetId="6" r:id="rId6"/>
    <sheet name="Output &gt;" sheetId="10" r:id="rId7"/>
    <sheet name="WFRIM adjustments" sheetId="7" r:id="rId8"/>
    <sheet name="Other &gt;" sheetId="11" r:id="rId9"/>
    <sheet name="Timeline" sheetId="3" r:id="rId10"/>
  </sheets>
  <definedNames>
    <definedName name="Additional.Analysis">Data!$G$22</definedName>
    <definedName name="Adj.AllRev.Waste">'WRFIM - Waste'!$I$29:$U$29</definedName>
    <definedName name="Adj.AllRev.Water">'WRFIM - Water'!$I$29:$U$29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Waste">'WRFIM - Waste'!$K$19</definedName>
    <definedName name="AMP5.RCM.Adj.Water">'WRFIM - Water'!$K$19</definedName>
    <definedName name="AMP6.FI.Adj.Waste">'WRFIM - Waste'!$I$26:$U$26</definedName>
    <definedName name="AMP6.FI.Adj.Water">'WRFIM - Water'!$I$26:$U$26</definedName>
    <definedName name="Baseline.AllRev.Waste">'WRFIM - Waste'!$I$30:$U$30</definedName>
    <definedName name="Baseline.AllRev.Water">'WRFIM - Water'!$I$30:$U$30</definedName>
    <definedName name="BlindYear.1415.Adj.Waste">Data!$K$43</definedName>
    <definedName name="BlindYear.1415.Adj.Water">Data!$K$42</definedName>
    <definedName name="BlindYear.Delay">Data!$G$44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K.Waste">Data!$I$32:$U$32</definedName>
    <definedName name="K.Water">Data!$I$31:$U$31</definedName>
    <definedName name="Penalty.Rate.General">Data!$G$19</definedName>
    <definedName name="Penalty.Rate.Waste">'WRFIM - Waste'!#REF!</definedName>
    <definedName name="Penalty.Rate.Water">'WRFIM - Water'!#REF!</definedName>
    <definedName name="Perc.Recovered.Waste">'WRFIM - Waste'!$I$35:$U$35</definedName>
    <definedName name="Perc.Recovered.Water">'WRFIM - Water'!$I$35:$U$35</definedName>
    <definedName name="_xlnm.Print_Area" localSheetId="2">RPI!$A$1:$V$58</definedName>
    <definedName name="RCM.BlindYear.Adj.Waste">'WRFIM - Waste'!$I$22:$U$22</definedName>
    <definedName name="RCM.BlindYear.Adj.Water">'WRFIM - Water'!$I$22:$U$22</definedName>
    <definedName name="RecRev.Waste">Data!$I$37:$U$37</definedName>
    <definedName name="RecRev.Water">Data!$I$36:$U$36</definedName>
    <definedName name="Threshold.Max">Data!$G$17</definedName>
    <definedName name="Threshold.Min">Data!$G$16</definedName>
    <definedName name="WRFIM.Waste">'WRFIM - Waste'!$P$72</definedName>
    <definedName name="WRFIM.Water">'WRFIM - Water'!$P$72</definedName>
  </definedNames>
  <calcPr calcId="145621"/>
</workbook>
</file>

<file path=xl/calcChain.xml><?xml version="1.0" encoding="utf-8"?>
<calcChain xmlns="http://schemas.openxmlformats.org/spreadsheetml/2006/main">
  <c r="J51" i="12" l="1"/>
  <c r="L13" i="5"/>
  <c r="L51" i="12" l="1"/>
  <c r="L14" i="5" s="1"/>
  <c r="L15" i="5" s="1"/>
  <c r="L13" i="6"/>
  <c r="K15" i="6"/>
  <c r="K15" i="5"/>
  <c r="L12" i="5" l="1"/>
  <c r="L12" i="6"/>
  <c r="L14" i="6" s="1"/>
  <c r="L15" i="6" s="1"/>
  <c r="P69" i="5"/>
  <c r="P12" i="6"/>
  <c r="O12" i="6"/>
  <c r="N12" i="6"/>
  <c r="M12" i="6"/>
  <c r="P12" i="5"/>
  <c r="O12" i="5"/>
  <c r="N12" i="5"/>
  <c r="M12" i="5"/>
  <c r="K49" i="12" l="1"/>
  <c r="O49" i="12"/>
  <c r="J49" i="12"/>
  <c r="U51" i="12" l="1"/>
  <c r="T51" i="12"/>
  <c r="S51" i="12"/>
  <c r="R51" i="12"/>
  <c r="Q51" i="12"/>
  <c r="P51" i="12"/>
  <c r="O51" i="12"/>
  <c r="N51" i="12"/>
  <c r="M51" i="12"/>
  <c r="K51" i="12"/>
  <c r="M26" i="5"/>
  <c r="L26" i="5"/>
  <c r="M26" i="6"/>
  <c r="L26" i="6"/>
  <c r="P64" i="6" l="1"/>
  <c r="P64" i="5"/>
  <c r="O13" i="5"/>
  <c r="O14" i="5" s="1"/>
  <c r="O13" i="6"/>
  <c r="O14" i="6" s="1"/>
  <c r="P13" i="5"/>
  <c r="P14" i="5" s="1"/>
  <c r="P13" i="6"/>
  <c r="P14" i="6" s="1"/>
  <c r="M13" i="5"/>
  <c r="M14" i="5" s="1"/>
  <c r="M13" i="6"/>
  <c r="M14" i="6" s="1"/>
  <c r="M15" i="6" s="1"/>
  <c r="N13" i="5"/>
  <c r="N14" i="5" s="1"/>
  <c r="N13" i="6"/>
  <c r="N14" i="6" s="1"/>
  <c r="P32" i="6"/>
  <c r="O32" i="6"/>
  <c r="N32" i="6"/>
  <c r="M32" i="6"/>
  <c r="L32" i="6"/>
  <c r="U49" i="12"/>
  <c r="T49" i="12"/>
  <c r="S49" i="12"/>
  <c r="R49" i="12"/>
  <c r="Q49" i="12"/>
  <c r="P49" i="12"/>
  <c r="N49" i="12"/>
  <c r="M49" i="12"/>
  <c r="L49" i="12"/>
  <c r="I49" i="12"/>
  <c r="N15" i="6" l="1"/>
  <c r="O15" i="6" s="1"/>
  <c r="P15" i="6" s="1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I29" i="12"/>
  <c r="J29" i="12" s="1"/>
  <c r="K29" i="12" s="1"/>
  <c r="L29" i="12" s="1"/>
  <c r="M29" i="12" s="1"/>
  <c r="I30" i="12"/>
  <c r="J30" i="12" s="1"/>
  <c r="K30" i="12" s="1"/>
  <c r="L30" i="12" s="1"/>
  <c r="M30" i="12" s="1"/>
  <c r="N30" i="12" s="1"/>
  <c r="O30" i="12" s="1"/>
  <c r="P30" i="12" s="1"/>
  <c r="Q30" i="12" s="1"/>
  <c r="R30" i="12" s="1"/>
  <c r="S30" i="12" s="1"/>
  <c r="T30" i="12" s="1"/>
  <c r="U30" i="12" s="1"/>
  <c r="I31" i="12"/>
  <c r="J31" i="12"/>
  <c r="K31" i="12" s="1"/>
  <c r="L31" i="12" s="1"/>
  <c r="M31" i="12" s="1"/>
  <c r="N31" i="12" s="1"/>
  <c r="O31" i="12" s="1"/>
  <c r="P31" i="12" s="1"/>
  <c r="Q31" i="12" s="1"/>
  <c r="R31" i="12" s="1"/>
  <c r="S31" i="12" s="1"/>
  <c r="T31" i="12" s="1"/>
  <c r="U31" i="12" s="1"/>
  <c r="I32" i="12"/>
  <c r="J32" i="12" s="1"/>
  <c r="K32" i="12" s="1"/>
  <c r="L32" i="12" s="1"/>
  <c r="M32" i="12" s="1"/>
  <c r="N32" i="12" s="1"/>
  <c r="O32" i="12" s="1"/>
  <c r="P32" i="12" s="1"/>
  <c r="Q32" i="12" s="1"/>
  <c r="R32" i="12" s="1"/>
  <c r="S32" i="12" s="1"/>
  <c r="T32" i="12" s="1"/>
  <c r="U32" i="12" s="1"/>
  <c r="I33" i="12"/>
  <c r="J33" i="12" s="1"/>
  <c r="K33" i="12" s="1"/>
  <c r="L33" i="12" s="1"/>
  <c r="M33" i="12" s="1"/>
  <c r="N33" i="12" s="1"/>
  <c r="O33" i="12" s="1"/>
  <c r="P33" i="12" s="1"/>
  <c r="Q33" i="12" s="1"/>
  <c r="R33" i="12" s="1"/>
  <c r="S33" i="12" s="1"/>
  <c r="T33" i="12" s="1"/>
  <c r="U33" i="12" s="1"/>
  <c r="I34" i="12"/>
  <c r="J34" i="12" s="1"/>
  <c r="K34" i="12" s="1"/>
  <c r="L34" i="12" s="1"/>
  <c r="M34" i="12" s="1"/>
  <c r="N34" i="12" s="1"/>
  <c r="O34" i="12" s="1"/>
  <c r="P34" i="12" s="1"/>
  <c r="Q34" i="12" s="1"/>
  <c r="R34" i="12" s="1"/>
  <c r="S34" i="12" s="1"/>
  <c r="T34" i="12" s="1"/>
  <c r="U34" i="12" s="1"/>
  <c r="I35" i="12"/>
  <c r="J35" i="12" s="1"/>
  <c r="K35" i="12" s="1"/>
  <c r="L35" i="12" s="1"/>
  <c r="M35" i="12" s="1"/>
  <c r="N35" i="12" s="1"/>
  <c r="O35" i="12" s="1"/>
  <c r="P35" i="12" s="1"/>
  <c r="Q35" i="12" s="1"/>
  <c r="R35" i="12" s="1"/>
  <c r="S35" i="12" s="1"/>
  <c r="T35" i="12" s="1"/>
  <c r="U35" i="12" s="1"/>
  <c r="H36" i="12"/>
  <c r="I36" i="12" s="1"/>
  <c r="J36" i="12" s="1"/>
  <c r="K36" i="12" s="1"/>
  <c r="L36" i="12" s="1"/>
  <c r="M36" i="12" s="1"/>
  <c r="N36" i="12" s="1"/>
  <c r="O36" i="12" s="1"/>
  <c r="P36" i="12" s="1"/>
  <c r="Q36" i="12" s="1"/>
  <c r="R36" i="12" s="1"/>
  <c r="S36" i="12" s="1"/>
  <c r="T36" i="12" s="1"/>
  <c r="U36" i="12" s="1"/>
  <c r="I37" i="12"/>
  <c r="J37" i="12" s="1"/>
  <c r="K37" i="12" s="1"/>
  <c r="L37" i="12" s="1"/>
  <c r="M37" i="12" s="1"/>
  <c r="N37" i="12" s="1"/>
  <c r="O37" i="12" s="1"/>
  <c r="P37" i="12" s="1"/>
  <c r="Q37" i="12" s="1"/>
  <c r="R37" i="12" s="1"/>
  <c r="S37" i="12" s="1"/>
  <c r="T37" i="12" s="1"/>
  <c r="U37" i="12" s="1"/>
  <c r="I38" i="12"/>
  <c r="J38" i="12" s="1"/>
  <c r="K38" i="12" s="1"/>
  <c r="L38" i="12" s="1"/>
  <c r="M38" i="12" s="1"/>
  <c r="N38" i="12" s="1"/>
  <c r="O38" i="12" s="1"/>
  <c r="P38" i="12" s="1"/>
  <c r="Q38" i="12" s="1"/>
  <c r="R38" i="12" s="1"/>
  <c r="S38" i="12" s="1"/>
  <c r="T38" i="12" s="1"/>
  <c r="U38" i="12" s="1"/>
  <c r="I39" i="12"/>
  <c r="J39" i="12" s="1"/>
  <c r="K39" i="12" s="1"/>
  <c r="L39" i="12" s="1"/>
  <c r="M39" i="12" s="1"/>
  <c r="N39" i="12" s="1"/>
  <c r="O39" i="12" s="1"/>
  <c r="P39" i="12" s="1"/>
  <c r="Q39" i="12" s="1"/>
  <c r="R39" i="12" s="1"/>
  <c r="S39" i="12" s="1"/>
  <c r="T39" i="12" s="1"/>
  <c r="U39" i="12" s="1"/>
  <c r="I40" i="12"/>
  <c r="J40" i="12" s="1"/>
  <c r="K40" i="12" s="1"/>
  <c r="L40" i="12" s="1"/>
  <c r="M40" i="12" s="1"/>
  <c r="N40" i="12" s="1"/>
  <c r="O40" i="12" s="1"/>
  <c r="P40" i="12" s="1"/>
  <c r="Q40" i="12" s="1"/>
  <c r="R40" i="12" s="1"/>
  <c r="S40" i="12" s="1"/>
  <c r="T40" i="12" s="1"/>
  <c r="U40" i="12" s="1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J58" i="12" l="1"/>
  <c r="Q58" i="12"/>
  <c r="U58" i="12"/>
  <c r="M58" i="12"/>
  <c r="P58" i="12"/>
  <c r="I41" i="12"/>
  <c r="O58" i="12"/>
  <c r="N58" i="12"/>
  <c r="K58" i="12"/>
  <c r="T58" i="12"/>
  <c r="S58" i="12"/>
  <c r="R58" i="12"/>
  <c r="L58" i="12"/>
  <c r="M41" i="12"/>
  <c r="L41" i="12"/>
  <c r="J41" i="12"/>
  <c r="K41" i="12"/>
  <c r="N29" i="12"/>
  <c r="O29" i="12" l="1"/>
  <c r="N41" i="12"/>
  <c r="P29" i="12" l="1"/>
  <c r="O41" i="12"/>
  <c r="P41" i="12" l="1"/>
  <c r="Q29" i="12"/>
  <c r="R29" i="12" l="1"/>
  <c r="Q41" i="12"/>
  <c r="R41" i="12" l="1"/>
  <c r="S29" i="12"/>
  <c r="S41" i="12" l="1"/>
  <c r="T29" i="12"/>
  <c r="U29" i="12" l="1"/>
  <c r="U41" i="12" s="1"/>
  <c r="T41" i="12"/>
  <c r="P20" i="6" l="1"/>
  <c r="P20" i="5"/>
  <c r="O20" i="6"/>
  <c r="O20" i="5"/>
  <c r="K19" i="6"/>
  <c r="K20" i="6" s="1"/>
  <c r="L20" i="6" s="1"/>
  <c r="M20" i="6" s="1"/>
  <c r="K19" i="5"/>
  <c r="K20" i="5" s="1"/>
  <c r="L20" i="5" s="1"/>
  <c r="M20" i="5" s="1"/>
  <c r="N20" i="5" l="1"/>
  <c r="N20" i="6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 l="1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L28" i="6" l="1"/>
  <c r="P21" i="6"/>
  <c r="P22" i="6" s="1"/>
  <c r="O21" i="6"/>
  <c r="O22" i="6" s="1"/>
  <c r="L21" i="6"/>
  <c r="K21" i="6"/>
  <c r="K22" i="6" s="1"/>
  <c r="M21" i="6"/>
  <c r="N21" i="6"/>
  <c r="N22" i="6" s="1"/>
  <c r="M28" i="6" l="1"/>
  <c r="L22" i="6"/>
  <c r="L29" i="6" s="1"/>
  <c r="M22" i="6"/>
  <c r="M29" i="6" s="1"/>
  <c r="N28" i="6" l="1"/>
  <c r="M30" i="6"/>
  <c r="M43" i="6" s="1"/>
  <c r="M44" i="6" s="1"/>
  <c r="M45" i="6" s="1"/>
  <c r="M47" i="6" s="1"/>
  <c r="M48" i="6" s="1"/>
  <c r="M49" i="6" s="1"/>
  <c r="O50" i="6" s="1"/>
  <c r="O54" i="6" s="1"/>
  <c r="M34" i="6"/>
  <c r="M38" i="6" s="1"/>
  <c r="M39" i="6" s="1"/>
  <c r="L34" i="6"/>
  <c r="L38" i="6" s="1"/>
  <c r="L39" i="6" s="1"/>
  <c r="L30" i="6"/>
  <c r="L43" i="6" s="1"/>
  <c r="L44" i="6" s="1"/>
  <c r="L45" i="6" s="1"/>
  <c r="L47" i="6" s="1"/>
  <c r="L48" i="6" s="1"/>
  <c r="L49" i="6" s="1"/>
  <c r="N50" i="6" s="1"/>
  <c r="N54" i="6" s="1"/>
  <c r="L32" i="5"/>
  <c r="M32" i="5"/>
  <c r="N32" i="5"/>
  <c r="O32" i="5"/>
  <c r="P32" i="5"/>
  <c r="M15" i="5"/>
  <c r="N15" i="5" s="1"/>
  <c r="O15" i="5" s="1"/>
  <c r="P15" i="5" s="1"/>
  <c r="S3" i="1"/>
  <c r="T3" i="1"/>
  <c r="U3" i="1"/>
  <c r="S5" i="1"/>
  <c r="T5" i="1"/>
  <c r="U5" i="1"/>
  <c r="T3" i="5"/>
  <c r="U3" i="5"/>
  <c r="T5" i="5"/>
  <c r="U5" i="5"/>
  <c r="L35" i="6" l="1"/>
  <c r="L58" i="6" s="1"/>
  <c r="M35" i="6"/>
  <c r="M58" i="6" s="1"/>
  <c r="P28" i="6"/>
  <c r="O28" i="6"/>
  <c r="N28" i="5"/>
  <c r="L28" i="5"/>
  <c r="N26" i="6"/>
  <c r="N29" i="6" s="1"/>
  <c r="O26" i="6"/>
  <c r="O29" i="6" s="1"/>
  <c r="O40" i="6"/>
  <c r="O53" i="6" s="1"/>
  <c r="O55" i="6" s="1"/>
  <c r="N40" i="6"/>
  <c r="N53" i="6" s="1"/>
  <c r="N55" i="6" s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8" i="5" l="1"/>
  <c r="N34" i="6"/>
  <c r="N35" i="6"/>
  <c r="O34" i="6"/>
  <c r="P63" i="6" s="1"/>
  <c r="O35" i="6"/>
  <c r="N30" i="6"/>
  <c r="O30" i="6"/>
  <c r="O43" i="6" s="1"/>
  <c r="P21" i="5"/>
  <c r="P22" i="5" s="1"/>
  <c r="O21" i="5"/>
  <c r="O22" i="5" s="1"/>
  <c r="K21" i="5"/>
  <c r="K22" i="5" s="1"/>
  <c r="L21" i="5"/>
  <c r="L22" i="5" s="1"/>
  <c r="M21" i="5"/>
  <c r="M22" i="5" s="1"/>
  <c r="N21" i="5"/>
  <c r="N22" i="5" s="1"/>
  <c r="P28" i="5" l="1"/>
  <c r="O28" i="5"/>
  <c r="N43" i="6"/>
  <c r="N44" i="6" s="1"/>
  <c r="N45" i="6" s="1"/>
  <c r="O44" i="6"/>
  <c r="O45" i="6" s="1"/>
  <c r="N38" i="6"/>
  <c r="N39" i="6" s="1"/>
  <c r="N58" i="6"/>
  <c r="O58" i="6"/>
  <c r="L29" i="5"/>
  <c r="L34" i="5" l="1"/>
  <c r="L35" i="5" s="1"/>
  <c r="P40" i="6"/>
  <c r="P53" i="6" s="1"/>
  <c r="L30" i="5"/>
  <c r="L43" i="5" l="1"/>
  <c r="L44" i="5" s="1"/>
  <c r="L45" i="5" s="1"/>
  <c r="L38" i="5"/>
  <c r="L39" i="5" s="1"/>
  <c r="N40" i="5" l="1"/>
  <c r="N53" i="5" s="1"/>
  <c r="L47" i="5"/>
  <c r="L58" i="5"/>
  <c r="L48" i="5" l="1"/>
  <c r="M29" i="5"/>
  <c r="M34" i="5" l="1"/>
  <c r="M35" i="5" s="1"/>
  <c r="L49" i="5"/>
  <c r="N26" i="5" s="1"/>
  <c r="N29" i="5" s="1"/>
  <c r="M30" i="5"/>
  <c r="M43" i="5" s="1"/>
  <c r="M44" i="5" s="1"/>
  <c r="M45" i="5" s="1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M38" i="5" l="1"/>
  <c r="M39" i="5" s="1"/>
  <c r="M58" i="5"/>
  <c r="N50" i="5"/>
  <c r="N54" i="5" s="1"/>
  <c r="N55" i="5" s="1"/>
  <c r="O40" i="5" l="1"/>
  <c r="O53" i="5" s="1"/>
  <c r="M47" i="5" l="1"/>
  <c r="M48" i="5" l="1"/>
  <c r="M49" i="5" l="1"/>
  <c r="O50" i="5" l="1"/>
  <c r="O54" i="5" s="1"/>
  <c r="O55" i="5" s="1"/>
  <c r="O26" i="5"/>
  <c r="O29" i="5" s="1"/>
  <c r="O34" i="5" l="1"/>
  <c r="P63" i="5" s="1"/>
  <c r="O30" i="5"/>
  <c r="N34" i="5"/>
  <c r="N35" i="5" s="1"/>
  <c r="O35" i="5" l="1"/>
  <c r="P65" i="5"/>
  <c r="O43" i="5"/>
  <c r="O44" i="5" s="1"/>
  <c r="O45" i="5" s="1"/>
  <c r="N30" i="5"/>
  <c r="N43" i="5" s="1"/>
  <c r="N44" i="5" s="1"/>
  <c r="N45" i="5" s="1"/>
  <c r="P65" i="6" l="1"/>
  <c r="N47" i="6"/>
  <c r="N48" i="6" s="1"/>
  <c r="N49" i="6" l="1"/>
  <c r="O58" i="5"/>
  <c r="N58" i="5"/>
  <c r="N47" i="5"/>
  <c r="N38" i="5"/>
  <c r="N39" i="5" s="1"/>
  <c r="P50" i="6" l="1"/>
  <c r="P54" i="6" s="1"/>
  <c r="P55" i="6" s="1"/>
  <c r="P26" i="6"/>
  <c r="P29" i="6" s="1"/>
  <c r="N48" i="5"/>
  <c r="P40" i="5"/>
  <c r="P53" i="5" s="1"/>
  <c r="P34" i="6" l="1"/>
  <c r="P68" i="6" s="1"/>
  <c r="P30" i="6"/>
  <c r="P43" i="6" s="1"/>
  <c r="P44" i="6" s="1"/>
  <c r="P45" i="6" s="1"/>
  <c r="N49" i="5"/>
  <c r="P35" i="6" l="1"/>
  <c r="P58" i="6" s="1"/>
  <c r="P50" i="5"/>
  <c r="P54" i="5" s="1"/>
  <c r="P55" i="5" s="1"/>
  <c r="P26" i="5"/>
  <c r="P29" i="5" s="1"/>
  <c r="P30" i="5" s="1"/>
  <c r="P43" i="5" s="1"/>
  <c r="P34" i="5" l="1"/>
  <c r="P68" i="5" s="1"/>
  <c r="P44" i="5"/>
  <c r="P45" i="5" s="1"/>
  <c r="P35" i="5" l="1"/>
  <c r="P58" i="5" s="1"/>
  <c r="P70" i="5"/>
  <c r="P69" i="6"/>
  <c r="P70" i="6" s="1"/>
  <c r="P72" i="6" s="1"/>
  <c r="P12" i="7" s="1"/>
  <c r="P72" i="5" l="1"/>
  <c r="P10" i="7" s="1"/>
</calcChain>
</file>

<file path=xl/sharedStrings.xml><?xml version="1.0" encoding="utf-8"?>
<sst xmlns="http://schemas.openxmlformats.org/spreadsheetml/2006/main" count="470" uniqueCount="181">
  <si>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</si>
  <si>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</si>
  <si>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</si>
  <si>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</si>
  <si>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</si>
  <si>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</si>
  <si>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</si>
  <si>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</si>
  <si>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</si>
  <si>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</si>
  <si>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</si>
  <si>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</si>
  <si>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</si>
  <si>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Text</t>
  </si>
  <si>
    <t>£m 3dp</t>
  </si>
  <si>
    <t>2012-13</t>
  </si>
  <si>
    <t>2013-14</t>
  </si>
  <si>
    <t>AMP.Years</t>
  </si>
  <si>
    <t>Calendar.Years</t>
  </si>
  <si>
    <t>Calendar year</t>
  </si>
  <si>
    <t>RPI</t>
  </si>
  <si>
    <t>End</t>
  </si>
  <si>
    <t>2011-12</t>
  </si>
  <si>
    <t>Actual Year</t>
  </si>
  <si>
    <t/>
  </si>
  <si>
    <t>% 4dp</t>
  </si>
  <si>
    <t>Retail Price Index</t>
  </si>
  <si>
    <t>AMP6 forecasting incentive adjustment including over / under recovery true up</t>
  </si>
  <si>
    <t>Penalty rate magnitude</t>
  </si>
  <si>
    <t>AMP5 RCM adjustment</t>
  </si>
  <si>
    <t>Model inputs</t>
  </si>
  <si>
    <t>Company Name</t>
  </si>
  <si>
    <t>WRFIM inputs</t>
  </si>
  <si>
    <t>WRFIM Parameters</t>
  </si>
  <si>
    <t>% 2dp</t>
  </si>
  <si>
    <t>Penalty rate (+/-)</t>
  </si>
  <si>
    <t>Allowed revenue</t>
  </si>
  <si>
    <t>12/13 price base</t>
  </si>
  <si>
    <t>Outturn price base</t>
  </si>
  <si>
    <t>Allowed Revenue</t>
  </si>
  <si>
    <t>Blind year adjustment</t>
  </si>
  <si>
    <t>Discount.Rate</t>
  </si>
  <si>
    <t>Blind year timing delay</t>
  </si>
  <si>
    <t>yr 0dp</t>
  </si>
  <si>
    <t>BlindYear.Delay</t>
  </si>
  <si>
    <t>Revenue</t>
  </si>
  <si>
    <t>Recovered revenue</t>
  </si>
  <si>
    <t>Minimum threshold (+/-)</t>
  </si>
  <si>
    <t>Maximum threshold (+/-)</t>
  </si>
  <si>
    <t>Threshold.Min</t>
  </si>
  <si>
    <t>Threshold.Max</t>
  </si>
  <si>
    <t>Penalty.Rate.General</t>
  </si>
  <si>
    <t>Boolean</t>
  </si>
  <si>
    <t>Recovered revenue - water</t>
  </si>
  <si>
    <t>Recovered revenue - wastewater</t>
  </si>
  <si>
    <t>RCM.BlindYear.Adj.Water</t>
  </si>
  <si>
    <t>AMP6.FI.Adj.Water</t>
  </si>
  <si>
    <t>Perc.Recovered.Water</t>
  </si>
  <si>
    <t>AMP5.RCM.Adj.Water</t>
  </si>
  <si>
    <t>WRFIM calculations - water</t>
  </si>
  <si>
    <t>Is a penalty  required?</t>
  </si>
  <si>
    <t>AMP5 RCM blind year adjustment (12/13 price base)</t>
  </si>
  <si>
    <t>AMP5 RCM blind year adjustment (Outturn price base)</t>
  </si>
  <si>
    <t>Allowed Revenue (Outturn price base)</t>
  </si>
  <si>
    <t>Blind year adjustments</t>
  </si>
  <si>
    <t>RCM adjustment</t>
  </si>
  <si>
    <t>To be completed at the end of PR14&gt;&gt;</t>
  </si>
  <si>
    <t>RecRev.Waste</t>
  </si>
  <si>
    <t>RecRev.Water</t>
  </si>
  <si>
    <t>AllRev.Water</t>
  </si>
  <si>
    <t>AllRev.Waste</t>
  </si>
  <si>
    <t>AllRev.Outturn.Water</t>
  </si>
  <si>
    <t>Adj.AllRev.Water</t>
  </si>
  <si>
    <t>1 WRFIM calculation</t>
  </si>
  <si>
    <t>Convert blind year to outturn price base and apply in 2016</t>
  </si>
  <si>
    <t>Calculate an adjusted allowed revenue using penalty and/or blind-year adjustment</t>
  </si>
  <si>
    <t>Performance is outside +/-6% variance level</t>
  </si>
  <si>
    <t>Is more detailed variance analyses required to be submitted?</t>
  </si>
  <si>
    <t>Threshold for additional variance analyses (+/-)</t>
  </si>
  <si>
    <t>Adjust allowed revenue by RFIM adjustment</t>
  </si>
  <si>
    <t>Allowed revenue - water</t>
  </si>
  <si>
    <t>Allowed revenue - wastewater</t>
  </si>
  <si>
    <t>Outturn price base plus 2 years</t>
  </si>
  <si>
    <t>No RPI and financing costs adjustments applied</t>
  </si>
  <si>
    <t>One year of RPI and financing costs adjustments applied</t>
  </si>
  <si>
    <t>AllRev.Outturn.Waste</t>
  </si>
  <si>
    <t>RCM.BlindYear.Adj.Waste</t>
  </si>
  <si>
    <t>AMP6.FI.Adj.Waste</t>
  </si>
  <si>
    <t>Adj.AllRev.Waste</t>
  </si>
  <si>
    <t>Perc.Recovered.Waste</t>
  </si>
  <si>
    <t>AMP5.RCM.Adj.Waste</t>
  </si>
  <si>
    <t>Blind year adjustment 14/15 - water</t>
  </si>
  <si>
    <t>Blind year adjustment 14/15 - waste</t>
  </si>
  <si>
    <t>BlindYear.1415.Adj.Water</t>
  </si>
  <si>
    <t>BlindYear.1415.Adj.Waste</t>
  </si>
  <si>
    <t>WRFIM calculations - waste</t>
  </si>
  <si>
    <t>Total reward / (penalty) at the end of AMP6</t>
  </si>
  <si>
    <t>Timeline</t>
  </si>
  <si>
    <t>WRFIM adjustments</t>
  </si>
  <si>
    <t>Total reward / (penalty) - water</t>
  </si>
  <si>
    <t>WRFIM.Water</t>
  </si>
  <si>
    <t>WRFIM.Waste</t>
  </si>
  <si>
    <t>Total reward / (penalty) - waste</t>
  </si>
  <si>
    <t>1 WRFIM adjustment at the end of AMP6</t>
  </si>
  <si>
    <t>Company Type</t>
  </si>
  <si>
    <t>Specified discount rate</t>
  </si>
  <si>
    <t>Additional.Analysis</t>
  </si>
  <si>
    <t>AMP5 RCM adjustment including financing rate adjustment</t>
  </si>
  <si>
    <t>Inflation.Yearly.Average</t>
  </si>
  <si>
    <t>RPI: Fin year average - percentage increase</t>
  </si>
  <si>
    <t>Indexation.Average</t>
  </si>
  <si>
    <t>Calculated (including override)</t>
  </si>
  <si>
    <t>Indexation.Average.Override</t>
  </si>
  <si>
    <t>Override</t>
  </si>
  <si>
    <t>RPI: Fin year average - inflate from year average (2012)</t>
  </si>
  <si>
    <t>Indexation.November</t>
  </si>
  <si>
    <t>Indexation.November.Override</t>
  </si>
  <si>
    <t>RPI: Financial year average - index</t>
  </si>
  <si>
    <t>Nr 1dp</t>
  </si>
  <si>
    <t>RPI: March - index</t>
  </si>
  <si>
    <t>RPI: February - index</t>
  </si>
  <si>
    <t>RPI: January - index</t>
  </si>
  <si>
    <t>RPI: December - index</t>
  </si>
  <si>
    <t>RPI: November - index</t>
  </si>
  <si>
    <t>RPI: October - index</t>
  </si>
  <si>
    <t>RPI: September- index</t>
  </si>
  <si>
    <t>RPI: August - index</t>
  </si>
  <si>
    <t>RPI: July - index</t>
  </si>
  <si>
    <t>RPI: June - index</t>
  </si>
  <si>
    <t>RPI: May - index</t>
  </si>
  <si>
    <t>RPI: April - index</t>
  </si>
  <si>
    <t>Forecast RPI</t>
  </si>
  <si>
    <t>Indexation.Check</t>
  </si>
  <si>
    <t>Completeness check</t>
  </si>
  <si>
    <t>RPI: Financial year average assumed percentage increase</t>
  </si>
  <si>
    <t>Actual RPI</t>
  </si>
  <si>
    <t>Indexation.November.Actual</t>
  </si>
  <si>
    <t>%</t>
  </si>
  <si>
    <t>Indexation.November.Actual.Override</t>
  </si>
  <si>
    <t>Forecast RPI: Basket year - cumulative % increase from 2012/13 basket value</t>
  </si>
  <si>
    <t>Actual RPI: Basket year - cumulative % increase from 2012/13 basket value</t>
  </si>
  <si>
    <t>Actual RPI: Nov - Nov % increase</t>
  </si>
  <si>
    <t>Indexation.November.Actual.YearOnYear</t>
  </si>
  <si>
    <t>Main revenue adjustment</t>
  </si>
  <si>
    <t>Main revenue adjustment - with financing adjustment</t>
  </si>
  <si>
    <t>Main revenue adjustment - with financing adjustment &amp; 2 year lag of inflation</t>
  </si>
  <si>
    <t>Penalty calculation</t>
  </si>
  <si>
    <t>Adjusted Allowed Revenue (AR)</t>
  </si>
  <si>
    <t>Revenue Recovered (RR)</t>
  </si>
  <si>
    <t>Allowed Revenue from FD</t>
  </si>
  <si>
    <t>Baseline revenue for calculation of penalties (AR*)</t>
  </si>
  <si>
    <t>Penalty adjustment - with financing adjustment</t>
  </si>
  <si>
    <t>Penalty adjustment - with financing adjustment &amp; 2 year lag of inflation</t>
  </si>
  <si>
    <t>Penalty adjustment</t>
  </si>
  <si>
    <t>Penalty adjustment - as incurred</t>
  </si>
  <si>
    <t>Main revenue adjustment - as incurred</t>
  </si>
  <si>
    <t>WRFIM adjustment</t>
  </si>
  <si>
    <t>WRFIM adjustment - as incurred</t>
  </si>
  <si>
    <t>Value of Year 4 main revenue adjustment at the end of AMP6</t>
  </si>
  <si>
    <t>Value of Year 4 penalty adjustment at the end of AMP6</t>
  </si>
  <si>
    <t>Value of Year 4 WRFIM adjustments at the end of AMP6</t>
  </si>
  <si>
    <t>Value of Year 5 main revenue adjustment at the end of AMP6</t>
  </si>
  <si>
    <t>Value of Year 5 penalty adjustment at the end of AMP6</t>
  </si>
  <si>
    <t>Value of Year 5 WRFIM adjustments at the end of AMP6</t>
  </si>
  <si>
    <t>Baseline.AllRev.Water</t>
  </si>
  <si>
    <t>Baseline.AllRev.Waste</t>
  </si>
  <si>
    <t>Penalty rate scaling</t>
  </si>
  <si>
    <t>Forecast error</t>
  </si>
  <si>
    <t>2 Application of penalty</t>
  </si>
  <si>
    <t>Determine the main revenue over /  under recovery</t>
  </si>
  <si>
    <t>Over (+) / Under (-) recovery versus adjusted allowed revenue</t>
  </si>
  <si>
    <t>% (under) / over recovered versus adjusted allowed revenue</t>
  </si>
  <si>
    <t>K</t>
  </si>
  <si>
    <t>Actual Nov-Nov RPI</t>
  </si>
  <si>
    <t>1 + (RPI + Kt )/100</t>
  </si>
  <si>
    <t>Nr</t>
  </si>
  <si>
    <t>K - water</t>
  </si>
  <si>
    <t>K - waste</t>
  </si>
  <si>
    <t>K.Water</t>
  </si>
  <si>
    <t>K.Waste</t>
  </si>
  <si>
    <t>14/15 price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</si>
</sst>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%_);\(0.00%\);\-\%_)"/>
    <numFmt numFmtId="168" formatCode="#,##0.0_);\(#,##0.0\);\-_)"/>
  </numFmts>
  <fonts count="84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b/>
      <sz val="26"/>
      <color theme="6" tint="-0.249977111117893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31" fillId="5" borderId="4" applyNumberFormat="0" applyAlignment="0" applyProtection="0"/>
    <xf numFmtId="0" fontId="36" fillId="6" borderId="5" applyNumberFormat="0" applyAlignment="0" applyProtection="0"/>
    <xf numFmtId="0" fontId="22" fillId="6" borderId="4" applyNumberFormat="0" applyAlignment="0" applyProtection="0"/>
    <xf numFmtId="0" fontId="32" fillId="0" borderId="6" applyNumberFormat="0" applyFill="0" applyAlignment="0" applyProtection="0"/>
    <xf numFmtId="0" fontId="23" fillId="7" borderId="7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164" fontId="8" fillId="0" borderId="10">
      <alignment horizontal="center"/>
    </xf>
    <xf numFmtId="0" fontId="9" fillId="0" borderId="11" applyNumberFormat="0" applyAlignment="0" applyProtection="0"/>
    <xf numFmtId="0" fontId="10" fillId="0" borderId="0" applyNumberFormat="0" applyAlignment="0" applyProtection="0"/>
    <xf numFmtId="0" fontId="11" fillId="0" borderId="12" applyNumberFormat="0" applyFill="0" applyAlignment="0">
      <alignment vertical="top"/>
    </xf>
    <xf numFmtId="0" fontId="12" fillId="0" borderId="13" applyNumberFormat="0" applyFill="0" applyAlignment="0"/>
    <xf numFmtId="0" fontId="13" fillId="0" borderId="0" applyNumberFormat="0" applyFill="0" applyAlignment="0"/>
    <xf numFmtId="0" fontId="14" fillId="33" borderId="14" applyNumberFormat="0" applyFont="0" applyAlignment="0" applyProtection="0"/>
    <xf numFmtId="0" fontId="14" fillId="34" borderId="14" applyNumberFormat="0" applyFont="0" applyAlignment="0" applyProtection="0"/>
    <xf numFmtId="0" fontId="14" fillId="35" borderId="15" applyNumberFormat="0" applyFont="0" applyAlignment="0" applyProtection="0"/>
    <xf numFmtId="0" fontId="15" fillId="0" borderId="0" applyNumberFormat="0" applyFill="0" applyBorder="0" applyAlignment="0" applyProtection="0"/>
    <xf numFmtId="0" fontId="5" fillId="36" borderId="14" applyNumberFormat="0" applyFont="0" applyAlignment="0" applyProtection="0"/>
    <xf numFmtId="0" fontId="5" fillId="37" borderId="15" applyNumberFormat="0" applyFont="0" applyAlignment="0" applyProtection="0"/>
    <xf numFmtId="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9" fontId="18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9" fillId="0" borderId="0" applyFill="0" applyBorder="0" applyAlignment="0" applyProtection="0"/>
    <xf numFmtId="49" fontId="19" fillId="0" borderId="0" applyNumberFormat="0" applyAlignment="0" applyProtection="0">
      <alignment horizontal="left"/>
    </xf>
    <xf numFmtId="49" fontId="20" fillId="0" borderId="16" applyNumberFormat="0" applyAlignment="0" applyProtection="0">
      <alignment horizontal="left" wrapText="1"/>
    </xf>
    <xf numFmtId="49" fontId="20" fillId="0" borderId="0" applyNumberFormat="0" applyAlignment="0" applyProtection="0">
      <alignment horizontal="left" wrapText="1"/>
    </xf>
    <xf numFmtId="49" fontId="21" fillId="0" borderId="0" applyAlignment="0" applyProtection="0">
      <alignment horizontal="left"/>
    </xf>
    <xf numFmtId="0" fontId="23" fillId="38" borderId="0" applyNumberFormat="0" applyAlignment="0" applyProtection="0"/>
    <xf numFmtId="0" fontId="25" fillId="0" borderId="10" applyNumberFormat="0" applyAlignment="0" applyProtection="0"/>
    <xf numFmtId="0" fontId="30" fillId="39" borderId="0" applyNumberFormat="0" applyFont="0" applyAlignment="0" applyProtection="0"/>
    <xf numFmtId="0" fontId="34" fillId="40" borderId="0" applyNumberFormat="0" applyAlignment="0" applyProtection="0"/>
    <xf numFmtId="0" fontId="35" fillId="0" borderId="0"/>
    <xf numFmtId="0" fontId="14" fillId="0" borderId="0"/>
    <xf numFmtId="0" fontId="35" fillId="0" borderId="0"/>
    <xf numFmtId="0" fontId="35" fillId="8" borderId="8" applyNumberFormat="0" applyFont="0" applyAlignment="0" applyProtection="0"/>
    <xf numFmtId="0" fontId="16" fillId="0" borderId="0"/>
    <xf numFmtId="0" fontId="23" fillId="41" borderId="10" applyNumberFormat="0" applyAlignment="0" applyProtection="0"/>
    <xf numFmtId="0" fontId="14" fillId="42" borderId="14" applyNumberFormat="0" applyFont="0" applyAlignment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3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 vertical="top"/>
    </xf>
    <xf numFmtId="0" fontId="53" fillId="51" borderId="0" applyNumberFormat="0" applyBorder="0" applyAlignment="0" applyProtection="0"/>
    <xf numFmtId="0" fontId="53" fillId="34" borderId="0" applyNumberFormat="0" applyBorder="0" applyAlignment="0" applyProtection="0"/>
    <xf numFmtId="0" fontId="53" fillId="52" borderId="0" applyNumberFormat="0" applyBorder="0" applyAlignment="0" applyProtection="0"/>
    <xf numFmtId="0" fontId="53" fillId="51" borderId="0" applyNumberFormat="0" applyBorder="0" applyAlignment="0" applyProtection="0"/>
    <xf numFmtId="0" fontId="53" fillId="53" borderId="0" applyNumberFormat="0" applyBorder="0" applyAlignment="0" applyProtection="0"/>
    <xf numFmtId="0" fontId="53" fillId="3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33" borderId="0" applyNumberFormat="0" applyBorder="0" applyAlignment="0" applyProtection="0"/>
    <xf numFmtId="0" fontId="53" fillId="54" borderId="0" applyNumberFormat="0" applyBorder="0" applyAlignment="0" applyProtection="0"/>
    <xf numFmtId="0" fontId="53" fillId="56" borderId="0" applyNumberFormat="0" applyBorder="0" applyAlignment="0" applyProtection="0"/>
    <xf numFmtId="0" fontId="5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5" borderId="0" applyNumberFormat="0" applyBorder="0" applyAlignment="0" applyProtection="0"/>
    <xf numFmtId="0" fontId="54" fillId="33" borderId="0" applyNumberFormat="0" applyBorder="0" applyAlignment="0" applyProtection="0"/>
    <xf numFmtId="0" fontId="54" fillId="54" borderId="0" applyNumberFormat="0" applyBorder="0" applyAlignment="0" applyProtection="0"/>
    <xf numFmtId="0" fontId="54" fillId="57" borderId="0" applyNumberFormat="0" applyBorder="0" applyAlignment="0" applyProtection="0"/>
    <xf numFmtId="0" fontId="54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57" borderId="0" applyNumberFormat="0" applyBorder="0" applyAlignment="0" applyProtection="0"/>
    <xf numFmtId="0" fontId="54" fillId="6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55" fillId="62" borderId="0" applyNumberFormat="0" applyBorder="0" applyAlignment="0" applyProtection="0"/>
    <xf numFmtId="37" fontId="43" fillId="63" borderId="24">
      <alignment horizontal="left"/>
    </xf>
    <xf numFmtId="37" fontId="40" fillId="63" borderId="25"/>
    <xf numFmtId="0" fontId="16" fillId="63" borderId="23" applyNumberFormat="0" applyBorder="0"/>
    <xf numFmtId="0" fontId="16" fillId="63" borderId="23" applyNumberFormat="0" applyBorder="0"/>
    <xf numFmtId="0" fontId="16" fillId="63" borderId="23" applyNumberFormat="0" applyBorder="0"/>
    <xf numFmtId="0" fontId="56" fillId="51" borderId="26" applyNumberFormat="0" applyAlignment="0" applyProtection="0"/>
    <xf numFmtId="0" fontId="57" fillId="64" borderId="27" applyNumberFormat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3" fillId="65" borderId="0">
      <alignment vertical="top"/>
    </xf>
    <xf numFmtId="0" fontId="16" fillId="0" borderId="28">
      <alignment vertical="top"/>
    </xf>
    <xf numFmtId="0" fontId="16" fillId="50" borderId="20">
      <alignment vertical="top"/>
    </xf>
    <xf numFmtId="0" fontId="43" fillId="50" borderId="0">
      <alignment vertical="top"/>
    </xf>
    <xf numFmtId="0" fontId="16" fillId="66" borderId="0">
      <alignment vertical="top"/>
    </xf>
    <xf numFmtId="0" fontId="60" fillId="67" borderId="0" applyNumberFormat="0" applyBorder="0" applyAlignment="0" applyProtection="0"/>
    <xf numFmtId="0" fontId="61" fillId="63" borderId="29"/>
    <xf numFmtId="37" fontId="16" fillId="63" borderId="0">
      <alignment horizontal="right"/>
    </xf>
    <xf numFmtId="37" fontId="16" fillId="63" borderId="0">
      <alignment horizontal="right"/>
    </xf>
    <xf numFmtId="37" fontId="16" fillId="63" borderId="0">
      <alignment horizontal="right"/>
    </xf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4" fillId="0" borderId="3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34" borderId="26" applyNumberFormat="0" applyAlignment="0" applyProtection="0"/>
    <xf numFmtId="0" fontId="68" fillId="0" borderId="33" applyNumberFormat="0" applyFill="0" applyAlignment="0" applyProtection="0"/>
    <xf numFmtId="0" fontId="69" fillId="33" borderId="0" applyNumberFormat="0" applyBorder="0" applyAlignment="0" applyProtection="0"/>
    <xf numFmtId="0" fontId="70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58" fillId="0" borderId="0"/>
    <xf numFmtId="0" fontId="71" fillId="51" borderId="3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37" fontId="75" fillId="68" borderId="36"/>
    <xf numFmtId="0" fontId="76" fillId="0" borderId="37">
      <alignment horizontal="right"/>
    </xf>
    <xf numFmtId="0" fontId="16" fillId="0" borderId="0"/>
    <xf numFmtId="0" fontId="5" fillId="0" borderId="0"/>
    <xf numFmtId="0" fontId="16" fillId="50" borderId="38"/>
    <xf numFmtId="0" fontId="16" fillId="66" borderId="0"/>
    <xf numFmtId="0" fontId="16" fillId="66" borderId="0"/>
    <xf numFmtId="0" fontId="52" fillId="0" borderId="0"/>
    <xf numFmtId="0" fontId="23" fillId="41" borderId="38" applyNumberFormat="0" applyAlignment="0" applyProtection="0"/>
  </cellStyleXfs>
  <cellXfs count="142">
    <xf numFmtId="0" fontId="0" fillId="0" borderId="0" xfId="0"/>
    <xf numFmtId="0" fontId="39" fillId="44" borderId="17" xfId="0" applyFont="1" applyFill="1" applyBorder="1" applyAlignment="1" applyProtection="1">
      <alignment horizontal="left" vertical="center"/>
    </xf>
    <xf numFmtId="0" fontId="13" fillId="0" borderId="0" xfId="45" applyFont="1"/>
    <xf numFmtId="0" fontId="35" fillId="0" borderId="0" xfId="0" applyFont="1"/>
    <xf numFmtId="1" fontId="40" fillId="0" borderId="17" xfId="0" applyNumberFormat="1" applyFont="1" applyFill="1" applyBorder="1" applyAlignment="1" applyProtection="1">
      <alignment horizontal="center"/>
    </xf>
    <xf numFmtId="1" fontId="41" fillId="43" borderId="17" xfId="0" applyNumberFormat="1" applyFont="1" applyFill="1" applyBorder="1" applyAlignment="1" applyProtection="1">
      <alignment horizontal="center"/>
    </xf>
    <xf numFmtId="0" fontId="35" fillId="33" borderId="14" xfId="46" applyNumberFormat="1" applyFont="1"/>
    <xf numFmtId="0" fontId="43" fillId="0" borderId="0" xfId="0" applyFont="1" applyFill="1" applyAlignment="1">
      <alignment vertical="center"/>
    </xf>
    <xf numFmtId="164" fontId="16" fillId="46" borderId="20" xfId="0" applyNumberFormat="1" applyFont="1" applyFill="1" applyBorder="1" applyAlignment="1">
      <alignment horizontal="right" vertical="center"/>
    </xf>
    <xf numFmtId="49" fontId="44" fillId="45" borderId="18" xfId="0" applyNumberFormat="1" applyFont="1" applyFill="1" applyBorder="1" applyAlignment="1">
      <alignment horizontal="right" vertical="center"/>
    </xf>
    <xf numFmtId="0" fontId="45" fillId="45" borderId="19" xfId="0" applyFont="1" applyFill="1" applyBorder="1" applyAlignment="1">
      <alignment horizontal="left" vertical="center"/>
    </xf>
    <xf numFmtId="0" fontId="44" fillId="45" borderId="19" xfId="0" applyFont="1" applyFill="1" applyBorder="1" applyAlignment="1">
      <alignment horizontal="left" vertical="center"/>
    </xf>
    <xf numFmtId="0" fontId="44" fillId="0" borderId="0" xfId="0" applyFont="1"/>
    <xf numFmtId="49" fontId="44" fillId="45" borderId="17" xfId="0" applyNumberFormat="1" applyFont="1" applyFill="1" applyBorder="1" applyAlignment="1">
      <alignment horizontal="right" vertical="center"/>
    </xf>
    <xf numFmtId="0" fontId="42" fillId="0" borderId="0" xfId="0" applyFont="1"/>
    <xf numFmtId="0" fontId="35" fillId="0" borderId="0" xfId="0" applyFont="1"/>
    <xf numFmtId="0" fontId="42" fillId="48" borderId="21" xfId="0" applyFont="1" applyFill="1" applyBorder="1"/>
    <xf numFmtId="0" fontId="42" fillId="48" borderId="22" xfId="0" applyFont="1" applyFill="1" applyBorder="1"/>
    <xf numFmtId="166" fontId="35" fillId="0" borderId="0" xfId="0" applyNumberFormat="1" applyFont="1"/>
    <xf numFmtId="166" fontId="44" fillId="45" borderId="19" xfId="0" applyNumberFormat="1" applyFont="1" applyFill="1" applyBorder="1" applyAlignment="1">
      <alignment horizontal="left" vertical="center"/>
    </xf>
    <xf numFmtId="0" fontId="4" fillId="0" borderId="0" xfId="0" applyFont="1"/>
    <xf numFmtId="0" fontId="46" fillId="0" borderId="0" xfId="0" applyFont="1"/>
    <xf numFmtId="0" fontId="42" fillId="0" borderId="0" xfId="0" applyFont="1" applyAlignment="1">
      <alignment horizontal="center"/>
    </xf>
    <xf numFmtId="0" fontId="3" fillId="0" borderId="0" xfId="0" applyFont="1"/>
    <xf numFmtId="0" fontId="49" fillId="44" borderId="19" xfId="72" applyFont="1" applyFill="1" applyBorder="1" applyAlignment="1">
      <alignment horizontal="left" vertical="center"/>
    </xf>
    <xf numFmtId="0" fontId="2" fillId="0" borderId="0" xfId="0" applyFont="1"/>
    <xf numFmtId="0" fontId="35" fillId="0" borderId="0" xfId="0" applyFont="1" applyAlignment="1">
      <alignment horizontal="center"/>
    </xf>
    <xf numFmtId="0" fontId="44" fillId="4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5" fillId="0" borderId="0" xfId="0" applyFont="1" applyBorder="1"/>
    <xf numFmtId="0" fontId="77" fillId="0" borderId="0" xfId="0" applyFont="1"/>
    <xf numFmtId="0" fontId="42" fillId="0" borderId="0" xfId="0" applyFont="1" applyAlignment="1">
      <alignment horizontal="left" indent="1"/>
    </xf>
    <xf numFmtId="166" fontId="3" fillId="0" borderId="0" xfId="0" applyNumberFormat="1" applyFont="1" applyBorder="1"/>
    <xf numFmtId="164" fontId="35" fillId="33" borderId="14" xfId="46" applyNumberFormat="1" applyFont="1"/>
    <xf numFmtId="0" fontId="2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shrinkToFit="1"/>
    </xf>
    <xf numFmtId="0" fontId="2" fillId="0" borderId="20" xfId="0" applyFont="1" applyFill="1" applyBorder="1"/>
    <xf numFmtId="166" fontId="3" fillId="0" borderId="0" xfId="0" applyNumberFormat="1" applyFont="1" applyFill="1" applyBorder="1"/>
    <xf numFmtId="0" fontId="2" fillId="0" borderId="0" xfId="0" applyFont="1" applyAlignment="1">
      <alignment horizontal="left" indent="2"/>
    </xf>
    <xf numFmtId="0" fontId="0" fillId="0" borderId="0" xfId="0" applyFont="1"/>
    <xf numFmtId="166" fontId="35" fillId="0" borderId="0" xfId="0" applyNumberFormat="1" applyFont="1" applyFill="1"/>
    <xf numFmtId="167" fontId="35" fillId="47" borderId="14" xfId="46" applyNumberFormat="1" applyFont="1" applyFill="1"/>
    <xf numFmtId="167" fontId="35" fillId="0" borderId="0" xfId="0" applyNumberFormat="1" applyFont="1" applyFill="1"/>
    <xf numFmtId="164" fontId="0" fillId="36" borderId="14" xfId="50" applyNumberFormat="1" applyFont="1"/>
    <xf numFmtId="0" fontId="35" fillId="0" borderId="0" xfId="0" applyFont="1" applyFill="1"/>
    <xf numFmtId="0" fontId="44" fillId="45" borderId="17" xfId="0" applyFont="1" applyFill="1" applyBorder="1" applyAlignment="1">
      <alignment horizontal="left" vertical="center"/>
    </xf>
    <xf numFmtId="0" fontId="49" fillId="44" borderId="17" xfId="72" applyFont="1" applyFill="1" applyBorder="1" applyAlignment="1">
      <alignment horizontal="left" vertical="center"/>
    </xf>
    <xf numFmtId="166" fontId="44" fillId="45" borderId="17" xfId="0" applyNumberFormat="1" applyFont="1" applyFill="1" applyBorder="1" applyAlignment="1">
      <alignment horizontal="left" vertical="center"/>
    </xf>
    <xf numFmtId="0" fontId="77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/>
    <xf numFmtId="165" fontId="16" fillId="33" borderId="14" xfId="46" applyNumberFormat="1" applyFont="1"/>
    <xf numFmtId="0" fontId="4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0" fontId="49" fillId="0" borderId="0" xfId="72" applyFont="1" applyFill="1" applyBorder="1" applyAlignment="1">
      <alignment horizontal="left" vertical="center"/>
    </xf>
    <xf numFmtId="0" fontId="0" fillId="0" borderId="0" xfId="0" applyFill="1" applyBorder="1"/>
    <xf numFmtId="0" fontId="13" fillId="0" borderId="0" xfId="45" applyFont="1" applyFill="1" applyBorder="1"/>
    <xf numFmtId="0" fontId="78" fillId="44" borderId="17" xfId="0" applyFont="1" applyFill="1" applyBorder="1" applyAlignment="1" applyProtection="1">
      <alignment horizontal="left" vertical="center"/>
    </xf>
    <xf numFmtId="0" fontId="79" fillId="0" borderId="0" xfId="0" applyFont="1"/>
    <xf numFmtId="0" fontId="80" fillId="45" borderId="19" xfId="0" applyFont="1" applyFill="1" applyBorder="1" applyAlignment="1">
      <alignment horizontal="left" vertical="center"/>
    </xf>
    <xf numFmtId="0" fontId="81" fillId="48" borderId="22" xfId="0" applyFont="1" applyFill="1" applyBorder="1"/>
    <xf numFmtId="0" fontId="82" fillId="0" borderId="0" xfId="0" applyFont="1"/>
    <xf numFmtId="0" fontId="83" fillId="44" borderId="19" xfId="72" applyFont="1" applyFill="1" applyBorder="1" applyAlignment="1">
      <alignment horizontal="left" vertical="center"/>
    </xf>
    <xf numFmtId="0" fontId="0" fillId="0" borderId="0" xfId="0" applyNumberFormat="1"/>
    <xf numFmtId="165" fontId="16" fillId="47" borderId="14" xfId="46" applyNumberFormat="1" applyFont="1" applyFill="1"/>
    <xf numFmtId="0" fontId="16" fillId="0" borderId="0" xfId="159" applyFont="1"/>
    <xf numFmtId="0" fontId="51" fillId="0" borderId="0" xfId="159" applyFont="1"/>
    <xf numFmtId="0" fontId="51" fillId="49" borderId="22" xfId="159" applyFont="1" applyFill="1" applyBorder="1"/>
    <xf numFmtId="0" fontId="16" fillId="49" borderId="22" xfId="159" applyFont="1" applyFill="1" applyBorder="1"/>
    <xf numFmtId="0" fontId="16" fillId="49" borderId="22" xfId="159" applyFont="1" applyFill="1" applyBorder="1" applyAlignment="1"/>
    <xf numFmtId="0" fontId="43" fillId="49" borderId="22" xfId="159" applyFont="1" applyFill="1" applyBorder="1"/>
    <xf numFmtId="0" fontId="16" fillId="0" borderId="0" xfId="159" applyFont="1" applyFill="1" applyBorder="1" applyAlignment="1" applyProtection="1">
      <alignment vertical="center"/>
    </xf>
    <xf numFmtId="0" fontId="51" fillId="0" borderId="0" xfId="159" applyFont="1" applyFill="1" applyBorder="1" applyAlignment="1" applyProtection="1">
      <alignment vertical="center"/>
    </xf>
    <xf numFmtId="167" fontId="16" fillId="0" borderId="0" xfId="159" applyNumberFormat="1" applyFont="1" applyFill="1" applyBorder="1" applyAlignment="1" applyProtection="1">
      <alignment horizontal="right" vertical="center"/>
    </xf>
    <xf numFmtId="10" fontId="16" fillId="0" borderId="0" xfId="159" applyNumberFormat="1" applyFont="1" applyFill="1" applyAlignment="1">
      <alignment horizontal="left" vertical="center"/>
    </xf>
    <xf numFmtId="10" fontId="16" fillId="0" borderId="0" xfId="152" applyNumberFormat="1" applyFont="1" applyFill="1" applyAlignment="1" applyProtection="1">
      <alignment vertical="center"/>
    </xf>
    <xf numFmtId="10" fontId="16" fillId="0" borderId="0" xfId="159" applyNumberFormat="1" applyFont="1" applyFill="1" applyAlignment="1">
      <alignment shrinkToFit="1"/>
    </xf>
    <xf numFmtId="0" fontId="16" fillId="0" borderId="0" xfId="159" applyFont="1" applyFill="1" applyAlignment="1" applyProtection="1">
      <alignment vertical="center"/>
    </xf>
    <xf numFmtId="0" fontId="16" fillId="0" borderId="0" xfId="159" applyFont="1" applyFill="1" applyBorder="1" applyAlignment="1" applyProtection="1">
      <alignment horizontal="left" vertical="center" indent="1"/>
    </xf>
    <xf numFmtId="167" fontId="16" fillId="0" borderId="0" xfId="159" applyNumberFormat="1" applyFont="1" applyFill="1" applyBorder="1" applyAlignment="1" applyProtection="1">
      <alignment horizontal="left" vertical="center"/>
    </xf>
    <xf numFmtId="167" fontId="16" fillId="47" borderId="38" xfId="159" applyNumberFormat="1" applyFont="1" applyFill="1" applyBorder="1" applyAlignment="1" applyProtection="1">
      <alignment horizontal="right" vertical="center"/>
      <protection locked="0"/>
    </xf>
    <xf numFmtId="0" fontId="16" fillId="0" borderId="0" xfId="160" applyFont="1" applyFill="1" applyBorder="1" applyAlignment="1" applyProtection="1">
      <alignment horizontal="left" vertical="center" indent="1"/>
    </xf>
    <xf numFmtId="1" fontId="43" fillId="0" borderId="0" xfId="152" applyNumberFormat="1" applyFont="1" applyFill="1" applyAlignment="1" applyProtection="1">
      <alignment vertical="center"/>
    </xf>
    <xf numFmtId="0" fontId="43" fillId="0" borderId="0" xfId="160" applyFont="1" applyFill="1" applyBorder="1" applyAlignment="1" applyProtection="1">
      <alignment vertical="center"/>
    </xf>
    <xf numFmtId="168" fontId="16" fillId="0" borderId="39" xfId="159" applyNumberFormat="1" applyFont="1" applyFill="1" applyBorder="1" applyAlignment="1">
      <alignment horizontal="right" vertical="center"/>
    </xf>
    <xf numFmtId="166" fontId="16" fillId="0" borderId="39" xfId="159" applyNumberFormat="1" applyFont="1" applyFill="1" applyBorder="1" applyAlignment="1">
      <alignment horizontal="right" vertical="center"/>
    </xf>
    <xf numFmtId="0" fontId="16" fillId="0" borderId="0" xfId="159" applyFont="1" applyFill="1" applyAlignment="1">
      <alignment horizontal="left" vertical="center" indent="1"/>
    </xf>
    <xf numFmtId="0" fontId="16" fillId="0" borderId="0" xfId="159" applyFont="1" applyFill="1" applyAlignment="1">
      <alignment shrinkToFit="1"/>
    </xf>
    <xf numFmtId="0" fontId="16" fillId="0" borderId="0" xfId="159" applyFont="1" applyFill="1" applyBorder="1" applyAlignment="1">
      <alignment horizontal="left" vertical="center"/>
    </xf>
    <xf numFmtId="168" fontId="16" fillId="0" borderId="0" xfId="159" applyNumberFormat="1" applyFont="1" applyAlignment="1">
      <alignment horizontal="right"/>
    </xf>
    <xf numFmtId="164" fontId="16" fillId="46" borderId="38" xfId="159" applyNumberFormat="1" applyFont="1" applyFill="1" applyBorder="1" applyAlignment="1">
      <alignment horizontal="right" vertical="center"/>
    </xf>
    <xf numFmtId="165" fontId="16" fillId="69" borderId="38" xfId="159" applyNumberFormat="1" applyFont="1" applyFill="1" applyBorder="1" applyAlignment="1">
      <alignment horizontal="right"/>
    </xf>
    <xf numFmtId="0" fontId="16" fillId="0" borderId="0" xfId="159" applyFont="1" applyFill="1" applyAlignment="1" applyProtection="1">
      <alignment horizontal="right" vertical="center"/>
    </xf>
    <xf numFmtId="0" fontId="43" fillId="0" borderId="0" xfId="159" applyFont="1" applyFill="1" applyBorder="1" applyAlignment="1" applyProtection="1">
      <alignment horizontal="left" vertical="center"/>
    </xf>
    <xf numFmtId="0" fontId="16" fillId="0" borderId="0" xfId="159" applyFont="1" applyFill="1" applyBorder="1" applyAlignment="1" applyProtection="1">
      <alignment horizontal="left" vertical="center"/>
    </xf>
    <xf numFmtId="10" fontId="16" fillId="0" borderId="0" xfId="152" applyNumberFormat="1" applyFont="1" applyFill="1" applyBorder="1" applyAlignment="1" applyProtection="1">
      <alignment vertical="center"/>
    </xf>
    <xf numFmtId="10" fontId="51" fillId="0" borderId="0" xfId="152" applyNumberFormat="1" applyFont="1" applyFill="1" applyBorder="1" applyAlignment="1" applyProtection="1">
      <alignment vertical="center"/>
    </xf>
    <xf numFmtId="167" fontId="16" fillId="0" borderId="0" xfId="152" applyNumberFormat="1" applyFont="1" applyFill="1" applyBorder="1" applyAlignment="1" applyProtection="1">
      <alignment horizontal="center"/>
    </xf>
    <xf numFmtId="10" fontId="16" fillId="0" borderId="0" xfId="152" applyNumberFormat="1" applyFont="1" applyFill="1" applyBorder="1" applyAlignment="1" applyProtection="1">
      <alignment horizontal="left" vertical="center"/>
    </xf>
    <xf numFmtId="167" fontId="16" fillId="0" borderId="0" xfId="152" applyNumberFormat="1" applyFont="1" applyFill="1" applyBorder="1" applyProtection="1"/>
    <xf numFmtId="167" fontId="16" fillId="47" borderId="38" xfId="152" applyNumberFormat="1" applyFont="1" applyFill="1" applyBorder="1" applyProtection="1"/>
    <xf numFmtId="168" fontId="16" fillId="0" borderId="39" xfId="159" applyNumberFormat="1" applyFont="1" applyFill="1" applyBorder="1" applyAlignment="1" applyProtection="1">
      <alignment horizontal="right" vertical="center"/>
    </xf>
    <xf numFmtId="168" fontId="16" fillId="47" borderId="38" xfId="159" applyNumberFormat="1" applyFont="1" applyFill="1" applyBorder="1" applyAlignment="1" applyProtection="1">
      <alignment horizontal="right" vertical="center"/>
    </xf>
    <xf numFmtId="0" fontId="44" fillId="45" borderId="17" xfId="160" applyFont="1" applyFill="1" applyBorder="1" applyAlignment="1">
      <alignment horizontal="left" vertical="center"/>
    </xf>
    <xf numFmtId="0" fontId="45" fillId="45" borderId="17" xfId="160" applyFont="1" applyFill="1" applyBorder="1" applyAlignment="1">
      <alignment horizontal="left" vertical="center"/>
    </xf>
    <xf numFmtId="49" fontId="44" fillId="45" borderId="17" xfId="160" applyNumberFormat="1" applyFont="1" applyFill="1" applyBorder="1" applyAlignment="1">
      <alignment horizontal="right" vertical="center"/>
    </xf>
    <xf numFmtId="49" fontId="44" fillId="45" borderId="40" xfId="160" applyNumberFormat="1" applyFont="1" applyFill="1" applyBorder="1" applyAlignment="1">
      <alignment horizontal="right" vertical="center"/>
    </xf>
    <xf numFmtId="164" fontId="16" fillId="46" borderId="38" xfId="160" applyNumberFormat="1" applyFont="1" applyFill="1" applyBorder="1" applyAlignment="1">
      <alignment horizontal="right" vertical="center"/>
    </xf>
    <xf numFmtId="0" fontId="2" fillId="0" borderId="0" xfId="160" applyFont="1"/>
    <xf numFmtId="1" fontId="16" fillId="0" borderId="0" xfId="152" applyNumberFormat="1" applyFont="1" applyFill="1" applyBorder="1" applyAlignment="1" applyProtection="1">
      <alignment vertical="center"/>
    </xf>
    <xf numFmtId="1" fontId="51" fillId="0" borderId="0" xfId="152" applyNumberFormat="1" applyFont="1" applyFill="1" applyBorder="1" applyAlignment="1" applyProtection="1">
      <alignment vertical="center"/>
    </xf>
    <xf numFmtId="0" fontId="42" fillId="0" borderId="0" xfId="160" applyFont="1" applyAlignment="1">
      <alignment horizontal="center"/>
    </xf>
    <xf numFmtId="1" fontId="16" fillId="0" borderId="0" xfId="152" applyNumberFormat="1" applyFont="1" applyFill="1" applyAlignment="1" applyProtection="1">
      <alignment vertical="center"/>
    </xf>
    <xf numFmtId="1" fontId="16" fillId="0" borderId="0" xfId="152" applyNumberFormat="1" applyFont="1" applyFill="1" applyBorder="1" applyAlignment="1" applyProtection="1">
      <alignment horizontal="left" vertical="center"/>
    </xf>
    <xf numFmtId="1" fontId="16" fillId="0" borderId="0" xfId="159" applyNumberFormat="1" applyFont="1" applyFill="1" applyBorder="1" applyAlignment="1" applyProtection="1">
      <alignment horizontal="right" vertical="center"/>
      <protection hidden="1"/>
    </xf>
    <xf numFmtId="1" fontId="51" fillId="0" borderId="0" xfId="159" applyNumberFormat="1" applyFont="1" applyFill="1" applyBorder="1" applyAlignment="1" applyProtection="1">
      <alignment horizontal="right" vertical="center"/>
      <protection hidden="1"/>
    </xf>
    <xf numFmtId="0" fontId="43" fillId="0" borderId="0" xfId="159" applyFont="1" applyFill="1" applyAlignment="1">
      <alignment horizontal="left" vertical="center"/>
    </xf>
    <xf numFmtId="1" fontId="43" fillId="0" borderId="0" xfId="159" applyNumberFormat="1" applyFont="1" applyFill="1" applyBorder="1" applyAlignment="1" applyProtection="1">
      <alignment horizontal="right" vertical="center"/>
      <protection hidden="1"/>
    </xf>
    <xf numFmtId="1" fontId="51" fillId="0" borderId="0" xfId="159" applyNumberFormat="1" applyFont="1" applyFill="1" applyBorder="1" applyAlignment="1" applyProtection="1">
      <alignment horizontal="left" vertical="center"/>
      <protection hidden="1"/>
    </xf>
    <xf numFmtId="1" fontId="40" fillId="0" borderId="17" xfId="160" applyNumberFormat="1" applyFont="1" applyFill="1" applyBorder="1" applyAlignment="1" applyProtection="1">
      <alignment horizontal="center"/>
    </xf>
    <xf numFmtId="1" fontId="41" fillId="43" borderId="17" xfId="160" applyNumberFormat="1" applyFont="1" applyFill="1" applyBorder="1" applyAlignment="1" applyProtection="1">
      <alignment horizontal="center"/>
    </xf>
    <xf numFmtId="1" fontId="45" fillId="0" borderId="0" xfId="159" applyNumberFormat="1" applyFont="1" applyFill="1" applyBorder="1" applyAlignment="1" applyProtection="1">
      <alignment horizontal="left" vertical="center"/>
    </xf>
    <xf numFmtId="0" fontId="16" fillId="0" borderId="0" xfId="159" applyNumberFormat="1" applyFont="1" applyFill="1" applyBorder="1" applyAlignment="1">
      <alignment vertical="center"/>
    </xf>
    <xf numFmtId="0" fontId="16" fillId="0" borderId="0" xfId="159" applyNumberFormat="1" applyFont="1" applyFill="1" applyBorder="1" applyAlignment="1">
      <alignment horizontal="center" vertical="center" shrinkToFit="1"/>
    </xf>
    <xf numFmtId="0" fontId="16" fillId="0" borderId="0" xfId="159" applyNumberFormat="1" applyFont="1" applyFill="1" applyBorder="1" applyAlignment="1">
      <alignment vertical="center" shrinkToFit="1"/>
    </xf>
    <xf numFmtId="0" fontId="16" fillId="0" borderId="0" xfId="159" applyFont="1" applyFill="1" applyBorder="1"/>
    <xf numFmtId="0" fontId="16" fillId="0" borderId="0" xfId="159" applyFont="1" applyFill="1"/>
    <xf numFmtId="0" fontId="16" fillId="0" borderId="0" xfId="159" applyFont="1" applyFill="1" applyBorder="1" applyAlignment="1">
      <alignment horizontal="right" vertical="center"/>
    </xf>
    <xf numFmtId="0" fontId="16" fillId="0" borderId="0" xfId="159" applyFont="1" applyFill="1" applyBorder="1" applyAlignment="1">
      <alignment horizontal="left" vertical="center" shrinkToFit="1"/>
    </xf>
    <xf numFmtId="1" fontId="50" fillId="44" borderId="17" xfId="159" applyNumberFormat="1" applyFont="1" applyFill="1" applyBorder="1" applyAlignment="1">
      <alignment horizontal="left" vertical="center"/>
    </xf>
    <xf numFmtId="0" fontId="19" fillId="44" borderId="0" xfId="159" applyNumberFormat="1" applyFont="1" applyFill="1" applyBorder="1" applyAlignment="1">
      <alignment vertical="center"/>
    </xf>
    <xf numFmtId="0" fontId="47" fillId="44" borderId="17" xfId="159" applyFont="1" applyFill="1" applyBorder="1" applyAlignment="1">
      <alignment horizontal="right" vertical="center"/>
    </xf>
    <xf numFmtId="0" fontId="47" fillId="44" borderId="0" xfId="159" applyFont="1" applyFill="1" applyBorder="1" applyAlignment="1">
      <alignment horizontal="right" vertical="center"/>
    </xf>
    <xf numFmtId="0" fontId="49" fillId="44" borderId="17" xfId="159" applyFont="1" applyFill="1" applyBorder="1" applyAlignment="1">
      <alignment horizontal="left" vertical="center"/>
    </xf>
    <xf numFmtId="49" fontId="48" fillId="44" borderId="17" xfId="159" applyNumberFormat="1" applyFont="1" applyFill="1" applyBorder="1" applyAlignment="1"/>
    <xf numFmtId="0" fontId="47" fillId="44" borderId="17" xfId="159" applyFont="1" applyFill="1" applyBorder="1" applyAlignment="1">
      <alignment vertical="center"/>
    </xf>
    <xf numFmtId="167" fontId="16" fillId="48" borderId="0" xfId="159" applyNumberFormat="1" applyFont="1" applyFill="1" applyBorder="1" applyAlignment="1" applyProtection="1">
      <alignment horizontal="right" vertical="center"/>
    </xf>
    <xf numFmtId="0" fontId="35" fillId="0" borderId="0" xfId="0" applyFont="1" applyAlignment="1">
      <alignment horizontal="left" indent="1"/>
    </xf>
    <xf numFmtId="164" fontId="0" fillId="70" borderId="14" xfId="50" applyNumberFormat="1" applyFont="1" applyFill="1"/>
    <xf numFmtId="166" fontId="3" fillId="71" borderId="0" xfId="0" applyNumberFormat="1" applyFont="1" applyFill="1" applyBorder="1"/>
  </cellXfs>
  <cellStyles count="166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2" xfId="21" builtinId="34" customBuiltin="1"/>
    <cellStyle name="20% - Accent2 2" xfId="86"/>
    <cellStyle name="20% - Accent3" xfId="25" builtinId="38" customBuiltin="1"/>
    <cellStyle name="20% - Accent3 2" xfId="87"/>
    <cellStyle name="20% - Accent4" xfId="29" builtinId="42" customBuiltin="1"/>
    <cellStyle name="20% - Accent4 2" xfId="88"/>
    <cellStyle name="20% - Accent5" xfId="33" builtinId="46" customBuiltin="1"/>
    <cellStyle name="20% - Accent5 2" xfId="89"/>
    <cellStyle name="20% - Accent6" xfId="37" builtinId="50" customBuiltin="1"/>
    <cellStyle name="20% - Accent6 2" xfId="90"/>
    <cellStyle name="40% - Accent1" xfId="18" builtinId="31" customBuiltin="1"/>
    <cellStyle name="40% - Accent1 2" xfId="91"/>
    <cellStyle name="40% - Accent2" xfId="22" builtinId="35" customBuiltin="1"/>
    <cellStyle name="40% - Accent2 2" xfId="92"/>
    <cellStyle name="40% - Accent3" xfId="26" builtinId="39" customBuiltin="1"/>
    <cellStyle name="40% - Accent3 2" xfId="93"/>
    <cellStyle name="40% - Accent4" xfId="30" builtinId="43" customBuiltin="1"/>
    <cellStyle name="40% - Accent4 2" xfId="94"/>
    <cellStyle name="40% - Accent5" xfId="34" builtinId="47" customBuiltin="1"/>
    <cellStyle name="40% - Accent5 2" xfId="95"/>
    <cellStyle name="40% - Accent6" xfId="38" builtinId="51" customBuiltin="1"/>
    <cellStyle name="40% - Accent6 2" xfId="96"/>
    <cellStyle name="60% - Accent1" xfId="19" builtinId="32" customBuiltin="1"/>
    <cellStyle name="60% - Accent1 2" xfId="97"/>
    <cellStyle name="60% - Accent2" xfId="23" builtinId="36" customBuiltin="1"/>
    <cellStyle name="60% - Accent2 2" xfId="98"/>
    <cellStyle name="60% - Accent3" xfId="27" builtinId="40" customBuiltin="1"/>
    <cellStyle name="60% - Accent3 2" xfId="99"/>
    <cellStyle name="60% - Accent4" xfId="31" builtinId="44" customBuiltin="1"/>
    <cellStyle name="60% - Accent4 2" xfId="100"/>
    <cellStyle name="60% - Accent5" xfId="35" builtinId="48" customBuiltin="1"/>
    <cellStyle name="60% - Accent5 2" xfId="101"/>
    <cellStyle name="60% - Accent6" xfId="39" builtinId="52" customBuiltin="1"/>
    <cellStyle name="60% - Accent6 2" xfId="102"/>
    <cellStyle name="Accent1" xfId="16" builtinId="29" customBuiltin="1"/>
    <cellStyle name="Accent1 2" xfId="103"/>
    <cellStyle name="Accent2" xfId="20" builtinId="33" customBuiltin="1"/>
    <cellStyle name="Accent2 2" xfId="104"/>
    <cellStyle name="Accent3" xfId="24" builtinId="37" customBuiltin="1"/>
    <cellStyle name="Accent3 2" xfId="105"/>
    <cellStyle name="Accent4" xfId="28" builtinId="41" customBuiltin="1"/>
    <cellStyle name="Accent4 2" xfId="106"/>
    <cellStyle name="Accent5" xfId="32" builtinId="45" customBuiltin="1"/>
    <cellStyle name="Accent5 2" xfId="107"/>
    <cellStyle name="Accent6" xfId="36" builtinId="49" customBuiltin="1"/>
    <cellStyle name="Accent6 2" xfId="108"/>
    <cellStyle name="Att1" xfId="109"/>
    <cellStyle name="Att1 2" xfId="110"/>
    <cellStyle name="Att1 3" xfId="111"/>
    <cellStyle name="Bad" xfId="6" builtinId="27" customBuiltin="1"/>
    <cellStyle name="Bad 2" xfId="112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heck Cell" xfId="12" builtinId="23" customBuiltin="1"/>
    <cellStyle name="Check Cell 2" xfId="119"/>
    <cellStyle name="Comma 2" xfId="75"/>
    <cellStyle name="Comma 3" xfId="76"/>
    <cellStyle name="Comma 3 2" xfId="120"/>
    <cellStyle name="Comma 3 2 2" xfId="121"/>
    <cellStyle name="Comma 3 3" xfId="122"/>
    <cellStyle name="Comma 4" xfId="123"/>
    <cellStyle name="Comma 5" xfId="77"/>
    <cellStyle name="Comma 6" xfId="124"/>
    <cellStyle name="Comma 7" xfId="125"/>
    <cellStyle name="Error" xfId="61"/>
    <cellStyle name="Explanatory Text" xfId="14" builtinId="53" customBuiltin="1"/>
    <cellStyle name="Explanatory Text 2" xfId="126"/>
    <cellStyle name="False" xfId="62"/>
    <cellStyle name="Fountain Col Header" xfId="127"/>
    <cellStyle name="Fountain Error" xfId="128"/>
    <cellStyle name="Fountain Input" xfId="129"/>
    <cellStyle name="Fountain Input 2" xfId="161"/>
    <cellStyle name="Fountain Table Header" xfId="130"/>
    <cellStyle name="Fountain Text" xfId="131"/>
    <cellStyle name="Fountain Text 2" xfId="162"/>
    <cellStyle name="Fountain Text 4" xfId="163"/>
    <cellStyle name="Good" xfId="5" builtinId="26" customBuiltin="1"/>
    <cellStyle name="Good 2" xfId="132"/>
    <cellStyle name="Header" xfId="133"/>
    <cellStyle name="Header3rdlevel" xfId="134"/>
    <cellStyle name="Header3rdlevel 2" xfId="135"/>
    <cellStyle name="Header3rdlevel 3" xfId="136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3" xfId="142"/>
    <cellStyle name="In Development" xfId="63"/>
    <cellStyle name="Input" xfId="8" builtinId="20" customBuiltin="1"/>
    <cellStyle name="Input 2" xfId="143"/>
    <cellStyle name="Linked Cell" xfId="11" builtinId="24" customBuiltin="1"/>
    <cellStyle name="Linked Cell 2" xfId="144"/>
    <cellStyle name="Neutral" xfId="7" builtinId="28" customBuiltin="1"/>
    <cellStyle name="Neutral 2" xfId="145"/>
    <cellStyle name="NJS" xfId="146"/>
    <cellStyle name="No Error" xfId="64"/>
    <cellStyle name="Normal" xfId="0" builtinId="0" customBuiltin="1"/>
    <cellStyle name="Normal 2" xfId="65"/>
    <cellStyle name="Normal 2 2" xfId="66"/>
    <cellStyle name="Normal 2 3" xfId="164"/>
    <cellStyle name="Normal 3" xfId="67"/>
    <cellStyle name="Normal 3 2" xfId="147"/>
    <cellStyle name="Normal 4" xfId="72"/>
    <cellStyle name="Normal 4 2" xfId="78"/>
    <cellStyle name="Normal 4 2 2" xfId="159"/>
    <cellStyle name="Normal 5" xfId="79"/>
    <cellStyle name="Normal 5 2" xfId="148"/>
    <cellStyle name="Normal 6" xfId="80"/>
    <cellStyle name="Normal 7" xfId="149"/>
    <cellStyle name="Normal 8" xfId="150"/>
    <cellStyle name="Normal 9" xfId="160"/>
    <cellStyle name="Note 2" xfId="68"/>
    <cellStyle name="Output" xfId="9" builtinId="21" customBuiltin="1"/>
    <cellStyle name="Output 2" xfId="151"/>
    <cellStyle name="Percent 2" xfId="73"/>
    <cellStyle name="Percent 2 2" xfId="152"/>
    <cellStyle name="Percent 3" xfId="81"/>
    <cellStyle name="Percent 4" xfId="83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rue" xfId="70"/>
    <cellStyle name="True 2" xfId="165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X15"/>
  <sheetViews>
    <sheetView showGridLines="0" showRowColHeaders="0" tabSelected="1" zoomScale="75" zoomScaleNormal="75" workbookViewId="0"/>
  </sheetViews>
  <sheetFormatPr defaultColWidth="0" defaultRowHeight="12.75" customHeight="1" zeroHeight="1"/>
  <cols>
    <col min="1" max="2" width="8" style="57" customWidth="1"/>
    <col min="3" max="3" width="8" style="5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56"/>
    </row>
    <row r="2" spans="1:24" ht="15">
      <c r="A2" s="58"/>
      <c r="B2" s="58"/>
      <c r="C2" s="58"/>
      <c r="D2" s="2"/>
      <c r="E2" s="2"/>
      <c r="F2" s="25"/>
      <c r="G2" s="25"/>
      <c r="H2" s="2"/>
      <c r="I2" s="2"/>
      <c r="J2" s="2"/>
      <c r="K2" s="2"/>
      <c r="L2" s="2"/>
      <c r="M2" s="2"/>
      <c r="N2" s="2"/>
      <c r="O2" s="25"/>
      <c r="P2" s="25"/>
      <c r="Q2" s="2"/>
      <c r="R2" s="2"/>
      <c r="S2" s="2"/>
      <c r="T2" s="2"/>
      <c r="U2" s="2"/>
      <c r="V2" s="2"/>
      <c r="W2" s="2"/>
      <c r="X2" s="2"/>
    </row>
    <row r="3" spans="1:24" ht="15" hidden="1">
      <c r="A3" s="58"/>
      <c r="B3" s="58"/>
      <c r="C3" s="58"/>
      <c r="D3" s="2"/>
      <c r="E3" s="2"/>
      <c r="F3" s="25"/>
      <c r="G3" s="25"/>
      <c r="H3" s="2"/>
      <c r="I3" s="2"/>
      <c r="J3" s="2"/>
      <c r="K3" s="2"/>
      <c r="L3" s="2"/>
      <c r="M3" s="2"/>
      <c r="N3" s="2"/>
      <c r="O3" s="25"/>
      <c r="P3" s="25"/>
      <c r="Q3" s="2"/>
      <c r="R3" s="2"/>
      <c r="S3" s="2"/>
      <c r="T3" s="2"/>
      <c r="U3" s="2"/>
      <c r="V3" s="2"/>
      <c r="W3" s="2"/>
      <c r="X3" s="2"/>
    </row>
    <row r="4" spans="1:24" ht="15" hidden="1">
      <c r="A4" s="58"/>
      <c r="B4" s="58"/>
      <c r="C4" s="58"/>
      <c r="D4" s="2"/>
      <c r="E4" s="2"/>
      <c r="F4" s="25"/>
      <c r="G4" s="25"/>
      <c r="H4" s="2"/>
      <c r="I4" s="2"/>
      <c r="J4" s="2"/>
      <c r="K4" s="2"/>
      <c r="L4" s="2"/>
      <c r="M4" s="2"/>
      <c r="N4" s="2"/>
      <c r="O4" s="25"/>
      <c r="P4" s="25"/>
      <c r="Q4" s="2"/>
      <c r="R4" s="2"/>
      <c r="S4" s="2"/>
      <c r="T4" s="2"/>
      <c r="U4" s="2"/>
      <c r="V4" s="2"/>
      <c r="W4" s="2"/>
      <c r="X4" s="2"/>
    </row>
    <row r="5" spans="1:24" ht="15" hidden="1">
      <c r="A5" s="58"/>
      <c r="B5" s="58"/>
      <c r="C5" s="58"/>
      <c r="D5" s="2"/>
      <c r="E5" s="2"/>
      <c r="F5" s="25"/>
      <c r="G5" s="25"/>
      <c r="H5" s="2"/>
      <c r="I5" s="2"/>
      <c r="J5" s="2"/>
      <c r="K5" s="2"/>
      <c r="L5" s="2"/>
      <c r="M5" s="2"/>
      <c r="N5" s="2"/>
      <c r="O5" s="25"/>
      <c r="P5" s="25"/>
      <c r="Q5" s="2"/>
      <c r="R5" s="2"/>
      <c r="S5" s="2"/>
      <c r="T5" s="2"/>
      <c r="U5" s="2"/>
      <c r="V5" s="2"/>
      <c r="W5" s="2"/>
      <c r="X5" s="2"/>
    </row>
    <row r="6" spans="1:24" ht="15" hidden="1">
      <c r="A6" s="58"/>
      <c r="B6" s="58"/>
      <c r="C6" s="58"/>
      <c r="D6" s="2"/>
      <c r="E6" s="2"/>
      <c r="F6" s="25"/>
      <c r="G6" s="25"/>
      <c r="H6" s="2"/>
      <c r="I6" s="2"/>
      <c r="J6" s="2"/>
      <c r="K6" s="2"/>
      <c r="L6" s="2"/>
      <c r="M6" s="2"/>
      <c r="N6" s="2"/>
      <c r="O6" s="25"/>
      <c r="P6" s="25"/>
      <c r="Q6" s="2"/>
      <c r="R6" s="2"/>
      <c r="S6" s="2"/>
      <c r="T6" s="2"/>
      <c r="U6" s="2"/>
      <c r="V6" s="2"/>
      <c r="W6" s="2"/>
      <c r="X6" s="2"/>
    </row>
    <row r="7" spans="1:24" ht="15" hidden="1">
      <c r="A7" s="58"/>
      <c r="B7" s="58"/>
      <c r="C7" s="58"/>
      <c r="D7" s="2"/>
      <c r="E7" s="2"/>
      <c r="F7" s="25"/>
      <c r="G7" s="25"/>
      <c r="H7" s="2"/>
      <c r="I7" s="2"/>
      <c r="J7" s="2"/>
      <c r="K7" s="2"/>
      <c r="L7" s="2"/>
      <c r="M7" s="2"/>
      <c r="N7" s="2"/>
      <c r="O7" s="25"/>
      <c r="P7" s="25"/>
      <c r="Q7" s="2"/>
      <c r="R7" s="2"/>
      <c r="S7" s="2"/>
      <c r="T7" s="2"/>
      <c r="U7" s="2"/>
      <c r="V7" s="2"/>
      <c r="W7" s="2"/>
      <c r="X7" s="2"/>
    </row>
    <row r="8" spans="1:24" ht="15" hidden="1">
      <c r="A8" s="58"/>
      <c r="B8" s="58"/>
      <c r="C8" s="58"/>
      <c r="D8" s="2"/>
      <c r="E8" s="2"/>
      <c r="F8" s="25"/>
      <c r="G8" s="25"/>
      <c r="H8" s="2"/>
      <c r="I8" s="2"/>
      <c r="J8" s="2"/>
      <c r="K8" s="2"/>
      <c r="L8" s="2"/>
      <c r="M8" s="2"/>
      <c r="N8" s="2"/>
      <c r="O8" s="25"/>
      <c r="P8" s="25"/>
      <c r="Q8" s="2"/>
      <c r="R8" s="2"/>
      <c r="S8" s="2"/>
      <c r="T8" s="2"/>
      <c r="U8" s="2"/>
      <c r="V8" s="2"/>
      <c r="W8" s="2"/>
      <c r="X8" s="2"/>
    </row>
    <row r="9" spans="1:24" ht="15" hidden="1">
      <c r="A9" s="58"/>
      <c r="B9" s="58"/>
      <c r="C9" s="58"/>
      <c r="D9" s="2"/>
      <c r="E9" s="2"/>
      <c r="F9" s="25"/>
      <c r="G9" s="25"/>
      <c r="H9" s="2"/>
      <c r="I9" s="2"/>
      <c r="J9" s="2"/>
      <c r="K9" s="2"/>
      <c r="L9" s="2"/>
      <c r="M9" s="2"/>
      <c r="N9" s="2"/>
      <c r="O9" s="25"/>
      <c r="P9" s="25"/>
      <c r="Q9" s="2"/>
      <c r="R9" s="2"/>
      <c r="S9" s="2"/>
      <c r="T9" s="2"/>
      <c r="U9" s="2"/>
      <c r="V9" s="2"/>
      <c r="W9" s="2"/>
      <c r="X9" s="2"/>
    </row>
    <row r="10" spans="1:24" ht="15" hidden="1">
      <c r="A10" s="58"/>
      <c r="B10" s="58"/>
      <c r="C10" s="58"/>
      <c r="D10" s="2"/>
      <c r="E10" s="2"/>
      <c r="F10" s="25"/>
      <c r="G10" s="25"/>
      <c r="H10" s="2"/>
      <c r="I10" s="2"/>
      <c r="J10" s="2"/>
      <c r="K10" s="2"/>
      <c r="L10" s="2"/>
      <c r="M10" s="2"/>
      <c r="N10" s="2"/>
      <c r="O10" s="25"/>
      <c r="P10" s="25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58"/>
      <c r="B11" s="58"/>
      <c r="C11" s="58"/>
      <c r="D11" s="2"/>
      <c r="E11" s="2"/>
      <c r="F11" s="25"/>
      <c r="G11" s="25"/>
      <c r="H11" s="2"/>
      <c r="I11" s="2"/>
      <c r="J11" s="2"/>
      <c r="K11" s="2"/>
      <c r="L11" s="2"/>
      <c r="M11" s="2"/>
      <c r="N11" s="2"/>
      <c r="O11" s="25"/>
      <c r="P11" s="25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58"/>
      <c r="B12" s="58"/>
      <c r="C12" s="58"/>
      <c r="D12" s="2"/>
      <c r="E12" s="2"/>
      <c r="F12" s="25"/>
      <c r="G12" s="25"/>
      <c r="H12" s="2"/>
      <c r="I12" s="2"/>
      <c r="J12" s="2"/>
      <c r="K12" s="2"/>
      <c r="L12" s="2"/>
      <c r="M12" s="2"/>
      <c r="N12" s="2"/>
      <c r="O12" s="25"/>
      <c r="P12" s="25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58"/>
      <c r="B13" s="58"/>
      <c r="C13" s="58"/>
      <c r="D13" s="2"/>
      <c r="E13" s="2"/>
      <c r="F13" s="25"/>
      <c r="G13" s="25"/>
      <c r="H13" s="2"/>
      <c r="I13" s="2"/>
      <c r="J13" s="2"/>
      <c r="K13" s="2"/>
      <c r="L13" s="2"/>
      <c r="M13" s="2"/>
      <c r="N13" s="2"/>
      <c r="O13" s="25"/>
      <c r="P13" s="25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58"/>
      <c r="B14" s="58"/>
      <c r="C14" s="58"/>
      <c r="D14" s="2"/>
      <c r="E14" s="2"/>
      <c r="F14" s="25"/>
      <c r="G14" s="25"/>
      <c r="H14" s="2"/>
      <c r="I14" s="2"/>
      <c r="J14" s="2"/>
      <c r="K14" s="2"/>
      <c r="L14" s="2"/>
      <c r="M14" s="2"/>
      <c r="N14" s="2"/>
      <c r="O14" s="25"/>
      <c r="P14" s="25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58"/>
      <c r="B15" s="58"/>
      <c r="C15" s="58"/>
      <c r="D15" s="2"/>
      <c r="E15" s="2"/>
      <c r="F15" s="25"/>
      <c r="G15" s="25"/>
      <c r="H15" s="2"/>
      <c r="I15" s="2"/>
      <c r="J15" s="2"/>
      <c r="K15" s="2"/>
      <c r="L15" s="2"/>
      <c r="M15" s="2"/>
      <c r="N15" s="2"/>
      <c r="O15" s="25"/>
      <c r="P15" s="25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1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18.28515625" style="3" customWidth="1"/>
    <col min="6" max="8" width="2.7109375" style="3" customWidth="1"/>
    <col min="9" max="15" width="10" style="3" bestFit="1" customWidth="1"/>
    <col min="16" max="17" width="10.42578125" style="3" bestFit="1" customWidth="1"/>
    <col min="18" max="18" width="10.42578125" style="15" bestFit="1" customWidth="1"/>
    <col min="19" max="19" width="10.85546875" style="15" bestFit="1" customWidth="1"/>
    <col min="20" max="21" width="10.85546875" style="3" bestFit="1" customWidth="1"/>
    <col min="22" max="22" width="15.85546875" style="3" bestFit="1" customWidth="1"/>
    <col min="23" max="24" width="0" style="3" hidden="1" customWidth="1"/>
    <col min="25" max="16384" width="9.140625" style="3" hidden="1"/>
  </cols>
  <sheetData>
    <row r="1" spans="1:22" ht="33.75">
      <c r="A1" s="1"/>
      <c r="B1" s="1"/>
      <c r="C1" s="1"/>
      <c r="D1" s="24" t="s">
        <v>97</v>
      </c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>
      <c r="E3" s="3" t="s">
        <v>11</v>
      </c>
      <c r="I3" s="4" t="s">
        <v>15</v>
      </c>
      <c r="J3" s="4" t="s">
        <v>16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1" t="s">
        <v>17</v>
      </c>
    </row>
    <row r="4" spans="1:22">
      <c r="I4" s="15"/>
      <c r="J4" s="15"/>
      <c r="K4" s="15"/>
      <c r="V4" s="21"/>
    </row>
    <row r="5" spans="1:22">
      <c r="E5" s="20" t="s">
        <v>19</v>
      </c>
      <c r="I5" s="54">
        <v>2012</v>
      </c>
      <c r="J5" s="54">
        <v>2013</v>
      </c>
      <c r="K5" s="54">
        <v>2014</v>
      </c>
      <c r="L5" s="54">
        <v>2015</v>
      </c>
      <c r="M5" s="54">
        <v>2016</v>
      </c>
      <c r="N5" s="54">
        <v>2017</v>
      </c>
      <c r="O5" s="54">
        <v>2018</v>
      </c>
      <c r="P5" s="54">
        <v>2019</v>
      </c>
      <c r="Q5" s="54">
        <v>2020</v>
      </c>
      <c r="R5" s="54">
        <v>2021</v>
      </c>
      <c r="S5" s="54">
        <v>2022</v>
      </c>
      <c r="T5" s="54">
        <v>2023</v>
      </c>
      <c r="U5" s="54">
        <v>2024</v>
      </c>
      <c r="V5" s="21" t="s">
        <v>18</v>
      </c>
    </row>
    <row r="6" spans="1:22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2"/>
    <row r="8" spans="1:22" s="15" customFormat="1"/>
    <row r="9" spans="1:22" ht="13.5" thickBot="1"/>
    <row r="10" spans="1:22" ht="13.5" thickBot="1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E52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43.140625" style="3" customWidth="1"/>
    <col min="6" max="6" width="17.7109375" style="60" bestFit="1" customWidth="1"/>
    <col min="7" max="7" width="10.5703125" style="3" customWidth="1"/>
    <col min="8" max="8" width="10.42578125" style="3" customWidth="1"/>
    <col min="9" max="11" width="10.140625" style="3" customWidth="1"/>
    <col min="12" max="18" width="10.5703125" style="3" customWidth="1"/>
    <col min="19" max="20" width="10.5703125" style="15" customWidth="1"/>
    <col min="21" max="21" width="10.5703125" style="3" customWidth="1"/>
    <col min="22" max="22" width="16.5703125" style="3" bestFit="1" customWidth="1"/>
    <col min="23" max="23" width="9.140625" style="3" customWidth="1"/>
    <col min="24" max="31" width="0" style="3" hidden="1" customWidth="1"/>
    <col min="32" max="16384" width="9.140625" style="3" hidden="1"/>
  </cols>
  <sheetData>
    <row r="1" spans="1:23" s="2" customFormat="1" ht="33.75">
      <c r="A1" s="24"/>
      <c r="B1" s="24"/>
      <c r="C1" s="24"/>
      <c r="D1" s="24" t="s">
        <v>32</v>
      </c>
      <c r="E1" s="24"/>
      <c r="F1" s="6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7"/>
      <c r="T1" s="47"/>
      <c r="U1" s="24"/>
      <c r="V1" s="24"/>
      <c r="W1" s="24"/>
    </row>
    <row r="2" spans="1:23" s="2" customFormat="1" ht="15">
      <c r="F2" s="60"/>
      <c r="G2" s="3"/>
      <c r="O2" s="3"/>
      <c r="P2" s="3"/>
    </row>
    <row r="3" spans="1:23">
      <c r="E3" s="3" t="s">
        <v>11</v>
      </c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3">
      <c r="A4" s="8">
        <v>1</v>
      </c>
      <c r="U4" s="15"/>
      <c r="V4" s="21"/>
    </row>
    <row r="5" spans="1:23">
      <c r="E5" s="23" t="s">
        <v>19</v>
      </c>
      <c r="I5" s="22">
        <f t="shared" ref="I5:U5" si="1">Calendar.Years</f>
        <v>2012</v>
      </c>
      <c r="J5" s="22">
        <f t="shared" si="1"/>
        <v>2013</v>
      </c>
      <c r="K5" s="22">
        <f t="shared" si="1"/>
        <v>2014</v>
      </c>
      <c r="L5" s="22">
        <f t="shared" si="1"/>
        <v>2015</v>
      </c>
      <c r="M5" s="22">
        <f t="shared" si="1"/>
        <v>2016</v>
      </c>
      <c r="N5" s="22">
        <f t="shared" si="1"/>
        <v>2017</v>
      </c>
      <c r="O5" s="22">
        <f t="shared" si="1"/>
        <v>2018</v>
      </c>
      <c r="P5" s="22">
        <f t="shared" si="1"/>
        <v>2019</v>
      </c>
      <c r="Q5" s="22">
        <f t="shared" si="1"/>
        <v>2020</v>
      </c>
      <c r="R5" s="22">
        <f t="shared" si="1"/>
        <v>2021</v>
      </c>
      <c r="S5" s="22">
        <f t="shared" si="1"/>
        <v>2022</v>
      </c>
      <c r="T5" s="22">
        <f t="shared" si="1"/>
        <v>2023</v>
      </c>
      <c r="U5" s="22">
        <f t="shared" si="1"/>
        <v>2024</v>
      </c>
      <c r="V5" s="21"/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2" customFormat="1" ht="15">
      <c r="A8" s="9"/>
      <c r="B8" s="13"/>
      <c r="C8" s="13"/>
      <c r="D8" s="11"/>
      <c r="E8" s="10" t="s">
        <v>30</v>
      </c>
      <c r="F8" s="6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46"/>
      <c r="T8" s="46"/>
      <c r="U8" s="11"/>
      <c r="V8" s="11"/>
      <c r="W8" s="11"/>
    </row>
    <row r="9" spans="1:23"/>
    <row r="10" spans="1:23">
      <c r="D10" s="26" t="s">
        <v>13</v>
      </c>
      <c r="E10" s="25" t="s">
        <v>31</v>
      </c>
      <c r="G10" s="6"/>
    </row>
    <row r="11" spans="1:23" s="15" customFormat="1">
      <c r="D11" s="28" t="s">
        <v>13</v>
      </c>
      <c r="E11" s="25" t="s">
        <v>104</v>
      </c>
      <c r="F11" s="60"/>
      <c r="G11" s="6"/>
    </row>
    <row r="12" spans="1:23">
      <c r="D12" s="26"/>
    </row>
    <row r="13" spans="1:23" s="12" customFormat="1" ht="15">
      <c r="A13" s="9"/>
      <c r="B13" s="13"/>
      <c r="C13" s="13"/>
      <c r="D13" s="11"/>
      <c r="E13" s="10" t="s">
        <v>33</v>
      </c>
      <c r="F13" s="6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6"/>
      <c r="T13" s="46"/>
      <c r="U13" s="11"/>
      <c r="V13" s="11"/>
      <c r="W13" s="11"/>
    </row>
    <row r="14" spans="1:23" s="15" customFormat="1">
      <c r="F14" s="60"/>
    </row>
    <row r="15" spans="1:23" s="15" customFormat="1">
      <c r="E15" s="14" t="s">
        <v>166</v>
      </c>
      <c r="F15" s="60"/>
    </row>
    <row r="16" spans="1:23" s="15" customFormat="1">
      <c r="D16" s="28" t="s">
        <v>34</v>
      </c>
      <c r="E16" s="29" t="s">
        <v>47</v>
      </c>
      <c r="F16" s="60"/>
      <c r="G16" s="42">
        <v>0.02</v>
      </c>
      <c r="H16" s="21" t="s">
        <v>49</v>
      </c>
    </row>
    <row r="17" spans="1:23" s="15" customFormat="1">
      <c r="D17" s="28" t="s">
        <v>34</v>
      </c>
      <c r="E17" s="29" t="s">
        <v>48</v>
      </c>
      <c r="F17" s="60"/>
      <c r="G17" s="42">
        <v>0.03</v>
      </c>
      <c r="H17" s="21" t="s">
        <v>50</v>
      </c>
    </row>
    <row r="18" spans="1:23" s="15" customFormat="1">
      <c r="D18" s="28"/>
      <c r="E18" s="25"/>
      <c r="F18" s="60"/>
      <c r="H18" s="21"/>
    </row>
    <row r="19" spans="1:23" s="15" customFormat="1">
      <c r="D19" s="28" t="s">
        <v>34</v>
      </c>
      <c r="E19" s="25" t="s">
        <v>35</v>
      </c>
      <c r="F19" s="60"/>
      <c r="G19" s="42">
        <v>0.03</v>
      </c>
      <c r="H19" s="21" t="s">
        <v>51</v>
      </c>
    </row>
    <row r="20" spans="1:23" customFormat="1">
      <c r="D20" s="28" t="s">
        <v>34</v>
      </c>
      <c r="E20" s="25" t="s">
        <v>105</v>
      </c>
      <c r="F20" s="60"/>
      <c r="G20" s="42"/>
      <c r="H20" s="21" t="s">
        <v>41</v>
      </c>
      <c r="L20" s="65"/>
    </row>
    <row r="21" spans="1:23" customFormat="1">
      <c r="F21" s="63"/>
      <c r="H21" s="3"/>
    </row>
    <row r="22" spans="1:23" customFormat="1">
      <c r="D22" s="28" t="s">
        <v>34</v>
      </c>
      <c r="E22" s="25" t="s">
        <v>78</v>
      </c>
      <c r="F22" s="63"/>
      <c r="G22" s="42">
        <v>0.06</v>
      </c>
      <c r="H22" s="21" t="s">
        <v>106</v>
      </c>
    </row>
    <row r="23" spans="1:23" s="15" customFormat="1">
      <c r="D23" s="26"/>
      <c r="F23" s="60"/>
    </row>
    <row r="24" spans="1:23" s="12" customFormat="1" ht="15">
      <c r="A24" s="9"/>
      <c r="B24" s="13"/>
      <c r="C24" s="13"/>
      <c r="D24" s="27"/>
      <c r="E24" s="10" t="s">
        <v>45</v>
      </c>
      <c r="F24" s="6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6"/>
      <c r="T24" s="46"/>
      <c r="U24" s="11"/>
      <c r="V24" s="11"/>
      <c r="W24" s="11"/>
    </row>
    <row r="25" spans="1:23" customFormat="1">
      <c r="F25" s="63"/>
    </row>
    <row r="26" spans="1:23">
      <c r="D26" s="26"/>
      <c r="E26" s="14" t="s">
        <v>36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1"/>
    </row>
    <row r="27" spans="1:23" s="25" customFormat="1">
      <c r="D27" s="28" t="s">
        <v>14</v>
      </c>
      <c r="E27" s="29" t="s">
        <v>80</v>
      </c>
      <c r="F27" s="60" t="s">
        <v>180</v>
      </c>
      <c r="I27" s="3"/>
      <c r="K27" s="18"/>
      <c r="L27" s="66"/>
      <c r="M27" s="18"/>
      <c r="N27" s="18"/>
      <c r="O27" s="18"/>
      <c r="P27" s="18"/>
      <c r="Q27" s="41"/>
      <c r="R27" s="41"/>
      <c r="S27" s="41"/>
      <c r="T27" s="41"/>
      <c r="U27" s="41"/>
      <c r="V27" s="21" t="s">
        <v>69</v>
      </c>
    </row>
    <row r="28" spans="1:23" s="25" customFormat="1">
      <c r="D28" s="28" t="s">
        <v>14</v>
      </c>
      <c r="E28" s="29" t="s">
        <v>81</v>
      </c>
      <c r="F28" s="60" t="s">
        <v>180</v>
      </c>
      <c r="I28" s="15"/>
      <c r="K28" s="18"/>
      <c r="L28" s="52"/>
      <c r="M28" s="18"/>
      <c r="N28" s="18"/>
      <c r="O28" s="18"/>
      <c r="P28" s="18"/>
      <c r="Q28" s="18"/>
      <c r="R28" s="18"/>
      <c r="S28" s="18"/>
      <c r="T28" s="18"/>
      <c r="U28" s="18"/>
      <c r="V28" s="21" t="s">
        <v>70</v>
      </c>
    </row>
    <row r="29" spans="1:23" s="15" customFormat="1">
      <c r="D29" s="26"/>
      <c r="F29" s="6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</row>
    <row r="30" spans="1:23" s="15" customFormat="1">
      <c r="D30" s="26"/>
      <c r="E30" s="14" t="s">
        <v>172</v>
      </c>
      <c r="F30" s="6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/>
    </row>
    <row r="31" spans="1:23" s="15" customFormat="1">
      <c r="D31" s="28" t="s">
        <v>175</v>
      </c>
      <c r="E31" s="29" t="s">
        <v>176</v>
      </c>
      <c r="F31" s="60"/>
      <c r="K31" s="18"/>
      <c r="L31" s="52"/>
      <c r="M31" s="52"/>
      <c r="N31" s="52"/>
      <c r="O31" s="52"/>
      <c r="P31" s="52"/>
      <c r="Q31" s="18"/>
      <c r="R31" s="18"/>
      <c r="S31" s="18"/>
      <c r="T31" s="18"/>
      <c r="U31" s="18"/>
      <c r="V31" s="21" t="s">
        <v>178</v>
      </c>
    </row>
    <row r="32" spans="1:23" s="15" customFormat="1">
      <c r="D32" s="28" t="s">
        <v>175</v>
      </c>
      <c r="E32" s="29" t="s">
        <v>177</v>
      </c>
      <c r="F32" s="60"/>
      <c r="K32" s="18"/>
      <c r="L32" s="52"/>
      <c r="M32" s="52"/>
      <c r="N32" s="52"/>
      <c r="O32" s="52"/>
      <c r="P32" s="52"/>
      <c r="Q32" s="18"/>
      <c r="R32" s="18"/>
      <c r="S32" s="18"/>
      <c r="T32" s="18"/>
      <c r="U32" s="18"/>
      <c r="V32" s="21" t="s">
        <v>179</v>
      </c>
    </row>
    <row r="33" spans="1:23" s="15" customFormat="1">
      <c r="D33" s="26"/>
      <c r="F33" s="6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1"/>
    </row>
    <row r="34" spans="1:23" s="15" customFormat="1">
      <c r="D34" s="26"/>
      <c r="E34" s="14" t="s">
        <v>46</v>
      </c>
      <c r="F34" s="60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1"/>
    </row>
    <row r="35" spans="1:23" s="15" customFormat="1">
      <c r="D35" s="26"/>
      <c r="E35" s="32" t="s">
        <v>66</v>
      </c>
      <c r="F35" s="60"/>
      <c r="K35" s="18"/>
      <c r="Q35" s="18"/>
      <c r="R35" s="18"/>
      <c r="S35" s="18"/>
      <c r="T35" s="18"/>
      <c r="U35" s="18"/>
      <c r="V35" s="21"/>
    </row>
    <row r="36" spans="1:23" s="15" customFormat="1">
      <c r="D36" s="28" t="s">
        <v>14</v>
      </c>
      <c r="E36" s="39" t="s">
        <v>53</v>
      </c>
      <c r="F36" s="60" t="s">
        <v>38</v>
      </c>
      <c r="K36" s="18"/>
      <c r="L36" s="52"/>
      <c r="M36" s="52"/>
      <c r="N36" s="66"/>
      <c r="O36" s="52"/>
      <c r="P36" s="52"/>
      <c r="Q36" s="18"/>
      <c r="R36" s="18"/>
      <c r="S36" s="18"/>
      <c r="T36" s="18"/>
      <c r="U36" s="18"/>
      <c r="V36" s="21" t="s">
        <v>68</v>
      </c>
    </row>
    <row r="37" spans="1:23" s="15" customFormat="1">
      <c r="D37" s="28" t="s">
        <v>14</v>
      </c>
      <c r="E37" s="39" t="s">
        <v>54</v>
      </c>
      <c r="F37" s="60" t="s">
        <v>38</v>
      </c>
      <c r="K37" s="18"/>
      <c r="L37" s="52"/>
      <c r="M37" s="52"/>
      <c r="N37" s="52"/>
      <c r="O37" s="52"/>
      <c r="P37" s="52"/>
      <c r="Q37" s="18"/>
      <c r="R37" s="18"/>
      <c r="S37" s="18"/>
      <c r="T37" s="18"/>
      <c r="U37" s="18"/>
      <c r="V37" s="21" t="s">
        <v>67</v>
      </c>
    </row>
    <row r="38" spans="1:23" s="15" customFormat="1">
      <c r="F38" s="60"/>
      <c r="V38" s="21"/>
    </row>
    <row r="39" spans="1:23" s="12" customFormat="1" ht="15">
      <c r="A39" s="9"/>
      <c r="B39" s="13"/>
      <c r="C39" s="13"/>
      <c r="D39" s="27"/>
      <c r="E39" s="10" t="s">
        <v>64</v>
      </c>
      <c r="F39" s="6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46"/>
      <c r="T39" s="46"/>
      <c r="U39" s="11"/>
      <c r="V39" s="11"/>
      <c r="W39" s="11"/>
    </row>
    <row r="40" spans="1:23" customFormat="1">
      <c r="F40" s="63"/>
    </row>
    <row r="41" spans="1:23" s="15" customFormat="1">
      <c r="D41" s="26"/>
      <c r="E41" s="14" t="s">
        <v>65</v>
      </c>
      <c r="F41" s="6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</row>
    <row r="42" spans="1:23" s="25" customFormat="1">
      <c r="D42" s="28" t="s">
        <v>14</v>
      </c>
      <c r="E42" s="29" t="s">
        <v>91</v>
      </c>
      <c r="F42" s="60" t="s">
        <v>37</v>
      </c>
      <c r="J42" s="15"/>
      <c r="K42" s="66"/>
      <c r="L42" s="21" t="s">
        <v>93</v>
      </c>
      <c r="M42" s="21"/>
      <c r="N42" s="21"/>
      <c r="O42" s="21"/>
      <c r="P42" s="21"/>
      <c r="Q42" s="21"/>
      <c r="R42" s="18"/>
      <c r="S42" s="18"/>
      <c r="T42" s="18"/>
      <c r="U42" s="18"/>
      <c r="V42" s="21"/>
    </row>
    <row r="43" spans="1:23" s="25" customFormat="1">
      <c r="D43" s="28" t="s">
        <v>14</v>
      </c>
      <c r="E43" s="29" t="s">
        <v>92</v>
      </c>
      <c r="F43" s="60" t="s">
        <v>37</v>
      </c>
      <c r="J43" s="15"/>
      <c r="K43" s="52"/>
      <c r="L43" s="21" t="s">
        <v>94</v>
      </c>
      <c r="M43" s="21"/>
      <c r="N43" s="21"/>
      <c r="O43" s="21"/>
      <c r="P43" s="21"/>
      <c r="Q43" s="21"/>
      <c r="R43" s="18"/>
      <c r="S43" s="18"/>
      <c r="T43" s="18"/>
      <c r="U43" s="18"/>
      <c r="V43" s="21"/>
    </row>
    <row r="44" spans="1:23" s="15" customFormat="1">
      <c r="D44" s="28" t="s">
        <v>43</v>
      </c>
      <c r="E44" s="29" t="s">
        <v>42</v>
      </c>
      <c r="F44" s="60"/>
      <c r="G44" s="34">
        <v>2</v>
      </c>
      <c r="H44" s="21" t="s">
        <v>44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1"/>
    </row>
    <row r="45" spans="1:23" s="15" customFormat="1" ht="13.5" thickBot="1">
      <c r="D45" s="28"/>
      <c r="E45" s="25"/>
      <c r="F45" s="60"/>
      <c r="H45" s="2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1"/>
    </row>
    <row r="46" spans="1:23" ht="13.5" thickBot="1">
      <c r="A46" s="16" t="s">
        <v>21</v>
      </c>
      <c r="B46" s="17"/>
      <c r="C46" s="17"/>
      <c r="D46" s="17"/>
      <c r="E46" s="17"/>
      <c r="F46" s="6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/>
    <row r="48" spans="1:23" hidden="1"/>
    <row r="49" hidden="1"/>
    <row r="50" hidden="1"/>
    <row r="51" hidden="1"/>
    <row r="52" hidden="1"/>
  </sheetData>
  <dataValidations count="1">
    <dataValidation type="list" allowBlank="1" showInputMessage="1" showErrorMessage="1" sqref="G11">
      <formula1>"WaSC,WOC"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6" activePane="bottomRight" state="frozen"/>
      <selection activeCell="M121" sqref="M121"/>
      <selection pane="topRight" activeCell="M121" sqref="M121"/>
      <selection pane="bottomLeft" activeCell="M121" sqref="M121"/>
      <selection pane="bottomRight" activeCell="F6" sqref="F6"/>
    </sheetView>
  </sheetViews>
  <sheetFormatPr defaultColWidth="0" defaultRowHeight="0" customHeight="1" zeroHeight="1"/>
  <cols>
    <col min="1" max="3" width="4.7109375" style="67" customWidth="1"/>
    <col min="4" max="4" width="11.7109375" style="67" customWidth="1"/>
    <col min="5" max="5" width="53.140625" style="67" customWidth="1"/>
    <col min="6" max="7" width="2.7109375" style="67" customWidth="1"/>
    <col min="8" max="21" width="11" style="67" customWidth="1"/>
    <col min="22" max="22" width="22.28515625" style="68" bestFit="1" customWidth="1"/>
    <col min="23" max="26" width="8.85546875" style="67" hidden="1" customWidth="1"/>
    <col min="27" max="259" width="0" style="67" hidden="1" customWidth="1"/>
    <col min="260" max="16384" width="0" style="67" hidden="1"/>
  </cols>
  <sheetData>
    <row r="1" spans="1:24" s="124" customFormat="1" ht="33.75">
      <c r="A1" s="137"/>
      <c r="B1" s="137"/>
      <c r="C1" s="136"/>
      <c r="D1" s="135" t="s">
        <v>26</v>
      </c>
      <c r="E1" s="135"/>
      <c r="F1" s="135"/>
      <c r="G1" s="135"/>
      <c r="H1" s="135"/>
      <c r="I1" s="133"/>
      <c r="J1" s="133"/>
      <c r="K1" s="134"/>
      <c r="L1" s="134"/>
      <c r="M1" s="133"/>
      <c r="N1" s="133"/>
      <c r="O1" s="133"/>
      <c r="P1" s="133"/>
      <c r="Q1" s="133"/>
      <c r="R1" s="133"/>
      <c r="S1" s="133"/>
      <c r="T1" s="133"/>
      <c r="U1" s="132"/>
      <c r="V1" s="131"/>
      <c r="W1" s="126"/>
      <c r="X1" s="125"/>
    </row>
    <row r="2" spans="1:24" s="124" customFormat="1" ht="12.75">
      <c r="A2" s="73"/>
      <c r="B2" s="79"/>
      <c r="C2" s="96"/>
      <c r="D2" s="79"/>
      <c r="E2" s="90"/>
      <c r="F2" s="90"/>
      <c r="G2" s="90"/>
      <c r="H2" s="130"/>
      <c r="I2" s="129"/>
      <c r="J2" s="129"/>
      <c r="K2" s="129"/>
      <c r="L2" s="129"/>
      <c r="M2" s="129"/>
      <c r="S2" s="128"/>
      <c r="T2" s="128"/>
      <c r="U2" s="127"/>
      <c r="V2" s="67"/>
      <c r="W2" s="126"/>
      <c r="X2" s="125"/>
    </row>
    <row r="3" spans="1:24" s="119" customFormat="1" ht="15">
      <c r="A3" s="111"/>
      <c r="B3" s="114"/>
      <c r="C3" s="115"/>
      <c r="D3" s="114"/>
      <c r="E3" s="123" t="s">
        <v>11</v>
      </c>
      <c r="F3" s="123"/>
      <c r="G3" s="123"/>
      <c r="H3" s="121" t="s">
        <v>22</v>
      </c>
      <c r="I3" s="121" t="str">
        <f t="shared" ref="I3:U3" si="0">AMP.Years</f>
        <v>2012-13</v>
      </c>
      <c r="J3" s="121" t="str">
        <f t="shared" si="0"/>
        <v>2013-14</v>
      </c>
      <c r="K3" s="121" t="str">
        <f t="shared" si="0"/>
        <v>2014-15</v>
      </c>
      <c r="L3" s="122" t="str">
        <f t="shared" si="0"/>
        <v>2015-16</v>
      </c>
      <c r="M3" s="122" t="str">
        <f t="shared" si="0"/>
        <v>2016-17</v>
      </c>
      <c r="N3" s="122" t="str">
        <f t="shared" si="0"/>
        <v>2017-18</v>
      </c>
      <c r="O3" s="122" t="str">
        <f t="shared" si="0"/>
        <v>2018-19</v>
      </c>
      <c r="P3" s="122" t="str">
        <f t="shared" si="0"/>
        <v>2019-20</v>
      </c>
      <c r="Q3" s="121" t="str">
        <f t="shared" si="0"/>
        <v>2020-21</v>
      </c>
      <c r="R3" s="121" t="str">
        <f t="shared" si="0"/>
        <v>2021-22</v>
      </c>
      <c r="S3" s="121" t="str">
        <f t="shared" si="0"/>
        <v>2022-23</v>
      </c>
      <c r="T3" s="121" t="str">
        <f t="shared" si="0"/>
        <v>2023-24</v>
      </c>
      <c r="U3" s="121" t="str">
        <f t="shared" si="0"/>
        <v>2024-25</v>
      </c>
      <c r="V3" s="120"/>
    </row>
    <row r="4" spans="1:24" s="116" customFormat="1" ht="18" customHeight="1">
      <c r="A4" s="73"/>
      <c r="B4" s="79"/>
      <c r="C4" s="96"/>
      <c r="D4" s="79"/>
      <c r="E4" s="118"/>
      <c r="F4" s="118"/>
      <c r="G4" s="118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7"/>
    </row>
    <row r="5" spans="1:24" s="111" customFormat="1" ht="12.75">
      <c r="B5" s="114"/>
      <c r="C5" s="115"/>
      <c r="D5" s="114"/>
      <c r="E5" s="114" t="s">
        <v>23</v>
      </c>
      <c r="F5" s="114"/>
      <c r="G5" s="114"/>
      <c r="H5" s="113">
        <v>2011</v>
      </c>
      <c r="I5" s="113">
        <f t="shared" ref="I5:U5" si="1">Calendar.Years</f>
        <v>2012</v>
      </c>
      <c r="J5" s="113">
        <f t="shared" si="1"/>
        <v>2013</v>
      </c>
      <c r="K5" s="113">
        <f t="shared" si="1"/>
        <v>2014</v>
      </c>
      <c r="L5" s="113">
        <f t="shared" si="1"/>
        <v>2015</v>
      </c>
      <c r="M5" s="113">
        <f t="shared" si="1"/>
        <v>2016</v>
      </c>
      <c r="N5" s="113">
        <f t="shared" si="1"/>
        <v>2017</v>
      </c>
      <c r="O5" s="113">
        <f t="shared" si="1"/>
        <v>2018</v>
      </c>
      <c r="P5" s="113">
        <f t="shared" si="1"/>
        <v>2019</v>
      </c>
      <c r="Q5" s="113">
        <f t="shared" si="1"/>
        <v>2020</v>
      </c>
      <c r="R5" s="113">
        <f t="shared" si="1"/>
        <v>2021</v>
      </c>
      <c r="S5" s="113">
        <f t="shared" si="1"/>
        <v>2022</v>
      </c>
      <c r="T5" s="113">
        <f t="shared" si="1"/>
        <v>2023</v>
      </c>
      <c r="U5" s="113">
        <f t="shared" si="1"/>
        <v>2024</v>
      </c>
      <c r="V5" s="112"/>
    </row>
    <row r="6" spans="1:24" s="73" customFormat="1" ht="12.75">
      <c r="B6" s="79"/>
      <c r="C6" s="96"/>
      <c r="D6" s="79"/>
      <c r="E6" s="110" t="s">
        <v>12</v>
      </c>
      <c r="F6" s="79"/>
      <c r="G6" s="79"/>
      <c r="H6" s="109">
        <v>-3</v>
      </c>
      <c r="I6" s="109">
        <v>-2</v>
      </c>
      <c r="J6" s="109">
        <v>-1</v>
      </c>
      <c r="K6" s="109">
        <v>0</v>
      </c>
      <c r="L6" s="109">
        <v>1</v>
      </c>
      <c r="M6" s="109">
        <v>2</v>
      </c>
      <c r="N6" s="109">
        <v>3</v>
      </c>
      <c r="O6" s="109">
        <v>4</v>
      </c>
      <c r="P6" s="109">
        <v>5</v>
      </c>
      <c r="Q6" s="109">
        <v>6</v>
      </c>
      <c r="R6" s="109">
        <v>7</v>
      </c>
      <c r="S6" s="109">
        <v>8</v>
      </c>
      <c r="T6" s="109">
        <v>9</v>
      </c>
      <c r="U6" s="109">
        <v>10</v>
      </c>
      <c r="V6" s="74"/>
    </row>
    <row r="7" spans="1:24" s="73" customFormat="1" ht="12.75" customHeight="1">
      <c r="B7" s="79"/>
      <c r="C7" s="96"/>
      <c r="D7" s="79"/>
      <c r="F7" s="95"/>
      <c r="G7" s="95"/>
      <c r="I7" s="94" t="s">
        <v>24</v>
      </c>
      <c r="J7" s="94" t="s">
        <v>24</v>
      </c>
      <c r="K7" s="94" t="s">
        <v>24</v>
      </c>
      <c r="L7" s="94" t="s">
        <v>24</v>
      </c>
      <c r="M7" s="94" t="s">
        <v>24</v>
      </c>
      <c r="N7" s="94" t="s">
        <v>24</v>
      </c>
      <c r="O7" s="94" t="s">
        <v>24</v>
      </c>
      <c r="P7" s="94" t="s">
        <v>24</v>
      </c>
      <c r="Q7" s="94" t="s">
        <v>24</v>
      </c>
      <c r="R7" s="94" t="s">
        <v>24</v>
      </c>
      <c r="S7" s="94" t="s">
        <v>24</v>
      </c>
      <c r="T7" s="94" t="s">
        <v>24</v>
      </c>
      <c r="U7" s="94" t="s">
        <v>24</v>
      </c>
      <c r="V7" s="74"/>
    </row>
    <row r="8" spans="1:24" s="73" customFormat="1" ht="12.75" customHeight="1">
      <c r="A8" s="108"/>
      <c r="B8" s="107"/>
      <c r="C8" s="107"/>
      <c r="D8" s="105"/>
      <c r="E8" s="106" t="s">
        <v>20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4" s="73" customFormat="1" ht="12.75" customHeight="1">
      <c r="B9" s="79"/>
      <c r="C9" s="96"/>
      <c r="D9" s="79"/>
      <c r="E9" s="95"/>
      <c r="F9" s="95"/>
      <c r="G9" s="95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74"/>
    </row>
    <row r="10" spans="1:24" s="73" customFormat="1" ht="12.75" customHeight="1">
      <c r="B10" s="79"/>
      <c r="C10" s="96"/>
      <c r="D10" s="79"/>
      <c r="E10" s="95" t="s">
        <v>135</v>
      </c>
      <c r="F10" s="95"/>
      <c r="G10" s="95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74"/>
    </row>
    <row r="11" spans="1:24" s="73" customFormat="1" ht="12.75">
      <c r="B11" s="92">
        <v>1</v>
      </c>
      <c r="C11" s="96"/>
      <c r="D11" s="79" t="s">
        <v>118</v>
      </c>
      <c r="E11" s="88" t="s">
        <v>130</v>
      </c>
      <c r="F11" s="88"/>
      <c r="G11" s="88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74"/>
    </row>
    <row r="12" spans="1:24" s="73" customFormat="1" ht="12.75">
      <c r="B12" s="92">
        <v>2</v>
      </c>
      <c r="C12" s="96"/>
      <c r="D12" s="79" t="s">
        <v>118</v>
      </c>
      <c r="E12" s="88" t="s">
        <v>129</v>
      </c>
      <c r="F12" s="88"/>
      <c r="G12" s="88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74"/>
    </row>
    <row r="13" spans="1:24" s="73" customFormat="1" ht="12.75">
      <c r="B13" s="92">
        <v>3</v>
      </c>
      <c r="C13" s="96"/>
      <c r="D13" s="79" t="s">
        <v>118</v>
      </c>
      <c r="E13" s="88" t="s">
        <v>128</v>
      </c>
      <c r="F13" s="88"/>
      <c r="G13" s="88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74"/>
    </row>
    <row r="14" spans="1:24" s="73" customFormat="1" ht="12.75">
      <c r="B14" s="92">
        <v>4</v>
      </c>
      <c r="C14" s="96"/>
      <c r="D14" s="79" t="s">
        <v>118</v>
      </c>
      <c r="E14" s="88" t="s">
        <v>127</v>
      </c>
      <c r="F14" s="88"/>
      <c r="G14" s="88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74"/>
    </row>
    <row r="15" spans="1:24" s="73" customFormat="1" ht="12.75">
      <c r="B15" s="92">
        <v>5</v>
      </c>
      <c r="C15" s="96"/>
      <c r="D15" s="79" t="s">
        <v>118</v>
      </c>
      <c r="E15" s="88" t="s">
        <v>126</v>
      </c>
      <c r="F15" s="88"/>
      <c r="G15" s="88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74"/>
    </row>
    <row r="16" spans="1:24" s="73" customFormat="1" ht="12.75">
      <c r="B16" s="92">
        <v>6</v>
      </c>
      <c r="C16" s="96"/>
      <c r="D16" s="79" t="s">
        <v>118</v>
      </c>
      <c r="E16" s="88" t="s">
        <v>125</v>
      </c>
      <c r="F16" s="88"/>
      <c r="G16" s="88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74"/>
    </row>
    <row r="17" spans="2:22" s="73" customFormat="1" ht="12.75">
      <c r="B17" s="92">
        <v>7</v>
      </c>
      <c r="C17" s="96"/>
      <c r="D17" s="79" t="s">
        <v>118</v>
      </c>
      <c r="E17" s="88" t="s">
        <v>124</v>
      </c>
      <c r="F17" s="88"/>
      <c r="G17" s="88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74"/>
    </row>
    <row r="18" spans="2:22" s="73" customFormat="1" ht="12.75">
      <c r="B18" s="92">
        <v>8</v>
      </c>
      <c r="C18" s="96"/>
      <c r="D18" s="79" t="s">
        <v>118</v>
      </c>
      <c r="E18" s="88" t="s">
        <v>123</v>
      </c>
      <c r="F18" s="88"/>
      <c r="G18" s="88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74"/>
    </row>
    <row r="19" spans="2:22" s="73" customFormat="1" ht="12.75">
      <c r="B19" s="92">
        <v>9</v>
      </c>
      <c r="C19" s="96"/>
      <c r="D19" s="79" t="s">
        <v>118</v>
      </c>
      <c r="E19" s="88" t="s">
        <v>122</v>
      </c>
      <c r="F19" s="88"/>
      <c r="G19" s="88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74"/>
    </row>
    <row r="20" spans="2:22" s="73" customFormat="1" ht="12.75">
      <c r="B20" s="92">
        <v>10</v>
      </c>
      <c r="C20" s="96"/>
      <c r="D20" s="79" t="s">
        <v>118</v>
      </c>
      <c r="E20" s="88" t="s">
        <v>121</v>
      </c>
      <c r="F20" s="88"/>
      <c r="G20" s="88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74"/>
    </row>
    <row r="21" spans="2:22" s="73" customFormat="1" ht="12.75">
      <c r="B21" s="92">
        <v>11</v>
      </c>
      <c r="C21" s="96"/>
      <c r="D21" s="79" t="s">
        <v>118</v>
      </c>
      <c r="E21" s="88" t="s">
        <v>120</v>
      </c>
      <c r="F21" s="88"/>
      <c r="G21" s="88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74"/>
    </row>
    <row r="22" spans="2:22" s="73" customFormat="1" ht="12.75">
      <c r="B22" s="92">
        <v>12</v>
      </c>
      <c r="C22" s="96"/>
      <c r="D22" s="79" t="s">
        <v>118</v>
      </c>
      <c r="E22" s="88" t="s">
        <v>119</v>
      </c>
      <c r="F22" s="88"/>
      <c r="G22" s="88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74"/>
    </row>
    <row r="23" spans="2:22" s="73" customFormat="1" ht="12.75">
      <c r="B23" s="90"/>
      <c r="C23" s="90"/>
      <c r="D23" s="89"/>
      <c r="E23" s="88" t="s">
        <v>117</v>
      </c>
      <c r="F23" s="88"/>
      <c r="G23" s="88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74"/>
    </row>
    <row r="24" spans="2:22" s="97" customFormat="1" ht="12.75">
      <c r="B24" s="77"/>
      <c r="C24" s="100"/>
      <c r="D24" s="77" t="s">
        <v>25</v>
      </c>
      <c r="E24" s="77" t="s">
        <v>134</v>
      </c>
      <c r="F24" s="77"/>
      <c r="G24" s="77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98"/>
    </row>
    <row r="25" spans="2:22" s="97" customFormat="1" ht="12.75">
      <c r="B25" s="77"/>
      <c r="C25" s="100"/>
      <c r="D25" s="77"/>
      <c r="E25" s="77"/>
      <c r="F25" s="77"/>
      <c r="G25" s="77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98"/>
    </row>
    <row r="26" spans="2:22" s="97" customFormat="1" ht="12.75">
      <c r="B26" s="77"/>
      <c r="C26" s="100" t="s">
        <v>133</v>
      </c>
      <c r="D26" s="77"/>
      <c r="E26" s="77"/>
      <c r="F26" s="77"/>
      <c r="G26" s="77"/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8" t="s">
        <v>132</v>
      </c>
    </row>
    <row r="27" spans="2:22" s="73" customFormat="1" ht="12.75" customHeight="1">
      <c r="B27" s="79"/>
      <c r="C27" s="96"/>
      <c r="D27" s="79"/>
      <c r="E27" s="79"/>
      <c r="F27" s="79"/>
      <c r="G27" s="79"/>
      <c r="I27" s="94" t="s">
        <v>24</v>
      </c>
      <c r="J27" s="94" t="s">
        <v>24</v>
      </c>
      <c r="K27" s="94" t="s">
        <v>24</v>
      </c>
      <c r="L27" s="94" t="s">
        <v>24</v>
      </c>
      <c r="M27" s="94" t="s">
        <v>24</v>
      </c>
      <c r="N27" s="94" t="s">
        <v>24</v>
      </c>
      <c r="O27" s="94" t="s">
        <v>24</v>
      </c>
      <c r="P27" s="94" t="s">
        <v>24</v>
      </c>
      <c r="Q27" s="94" t="s">
        <v>24</v>
      </c>
      <c r="R27" s="94" t="s">
        <v>24</v>
      </c>
      <c r="S27" s="94" t="s">
        <v>24</v>
      </c>
      <c r="T27" s="94" t="s">
        <v>24</v>
      </c>
      <c r="U27" s="94" t="s">
        <v>24</v>
      </c>
      <c r="V27" s="74"/>
    </row>
    <row r="28" spans="2:22" s="73" customFormat="1" ht="12.75" customHeight="1">
      <c r="B28" s="79"/>
      <c r="D28" s="79"/>
      <c r="E28" s="95" t="s">
        <v>131</v>
      </c>
      <c r="F28" s="95"/>
      <c r="G28" s="95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74"/>
    </row>
    <row r="29" spans="2:22" ht="12.75" customHeight="1">
      <c r="B29" s="92">
        <v>1</v>
      </c>
      <c r="C29" s="90"/>
      <c r="D29" s="89" t="s">
        <v>118</v>
      </c>
      <c r="E29" s="88" t="s">
        <v>130</v>
      </c>
      <c r="F29" s="88"/>
      <c r="G29" s="88"/>
      <c r="H29" s="92">
        <v>0</v>
      </c>
      <c r="I29" s="91">
        <f t="shared" ref="I29:U29" si="2">IF(I11&lt;&gt;0,I11,H29*SUM(1,I$24))</f>
        <v>0</v>
      </c>
      <c r="J29" s="91">
        <f t="shared" si="2"/>
        <v>0</v>
      </c>
      <c r="K29" s="91">
        <f t="shared" si="2"/>
        <v>0</v>
      </c>
      <c r="L29" s="91">
        <f t="shared" si="2"/>
        <v>0</v>
      </c>
      <c r="M29" s="91">
        <f t="shared" si="2"/>
        <v>0</v>
      </c>
      <c r="N29" s="91">
        <f t="shared" si="2"/>
        <v>0</v>
      </c>
      <c r="O29" s="91">
        <f t="shared" si="2"/>
        <v>0</v>
      </c>
      <c r="P29" s="91">
        <f t="shared" si="2"/>
        <v>0</v>
      </c>
      <c r="Q29" s="91">
        <f t="shared" si="2"/>
        <v>0</v>
      </c>
      <c r="R29" s="91">
        <f t="shared" si="2"/>
        <v>0</v>
      </c>
      <c r="S29" s="91">
        <f t="shared" si="2"/>
        <v>0</v>
      </c>
      <c r="T29" s="91">
        <f t="shared" si="2"/>
        <v>0</v>
      </c>
      <c r="U29" s="91">
        <f t="shared" si="2"/>
        <v>0</v>
      </c>
    </row>
    <row r="30" spans="2:22" ht="12.75" customHeight="1">
      <c r="B30" s="92">
        <v>2</v>
      </c>
      <c r="C30" s="90"/>
      <c r="D30" s="89" t="s">
        <v>118</v>
      </c>
      <c r="E30" s="88" t="s">
        <v>129</v>
      </c>
      <c r="F30" s="88"/>
      <c r="G30" s="88"/>
      <c r="H30" s="92">
        <v>0</v>
      </c>
      <c r="I30" s="91">
        <f t="shared" ref="I30:U30" si="3">IF(I12&lt;&gt;0,I12,H30*SUM(1,I$24))</f>
        <v>0</v>
      </c>
      <c r="J30" s="91">
        <f t="shared" si="3"/>
        <v>0</v>
      </c>
      <c r="K30" s="91">
        <f t="shared" si="3"/>
        <v>0</v>
      </c>
      <c r="L30" s="91">
        <f t="shared" si="3"/>
        <v>0</v>
      </c>
      <c r="M30" s="91">
        <f t="shared" si="3"/>
        <v>0</v>
      </c>
      <c r="N30" s="91">
        <f t="shared" si="3"/>
        <v>0</v>
      </c>
      <c r="O30" s="91">
        <f t="shared" si="3"/>
        <v>0</v>
      </c>
      <c r="P30" s="91">
        <f t="shared" si="3"/>
        <v>0</v>
      </c>
      <c r="Q30" s="91">
        <f t="shared" si="3"/>
        <v>0</v>
      </c>
      <c r="R30" s="91">
        <f t="shared" si="3"/>
        <v>0</v>
      </c>
      <c r="S30" s="91">
        <f t="shared" si="3"/>
        <v>0</v>
      </c>
      <c r="T30" s="91">
        <f t="shared" si="3"/>
        <v>0</v>
      </c>
      <c r="U30" s="91">
        <f t="shared" si="3"/>
        <v>0</v>
      </c>
    </row>
    <row r="31" spans="2:22" ht="12.75" customHeight="1">
      <c r="B31" s="92">
        <v>3</v>
      </c>
      <c r="C31" s="90"/>
      <c r="D31" s="89" t="s">
        <v>118</v>
      </c>
      <c r="E31" s="88" t="s">
        <v>128</v>
      </c>
      <c r="F31" s="88"/>
      <c r="G31" s="88"/>
      <c r="H31" s="92">
        <v>0</v>
      </c>
      <c r="I31" s="91">
        <f t="shared" ref="I31:U31" si="4">IF(I13&lt;&gt;0,I13,H31*SUM(1,I$24))</f>
        <v>0</v>
      </c>
      <c r="J31" s="91">
        <f t="shared" si="4"/>
        <v>0</v>
      </c>
      <c r="K31" s="91">
        <f t="shared" si="4"/>
        <v>0</v>
      </c>
      <c r="L31" s="91">
        <f t="shared" si="4"/>
        <v>0</v>
      </c>
      <c r="M31" s="91">
        <f t="shared" si="4"/>
        <v>0</v>
      </c>
      <c r="N31" s="91">
        <f t="shared" si="4"/>
        <v>0</v>
      </c>
      <c r="O31" s="91">
        <f t="shared" si="4"/>
        <v>0</v>
      </c>
      <c r="P31" s="91">
        <f t="shared" si="4"/>
        <v>0</v>
      </c>
      <c r="Q31" s="91">
        <f t="shared" si="4"/>
        <v>0</v>
      </c>
      <c r="R31" s="91">
        <f t="shared" si="4"/>
        <v>0</v>
      </c>
      <c r="S31" s="91">
        <f t="shared" si="4"/>
        <v>0</v>
      </c>
      <c r="T31" s="91">
        <f t="shared" si="4"/>
        <v>0</v>
      </c>
      <c r="U31" s="91">
        <f t="shared" si="4"/>
        <v>0</v>
      </c>
    </row>
    <row r="32" spans="2:22" ht="12.75" customHeight="1">
      <c r="B32" s="92">
        <v>4</v>
      </c>
      <c r="C32" s="90"/>
      <c r="D32" s="89" t="s">
        <v>118</v>
      </c>
      <c r="E32" s="88" t="s">
        <v>127</v>
      </c>
      <c r="F32" s="88"/>
      <c r="G32" s="88"/>
      <c r="H32" s="92">
        <v>0</v>
      </c>
      <c r="I32" s="91">
        <f t="shared" ref="I32:U32" si="5">IF(I14&lt;&gt;0,I14,H32*SUM(1,I$24))</f>
        <v>0</v>
      </c>
      <c r="J32" s="91">
        <f t="shared" si="5"/>
        <v>0</v>
      </c>
      <c r="K32" s="91">
        <f t="shared" si="5"/>
        <v>0</v>
      </c>
      <c r="L32" s="91">
        <f t="shared" si="5"/>
        <v>0</v>
      </c>
      <c r="M32" s="91">
        <f t="shared" si="5"/>
        <v>0</v>
      </c>
      <c r="N32" s="91">
        <f t="shared" si="5"/>
        <v>0</v>
      </c>
      <c r="O32" s="91">
        <f t="shared" si="5"/>
        <v>0</v>
      </c>
      <c r="P32" s="91">
        <f t="shared" si="5"/>
        <v>0</v>
      </c>
      <c r="Q32" s="91">
        <f t="shared" si="5"/>
        <v>0</v>
      </c>
      <c r="R32" s="91">
        <f t="shared" si="5"/>
        <v>0</v>
      </c>
      <c r="S32" s="91">
        <f t="shared" si="5"/>
        <v>0</v>
      </c>
      <c r="T32" s="91">
        <f t="shared" si="5"/>
        <v>0</v>
      </c>
      <c r="U32" s="91">
        <f t="shared" si="5"/>
        <v>0</v>
      </c>
    </row>
    <row r="33" spans="2:22" ht="12.75" customHeight="1">
      <c r="B33" s="92">
        <v>5</v>
      </c>
      <c r="C33" s="90"/>
      <c r="D33" s="89" t="s">
        <v>118</v>
      </c>
      <c r="E33" s="88" t="s">
        <v>126</v>
      </c>
      <c r="F33" s="88"/>
      <c r="G33" s="88"/>
      <c r="H33" s="92">
        <v>0</v>
      </c>
      <c r="I33" s="91">
        <f t="shared" ref="I33:U33" si="6">IF(I15&lt;&gt;0,I15,H33*SUM(1,I$24))</f>
        <v>0</v>
      </c>
      <c r="J33" s="91">
        <f t="shared" si="6"/>
        <v>0</v>
      </c>
      <c r="K33" s="91">
        <f t="shared" si="6"/>
        <v>0</v>
      </c>
      <c r="L33" s="91">
        <f t="shared" si="6"/>
        <v>0</v>
      </c>
      <c r="M33" s="91">
        <f t="shared" si="6"/>
        <v>0</v>
      </c>
      <c r="N33" s="91">
        <f t="shared" si="6"/>
        <v>0</v>
      </c>
      <c r="O33" s="91">
        <f t="shared" si="6"/>
        <v>0</v>
      </c>
      <c r="P33" s="91">
        <f t="shared" si="6"/>
        <v>0</v>
      </c>
      <c r="Q33" s="91">
        <f t="shared" si="6"/>
        <v>0</v>
      </c>
      <c r="R33" s="91">
        <f t="shared" si="6"/>
        <v>0</v>
      </c>
      <c r="S33" s="91">
        <f t="shared" si="6"/>
        <v>0</v>
      </c>
      <c r="T33" s="91">
        <f t="shared" si="6"/>
        <v>0</v>
      </c>
      <c r="U33" s="91">
        <f t="shared" si="6"/>
        <v>0</v>
      </c>
    </row>
    <row r="34" spans="2:22" ht="12.75" customHeight="1">
      <c r="B34" s="92">
        <v>6</v>
      </c>
      <c r="C34" s="90"/>
      <c r="D34" s="89" t="s">
        <v>118</v>
      </c>
      <c r="E34" s="88" t="s">
        <v>125</v>
      </c>
      <c r="F34" s="88"/>
      <c r="G34" s="88"/>
      <c r="H34" s="92">
        <v>0</v>
      </c>
      <c r="I34" s="91">
        <f t="shared" ref="I34:U34" si="7">IF(I16&lt;&gt;0,I16,H34*SUM(1,I$24))</f>
        <v>0</v>
      </c>
      <c r="J34" s="91">
        <f t="shared" si="7"/>
        <v>0</v>
      </c>
      <c r="K34" s="91">
        <f t="shared" si="7"/>
        <v>0</v>
      </c>
      <c r="L34" s="91">
        <f t="shared" si="7"/>
        <v>0</v>
      </c>
      <c r="M34" s="91">
        <f t="shared" si="7"/>
        <v>0</v>
      </c>
      <c r="N34" s="91">
        <f t="shared" si="7"/>
        <v>0</v>
      </c>
      <c r="O34" s="91">
        <f t="shared" si="7"/>
        <v>0</v>
      </c>
      <c r="P34" s="91">
        <f t="shared" si="7"/>
        <v>0</v>
      </c>
      <c r="Q34" s="91">
        <f t="shared" si="7"/>
        <v>0</v>
      </c>
      <c r="R34" s="91">
        <f t="shared" si="7"/>
        <v>0</v>
      </c>
      <c r="S34" s="91">
        <f t="shared" si="7"/>
        <v>0</v>
      </c>
      <c r="T34" s="91">
        <f t="shared" si="7"/>
        <v>0</v>
      </c>
      <c r="U34" s="91">
        <f t="shared" si="7"/>
        <v>0</v>
      </c>
    </row>
    <row r="35" spans="2:22" ht="12.75" customHeight="1">
      <c r="B35" s="92">
        <v>7</v>
      </c>
      <c r="C35" s="90"/>
      <c r="D35" s="89" t="s">
        <v>118</v>
      </c>
      <c r="E35" s="88" t="s">
        <v>124</v>
      </c>
      <c r="F35" s="88"/>
      <c r="G35" s="88"/>
      <c r="H35" s="92">
        <v>0</v>
      </c>
      <c r="I35" s="91">
        <f t="shared" ref="I35:U35" si="8">IF(I17&lt;&gt;0,I17,H35*SUM(1,I$24))</f>
        <v>0</v>
      </c>
      <c r="J35" s="91">
        <f t="shared" si="8"/>
        <v>0</v>
      </c>
      <c r="K35" s="91">
        <f t="shared" si="8"/>
        <v>0</v>
      </c>
      <c r="L35" s="91">
        <f t="shared" si="8"/>
        <v>0</v>
      </c>
      <c r="M35" s="91">
        <f t="shared" si="8"/>
        <v>0</v>
      </c>
      <c r="N35" s="91">
        <f t="shared" si="8"/>
        <v>0</v>
      </c>
      <c r="O35" s="91">
        <f t="shared" si="8"/>
        <v>0</v>
      </c>
      <c r="P35" s="91">
        <f t="shared" si="8"/>
        <v>0</v>
      </c>
      <c r="Q35" s="91">
        <f t="shared" si="8"/>
        <v>0</v>
      </c>
      <c r="R35" s="91">
        <f t="shared" si="8"/>
        <v>0</v>
      </c>
      <c r="S35" s="91">
        <f t="shared" si="8"/>
        <v>0</v>
      </c>
      <c r="T35" s="91">
        <f t="shared" si="8"/>
        <v>0</v>
      </c>
      <c r="U35" s="91">
        <f t="shared" si="8"/>
        <v>0</v>
      </c>
    </row>
    <row r="36" spans="2:22" ht="12.75" customHeight="1">
      <c r="B36" s="92">
        <v>8</v>
      </c>
      <c r="C36" s="90"/>
      <c r="D36" s="89" t="s">
        <v>118</v>
      </c>
      <c r="E36" s="88" t="s">
        <v>123</v>
      </c>
      <c r="F36" s="88"/>
      <c r="G36" s="88"/>
      <c r="H36" s="93">
        <f>H18</f>
        <v>0</v>
      </c>
      <c r="I36" s="91">
        <f t="shared" ref="I36:U36" si="9">IF(I18&lt;&gt;0,I18,H36*SUM(1,I$24))</f>
        <v>0</v>
      </c>
      <c r="J36" s="91">
        <f t="shared" si="9"/>
        <v>0</v>
      </c>
      <c r="K36" s="91">
        <f t="shared" si="9"/>
        <v>0</v>
      </c>
      <c r="L36" s="91">
        <f t="shared" si="9"/>
        <v>0</v>
      </c>
      <c r="M36" s="91">
        <f t="shared" si="9"/>
        <v>0</v>
      </c>
      <c r="N36" s="91">
        <f t="shared" si="9"/>
        <v>0</v>
      </c>
      <c r="O36" s="91">
        <f t="shared" si="9"/>
        <v>0</v>
      </c>
      <c r="P36" s="91">
        <f t="shared" si="9"/>
        <v>0</v>
      </c>
      <c r="Q36" s="91">
        <f t="shared" si="9"/>
        <v>0</v>
      </c>
      <c r="R36" s="91">
        <f t="shared" si="9"/>
        <v>0</v>
      </c>
      <c r="S36" s="91">
        <f t="shared" si="9"/>
        <v>0</v>
      </c>
      <c r="T36" s="91">
        <f t="shared" si="9"/>
        <v>0</v>
      </c>
      <c r="U36" s="91">
        <f t="shared" si="9"/>
        <v>0</v>
      </c>
    </row>
    <row r="37" spans="2:22" ht="12.75" customHeight="1">
      <c r="B37" s="92">
        <v>9</v>
      </c>
      <c r="C37" s="90"/>
      <c r="D37" s="89" t="s">
        <v>118</v>
      </c>
      <c r="E37" s="88" t="s">
        <v>122</v>
      </c>
      <c r="F37" s="88"/>
      <c r="G37" s="88"/>
      <c r="H37" s="92">
        <v>0</v>
      </c>
      <c r="I37" s="91">
        <f t="shared" ref="I37:U37" si="10">IF(I19&lt;&gt;0,I19,H37*SUM(1,I$24))</f>
        <v>0</v>
      </c>
      <c r="J37" s="91">
        <f t="shared" si="10"/>
        <v>0</v>
      </c>
      <c r="K37" s="91">
        <f t="shared" si="10"/>
        <v>0</v>
      </c>
      <c r="L37" s="91">
        <f t="shared" si="10"/>
        <v>0</v>
      </c>
      <c r="M37" s="91">
        <f t="shared" si="10"/>
        <v>0</v>
      </c>
      <c r="N37" s="91">
        <f t="shared" si="10"/>
        <v>0</v>
      </c>
      <c r="O37" s="91">
        <f t="shared" si="10"/>
        <v>0</v>
      </c>
      <c r="P37" s="91">
        <f t="shared" si="10"/>
        <v>0</v>
      </c>
      <c r="Q37" s="91">
        <f t="shared" si="10"/>
        <v>0</v>
      </c>
      <c r="R37" s="91">
        <f t="shared" si="10"/>
        <v>0</v>
      </c>
      <c r="S37" s="91">
        <f t="shared" si="10"/>
        <v>0</v>
      </c>
      <c r="T37" s="91">
        <f t="shared" si="10"/>
        <v>0</v>
      </c>
      <c r="U37" s="91">
        <f t="shared" si="10"/>
        <v>0</v>
      </c>
    </row>
    <row r="38" spans="2:22" ht="12.75" customHeight="1">
      <c r="B38" s="92">
        <v>10</v>
      </c>
      <c r="C38" s="90"/>
      <c r="D38" s="89" t="s">
        <v>118</v>
      </c>
      <c r="E38" s="88" t="s">
        <v>121</v>
      </c>
      <c r="F38" s="88"/>
      <c r="G38" s="88"/>
      <c r="H38" s="92">
        <v>0</v>
      </c>
      <c r="I38" s="91">
        <f t="shared" ref="I38:U38" si="11">IF(I20&lt;&gt;0,I20,H38*SUM(1,I$24))</f>
        <v>0</v>
      </c>
      <c r="J38" s="91">
        <f t="shared" si="11"/>
        <v>0</v>
      </c>
      <c r="K38" s="91">
        <f t="shared" si="11"/>
        <v>0</v>
      </c>
      <c r="L38" s="91">
        <f t="shared" si="11"/>
        <v>0</v>
      </c>
      <c r="M38" s="91">
        <f t="shared" si="11"/>
        <v>0</v>
      </c>
      <c r="N38" s="91">
        <f t="shared" si="11"/>
        <v>0</v>
      </c>
      <c r="O38" s="91">
        <f t="shared" si="11"/>
        <v>0</v>
      </c>
      <c r="P38" s="91">
        <f t="shared" si="11"/>
        <v>0</v>
      </c>
      <c r="Q38" s="91">
        <f t="shared" si="11"/>
        <v>0</v>
      </c>
      <c r="R38" s="91">
        <f t="shared" si="11"/>
        <v>0</v>
      </c>
      <c r="S38" s="91">
        <f t="shared" si="11"/>
        <v>0</v>
      </c>
      <c r="T38" s="91">
        <f t="shared" si="11"/>
        <v>0</v>
      </c>
      <c r="U38" s="91">
        <f t="shared" si="11"/>
        <v>0</v>
      </c>
    </row>
    <row r="39" spans="2:22" ht="12.75" customHeight="1">
      <c r="B39" s="92">
        <v>11</v>
      </c>
      <c r="C39" s="90"/>
      <c r="D39" s="89" t="s">
        <v>118</v>
      </c>
      <c r="E39" s="88" t="s">
        <v>120</v>
      </c>
      <c r="F39" s="88"/>
      <c r="G39" s="88"/>
      <c r="H39" s="92">
        <v>0</v>
      </c>
      <c r="I39" s="91">
        <f t="shared" ref="I39:U39" si="12">IF(I21&lt;&gt;0,I21,H39*SUM(1,I$24))</f>
        <v>0</v>
      </c>
      <c r="J39" s="91">
        <f t="shared" si="12"/>
        <v>0</v>
      </c>
      <c r="K39" s="91">
        <f t="shared" si="12"/>
        <v>0</v>
      </c>
      <c r="L39" s="91">
        <f t="shared" si="12"/>
        <v>0</v>
      </c>
      <c r="M39" s="91">
        <f t="shared" si="12"/>
        <v>0</v>
      </c>
      <c r="N39" s="91">
        <f t="shared" si="12"/>
        <v>0</v>
      </c>
      <c r="O39" s="91">
        <f t="shared" si="12"/>
        <v>0</v>
      </c>
      <c r="P39" s="91">
        <f t="shared" si="12"/>
        <v>0</v>
      </c>
      <c r="Q39" s="91">
        <f t="shared" si="12"/>
        <v>0</v>
      </c>
      <c r="R39" s="91">
        <f t="shared" si="12"/>
        <v>0</v>
      </c>
      <c r="S39" s="91">
        <f t="shared" si="12"/>
        <v>0</v>
      </c>
      <c r="T39" s="91">
        <f t="shared" si="12"/>
        <v>0</v>
      </c>
      <c r="U39" s="91">
        <f t="shared" si="12"/>
        <v>0</v>
      </c>
    </row>
    <row r="40" spans="2:22" ht="12.75" customHeight="1">
      <c r="B40" s="92">
        <v>12</v>
      </c>
      <c r="C40" s="90"/>
      <c r="D40" s="89" t="s">
        <v>118</v>
      </c>
      <c r="E40" s="88" t="s">
        <v>119</v>
      </c>
      <c r="F40" s="88"/>
      <c r="G40" s="88"/>
      <c r="H40" s="92">
        <v>0</v>
      </c>
      <c r="I40" s="91">
        <f t="shared" ref="I40:U40" si="13">IF(I22&lt;&gt;0,I22,H40*SUM(1,I$24))</f>
        <v>0</v>
      </c>
      <c r="J40" s="91">
        <f t="shared" si="13"/>
        <v>0</v>
      </c>
      <c r="K40" s="91">
        <f t="shared" si="13"/>
        <v>0</v>
      </c>
      <c r="L40" s="91">
        <f t="shared" si="13"/>
        <v>0</v>
      </c>
      <c r="M40" s="91">
        <f t="shared" si="13"/>
        <v>0</v>
      </c>
      <c r="N40" s="91">
        <f t="shared" si="13"/>
        <v>0</v>
      </c>
      <c r="O40" s="91">
        <f t="shared" si="13"/>
        <v>0</v>
      </c>
      <c r="P40" s="91">
        <f t="shared" si="13"/>
        <v>0</v>
      </c>
      <c r="Q40" s="91">
        <f t="shared" si="13"/>
        <v>0</v>
      </c>
      <c r="R40" s="91">
        <f t="shared" si="13"/>
        <v>0</v>
      </c>
      <c r="S40" s="91">
        <f t="shared" si="13"/>
        <v>0</v>
      </c>
      <c r="T40" s="91">
        <f t="shared" si="13"/>
        <v>0</v>
      </c>
      <c r="U40" s="91">
        <f t="shared" si="13"/>
        <v>0</v>
      </c>
    </row>
    <row r="41" spans="2:22" ht="12.75" customHeight="1">
      <c r="B41" s="90"/>
      <c r="C41" s="90"/>
      <c r="D41" s="89" t="s">
        <v>118</v>
      </c>
      <c r="E41" s="88" t="s">
        <v>117</v>
      </c>
      <c r="F41" s="88"/>
      <c r="G41" s="88"/>
      <c r="I41" s="87">
        <f t="shared" ref="I41:U41" si="14">IF(SUM(I29:I40)=0,0,AVERAGE(I29:I40))</f>
        <v>0</v>
      </c>
      <c r="J41" s="86">
        <f t="shared" si="14"/>
        <v>0</v>
      </c>
      <c r="K41" s="86">
        <f t="shared" si="14"/>
        <v>0</v>
      </c>
      <c r="L41" s="87">
        <f t="shared" si="14"/>
        <v>0</v>
      </c>
      <c r="M41" s="86">
        <f t="shared" si="14"/>
        <v>0</v>
      </c>
      <c r="N41" s="86">
        <f t="shared" si="14"/>
        <v>0</v>
      </c>
      <c r="O41" s="86">
        <f t="shared" si="14"/>
        <v>0</v>
      </c>
      <c r="P41" s="86">
        <f t="shared" si="14"/>
        <v>0</v>
      </c>
      <c r="Q41" s="86">
        <f t="shared" si="14"/>
        <v>0</v>
      </c>
      <c r="R41" s="86">
        <f t="shared" si="14"/>
        <v>0</v>
      </c>
      <c r="S41" s="86">
        <f t="shared" si="14"/>
        <v>0</v>
      </c>
      <c r="T41" s="86">
        <f t="shared" si="14"/>
        <v>0</v>
      </c>
      <c r="U41" s="86">
        <f t="shared" si="14"/>
        <v>0</v>
      </c>
    </row>
    <row r="42" spans="2:22" s="73" customFormat="1" ht="12.75" customHeight="1">
      <c r="B42" s="79"/>
      <c r="V42" s="74"/>
    </row>
    <row r="43" spans="2:22" s="73" customFormat="1" ht="12.75" customHeight="1">
      <c r="E43" s="85" t="s">
        <v>139</v>
      </c>
      <c r="F43" s="85"/>
      <c r="G43" s="85"/>
      <c r="V43" s="74"/>
    </row>
    <row r="44" spans="2:22" s="73" customFormat="1" ht="12.75" customHeight="1">
      <c r="B44" s="79"/>
      <c r="D44" s="77" t="s">
        <v>137</v>
      </c>
      <c r="E44" s="83" t="s">
        <v>113</v>
      </c>
      <c r="F44" s="83"/>
      <c r="G44" s="83"/>
      <c r="I44" s="82">
        <v>1</v>
      </c>
      <c r="J44" s="82">
        <v>1.0297693920335429</v>
      </c>
      <c r="K44" s="82">
        <v>1.0570230607966458</v>
      </c>
      <c r="L44" s="82">
        <v>1.0882407999304404</v>
      </c>
      <c r="M44" s="82">
        <v>1.1187115423284928</v>
      </c>
      <c r="N44" s="82">
        <v>1.1567477347676616</v>
      </c>
      <c r="O44" s="82">
        <v>1.1972339054845298</v>
      </c>
      <c r="P44" s="82">
        <v>1.2367426243655191</v>
      </c>
      <c r="Q44" s="82">
        <v>1.27508164572085</v>
      </c>
      <c r="R44" s="82">
        <v>1.3146091767381964</v>
      </c>
      <c r="S44" s="82">
        <v>1.3553620612170802</v>
      </c>
      <c r="T44" s="82">
        <v>1.3553620612170802</v>
      </c>
      <c r="U44" s="82">
        <v>1.3553620612170802</v>
      </c>
      <c r="V44" s="74" t="s">
        <v>116</v>
      </c>
    </row>
    <row r="45" spans="2:22" s="73" customFormat="1" ht="12.75" customHeight="1">
      <c r="B45" s="79"/>
      <c r="C45" s="81"/>
      <c r="D45" s="77" t="s">
        <v>25</v>
      </c>
      <c r="E45" s="80" t="s">
        <v>111</v>
      </c>
      <c r="F45" s="80"/>
      <c r="G45" s="80"/>
      <c r="I45" s="75">
        <f t="shared" ref="I45:U45" si="15">IF(Indexation.November.Override&lt;&gt;"",Indexation.November.Override,IF($H$36=0,0,H36/$H$36))</f>
        <v>1</v>
      </c>
      <c r="J45" s="75">
        <f t="shared" si="15"/>
        <v>1.0297693920335429</v>
      </c>
      <c r="K45" s="75">
        <f t="shared" si="15"/>
        <v>1.0570230607966458</v>
      </c>
      <c r="L45" s="75">
        <f t="shared" si="15"/>
        <v>1.0882407999304404</v>
      </c>
      <c r="M45" s="75">
        <f t="shared" si="15"/>
        <v>1.1187115423284928</v>
      </c>
      <c r="N45" s="75">
        <f t="shared" si="15"/>
        <v>1.1567477347676616</v>
      </c>
      <c r="O45" s="75">
        <f t="shared" si="15"/>
        <v>1.1972339054845298</v>
      </c>
      <c r="P45" s="75">
        <f t="shared" si="15"/>
        <v>1.2367426243655191</v>
      </c>
      <c r="Q45" s="75">
        <f t="shared" si="15"/>
        <v>1.27508164572085</v>
      </c>
      <c r="R45" s="75">
        <f t="shared" si="15"/>
        <v>1.3146091767381964</v>
      </c>
      <c r="S45" s="75">
        <f t="shared" si="15"/>
        <v>1.3553620612170802</v>
      </c>
      <c r="T45" s="75">
        <f t="shared" si="15"/>
        <v>1.3553620612170802</v>
      </c>
      <c r="U45" s="75">
        <f t="shared" si="15"/>
        <v>1.3553620612170802</v>
      </c>
      <c r="V45" s="74" t="s">
        <v>115</v>
      </c>
    </row>
    <row r="46" spans="2:22" s="73" customFormat="1" ht="12.75" customHeight="1">
      <c r="B46" s="79"/>
      <c r="C46" s="81"/>
      <c r="D46" s="77"/>
      <c r="E46" s="80"/>
      <c r="F46" s="80"/>
      <c r="G46" s="80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4"/>
    </row>
    <row r="47" spans="2:22" s="73" customFormat="1" ht="12.75" customHeight="1">
      <c r="B47" s="79"/>
      <c r="E47" s="85" t="s">
        <v>140</v>
      </c>
      <c r="F47" s="84"/>
      <c r="G47" s="84"/>
    </row>
    <row r="48" spans="2:22" s="73" customFormat="1" ht="12.75" customHeight="1">
      <c r="B48" s="79"/>
      <c r="D48" s="77" t="s">
        <v>137</v>
      </c>
      <c r="E48" s="83" t="s">
        <v>113</v>
      </c>
      <c r="F48" s="83"/>
      <c r="G48" s="83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74" t="s">
        <v>138</v>
      </c>
    </row>
    <row r="49" spans="1:22" s="73" customFormat="1" ht="12.75" customHeight="1">
      <c r="B49" s="79"/>
      <c r="D49" s="77" t="s">
        <v>25</v>
      </c>
      <c r="E49" s="80" t="s">
        <v>111</v>
      </c>
      <c r="F49" s="83"/>
      <c r="G49" s="83"/>
      <c r="I49" s="75">
        <f t="shared" ref="I49:U49" si="16">IF(Indexation.November.Actual.Override&lt;&gt;"",Indexation.November.Actual.Override,IF($H$18=0,0,H18/$H$18))</f>
        <v>0</v>
      </c>
      <c r="J49" s="75">
        <f>IF(Indexation.November.Actual.Override&lt;&gt;"",Indexation.November.Actual.Override,IF($H$18=0,0,I18/$H$18))</f>
        <v>0</v>
      </c>
      <c r="K49" s="75">
        <f>IF(Indexation.November.Actual.Override&lt;&gt;"",Indexation.November.Actual.Override,IF($H$18=0,0,J18/$H$18))</f>
        <v>0</v>
      </c>
      <c r="L49" s="75">
        <f t="shared" si="16"/>
        <v>0</v>
      </c>
      <c r="M49" s="75">
        <f t="shared" si="16"/>
        <v>0</v>
      </c>
      <c r="N49" s="75">
        <f t="shared" si="16"/>
        <v>0</v>
      </c>
      <c r="O49" s="75">
        <f>IF(Indexation.November.Actual.Override&lt;&gt;"",Indexation.November.Actual.Override,IF($H$18=0,0,N18/$H$18))</f>
        <v>0</v>
      </c>
      <c r="P49" s="75">
        <f t="shared" si="16"/>
        <v>0</v>
      </c>
      <c r="Q49" s="75">
        <f t="shared" si="16"/>
        <v>0</v>
      </c>
      <c r="R49" s="75">
        <f t="shared" si="16"/>
        <v>0</v>
      </c>
      <c r="S49" s="75">
        <f t="shared" si="16"/>
        <v>0</v>
      </c>
      <c r="T49" s="75">
        <f t="shared" si="16"/>
        <v>0</v>
      </c>
      <c r="U49" s="75">
        <f t="shared" si="16"/>
        <v>0</v>
      </c>
      <c r="V49" s="74" t="s">
        <v>136</v>
      </c>
    </row>
    <row r="50" spans="1:22" ht="12.75" customHeight="1">
      <c r="A50" s="73"/>
      <c r="B50" s="79"/>
      <c r="C50" s="81"/>
      <c r="D50" s="77"/>
      <c r="E50" s="80"/>
      <c r="F50" s="80"/>
      <c r="G50" s="80"/>
      <c r="H50" s="73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</row>
    <row r="51" spans="1:22" ht="12.75" customHeight="1">
      <c r="A51" s="73"/>
      <c r="B51" s="79"/>
      <c r="C51" s="73"/>
      <c r="D51" s="77" t="s">
        <v>25</v>
      </c>
      <c r="E51" s="85" t="s">
        <v>141</v>
      </c>
      <c r="F51" s="80"/>
      <c r="G51" s="80"/>
      <c r="H51" s="73"/>
      <c r="I51" s="138"/>
      <c r="J51" s="75">
        <f>IF(Indexation.November.Actual.Override&lt;&gt;"",IF(I48=0,0,J48/I48),IF(H18=0,0,I18/H18))</f>
        <v>0</v>
      </c>
      <c r="K51" s="75">
        <f t="shared" ref="K51:U51" si="17">IF(Indexation.November.Actual.Override&lt;&gt;"",IF(J48=0,0,K48/J48),IF(I18=0,0,J18/I18))</f>
        <v>0</v>
      </c>
      <c r="L51" s="75">
        <f>IF(Indexation.November.Actual.Override&lt;&gt;"",IF(K48=0,0,L48/K48),IF(J18=0,0,K18/J18))</f>
        <v>0</v>
      </c>
      <c r="M51" s="75">
        <f t="shared" si="17"/>
        <v>0</v>
      </c>
      <c r="N51" s="75">
        <f t="shared" si="17"/>
        <v>0</v>
      </c>
      <c r="O51" s="75">
        <f t="shared" si="17"/>
        <v>0</v>
      </c>
      <c r="P51" s="75">
        <f t="shared" si="17"/>
        <v>0</v>
      </c>
      <c r="Q51" s="75">
        <f t="shared" si="17"/>
        <v>0</v>
      </c>
      <c r="R51" s="75">
        <f t="shared" si="17"/>
        <v>0</v>
      </c>
      <c r="S51" s="75">
        <f t="shared" si="17"/>
        <v>0</v>
      </c>
      <c r="T51" s="75">
        <f t="shared" si="17"/>
        <v>0</v>
      </c>
      <c r="U51" s="75">
        <f t="shared" si="17"/>
        <v>0</v>
      </c>
      <c r="V51" s="74" t="s">
        <v>142</v>
      </c>
    </row>
    <row r="52" spans="1:22" ht="12.75" customHeight="1">
      <c r="A52" s="73"/>
      <c r="B52" s="79"/>
      <c r="C52" s="81"/>
      <c r="D52" s="77"/>
      <c r="E52" s="80"/>
      <c r="F52" s="80"/>
      <c r="G52" s="80"/>
      <c r="H52" s="73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</row>
    <row r="53" spans="1:22" ht="12.75" customHeight="1">
      <c r="A53" s="73"/>
      <c r="B53" s="79"/>
      <c r="C53" s="81"/>
      <c r="D53" s="77"/>
      <c r="E53" s="80"/>
      <c r="F53" s="80"/>
      <c r="G53" s="80"/>
      <c r="H53" s="73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</row>
    <row r="54" spans="1:22" s="73" customFormat="1" ht="12.75" customHeight="1">
      <c r="B54" s="79"/>
      <c r="E54" s="84" t="s">
        <v>114</v>
      </c>
      <c r="F54" s="84"/>
      <c r="G54" s="84"/>
    </row>
    <row r="55" spans="1:22" s="73" customFormat="1" ht="12.75" customHeight="1">
      <c r="B55" s="79"/>
      <c r="D55" s="77" t="s">
        <v>137</v>
      </c>
      <c r="E55" s="83" t="s">
        <v>113</v>
      </c>
      <c r="F55" s="83"/>
      <c r="G55" s="83"/>
      <c r="I55" s="82">
        <v>1</v>
      </c>
      <c r="J55" s="82">
        <v>1.0288477912877627</v>
      </c>
      <c r="K55" s="82">
        <v>1.0566266816525323</v>
      </c>
      <c r="L55" s="82">
        <v>1.0862122287388032</v>
      </c>
      <c r="M55" s="82">
        <v>1.1231434445159225</v>
      </c>
      <c r="N55" s="82">
        <v>1.16245346507398</v>
      </c>
      <c r="O55" s="82">
        <v>1.2008144294214209</v>
      </c>
      <c r="P55" s="82">
        <v>1.2380396767334847</v>
      </c>
      <c r="Q55" s="82">
        <v>1.2764189067122229</v>
      </c>
      <c r="R55" s="82">
        <v>1.3159878928203015</v>
      </c>
      <c r="S55" s="82">
        <v>1.3159878928203015</v>
      </c>
      <c r="T55" s="82">
        <v>1.3159878928203015</v>
      </c>
      <c r="U55" s="82">
        <v>1.3159878928203015</v>
      </c>
      <c r="V55" s="74" t="s">
        <v>112</v>
      </c>
    </row>
    <row r="56" spans="1:22" s="73" customFormat="1" ht="12.75" customHeight="1">
      <c r="B56" s="79"/>
      <c r="C56" s="81"/>
      <c r="D56" s="77" t="s">
        <v>25</v>
      </c>
      <c r="E56" s="80" t="s">
        <v>111</v>
      </c>
      <c r="F56" s="80"/>
      <c r="G56" s="80"/>
      <c r="I56" s="75">
        <f t="shared" ref="I56:U56" si="18">IF(Indexation.Average.Override&lt;&gt;"",Indexation.Average.Override,IF($I41=0,0,I41/$I41))</f>
        <v>1</v>
      </c>
      <c r="J56" s="75">
        <f t="shared" si="18"/>
        <v>1.0288477912877627</v>
      </c>
      <c r="K56" s="75">
        <f t="shared" si="18"/>
        <v>1.0566266816525323</v>
      </c>
      <c r="L56" s="75">
        <f t="shared" si="18"/>
        <v>1.0862122287388032</v>
      </c>
      <c r="M56" s="75">
        <f t="shared" si="18"/>
        <v>1.1231434445159225</v>
      </c>
      <c r="N56" s="75">
        <f t="shared" si="18"/>
        <v>1.16245346507398</v>
      </c>
      <c r="O56" s="75">
        <f t="shared" si="18"/>
        <v>1.2008144294214209</v>
      </c>
      <c r="P56" s="75">
        <f t="shared" si="18"/>
        <v>1.2380396767334847</v>
      </c>
      <c r="Q56" s="75">
        <f t="shared" si="18"/>
        <v>1.2764189067122229</v>
      </c>
      <c r="R56" s="75">
        <f t="shared" si="18"/>
        <v>1.3159878928203015</v>
      </c>
      <c r="S56" s="75">
        <f t="shared" si="18"/>
        <v>1.3159878928203015</v>
      </c>
      <c r="T56" s="75">
        <f t="shared" si="18"/>
        <v>1.3159878928203015</v>
      </c>
      <c r="U56" s="75">
        <f t="shared" si="18"/>
        <v>1.3159878928203015</v>
      </c>
      <c r="V56" s="74" t="s">
        <v>110</v>
      </c>
    </row>
    <row r="57" spans="1:22" s="73" customFormat="1" ht="12.75" customHeight="1">
      <c r="B57" s="79"/>
      <c r="C57" s="81"/>
      <c r="D57" s="77"/>
      <c r="E57" s="80"/>
      <c r="F57" s="80"/>
      <c r="G57" s="80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4"/>
    </row>
    <row r="58" spans="1:22" s="73" customFormat="1" ht="12.75" customHeight="1">
      <c r="B58" s="79"/>
      <c r="C58" s="78"/>
      <c r="D58" s="77" t="s">
        <v>25</v>
      </c>
      <c r="E58" s="76" t="s">
        <v>109</v>
      </c>
      <c r="F58" s="76"/>
      <c r="G58" s="76"/>
      <c r="I58" s="75"/>
      <c r="J58" s="75">
        <f t="shared" ref="J58:U58" si="19">IF(I56=0,0,(J56/I56)-1)</f>
        <v>2.8847791287762714E-2</v>
      </c>
      <c r="K58" s="75">
        <f t="shared" si="19"/>
        <v>2.6999999999999913E-2</v>
      </c>
      <c r="L58" s="75">
        <f t="shared" si="19"/>
        <v>2.8000000000000025E-2</v>
      </c>
      <c r="M58" s="75">
        <f t="shared" si="19"/>
        <v>3.400000000000003E-2</v>
      </c>
      <c r="N58" s="75">
        <f t="shared" si="19"/>
        <v>3.5000000000000142E-2</v>
      </c>
      <c r="O58" s="75">
        <f t="shared" si="19"/>
        <v>3.2999999999999696E-2</v>
      </c>
      <c r="P58" s="75">
        <f t="shared" si="19"/>
        <v>3.0999999999999694E-2</v>
      </c>
      <c r="Q58" s="75">
        <f t="shared" si="19"/>
        <v>3.1000000000000139E-2</v>
      </c>
      <c r="R58" s="75">
        <f t="shared" si="19"/>
        <v>3.0999999999999694E-2</v>
      </c>
      <c r="S58" s="75">
        <f t="shared" si="19"/>
        <v>0</v>
      </c>
      <c r="T58" s="75">
        <f t="shared" si="19"/>
        <v>0</v>
      </c>
      <c r="U58" s="75">
        <f t="shared" si="19"/>
        <v>0</v>
      </c>
      <c r="V58" s="74" t="s">
        <v>108</v>
      </c>
    </row>
    <row r="59" spans="1:22" ht="12.75" customHeight="1" thickBot="1"/>
    <row r="60" spans="1:22" ht="12.75" customHeight="1" thickBot="1">
      <c r="A60" s="72" t="s">
        <v>21</v>
      </c>
      <c r="B60" s="70"/>
      <c r="C60" s="70"/>
      <c r="D60" s="70"/>
      <c r="E60" s="71"/>
      <c r="F60" s="71"/>
      <c r="G60" s="71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69"/>
    </row>
    <row r="61" spans="1:22" ht="12.75" customHeight="1">
      <c r="I61" s="128"/>
    </row>
    <row r="62" spans="1:22" ht="12.75" hidden="1" customHeight="1">
      <c r="J62" s="128"/>
      <c r="L62" s="128"/>
    </row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5" priority="1" stopIfTrue="1" operator="equal">
      <formula>0</formula>
    </cfRule>
    <cfRule type="cellIs" dxfId="4" priority="2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73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57" customWidth="1"/>
    <col min="3" max="3" width="8" style="5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56"/>
    </row>
    <row r="2" spans="1:24" ht="15">
      <c r="A2" s="58"/>
      <c r="B2" s="58"/>
      <c r="C2" s="58"/>
      <c r="D2" s="2"/>
      <c r="E2" s="2"/>
      <c r="F2" s="25"/>
      <c r="G2" s="25"/>
      <c r="H2" s="2"/>
      <c r="I2" s="2"/>
      <c r="J2" s="2"/>
      <c r="K2" s="2"/>
      <c r="L2" s="2"/>
      <c r="M2" s="2"/>
      <c r="N2" s="2"/>
      <c r="O2" s="25"/>
      <c r="P2" s="25"/>
      <c r="Q2" s="2"/>
      <c r="R2" s="2"/>
      <c r="S2" s="2"/>
      <c r="T2" s="2"/>
      <c r="U2" s="2"/>
      <c r="V2" s="2"/>
      <c r="W2" s="2"/>
      <c r="X2" s="2"/>
    </row>
    <row r="3" spans="1:24" ht="15" hidden="1">
      <c r="A3" s="58"/>
      <c r="B3" s="58"/>
      <c r="C3" s="58"/>
      <c r="D3" s="2"/>
      <c r="E3" s="2"/>
      <c r="F3" s="25"/>
      <c r="G3" s="25"/>
      <c r="H3" s="2"/>
      <c r="I3" s="2"/>
      <c r="J3" s="2"/>
      <c r="K3" s="2"/>
      <c r="L3" s="2"/>
      <c r="M3" s="2"/>
      <c r="N3" s="2"/>
      <c r="O3" s="25"/>
      <c r="P3" s="25"/>
      <c r="Q3" s="2"/>
      <c r="R3" s="2"/>
      <c r="S3" s="2"/>
      <c r="T3" s="2"/>
      <c r="U3" s="2"/>
      <c r="V3" s="2"/>
      <c r="W3" s="2"/>
      <c r="X3" s="2"/>
    </row>
    <row r="4" spans="1:24" ht="15" hidden="1">
      <c r="A4" s="58"/>
      <c r="B4" s="58"/>
      <c r="C4" s="58"/>
      <c r="D4" s="2"/>
      <c r="E4" s="2"/>
      <c r="F4" s="25"/>
      <c r="G4" s="25"/>
      <c r="H4" s="2"/>
      <c r="I4" s="2"/>
      <c r="J4" s="2"/>
      <c r="K4" s="2"/>
      <c r="L4" s="2"/>
      <c r="M4" s="2"/>
      <c r="N4" s="2"/>
      <c r="O4" s="25"/>
      <c r="P4" s="25"/>
      <c r="Q4" s="2"/>
      <c r="R4" s="2"/>
      <c r="S4" s="2"/>
      <c r="T4" s="2"/>
      <c r="U4" s="2"/>
      <c r="V4" s="2"/>
      <c r="W4" s="2"/>
      <c r="X4" s="2"/>
    </row>
    <row r="5" spans="1:24" ht="15" hidden="1">
      <c r="A5" s="58"/>
      <c r="B5" s="58"/>
      <c r="C5" s="58"/>
      <c r="D5" s="2"/>
      <c r="E5" s="2"/>
      <c r="F5" s="25"/>
      <c r="G5" s="25"/>
      <c r="H5" s="2"/>
      <c r="I5" s="2"/>
      <c r="J5" s="2"/>
      <c r="K5" s="2"/>
      <c r="L5" s="2"/>
      <c r="M5" s="2"/>
      <c r="N5" s="2"/>
      <c r="O5" s="25"/>
      <c r="P5" s="25"/>
      <c r="Q5" s="2"/>
      <c r="R5" s="2"/>
      <c r="S5" s="2"/>
      <c r="T5" s="2"/>
      <c r="U5" s="2"/>
      <c r="V5" s="2"/>
      <c r="W5" s="2"/>
      <c r="X5" s="2"/>
    </row>
    <row r="6" spans="1:24" ht="15" hidden="1">
      <c r="A6" s="58"/>
      <c r="B6" s="58"/>
      <c r="C6" s="58"/>
      <c r="D6" s="2"/>
      <c r="E6" s="2"/>
      <c r="F6" s="25"/>
      <c r="G6" s="25"/>
      <c r="H6" s="2"/>
      <c r="I6" s="2"/>
      <c r="J6" s="2"/>
      <c r="K6" s="2"/>
      <c r="L6" s="2"/>
      <c r="M6" s="2"/>
      <c r="N6" s="2"/>
      <c r="O6" s="25"/>
      <c r="P6" s="25"/>
      <c r="Q6" s="2"/>
      <c r="R6" s="2"/>
      <c r="S6" s="2"/>
      <c r="T6" s="2"/>
      <c r="U6" s="2"/>
      <c r="V6" s="2"/>
      <c r="W6" s="2"/>
      <c r="X6" s="2"/>
    </row>
    <row r="7" spans="1:24" ht="15" hidden="1">
      <c r="A7" s="58"/>
      <c r="B7" s="58"/>
      <c r="C7" s="58"/>
      <c r="D7" s="2"/>
      <c r="E7" s="2"/>
      <c r="F7" s="25"/>
      <c r="G7" s="25"/>
      <c r="H7" s="2"/>
      <c r="I7" s="2"/>
      <c r="J7" s="2"/>
      <c r="K7" s="2"/>
      <c r="L7" s="2"/>
      <c r="M7" s="2"/>
      <c r="N7" s="2"/>
      <c r="O7" s="25"/>
      <c r="P7" s="25"/>
      <c r="Q7" s="2"/>
      <c r="R7" s="2"/>
      <c r="S7" s="2"/>
      <c r="T7" s="2"/>
      <c r="U7" s="2"/>
      <c r="V7" s="2"/>
      <c r="W7" s="2"/>
      <c r="X7" s="2"/>
    </row>
    <row r="8" spans="1:24" ht="15" hidden="1">
      <c r="A8" s="58"/>
      <c r="B8" s="58"/>
      <c r="C8" s="58"/>
      <c r="D8" s="2"/>
      <c r="E8" s="2"/>
      <c r="F8" s="25"/>
      <c r="G8" s="25"/>
      <c r="H8" s="2"/>
      <c r="I8" s="2"/>
      <c r="J8" s="2"/>
      <c r="K8" s="2"/>
      <c r="L8" s="2"/>
      <c r="M8" s="2"/>
      <c r="N8" s="2"/>
      <c r="O8" s="25"/>
      <c r="P8" s="25"/>
      <c r="Q8" s="2"/>
      <c r="R8" s="2"/>
      <c r="S8" s="2"/>
      <c r="T8" s="2"/>
      <c r="U8" s="2"/>
      <c r="V8" s="2"/>
      <c r="W8" s="2"/>
      <c r="X8" s="2"/>
    </row>
    <row r="9" spans="1:24" ht="15" hidden="1">
      <c r="A9" s="58"/>
      <c r="B9" s="58"/>
      <c r="C9" s="58"/>
      <c r="D9" s="2"/>
      <c r="E9" s="2"/>
      <c r="F9" s="25"/>
      <c r="G9" s="25"/>
      <c r="H9" s="2"/>
      <c r="I9" s="2"/>
      <c r="J9" s="2"/>
      <c r="K9" s="2"/>
      <c r="L9" s="2"/>
      <c r="M9" s="2"/>
      <c r="N9" s="2"/>
      <c r="O9" s="25"/>
      <c r="P9" s="25"/>
      <c r="Q9" s="2"/>
      <c r="R9" s="2"/>
      <c r="S9" s="2"/>
      <c r="T9" s="2"/>
      <c r="U9" s="2"/>
      <c r="V9" s="2"/>
      <c r="W9" s="2"/>
      <c r="X9" s="2"/>
    </row>
    <row r="10" spans="1:24" ht="15" hidden="1">
      <c r="A10" s="58"/>
      <c r="B10" s="58"/>
      <c r="C10" s="58"/>
      <c r="D10" s="2"/>
      <c r="E10" s="2"/>
      <c r="F10" s="25"/>
      <c r="G10" s="25"/>
      <c r="H10" s="2"/>
      <c r="I10" s="2"/>
      <c r="J10" s="2"/>
      <c r="K10" s="2"/>
      <c r="L10" s="2"/>
      <c r="M10" s="2"/>
      <c r="N10" s="2"/>
      <c r="O10" s="25"/>
      <c r="P10" s="25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58"/>
      <c r="B11" s="58"/>
      <c r="C11" s="58"/>
      <c r="D11" s="2"/>
      <c r="E11" s="2"/>
      <c r="F11" s="25"/>
      <c r="G11" s="25"/>
      <c r="H11" s="2"/>
      <c r="I11" s="2"/>
      <c r="J11" s="2"/>
      <c r="K11" s="2"/>
      <c r="L11" s="2"/>
      <c r="M11" s="2"/>
      <c r="N11" s="2"/>
      <c r="O11" s="25"/>
      <c r="P11" s="25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58"/>
      <c r="B12" s="58"/>
      <c r="C12" s="58"/>
      <c r="D12" s="2"/>
      <c r="E12" s="2"/>
      <c r="F12" s="25"/>
      <c r="G12" s="25"/>
      <c r="H12" s="2"/>
      <c r="I12" s="2"/>
      <c r="J12" s="2"/>
      <c r="K12" s="2"/>
      <c r="L12" s="2"/>
      <c r="M12" s="2"/>
      <c r="N12" s="2"/>
      <c r="O12" s="25"/>
      <c r="P12" s="25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58"/>
      <c r="B13" s="58"/>
      <c r="C13" s="58"/>
      <c r="D13" s="2"/>
      <c r="E13" s="2"/>
      <c r="F13" s="25"/>
      <c r="G13" s="25"/>
      <c r="H13" s="2"/>
      <c r="I13" s="2"/>
      <c r="J13" s="2"/>
      <c r="K13" s="2"/>
      <c r="L13" s="2"/>
      <c r="M13" s="2"/>
      <c r="N13" s="2"/>
      <c r="O13" s="25"/>
      <c r="P13" s="25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58"/>
      <c r="B14" s="58"/>
      <c r="C14" s="58"/>
      <c r="D14" s="2"/>
      <c r="E14" s="2"/>
      <c r="F14" s="25"/>
      <c r="G14" s="25"/>
      <c r="H14" s="2"/>
      <c r="I14" s="2"/>
      <c r="J14" s="2"/>
      <c r="K14" s="2"/>
      <c r="L14" s="2"/>
      <c r="M14" s="2"/>
      <c r="N14" s="2"/>
      <c r="O14" s="25"/>
      <c r="P14" s="25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58"/>
      <c r="B15" s="58"/>
      <c r="C15" s="58"/>
      <c r="D15" s="2"/>
      <c r="E15" s="2"/>
      <c r="F15" s="25"/>
      <c r="G15" s="25"/>
      <c r="H15" s="2"/>
      <c r="I15" s="2"/>
      <c r="J15" s="2"/>
      <c r="K15" s="2"/>
      <c r="L15" s="2"/>
      <c r="M15" s="2"/>
      <c r="N15" s="2"/>
      <c r="O15" s="25"/>
      <c r="P15" s="25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W164"/>
  <sheetViews>
    <sheetView showGridLines="0" zoomScale="80" zoomScaleNormal="80" workbookViewId="0">
      <pane xSplit="8" ySplit="7" topLeftCell="I8" activePane="bottomRight" state="frozen"/>
      <selection activeCell="L33" sqref="L33"/>
      <selection pane="topRight" activeCell="L33" sqref="L33"/>
      <selection pane="bottomLeft" activeCell="L33" sqref="L33"/>
      <selection pane="bottomRight" activeCell="I8" sqref="I8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style="63" customWidth="1"/>
    <col min="7" max="8" width="2.7109375" customWidth="1"/>
    <col min="9" max="21" width="10.5703125" customWidth="1"/>
    <col min="22" max="22" width="26.28515625" bestFit="1" customWidth="1"/>
    <col min="23" max="23" width="9.140625" customWidth="1"/>
    <col min="24" max="28" width="0" hidden="1" customWidth="1"/>
  </cols>
  <sheetData>
    <row r="1" spans="1:23" s="2" customFormat="1" ht="33.75">
      <c r="A1" s="24"/>
      <c r="B1" s="24"/>
      <c r="C1" s="24"/>
      <c r="D1" s="24" t="s">
        <v>59</v>
      </c>
      <c r="E1" s="24"/>
      <c r="F1" s="6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7"/>
      <c r="U1" s="47"/>
      <c r="V1" s="24"/>
      <c r="W1" s="24"/>
    </row>
    <row r="2" spans="1:23" s="2" customFormat="1" ht="15">
      <c r="F2" s="60"/>
      <c r="G2" s="15"/>
      <c r="O2" s="15"/>
      <c r="P2" s="15"/>
    </row>
    <row r="3" spans="1:23" s="15" customFormat="1">
      <c r="E3" s="15" t="s">
        <v>11</v>
      </c>
      <c r="F3" s="60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3" s="15" customFormat="1">
      <c r="A4" s="8">
        <v>1</v>
      </c>
      <c r="F4" s="60"/>
      <c r="V4" s="21"/>
    </row>
    <row r="5" spans="1:23" s="15" customFormat="1">
      <c r="E5" s="23" t="s">
        <v>19</v>
      </c>
      <c r="F5" s="60"/>
      <c r="I5" s="22">
        <f t="shared" ref="I5:U5" si="1">Calendar.Years</f>
        <v>2012</v>
      </c>
      <c r="J5" s="22">
        <f t="shared" si="1"/>
        <v>2013</v>
      </c>
      <c r="K5" s="22">
        <f t="shared" si="1"/>
        <v>2014</v>
      </c>
      <c r="L5" s="22">
        <f t="shared" si="1"/>
        <v>2015</v>
      </c>
      <c r="M5" s="22">
        <f t="shared" si="1"/>
        <v>2016</v>
      </c>
      <c r="N5" s="22">
        <f t="shared" si="1"/>
        <v>2017</v>
      </c>
      <c r="O5" s="53">
        <f t="shared" si="1"/>
        <v>2018</v>
      </c>
      <c r="P5" s="53">
        <f t="shared" si="1"/>
        <v>2019</v>
      </c>
      <c r="Q5" s="22">
        <f t="shared" si="1"/>
        <v>2020</v>
      </c>
      <c r="R5" s="22">
        <f t="shared" si="1"/>
        <v>2021</v>
      </c>
      <c r="S5" s="22">
        <f t="shared" si="1"/>
        <v>2022</v>
      </c>
      <c r="T5" s="22">
        <f t="shared" si="1"/>
        <v>2023</v>
      </c>
      <c r="U5" s="22">
        <f t="shared" si="1"/>
        <v>2024</v>
      </c>
      <c r="V5" s="21"/>
    </row>
    <row r="6" spans="1:23" s="15" customFormat="1">
      <c r="E6" s="15" t="s">
        <v>12</v>
      </c>
      <c r="F6" s="60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2" customFormat="1" ht="15">
      <c r="A8" s="9"/>
      <c r="B8" s="13"/>
      <c r="C8" s="13"/>
      <c r="D8" s="27"/>
      <c r="E8" s="10" t="s">
        <v>73</v>
      </c>
      <c r="F8" s="61"/>
      <c r="G8" s="11"/>
      <c r="H8" s="11"/>
      <c r="I8" s="11"/>
      <c r="J8" s="11"/>
      <c r="K8" s="11"/>
      <c r="L8" s="19"/>
      <c r="M8" s="19"/>
      <c r="N8" s="19"/>
      <c r="O8" s="19"/>
      <c r="P8" s="19"/>
      <c r="Q8" s="19"/>
      <c r="R8" s="19"/>
      <c r="S8" s="19"/>
      <c r="T8" s="48"/>
      <c r="U8" s="48"/>
      <c r="V8" s="11"/>
      <c r="W8" s="11"/>
    </row>
    <row r="9" spans="1:23" s="3" customFormat="1">
      <c r="D9" s="26"/>
      <c r="F9" s="60"/>
      <c r="L9" s="18"/>
      <c r="M9" s="18"/>
      <c r="N9" s="18"/>
      <c r="O9" s="18"/>
      <c r="P9" s="18"/>
      <c r="Q9" s="18"/>
      <c r="R9" s="18"/>
      <c r="S9" s="18"/>
      <c r="T9" s="18"/>
      <c r="U9" s="18"/>
      <c r="W9" s="15"/>
    </row>
    <row r="10" spans="1:23" s="15" customFormat="1">
      <c r="D10" s="26"/>
      <c r="E10" s="60" t="s">
        <v>75</v>
      </c>
      <c r="F10" s="60"/>
      <c r="K10" s="45"/>
      <c r="L10" s="41"/>
      <c r="M10" s="41"/>
      <c r="N10" s="41"/>
      <c r="O10" s="41"/>
      <c r="P10" s="41"/>
      <c r="Q10" s="41"/>
      <c r="R10" s="41"/>
      <c r="S10" s="18"/>
      <c r="T10" s="18"/>
      <c r="U10" s="18"/>
    </row>
    <row r="11" spans="1:23" s="15" customFormat="1">
      <c r="D11" s="26"/>
      <c r="E11" s="14" t="s">
        <v>39</v>
      </c>
      <c r="F11" s="60"/>
      <c r="M11" s="18"/>
      <c r="N11" s="18"/>
      <c r="O11" s="18"/>
      <c r="P11" s="18"/>
      <c r="Q11" s="51"/>
      <c r="R11" s="51"/>
      <c r="S11" s="18"/>
      <c r="T11" s="18"/>
      <c r="U11" s="18"/>
    </row>
    <row r="12" spans="1:23" s="15" customFormat="1">
      <c r="D12" s="28" t="s">
        <v>175</v>
      </c>
      <c r="E12" s="29" t="s">
        <v>172</v>
      </c>
      <c r="F12" s="60"/>
      <c r="K12" s="38"/>
      <c r="L12" s="38">
        <f>K.Water</f>
        <v>0</v>
      </c>
      <c r="M12" s="38">
        <f>K.Water</f>
        <v>0</v>
      </c>
      <c r="N12" s="38">
        <f>K.Water</f>
        <v>0</v>
      </c>
      <c r="O12" s="38">
        <f>K.Water</f>
        <v>0</v>
      </c>
      <c r="P12" s="38">
        <f>K.Water</f>
        <v>0</v>
      </c>
      <c r="Q12" s="18"/>
      <c r="R12" s="18"/>
      <c r="S12" s="18"/>
      <c r="T12" s="18"/>
      <c r="U12" s="18"/>
    </row>
    <row r="13" spans="1:23" s="15" customFormat="1">
      <c r="D13" s="28" t="s">
        <v>175</v>
      </c>
      <c r="E13" s="29" t="s">
        <v>173</v>
      </c>
      <c r="F13" s="60"/>
      <c r="K13" s="38"/>
      <c r="L13" s="50">
        <f>(Indexation.November.Actual.YearOnYear-1)*100</f>
        <v>-100</v>
      </c>
      <c r="M13" s="50">
        <f>(Indexation.November.Actual.YearOnYear-1)*100</f>
        <v>-100</v>
      </c>
      <c r="N13" s="50">
        <f>(Indexation.November.Actual.YearOnYear-1)*100</f>
        <v>-100</v>
      </c>
      <c r="O13" s="50">
        <f>(Indexation.November.Actual.YearOnYear-1)*100</f>
        <v>-100</v>
      </c>
      <c r="P13" s="50">
        <f>(Indexation.November.Actual.YearOnYear-1)*100</f>
        <v>-100</v>
      </c>
      <c r="Q13" s="18"/>
      <c r="R13" s="18"/>
      <c r="S13" s="18"/>
      <c r="T13" s="18"/>
      <c r="U13" s="18"/>
    </row>
    <row r="14" spans="1:23" s="15" customFormat="1">
      <c r="D14" s="28" t="s">
        <v>175</v>
      </c>
      <c r="E14" s="29" t="s">
        <v>174</v>
      </c>
      <c r="F14" s="60"/>
      <c r="K14" s="38"/>
      <c r="L14" s="38">
        <f>1+(L13+L12)/100</f>
        <v>0</v>
      </c>
      <c r="M14" s="38">
        <f>1+(M13+M12)/100</f>
        <v>0</v>
      </c>
      <c r="N14" s="38">
        <f t="shared" ref="N14:P14" si="2">1+(N13+N12)/100</f>
        <v>0</v>
      </c>
      <c r="O14" s="38">
        <f t="shared" si="2"/>
        <v>0</v>
      </c>
      <c r="P14" s="38">
        <f t="shared" si="2"/>
        <v>0</v>
      </c>
      <c r="Q14" s="18"/>
      <c r="R14" s="18"/>
      <c r="S14" s="18"/>
      <c r="T14" s="18"/>
      <c r="U14" s="18"/>
    </row>
    <row r="15" spans="1:23" s="15" customFormat="1">
      <c r="D15" s="28" t="s">
        <v>14</v>
      </c>
      <c r="E15" s="29" t="s">
        <v>63</v>
      </c>
      <c r="F15" s="60" t="s">
        <v>38</v>
      </c>
      <c r="K15" s="38">
        <f>AllRev.Water</f>
        <v>0</v>
      </c>
      <c r="L15" s="38">
        <f>K15*L14</f>
        <v>0</v>
      </c>
      <c r="M15" s="38">
        <f>L15*M14</f>
        <v>0</v>
      </c>
      <c r="N15" s="38">
        <f t="shared" ref="N15:P15" si="3">M15*N14</f>
        <v>0</v>
      </c>
      <c r="O15" s="38">
        <f t="shared" si="3"/>
        <v>0</v>
      </c>
      <c r="P15" s="38">
        <f t="shared" si="3"/>
        <v>0</v>
      </c>
      <c r="Q15" s="41"/>
      <c r="R15" s="41"/>
      <c r="S15" s="41"/>
      <c r="T15" s="41"/>
      <c r="U15" s="41"/>
      <c r="V15" s="21" t="s">
        <v>71</v>
      </c>
    </row>
    <row r="16" spans="1:23" s="15" customFormat="1">
      <c r="D16" s="28"/>
      <c r="E16" s="25"/>
      <c r="F16" s="60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3" s="15" customFormat="1">
      <c r="D17" s="26"/>
      <c r="E17" s="60" t="s">
        <v>74</v>
      </c>
      <c r="F17" s="60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3" s="15" customFormat="1">
      <c r="D18" s="26"/>
      <c r="E18" s="14" t="s">
        <v>40</v>
      </c>
      <c r="F18" s="60"/>
      <c r="S18" s="18"/>
      <c r="T18" s="18"/>
      <c r="U18" s="18"/>
    </row>
    <row r="19" spans="1:23" s="15" customFormat="1">
      <c r="D19" s="28" t="s">
        <v>14</v>
      </c>
      <c r="E19" s="29" t="s">
        <v>29</v>
      </c>
      <c r="F19" s="60" t="s">
        <v>37</v>
      </c>
      <c r="K19" s="33">
        <f>BlindYear.1415.Adj.Water</f>
        <v>0</v>
      </c>
      <c r="L19" s="21" t="s">
        <v>58</v>
      </c>
      <c r="S19" s="18"/>
      <c r="T19" s="18"/>
      <c r="U19" s="18"/>
    </row>
    <row r="20" spans="1:23" s="15" customFormat="1">
      <c r="D20" s="28" t="s">
        <v>14</v>
      </c>
      <c r="E20" s="29" t="s">
        <v>107</v>
      </c>
      <c r="F20" s="60" t="s">
        <v>37</v>
      </c>
      <c r="K20" s="33">
        <f>AMP5.RCM.Adj.Water</f>
        <v>0</v>
      </c>
      <c r="L20" s="33">
        <f>IF(L6&lt;=BlindYear.Delay,K20*(1+Discount.Rate),0)</f>
        <v>0</v>
      </c>
      <c r="M20" s="33">
        <f>IF(M6&lt;=BlindYear.Delay,L20*(1+Discount.Rate),0)</f>
        <v>0</v>
      </c>
      <c r="N20" s="33">
        <f>IF(N6&lt;=BlindYear.Delay,M20*(1+Discount.Rate),0)</f>
        <v>0</v>
      </c>
      <c r="O20" s="33">
        <f>IF(O6&lt;=BlindYear.Delay,N20*(1+Discount.Rate),0)</f>
        <v>0</v>
      </c>
      <c r="P20" s="33">
        <f>IF(P6&lt;=BlindYear.Delay,O20*(1+Discount.Rate),0)</f>
        <v>0</v>
      </c>
      <c r="S20" s="18"/>
      <c r="T20" s="18"/>
      <c r="U20" s="18"/>
    </row>
    <row r="21" spans="1:23" s="15" customFormat="1">
      <c r="D21" s="28" t="s">
        <v>14</v>
      </c>
      <c r="E21" s="29" t="s">
        <v>61</v>
      </c>
      <c r="F21" s="60" t="s">
        <v>37</v>
      </c>
      <c r="K21" s="38">
        <f t="shared" ref="K21:P21" si="4">IF($K$5+BlindYear.Delay=Calendar.Years,K20,0)</f>
        <v>0</v>
      </c>
      <c r="L21" s="38">
        <f t="shared" si="4"/>
        <v>0</v>
      </c>
      <c r="M21" s="38">
        <f t="shared" si="4"/>
        <v>0</v>
      </c>
      <c r="N21" s="38">
        <f t="shared" si="4"/>
        <v>0</v>
      </c>
      <c r="O21" s="38">
        <f t="shared" si="4"/>
        <v>0</v>
      </c>
      <c r="P21" s="38">
        <f t="shared" si="4"/>
        <v>0</v>
      </c>
      <c r="Q21" s="33"/>
      <c r="R21" s="33"/>
      <c r="S21" s="18"/>
      <c r="T21" s="18"/>
      <c r="U21" s="18"/>
    </row>
    <row r="22" spans="1:23" s="15" customFormat="1">
      <c r="D22" s="28" t="s">
        <v>14</v>
      </c>
      <c r="E22" s="29" t="s">
        <v>62</v>
      </c>
      <c r="F22" s="60" t="s">
        <v>38</v>
      </c>
      <c r="K22" s="38">
        <f t="shared" ref="K22:P22" si="5">K21*Indexation.Average</f>
        <v>0</v>
      </c>
      <c r="L22" s="38">
        <f t="shared" si="5"/>
        <v>0</v>
      </c>
      <c r="M22" s="38">
        <f t="shared" si="5"/>
        <v>0</v>
      </c>
      <c r="N22" s="38">
        <f t="shared" si="5"/>
        <v>0</v>
      </c>
      <c r="O22" s="38">
        <f t="shared" si="5"/>
        <v>0</v>
      </c>
      <c r="P22" s="38">
        <f t="shared" si="5"/>
        <v>0</v>
      </c>
      <c r="Q22" s="38"/>
      <c r="R22" s="38"/>
      <c r="S22" s="41"/>
      <c r="T22" s="41"/>
      <c r="U22" s="41"/>
      <c r="V22" s="21" t="s">
        <v>55</v>
      </c>
    </row>
    <row r="23" spans="1:23" s="15" customFormat="1">
      <c r="D23" s="28"/>
      <c r="E23" s="25"/>
      <c r="F23" s="60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3" s="15" customFormat="1">
      <c r="D24" s="28"/>
      <c r="E24" s="60" t="s">
        <v>79</v>
      </c>
      <c r="F24" s="60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3" s="15" customFormat="1">
      <c r="D25" s="26"/>
      <c r="E25" s="14" t="s">
        <v>169</v>
      </c>
      <c r="F25" s="60"/>
      <c r="K25" s="45"/>
      <c r="L25" s="41"/>
      <c r="M25" s="41"/>
      <c r="N25" s="41"/>
      <c r="O25" s="41"/>
      <c r="P25" s="41"/>
      <c r="Q25" s="41"/>
      <c r="R25" s="41"/>
      <c r="S25" s="18"/>
      <c r="T25" s="18"/>
      <c r="U25" s="18"/>
    </row>
    <row r="26" spans="1:23" s="15" customFormat="1">
      <c r="D26" s="28" t="s">
        <v>14</v>
      </c>
      <c r="E26" s="29" t="s">
        <v>27</v>
      </c>
      <c r="F26" s="60" t="s">
        <v>38</v>
      </c>
      <c r="K26" s="45"/>
      <c r="L26" s="38">
        <f>J39+J49</f>
        <v>0</v>
      </c>
      <c r="M26" s="38">
        <f t="shared" ref="M26:P26" si="6">K39+K49</f>
        <v>0</v>
      </c>
      <c r="N26" s="38">
        <f t="shared" si="6"/>
        <v>0</v>
      </c>
      <c r="O26" s="38">
        <f t="shared" si="6"/>
        <v>0</v>
      </c>
      <c r="P26" s="38">
        <f t="shared" si="6"/>
        <v>0</v>
      </c>
      <c r="Q26" s="38"/>
      <c r="R26" s="38"/>
      <c r="S26" s="49"/>
      <c r="T26" s="49"/>
      <c r="U26" s="49"/>
      <c r="V26" s="21" t="s">
        <v>56</v>
      </c>
    </row>
    <row r="27" spans="1:23" s="15" customFormat="1">
      <c r="D27" s="28"/>
      <c r="E27" s="35"/>
      <c r="F27" s="60"/>
      <c r="K27" s="45"/>
      <c r="L27" s="38"/>
      <c r="M27" s="38"/>
      <c r="N27" s="38"/>
      <c r="O27" s="38"/>
      <c r="P27" s="38"/>
      <c r="Q27" s="50"/>
      <c r="R27" s="50"/>
      <c r="S27" s="31"/>
      <c r="T27" s="31"/>
      <c r="U27" s="31"/>
      <c r="V27" s="21"/>
    </row>
    <row r="28" spans="1:23" s="40" customFormat="1">
      <c r="A28" s="15"/>
      <c r="B28" s="15"/>
      <c r="C28" s="15"/>
      <c r="D28" s="28" t="s">
        <v>14</v>
      </c>
      <c r="E28" s="29" t="s">
        <v>149</v>
      </c>
      <c r="F28" s="60" t="s">
        <v>38</v>
      </c>
      <c r="L28" s="51">
        <f>K15</f>
        <v>0</v>
      </c>
      <c r="M28" s="51">
        <f>M15</f>
        <v>0</v>
      </c>
      <c r="N28" s="51">
        <f>N15</f>
        <v>0</v>
      </c>
      <c r="O28" s="51">
        <f>O15</f>
        <v>0</v>
      </c>
      <c r="P28" s="51">
        <f>P15</f>
        <v>0</v>
      </c>
      <c r="Q28" s="41"/>
      <c r="R28" s="41"/>
      <c r="S28" s="41"/>
      <c r="T28" s="41"/>
      <c r="U28" s="41"/>
      <c r="V28" s="21"/>
      <c r="W28" s="15"/>
    </row>
    <row r="29" spans="1:23" s="15" customFormat="1">
      <c r="D29" s="28" t="s">
        <v>14</v>
      </c>
      <c r="E29" s="29" t="s">
        <v>147</v>
      </c>
      <c r="F29" s="60" t="s">
        <v>38</v>
      </c>
      <c r="K29" s="45"/>
      <c r="L29" s="38">
        <f t="shared" ref="L29:P29" si="7">AllRev.Outturn.Water+RCM.BlindYear.Adj.Water+AMP6.FI.Adj.Water</f>
        <v>0</v>
      </c>
      <c r="M29" s="38">
        <f t="shared" si="7"/>
        <v>0</v>
      </c>
      <c r="N29" s="38">
        <f>AllRev.Outturn.Water+RCM.BlindYear.Adj.Water+AMP6.FI.Adj.Water</f>
        <v>0</v>
      </c>
      <c r="O29" s="38">
        <f t="shared" si="7"/>
        <v>0</v>
      </c>
      <c r="P29" s="38">
        <f t="shared" si="7"/>
        <v>0</v>
      </c>
      <c r="Q29" s="18"/>
      <c r="R29" s="18"/>
      <c r="S29" s="18"/>
      <c r="T29" s="18"/>
      <c r="U29" s="18"/>
      <c r="V29" s="21" t="s">
        <v>72</v>
      </c>
    </row>
    <row r="30" spans="1:23" s="40" customFormat="1">
      <c r="A30" s="15"/>
      <c r="B30" s="15"/>
      <c r="C30" s="15"/>
      <c r="D30" s="28" t="s">
        <v>14</v>
      </c>
      <c r="E30" s="29" t="s">
        <v>150</v>
      </c>
      <c r="F30" s="60" t="s">
        <v>38</v>
      </c>
      <c r="L30" s="141">
        <f>MIN(L28:L29)</f>
        <v>0</v>
      </c>
      <c r="M30" s="38">
        <f>MIN(M28:M29)</f>
        <v>0</v>
      </c>
      <c r="N30" s="38">
        <f>MIN(N28:N29)</f>
        <v>0</v>
      </c>
      <c r="O30" s="38">
        <f>MIN(O28:O29)</f>
        <v>0</v>
      </c>
      <c r="P30" s="38">
        <f>MIN(P28:P29)</f>
        <v>0</v>
      </c>
      <c r="Q30" s="41"/>
      <c r="R30" s="41"/>
      <c r="S30" s="41"/>
      <c r="T30" s="41"/>
      <c r="U30" s="41"/>
      <c r="V30" s="21" t="s">
        <v>164</v>
      </c>
      <c r="W30" s="15"/>
    </row>
    <row r="31" spans="1:23" s="15" customFormat="1">
      <c r="D31" s="26"/>
      <c r="E31" s="139"/>
      <c r="F31" s="60"/>
      <c r="K31" s="45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3" s="15" customFormat="1">
      <c r="D32" s="28" t="s">
        <v>14</v>
      </c>
      <c r="E32" s="29" t="s">
        <v>148</v>
      </c>
      <c r="F32" s="60" t="s">
        <v>38</v>
      </c>
      <c r="K32" s="45"/>
      <c r="L32" s="38">
        <f t="shared" ref="L32:P32" si="8">RecRev.Water</f>
        <v>0</v>
      </c>
      <c r="M32" s="33">
        <f t="shared" si="8"/>
        <v>0</v>
      </c>
      <c r="N32" s="38">
        <f t="shared" si="8"/>
        <v>0</v>
      </c>
      <c r="O32" s="33">
        <f t="shared" si="8"/>
        <v>0</v>
      </c>
      <c r="P32" s="33">
        <f t="shared" si="8"/>
        <v>0</v>
      </c>
      <c r="Q32" s="38"/>
      <c r="R32" s="38"/>
      <c r="S32" s="31"/>
      <c r="T32" s="31"/>
      <c r="U32" s="31"/>
    </row>
    <row r="33" spans="1:23" s="15" customFormat="1">
      <c r="D33" s="26"/>
      <c r="E33" s="139"/>
      <c r="F33" s="60"/>
      <c r="K33" s="45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3" s="15" customFormat="1">
      <c r="D34" s="28" t="s">
        <v>14</v>
      </c>
      <c r="E34" s="29" t="s">
        <v>170</v>
      </c>
      <c r="F34" s="60" t="s">
        <v>38</v>
      </c>
      <c r="K34" s="45"/>
      <c r="L34" s="41">
        <f t="shared" ref="L34:M34" si="9">L32-L29</f>
        <v>0</v>
      </c>
      <c r="M34" s="41">
        <f t="shared" si="9"/>
        <v>0</v>
      </c>
      <c r="N34" s="41">
        <f>N32-N29</f>
        <v>0</v>
      </c>
      <c r="O34" s="41">
        <f t="shared" ref="O34:P34" si="10">O32-O29</f>
        <v>0</v>
      </c>
      <c r="P34" s="41">
        <f t="shared" si="10"/>
        <v>0</v>
      </c>
      <c r="Q34" s="18"/>
      <c r="R34" s="18"/>
      <c r="S34" s="18"/>
      <c r="T34" s="18"/>
      <c r="U34" s="18"/>
    </row>
    <row r="35" spans="1:23" s="15" customFormat="1">
      <c r="D35" s="28" t="s">
        <v>34</v>
      </c>
      <c r="E35" s="29" t="s">
        <v>171</v>
      </c>
      <c r="F35" s="60"/>
      <c r="K35" s="45"/>
      <c r="L35" s="43">
        <f>IF(L29=0,0,L34/L29)</f>
        <v>0</v>
      </c>
      <c r="M35" s="43">
        <f t="shared" ref="M35:P35" si="11">IF(M29=0,0,M34/M29)</f>
        <v>0</v>
      </c>
      <c r="N35" s="43">
        <f t="shared" si="11"/>
        <v>0</v>
      </c>
      <c r="O35" s="43">
        <f t="shared" si="11"/>
        <v>0</v>
      </c>
      <c r="P35" s="43">
        <f t="shared" si="11"/>
        <v>0</v>
      </c>
      <c r="Q35" s="41"/>
      <c r="R35" s="41"/>
      <c r="S35" s="41"/>
      <c r="T35" s="41"/>
      <c r="U35" s="41"/>
      <c r="V35" s="21" t="s">
        <v>57</v>
      </c>
      <c r="W35" s="30"/>
    </row>
    <row r="36" spans="1:23" s="40" customFormat="1">
      <c r="A36" s="15"/>
      <c r="B36" s="15"/>
      <c r="C36" s="15"/>
      <c r="D36" s="28"/>
      <c r="E36" s="29"/>
      <c r="F36" s="63"/>
      <c r="K36" s="45"/>
      <c r="L36" s="43"/>
      <c r="M36" s="43"/>
      <c r="N36" s="43"/>
      <c r="O36" s="43"/>
      <c r="P36" s="43"/>
      <c r="Q36" s="41"/>
      <c r="R36" s="41"/>
      <c r="S36" s="41"/>
      <c r="T36" s="41"/>
      <c r="U36" s="41"/>
      <c r="V36" s="21"/>
    </row>
    <row r="37" spans="1:23" s="40" customFormat="1">
      <c r="A37" s="15"/>
      <c r="B37" s="15"/>
      <c r="C37" s="15"/>
      <c r="D37" s="28"/>
      <c r="E37" s="55" t="s">
        <v>143</v>
      </c>
      <c r="F37" s="63"/>
      <c r="K37" s="45"/>
      <c r="L37" s="43"/>
      <c r="M37" s="43"/>
      <c r="N37" s="43"/>
      <c r="O37" s="43"/>
      <c r="P37" s="43"/>
      <c r="Q37" s="41"/>
      <c r="R37" s="41"/>
      <c r="S37" s="41"/>
      <c r="T37" s="41"/>
      <c r="U37" s="41"/>
      <c r="V37" s="21"/>
    </row>
    <row r="38" spans="1:23" s="40" customFormat="1">
      <c r="A38" s="15"/>
      <c r="B38" s="15"/>
      <c r="C38" s="15"/>
      <c r="D38" s="28" t="s">
        <v>14</v>
      </c>
      <c r="E38" s="29" t="s">
        <v>144</v>
      </c>
      <c r="F38" s="60" t="s">
        <v>38</v>
      </c>
      <c r="J38" s="44">
        <v>0</v>
      </c>
      <c r="K38" s="44">
        <v>0</v>
      </c>
      <c r="L38" s="38">
        <f>0-L34*(1+Discount.Rate)*(1+Discount.Rate)</f>
        <v>0</v>
      </c>
      <c r="M38" s="38">
        <f>0-M34*(1+Discount.Rate)*(1+Discount.Rate)</f>
        <v>0</v>
      </c>
      <c r="N38" s="38">
        <f>0-N34*(1+Discount.Rate)*(1+Discount.Rate)</f>
        <v>0</v>
      </c>
      <c r="O38" s="44"/>
      <c r="P38" s="44"/>
      <c r="Q38" s="41"/>
      <c r="R38" s="41"/>
      <c r="S38" s="41"/>
      <c r="T38" s="41"/>
      <c r="U38" s="41"/>
      <c r="V38" s="21"/>
    </row>
    <row r="39" spans="1:23" s="40" customFormat="1">
      <c r="A39" s="15"/>
      <c r="B39" s="15"/>
      <c r="C39" s="15"/>
      <c r="D39" s="28" t="s">
        <v>14</v>
      </c>
      <c r="E39" s="29" t="s">
        <v>145</v>
      </c>
      <c r="F39" s="60" t="s">
        <v>82</v>
      </c>
      <c r="J39" s="44">
        <v>0</v>
      </c>
      <c r="K39" s="44">
        <v>0</v>
      </c>
      <c r="L39" s="38">
        <f>L38*INDEX(Indexation.November.Actual.YearOnYear,,MATCH(M$5,Calendar.Years,0))*(INDEX(Indexation.November.Actual.YearOnYear,,MATCH(N$5,Calendar.Years,0)))</f>
        <v>0</v>
      </c>
      <c r="M39" s="38">
        <f>M38*INDEX(Indexation.November.Actual.YearOnYear,,MATCH(N$5,Calendar.Years,0))*(INDEX(Indexation.November.Actual.YearOnYear,,MATCH(O$5,Calendar.Years,0)))</f>
        <v>0</v>
      </c>
      <c r="N39" s="38">
        <f>N38*INDEX(Indexation.November.Actual.YearOnYear,,MATCH(O$5,Calendar.Years,0))*(INDEX(Indexation.November.Actual.YearOnYear,,MATCH(P$5,Calendar.Years,0)))</f>
        <v>0</v>
      </c>
      <c r="O39" s="44"/>
      <c r="P39" s="44"/>
      <c r="Q39" s="41"/>
      <c r="R39" s="41"/>
      <c r="S39" s="41"/>
      <c r="T39" s="41"/>
      <c r="U39" s="41"/>
      <c r="V39" s="21"/>
      <c r="W39"/>
    </row>
    <row r="40" spans="1:23" s="40" customFormat="1">
      <c r="A40" s="15"/>
      <c r="B40" s="15"/>
      <c r="C40" s="15"/>
      <c r="D40" s="28" t="s">
        <v>14</v>
      </c>
      <c r="E40" s="29" t="s">
        <v>155</v>
      </c>
      <c r="F40" s="60" t="s">
        <v>38</v>
      </c>
      <c r="J40" s="44"/>
      <c r="K40" s="44"/>
      <c r="L40" s="44"/>
      <c r="M40" s="44"/>
      <c r="N40" s="38">
        <f>L39</f>
        <v>0</v>
      </c>
      <c r="O40" s="38">
        <f>M39</f>
        <v>0</v>
      </c>
      <c r="P40" s="38">
        <f>N39</f>
        <v>0</v>
      </c>
      <c r="Q40" s="41"/>
      <c r="R40" s="41"/>
      <c r="S40" s="41"/>
      <c r="T40" s="41"/>
      <c r="U40" s="41"/>
      <c r="V40" s="21"/>
      <c r="W40"/>
    </row>
    <row r="41" spans="1:23" s="40" customFormat="1">
      <c r="A41" s="15"/>
      <c r="B41" s="15"/>
      <c r="C41" s="15"/>
      <c r="D41" s="28"/>
      <c r="E41" s="32"/>
      <c r="F41" s="60"/>
      <c r="Q41" s="41"/>
      <c r="R41" s="41"/>
      <c r="S41" s="41"/>
      <c r="T41" s="41"/>
      <c r="U41" s="41"/>
      <c r="V41" s="21"/>
      <c r="W41"/>
    </row>
    <row r="42" spans="1:23" s="40" customFormat="1">
      <c r="A42" s="15"/>
      <c r="B42" s="15"/>
      <c r="C42" s="15"/>
      <c r="D42" s="28"/>
      <c r="E42" s="55" t="s">
        <v>146</v>
      </c>
      <c r="F42" s="60"/>
      <c r="Q42" s="41"/>
      <c r="R42" s="41"/>
      <c r="S42" s="41"/>
      <c r="T42" s="41"/>
      <c r="U42" s="41"/>
      <c r="V42" s="21"/>
      <c r="W42"/>
    </row>
    <row r="43" spans="1:23" s="40" customFormat="1">
      <c r="A43" s="15"/>
      <c r="B43" s="15"/>
      <c r="C43" s="15"/>
      <c r="D43" s="28" t="s">
        <v>34</v>
      </c>
      <c r="E43" s="29" t="s">
        <v>167</v>
      </c>
      <c r="F43" s="60"/>
      <c r="L43" s="43">
        <f>IF(L30=0,0,ABS((L32-L30)/L30))</f>
        <v>0</v>
      </c>
      <c r="M43" s="43">
        <f t="shared" ref="M43:P43" si="12">IF(M30=0,0,ABS((M32-M30)/M30))</f>
        <v>0</v>
      </c>
      <c r="N43" s="43">
        <f t="shared" si="12"/>
        <v>0</v>
      </c>
      <c r="O43" s="43">
        <f t="shared" si="12"/>
        <v>0</v>
      </c>
      <c r="P43" s="43">
        <f t="shared" si="12"/>
        <v>0</v>
      </c>
      <c r="Q43" s="41"/>
      <c r="R43" s="41"/>
      <c r="S43" s="41"/>
      <c r="T43" s="41"/>
      <c r="U43" s="41"/>
      <c r="V43" s="21"/>
      <c r="W43"/>
    </row>
    <row r="44" spans="1:23" s="15" customFormat="1">
      <c r="D44" s="36" t="s">
        <v>52</v>
      </c>
      <c r="E44" s="29" t="s">
        <v>60</v>
      </c>
      <c r="F44" s="60"/>
      <c r="K44" s="45"/>
      <c r="L44" s="37" t="b">
        <f>L43&gt;Threshold.Min</f>
        <v>0</v>
      </c>
      <c r="M44" s="37" t="b">
        <f>M43&gt;Threshold.Min</f>
        <v>0</v>
      </c>
      <c r="N44" s="37" t="b">
        <f>N43&gt;Threshold.Min</f>
        <v>0</v>
      </c>
      <c r="O44" s="37" t="b">
        <f>O43&gt;Threshold.Min</f>
        <v>0</v>
      </c>
      <c r="P44" s="37" t="b">
        <f>P43&gt;Threshold.Min</f>
        <v>0</v>
      </c>
      <c r="Q44" s="18"/>
      <c r="R44" s="18"/>
      <c r="S44" s="18"/>
      <c r="T44" s="18"/>
      <c r="U44" s="18"/>
      <c r="W44"/>
    </row>
    <row r="45" spans="1:23">
      <c r="A45" s="15"/>
      <c r="B45" s="15"/>
      <c r="C45" s="15"/>
      <c r="D45" s="28" t="s">
        <v>34</v>
      </c>
      <c r="E45" s="29" t="s">
        <v>28</v>
      </c>
      <c r="K45" s="45"/>
      <c r="L45" s="43">
        <f>L44*Penalty.Rate.General*MIN(1,(L43-Threshold.Min)/(Threshold.Max-Threshold.Min))</f>
        <v>0</v>
      </c>
      <c r="M45" s="43">
        <f>M44*Penalty.Rate.General*MIN(1,(M43-Threshold.Min)/(Threshold.Max-Threshold.Min))</f>
        <v>0</v>
      </c>
      <c r="N45" s="43">
        <f>N44*Penalty.Rate.General*MIN(1,(N43-Threshold.Min)/(Threshold.Max-Threshold.Min))</f>
        <v>0</v>
      </c>
      <c r="O45" s="43">
        <f>O44*Penalty.Rate.General*MIN(1,(O43-Threshold.Min)/(Threshold.Max-Threshold.Min))</f>
        <v>0</v>
      </c>
      <c r="P45" s="43">
        <f>P44*Penalty.Rate.General*MIN(1,(P43-Threshold.Min)/(Threshold.Max-Threshold.Min))</f>
        <v>0</v>
      </c>
      <c r="Q45" s="18"/>
      <c r="R45" s="18"/>
      <c r="S45" s="18"/>
      <c r="T45" s="18"/>
      <c r="U45" s="18"/>
    </row>
    <row r="46" spans="1:23" s="40" customFormat="1">
      <c r="A46" s="15"/>
      <c r="B46" s="15"/>
      <c r="C46" s="15"/>
      <c r="D46" s="28"/>
      <c r="E46" s="55"/>
      <c r="F46" s="60"/>
      <c r="Q46" s="41"/>
      <c r="R46" s="41"/>
      <c r="S46" s="41"/>
      <c r="T46" s="41"/>
      <c r="U46" s="41"/>
      <c r="V46" s="21"/>
      <c r="W46"/>
    </row>
    <row r="47" spans="1:23" s="40" customFormat="1">
      <c r="A47" s="15"/>
      <c r="B47" s="15"/>
      <c r="C47" s="15"/>
      <c r="D47" s="28" t="s">
        <v>14</v>
      </c>
      <c r="E47" s="29" t="s">
        <v>153</v>
      </c>
      <c r="F47" s="60" t="s">
        <v>38</v>
      </c>
      <c r="J47" s="44"/>
      <c r="K47" s="44"/>
      <c r="L47" s="38">
        <f>0-L45*ABS(L32-L30)</f>
        <v>0</v>
      </c>
      <c r="M47" s="38">
        <f>0-M45*ABS(M32-M30)</f>
        <v>0</v>
      </c>
      <c r="N47" s="38">
        <f>0-N45*ABS(N32-N30)</f>
        <v>0</v>
      </c>
      <c r="O47" s="44"/>
      <c r="P47" s="44"/>
      <c r="Q47" s="41"/>
      <c r="R47" s="41"/>
      <c r="S47" s="41"/>
      <c r="T47" s="41"/>
      <c r="U47" s="41"/>
      <c r="V47" s="21"/>
      <c r="W47"/>
    </row>
    <row r="48" spans="1:23" s="40" customFormat="1">
      <c r="A48" s="15"/>
      <c r="B48" s="15"/>
      <c r="C48" s="15"/>
      <c r="D48" s="28" t="s">
        <v>14</v>
      </c>
      <c r="E48" s="29" t="s">
        <v>151</v>
      </c>
      <c r="F48" s="60" t="s">
        <v>38</v>
      </c>
      <c r="J48" s="44"/>
      <c r="K48" s="44"/>
      <c r="L48" s="38">
        <f>L47*(1+Discount.Rate)</f>
        <v>0</v>
      </c>
      <c r="M48" s="38">
        <f>M47*(1+Discount.Rate)</f>
        <v>0</v>
      </c>
      <c r="N48" s="38">
        <f>N47*(1+Discount.Rate)</f>
        <v>0</v>
      </c>
      <c r="O48" s="44"/>
      <c r="P48" s="44"/>
      <c r="Q48" s="41"/>
      <c r="R48" s="41"/>
      <c r="S48" s="41"/>
      <c r="T48" s="41"/>
      <c r="U48" s="41"/>
      <c r="V48" s="21"/>
      <c r="W48"/>
    </row>
    <row r="49" spans="1:23" s="40" customFormat="1">
      <c r="A49" s="15"/>
      <c r="B49" s="15"/>
      <c r="C49" s="15"/>
      <c r="D49" s="28" t="s">
        <v>14</v>
      </c>
      <c r="E49" s="29" t="s">
        <v>152</v>
      </c>
      <c r="F49" s="60" t="s">
        <v>38</v>
      </c>
      <c r="J49" s="44"/>
      <c r="K49" s="44"/>
      <c r="L49" s="38">
        <f>L48*INDEX(Indexation.November.Actual.YearOnYear,,MATCH(M$5,Calendar.Years,0))*(INDEX(Indexation.November.Actual.YearOnYear,,MATCH(N$5,Calendar.Years,0)))</f>
        <v>0</v>
      </c>
      <c r="M49" s="38">
        <f>M48*INDEX(Indexation.November.Actual.YearOnYear,,MATCH(N$5,Calendar.Years,0))*(INDEX(Indexation.November.Actual.YearOnYear,,MATCH(O$5,Calendar.Years,0)))</f>
        <v>0</v>
      </c>
      <c r="N49" s="38">
        <f>N48*INDEX(Indexation.November.Actual.YearOnYear,,MATCH(O$5,Calendar.Years,0))*(INDEX(Indexation.November.Actual.YearOnYear,,MATCH(P$5,Calendar.Years,0)))</f>
        <v>0</v>
      </c>
      <c r="O49" s="44"/>
      <c r="P49" s="44"/>
      <c r="Q49" s="41"/>
      <c r="R49" s="41"/>
      <c r="S49" s="41"/>
      <c r="T49" s="41"/>
      <c r="U49" s="41"/>
      <c r="V49" s="21"/>
      <c r="W49"/>
    </row>
    <row r="50" spans="1:23" s="40" customFormat="1">
      <c r="A50" s="15"/>
      <c r="B50" s="15"/>
      <c r="C50" s="15"/>
      <c r="D50" s="28" t="s">
        <v>14</v>
      </c>
      <c r="E50" s="29" t="s">
        <v>154</v>
      </c>
      <c r="F50" s="60" t="s">
        <v>38</v>
      </c>
      <c r="J50" s="44"/>
      <c r="K50" s="44"/>
      <c r="L50" s="44"/>
      <c r="M50" s="44"/>
      <c r="N50" s="38">
        <f>L49</f>
        <v>0</v>
      </c>
      <c r="O50" s="38">
        <f>M49</f>
        <v>0</v>
      </c>
      <c r="P50" s="38">
        <f>N49</f>
        <v>0</v>
      </c>
      <c r="Q50" s="41"/>
      <c r="R50" s="41"/>
      <c r="T50" s="41"/>
      <c r="U50" s="41"/>
      <c r="V50" s="21"/>
      <c r="W50"/>
    </row>
    <row r="51" spans="1:23" s="40" customFormat="1">
      <c r="A51" s="15"/>
      <c r="B51" s="15"/>
      <c r="C51" s="15"/>
      <c r="Q51" s="41"/>
      <c r="R51" s="41"/>
      <c r="S51" s="41"/>
      <c r="T51" s="41"/>
      <c r="U51" s="41"/>
      <c r="V51" s="21"/>
      <c r="W51"/>
    </row>
    <row r="52" spans="1:23" s="40" customFormat="1">
      <c r="A52" s="15"/>
      <c r="B52" s="15"/>
      <c r="C52" s="15"/>
      <c r="E52" s="55" t="s">
        <v>156</v>
      </c>
      <c r="Q52" s="41"/>
      <c r="R52" s="41"/>
      <c r="S52" s="41"/>
      <c r="T52" s="41"/>
      <c r="U52" s="41"/>
      <c r="V52" s="21"/>
      <c r="W52"/>
    </row>
    <row r="53" spans="1:23" s="40" customFormat="1">
      <c r="A53" s="15"/>
      <c r="B53" s="15"/>
      <c r="C53" s="15"/>
      <c r="D53" s="28" t="s">
        <v>14</v>
      </c>
      <c r="E53" s="29" t="s">
        <v>155</v>
      </c>
      <c r="F53" s="60" t="s">
        <v>38</v>
      </c>
      <c r="L53" s="44"/>
      <c r="M53" s="44"/>
      <c r="N53" s="38">
        <f>N40</f>
        <v>0</v>
      </c>
      <c r="O53" s="38">
        <f>O40</f>
        <v>0</v>
      </c>
      <c r="P53" s="38">
        <f>P40</f>
        <v>0</v>
      </c>
      <c r="Q53" s="41"/>
      <c r="R53" s="41"/>
      <c r="S53" s="41"/>
      <c r="T53" s="41"/>
      <c r="U53" s="41"/>
      <c r="V53" s="21"/>
      <c r="W53"/>
    </row>
    <row r="54" spans="1:23" s="40" customFormat="1">
      <c r="A54" s="15"/>
      <c r="B54" s="15"/>
      <c r="C54" s="15"/>
      <c r="D54" s="28" t="s">
        <v>14</v>
      </c>
      <c r="E54" s="29" t="s">
        <v>154</v>
      </c>
      <c r="F54" s="60" t="s">
        <v>38</v>
      </c>
      <c r="L54" s="44"/>
      <c r="M54" s="44"/>
      <c r="N54" s="38">
        <f>N50</f>
        <v>0</v>
      </c>
      <c r="O54" s="38">
        <f>O50</f>
        <v>0</v>
      </c>
      <c r="P54" s="38">
        <f>P50</f>
        <v>0</v>
      </c>
      <c r="Q54" s="41"/>
      <c r="R54" s="41"/>
      <c r="S54" s="41"/>
      <c r="T54" s="41"/>
      <c r="U54" s="41"/>
      <c r="V54" s="21"/>
      <c r="W54"/>
    </row>
    <row r="55" spans="1:23">
      <c r="A55" s="15"/>
      <c r="B55" s="15"/>
      <c r="C55" s="15"/>
      <c r="D55" s="28" t="s">
        <v>14</v>
      </c>
      <c r="E55" s="29" t="s">
        <v>157</v>
      </c>
      <c r="F55" s="60" t="s">
        <v>38</v>
      </c>
      <c r="K55" s="45"/>
      <c r="L55" s="44"/>
      <c r="M55" s="44"/>
      <c r="N55" s="38">
        <f>SUM(N53:N54)</f>
        <v>0</v>
      </c>
      <c r="O55" s="38">
        <f>SUM(O53:O54)</f>
        <v>0</v>
      </c>
      <c r="P55" s="38">
        <f>SUM(P53:P54)</f>
        <v>0</v>
      </c>
    </row>
    <row r="56" spans="1:23">
      <c r="A56" s="15"/>
      <c r="B56" s="15"/>
      <c r="C56" s="15"/>
      <c r="K56" s="45"/>
    </row>
    <row r="57" spans="1:23">
      <c r="A57" s="15"/>
      <c r="B57" s="15"/>
      <c r="C57" s="15"/>
      <c r="E57" s="60" t="s">
        <v>76</v>
      </c>
      <c r="K57" s="45"/>
    </row>
    <row r="58" spans="1:23">
      <c r="D58" s="36" t="s">
        <v>52</v>
      </c>
      <c r="E58" s="29" t="s">
        <v>77</v>
      </c>
      <c r="K58" s="45"/>
      <c r="L58" s="37" t="b">
        <f t="shared" ref="L58:O58" si="13">ABS(Perc.Recovered.Water)&gt;Additional.Analysis</f>
        <v>0</v>
      </c>
      <c r="M58" s="37" t="b">
        <f t="shared" si="13"/>
        <v>0</v>
      </c>
      <c r="N58" s="37" t="b">
        <f t="shared" si="13"/>
        <v>0</v>
      </c>
      <c r="O58" s="37" t="b">
        <f t="shared" si="13"/>
        <v>0</v>
      </c>
      <c r="P58" s="37" t="b">
        <f>ABS(Perc.Recovered.Water)&gt;Additional.Analysis</f>
        <v>0</v>
      </c>
    </row>
    <row r="59" spans="1:23">
      <c r="D59" s="36"/>
      <c r="E59" s="29"/>
    </row>
    <row r="60" spans="1:23" s="12" customFormat="1" ht="15">
      <c r="A60" s="9"/>
      <c r="B60" s="13"/>
      <c r="C60" s="13"/>
      <c r="D60" s="27"/>
      <c r="E60" s="10" t="s">
        <v>168</v>
      </c>
      <c r="F60" s="61"/>
      <c r="G60" s="11"/>
      <c r="H60" s="11"/>
      <c r="I60" s="11"/>
      <c r="J60" s="11"/>
      <c r="K60" s="11"/>
      <c r="L60" s="19"/>
      <c r="M60" s="19"/>
      <c r="N60" s="19"/>
      <c r="O60" s="19"/>
      <c r="P60" s="19"/>
      <c r="Q60" s="19"/>
      <c r="R60" s="19"/>
      <c r="S60" s="19"/>
      <c r="T60" s="48"/>
      <c r="U60" s="48"/>
      <c r="V60" s="11"/>
      <c r="W60" s="11"/>
    </row>
    <row r="61" spans="1:23">
      <c r="E61" s="29"/>
    </row>
    <row r="62" spans="1:23">
      <c r="E62" s="60" t="s">
        <v>84</v>
      </c>
    </row>
    <row r="63" spans="1:23">
      <c r="D63" s="28" t="s">
        <v>14</v>
      </c>
      <c r="E63" s="29" t="s">
        <v>158</v>
      </c>
      <c r="F63" s="60" t="s">
        <v>38</v>
      </c>
      <c r="L63" s="44"/>
      <c r="M63" s="44"/>
      <c r="N63" s="44"/>
      <c r="O63" s="44"/>
      <c r="P63" s="38">
        <f>0-O34*(1+Discount.Rate)*Indexation.November.Actual.YearOnYear</f>
        <v>0</v>
      </c>
    </row>
    <row r="64" spans="1:23">
      <c r="D64" s="28" t="s">
        <v>14</v>
      </c>
      <c r="E64" s="29" t="s">
        <v>159</v>
      </c>
      <c r="F64" s="60" t="s">
        <v>38</v>
      </c>
      <c r="L64" s="44"/>
      <c r="M64" s="44"/>
      <c r="N64" s="44"/>
      <c r="O64" s="44"/>
      <c r="P64" s="38">
        <f>O47*(1+Discount.Rate)*Indexation.November.Actual.YearOnYear</f>
        <v>0</v>
      </c>
    </row>
    <row r="65" spans="1:23">
      <c r="D65" s="28" t="s">
        <v>14</v>
      </c>
      <c r="E65" s="29" t="s">
        <v>160</v>
      </c>
      <c r="F65" s="60" t="s">
        <v>38</v>
      </c>
      <c r="L65" s="44"/>
      <c r="M65" s="44"/>
      <c r="N65" s="44"/>
      <c r="O65" s="44"/>
      <c r="P65" s="38">
        <f>SUM(P63:P64)</f>
        <v>0</v>
      </c>
    </row>
    <row r="66" spans="1:23"/>
    <row r="67" spans="1:23">
      <c r="E67" s="60" t="s">
        <v>83</v>
      </c>
    </row>
    <row r="68" spans="1:23">
      <c r="D68" s="28" t="s">
        <v>14</v>
      </c>
      <c r="E68" s="29" t="s">
        <v>161</v>
      </c>
      <c r="F68" s="60" t="s">
        <v>38</v>
      </c>
      <c r="L68" s="44"/>
      <c r="M68" s="44"/>
      <c r="N68" s="44"/>
      <c r="O68" s="44"/>
      <c r="P68" s="38">
        <f>0-P34</f>
        <v>0</v>
      </c>
    </row>
    <row r="69" spans="1:23">
      <c r="D69" s="28" t="s">
        <v>14</v>
      </c>
      <c r="E69" s="29" t="s">
        <v>162</v>
      </c>
      <c r="F69" s="60" t="s">
        <v>38</v>
      </c>
      <c r="L69" s="44"/>
      <c r="M69" s="44"/>
      <c r="N69" s="44"/>
      <c r="O69" s="44"/>
      <c r="P69" s="38">
        <f>P47</f>
        <v>0</v>
      </c>
    </row>
    <row r="70" spans="1:23">
      <c r="D70" s="28" t="s">
        <v>14</v>
      </c>
      <c r="E70" s="29" t="s">
        <v>163</v>
      </c>
      <c r="F70" s="60" t="s">
        <v>38</v>
      </c>
      <c r="L70" s="44"/>
      <c r="M70" s="44"/>
      <c r="N70" s="44"/>
      <c r="O70" s="44"/>
      <c r="P70" s="38">
        <f>SUM(P68:P69)</f>
        <v>0</v>
      </c>
    </row>
    <row r="71" spans="1:23">
      <c r="E71" s="29"/>
    </row>
    <row r="72" spans="1:23">
      <c r="D72" s="28" t="s">
        <v>14</v>
      </c>
      <c r="E72" s="55" t="s">
        <v>96</v>
      </c>
      <c r="F72" s="60" t="s">
        <v>38</v>
      </c>
      <c r="L72" s="44"/>
      <c r="M72" s="44"/>
      <c r="N72" s="44"/>
      <c r="O72" s="44"/>
      <c r="P72" s="38">
        <f>SUM(P65,P70)</f>
        <v>0</v>
      </c>
      <c r="Q72" s="21" t="s">
        <v>100</v>
      </c>
    </row>
    <row r="73" spans="1:23" ht="13.5" thickBot="1">
      <c r="E73" s="35"/>
    </row>
    <row r="74" spans="1:23" ht="13.5" thickBot="1">
      <c r="A74" s="16" t="s">
        <v>21</v>
      </c>
      <c r="B74" s="17"/>
      <c r="C74" s="17"/>
      <c r="D74" s="17"/>
      <c r="E74" s="17"/>
      <c r="F74" s="6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/>
    <row r="76" spans="1:23" hidden="1"/>
    <row r="77" spans="1:23" hidden="1"/>
    <row r="78" spans="1:23" hidden="1"/>
    <row r="79" spans="1:23" hidden="1"/>
    <row r="80" spans="1:2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</sheetData>
  <conditionalFormatting sqref="L44:P44">
    <cfRule type="cellIs" dxfId="3" priority="4" operator="equal">
      <formula>TRUE</formula>
    </cfRule>
  </conditionalFormatting>
  <conditionalFormatting sqref="L58:P58">
    <cfRule type="cellIs" dxfId="2" priority="3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W149"/>
  <sheetViews>
    <sheetView showGridLines="0" zoomScale="80" zoomScaleNormal="80" workbookViewId="0">
      <pane xSplit="8" ySplit="7" topLeftCell="I8" activePane="bottomRight" state="frozen"/>
      <selection activeCell="P27" sqref="P27"/>
      <selection pane="topRight" activeCell="P27" sqref="P27"/>
      <selection pane="bottomLeft" activeCell="P27" sqref="P27"/>
      <selection pane="bottomRight" activeCell="I8" sqref="I8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customWidth="1"/>
    <col min="7" max="8" width="2.7109375" customWidth="1"/>
    <col min="9" max="21" width="10.5703125" customWidth="1"/>
    <col min="22" max="22" width="26.5703125" bestFit="1" customWidth="1"/>
    <col min="23" max="23" width="9.140625" customWidth="1"/>
    <col min="24" max="28" width="0" hidden="1" customWidth="1"/>
  </cols>
  <sheetData>
    <row r="1" spans="1:23" s="2" customFormat="1" ht="33.75">
      <c r="A1" s="24"/>
      <c r="B1" s="24"/>
      <c r="C1" s="24"/>
      <c r="D1" s="24" t="s">
        <v>95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7"/>
      <c r="U1" s="47"/>
      <c r="V1" s="24"/>
      <c r="W1" s="24"/>
    </row>
    <row r="2" spans="1:23" s="2" customFormat="1" ht="15">
      <c r="F2" s="15"/>
      <c r="G2" s="15"/>
      <c r="O2" s="15"/>
      <c r="P2" s="15"/>
    </row>
    <row r="3" spans="1:23" s="15" customFormat="1">
      <c r="E3" s="15" t="s">
        <v>11</v>
      </c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3" s="15" customFormat="1">
      <c r="A4" s="8">
        <v>1</v>
      </c>
      <c r="V4" s="21"/>
    </row>
    <row r="5" spans="1:23" s="15" customFormat="1">
      <c r="E5" s="23" t="s">
        <v>19</v>
      </c>
      <c r="I5" s="22">
        <f t="shared" ref="I5:U5" si="1">Calendar.Years</f>
        <v>2012</v>
      </c>
      <c r="J5" s="22">
        <f t="shared" si="1"/>
        <v>2013</v>
      </c>
      <c r="K5" s="22">
        <f t="shared" si="1"/>
        <v>2014</v>
      </c>
      <c r="L5" s="22">
        <f t="shared" si="1"/>
        <v>2015</v>
      </c>
      <c r="M5" s="22">
        <f t="shared" si="1"/>
        <v>2016</v>
      </c>
      <c r="N5" s="22">
        <f t="shared" si="1"/>
        <v>2017</v>
      </c>
      <c r="O5" s="53">
        <f t="shared" si="1"/>
        <v>2018</v>
      </c>
      <c r="P5" s="53">
        <f t="shared" si="1"/>
        <v>2019</v>
      </c>
      <c r="Q5" s="22">
        <f t="shared" si="1"/>
        <v>2020</v>
      </c>
      <c r="R5" s="22">
        <f t="shared" si="1"/>
        <v>2021</v>
      </c>
      <c r="S5" s="22">
        <f t="shared" si="1"/>
        <v>2022</v>
      </c>
      <c r="T5" s="22">
        <f t="shared" si="1"/>
        <v>2023</v>
      </c>
      <c r="U5" s="22">
        <f t="shared" si="1"/>
        <v>2024</v>
      </c>
      <c r="V5" s="21"/>
    </row>
    <row r="6" spans="1:23" s="15" customFormat="1">
      <c r="E6" s="15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2" customFormat="1" ht="15">
      <c r="A8" s="9"/>
      <c r="B8" s="13"/>
      <c r="C8" s="13"/>
      <c r="D8" s="27"/>
      <c r="E8" s="10" t="s">
        <v>73</v>
      </c>
      <c r="F8" s="11"/>
      <c r="G8" s="11"/>
      <c r="H8" s="11"/>
      <c r="I8" s="11"/>
      <c r="J8" s="11"/>
      <c r="K8" s="11"/>
      <c r="L8" s="19"/>
      <c r="M8" s="19"/>
      <c r="N8" s="19"/>
      <c r="O8" s="19"/>
      <c r="P8" s="19"/>
      <c r="Q8" s="19"/>
      <c r="R8" s="19"/>
      <c r="S8" s="19"/>
      <c r="T8" s="48"/>
      <c r="U8" s="48"/>
      <c r="V8" s="11"/>
      <c r="W8" s="11"/>
    </row>
    <row r="9" spans="1:23" s="15" customFormat="1">
      <c r="D9" s="26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3" s="15" customFormat="1">
      <c r="D10" s="26"/>
      <c r="E10" s="60" t="s">
        <v>75</v>
      </c>
      <c r="K10" s="45"/>
      <c r="L10" s="41"/>
      <c r="M10" s="41"/>
      <c r="N10" s="41"/>
      <c r="O10" s="41"/>
      <c r="P10" s="41"/>
      <c r="Q10" s="41"/>
      <c r="R10" s="41"/>
      <c r="S10" s="18"/>
      <c r="T10" s="18"/>
      <c r="U10" s="18"/>
    </row>
    <row r="11" spans="1:23" s="15" customFormat="1">
      <c r="D11" s="26"/>
      <c r="E11" s="14" t="s">
        <v>39</v>
      </c>
      <c r="L11" s="18"/>
      <c r="M11" s="18"/>
      <c r="N11" s="18"/>
      <c r="O11" s="18"/>
      <c r="P11" s="18"/>
      <c r="Q11" s="51"/>
      <c r="R11" s="51"/>
      <c r="S11" s="18"/>
      <c r="T11" s="18"/>
      <c r="U11" s="18"/>
    </row>
    <row r="12" spans="1:23" s="15" customFormat="1">
      <c r="D12" s="28" t="s">
        <v>175</v>
      </c>
      <c r="E12" s="29" t="s">
        <v>172</v>
      </c>
      <c r="F12" s="60"/>
      <c r="K12" s="38"/>
      <c r="L12" s="38">
        <f>K.Waste</f>
        <v>0</v>
      </c>
      <c r="M12" s="38">
        <f>K.Waste</f>
        <v>0</v>
      </c>
      <c r="N12" s="38">
        <f>K.Waste</f>
        <v>0</v>
      </c>
      <c r="O12" s="38">
        <f>K.Waste</f>
        <v>0</v>
      </c>
      <c r="P12" s="38">
        <f>K.Waste</f>
        <v>0</v>
      </c>
      <c r="Q12" s="18"/>
      <c r="R12" s="18"/>
      <c r="S12" s="18"/>
      <c r="T12" s="18"/>
      <c r="U12" s="18"/>
    </row>
    <row r="13" spans="1:23" s="15" customFormat="1">
      <c r="D13" s="28" t="s">
        <v>175</v>
      </c>
      <c r="E13" s="29" t="s">
        <v>173</v>
      </c>
      <c r="F13" s="60"/>
      <c r="K13" s="38"/>
      <c r="L13" s="50">
        <f>(Indexation.November.Actual.YearOnYear-1)*100</f>
        <v>-100</v>
      </c>
      <c r="M13" s="50">
        <f>(Indexation.November.Actual.YearOnYear-1)*100</f>
        <v>-100</v>
      </c>
      <c r="N13" s="50">
        <f>(Indexation.November.Actual.YearOnYear-1)*100</f>
        <v>-100</v>
      </c>
      <c r="O13" s="50">
        <f>(Indexation.November.Actual.YearOnYear-1)*100</f>
        <v>-100</v>
      </c>
      <c r="P13" s="50">
        <f>(Indexation.November.Actual.YearOnYear-1)*100</f>
        <v>-100</v>
      </c>
      <c r="Q13" s="18"/>
      <c r="R13" s="18"/>
      <c r="S13" s="18"/>
      <c r="T13" s="18"/>
      <c r="U13" s="18"/>
    </row>
    <row r="14" spans="1:23" s="15" customFormat="1">
      <c r="D14" s="28" t="s">
        <v>175</v>
      </c>
      <c r="E14" s="29" t="s">
        <v>174</v>
      </c>
      <c r="F14" s="60"/>
      <c r="K14" s="38"/>
      <c r="L14" s="38">
        <f>1+(L13+L12)/100</f>
        <v>0</v>
      </c>
      <c r="M14" s="38">
        <f>1+(M13+M12)/100</f>
        <v>0</v>
      </c>
      <c r="N14" s="38">
        <f t="shared" ref="N14:P14" si="2">1+(N13+N12)/100</f>
        <v>0</v>
      </c>
      <c r="O14" s="38">
        <f t="shared" si="2"/>
        <v>0</v>
      </c>
      <c r="P14" s="38">
        <f t="shared" si="2"/>
        <v>0</v>
      </c>
      <c r="Q14" s="18"/>
      <c r="R14" s="18"/>
      <c r="S14" s="18"/>
      <c r="T14" s="18"/>
      <c r="U14" s="18"/>
    </row>
    <row r="15" spans="1:23" s="15" customFormat="1">
      <c r="D15" s="28" t="s">
        <v>14</v>
      </c>
      <c r="E15" s="29" t="s">
        <v>63</v>
      </c>
      <c r="F15" s="60" t="s">
        <v>38</v>
      </c>
      <c r="K15" s="38">
        <f>AllRev.Waste</f>
        <v>0</v>
      </c>
      <c r="L15" s="38">
        <f>K15*L14</f>
        <v>0</v>
      </c>
      <c r="M15" s="38">
        <f>L15*M14</f>
        <v>0</v>
      </c>
      <c r="N15" s="38">
        <f>M15*N14</f>
        <v>0</v>
      </c>
      <c r="O15" s="38">
        <f t="shared" ref="O15:P15" si="3">N15*O14</f>
        <v>0</v>
      </c>
      <c r="P15" s="38">
        <f t="shared" si="3"/>
        <v>0</v>
      </c>
      <c r="Q15" s="41"/>
      <c r="R15" s="41"/>
      <c r="S15" s="41"/>
      <c r="T15" s="41"/>
      <c r="U15" s="41"/>
      <c r="V15" s="21" t="s">
        <v>85</v>
      </c>
    </row>
    <row r="16" spans="1:23" s="15" customFormat="1">
      <c r="D16" s="28"/>
      <c r="E16" s="25"/>
      <c r="F16" s="60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4:22" s="15" customFormat="1">
      <c r="D17" s="26"/>
      <c r="E17" s="60" t="s">
        <v>74</v>
      </c>
      <c r="F17" s="60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4:22" s="15" customFormat="1">
      <c r="D18" s="26"/>
      <c r="E18" s="14" t="s">
        <v>40</v>
      </c>
      <c r="F18" s="60"/>
      <c r="S18" s="18"/>
      <c r="T18" s="18"/>
      <c r="U18" s="18"/>
    </row>
    <row r="19" spans="4:22" s="15" customFormat="1">
      <c r="D19" s="28" t="s">
        <v>14</v>
      </c>
      <c r="E19" s="29" t="s">
        <v>29</v>
      </c>
      <c r="F19" s="60" t="s">
        <v>37</v>
      </c>
      <c r="K19" s="33">
        <f>BlindYear.1415.Adj.Waste</f>
        <v>0</v>
      </c>
      <c r="L19" s="21" t="s">
        <v>90</v>
      </c>
      <c r="S19" s="18"/>
      <c r="T19" s="18"/>
      <c r="U19" s="18"/>
    </row>
    <row r="20" spans="4:22" s="15" customFormat="1">
      <c r="D20" s="28" t="s">
        <v>14</v>
      </c>
      <c r="E20" s="29" t="s">
        <v>107</v>
      </c>
      <c r="F20" s="60" t="s">
        <v>37</v>
      </c>
      <c r="K20" s="33">
        <f>AMP5.RCM.Adj.Waste</f>
        <v>0</v>
      </c>
      <c r="L20" s="33">
        <f>IF(L6&lt;=BlindYear.Delay,K20*(1+Discount.Rate),0)</f>
        <v>0</v>
      </c>
      <c r="M20" s="33">
        <f>IF(M6&lt;=BlindYear.Delay,L20*(1+Discount.Rate),0)</f>
        <v>0</v>
      </c>
      <c r="N20" s="33">
        <f>IF(N6&lt;=BlindYear.Delay,M20*(1+Discount.Rate),0)</f>
        <v>0</v>
      </c>
      <c r="O20" s="33">
        <f>IF(O6&lt;=BlindYear.Delay,N20*(1+Discount.Rate),0)</f>
        <v>0</v>
      </c>
      <c r="P20" s="33">
        <f>IF(P6&lt;=BlindYear.Delay,O20*(1+Discount.Rate),0)</f>
        <v>0</v>
      </c>
      <c r="S20" s="18"/>
      <c r="T20" s="18"/>
      <c r="U20" s="18"/>
    </row>
    <row r="21" spans="4:22" s="15" customFormat="1">
      <c r="D21" s="28" t="s">
        <v>14</v>
      </c>
      <c r="E21" s="29" t="s">
        <v>61</v>
      </c>
      <c r="F21" s="60" t="s">
        <v>37</v>
      </c>
      <c r="K21" s="38">
        <f t="shared" ref="K21:P21" si="4">IF($K$5+BlindYear.Delay=Calendar.Years,K20,0)</f>
        <v>0</v>
      </c>
      <c r="L21" s="38">
        <f t="shared" si="4"/>
        <v>0</v>
      </c>
      <c r="M21" s="38">
        <f t="shared" si="4"/>
        <v>0</v>
      </c>
      <c r="N21" s="38">
        <f t="shared" si="4"/>
        <v>0</v>
      </c>
      <c r="O21" s="38">
        <f t="shared" si="4"/>
        <v>0</v>
      </c>
      <c r="P21" s="38">
        <f t="shared" si="4"/>
        <v>0</v>
      </c>
      <c r="Q21" s="33"/>
      <c r="R21" s="33"/>
      <c r="S21" s="18"/>
      <c r="T21" s="18"/>
      <c r="U21" s="18"/>
    </row>
    <row r="22" spans="4:22" s="15" customFormat="1">
      <c r="D22" s="28" t="s">
        <v>14</v>
      </c>
      <c r="E22" s="29" t="s">
        <v>62</v>
      </c>
      <c r="F22" s="60" t="s">
        <v>38</v>
      </c>
      <c r="K22" s="38">
        <f t="shared" ref="K22:P22" si="5">K21*Indexation.Average</f>
        <v>0</v>
      </c>
      <c r="L22" s="38">
        <f t="shared" si="5"/>
        <v>0</v>
      </c>
      <c r="M22" s="38">
        <f t="shared" si="5"/>
        <v>0</v>
      </c>
      <c r="N22" s="38">
        <f t="shared" si="5"/>
        <v>0</v>
      </c>
      <c r="O22" s="38">
        <f t="shared" si="5"/>
        <v>0</v>
      </c>
      <c r="P22" s="38">
        <f t="shared" si="5"/>
        <v>0</v>
      </c>
      <c r="Q22" s="38"/>
      <c r="R22" s="38"/>
      <c r="S22" s="41"/>
      <c r="T22" s="41"/>
      <c r="U22" s="41"/>
      <c r="V22" s="21" t="s">
        <v>86</v>
      </c>
    </row>
    <row r="23" spans="4:22" s="15" customFormat="1">
      <c r="D23" s="28"/>
      <c r="E23" s="25"/>
      <c r="F23" s="60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4:22" s="15" customFormat="1">
      <c r="D24" s="28"/>
      <c r="E24" s="60" t="s">
        <v>79</v>
      </c>
      <c r="F24" s="60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4:22" s="15" customFormat="1">
      <c r="D25" s="26"/>
      <c r="E25" s="14" t="s">
        <v>169</v>
      </c>
      <c r="F25" s="60"/>
      <c r="K25" s="45"/>
      <c r="L25" s="41"/>
      <c r="M25" s="41"/>
      <c r="N25" s="41"/>
      <c r="O25" s="41"/>
      <c r="P25" s="41"/>
      <c r="Q25" s="41"/>
      <c r="R25" s="41"/>
      <c r="S25" s="18"/>
      <c r="T25" s="18"/>
      <c r="U25" s="18"/>
    </row>
    <row r="26" spans="4:22" s="15" customFormat="1">
      <c r="D26" s="28" t="s">
        <v>14</v>
      </c>
      <c r="E26" s="29" t="s">
        <v>27</v>
      </c>
      <c r="F26" s="60" t="s">
        <v>38</v>
      </c>
      <c r="K26" s="45"/>
      <c r="L26" s="38">
        <f>J39+J49</f>
        <v>0</v>
      </c>
      <c r="M26" s="38">
        <f t="shared" ref="M26:P26" si="6">K39+K49</f>
        <v>0</v>
      </c>
      <c r="N26" s="38">
        <f t="shared" si="6"/>
        <v>0</v>
      </c>
      <c r="O26" s="38">
        <f t="shared" si="6"/>
        <v>0</v>
      </c>
      <c r="P26" s="38">
        <f t="shared" si="6"/>
        <v>0</v>
      </c>
      <c r="Q26" s="38"/>
      <c r="R26" s="38"/>
      <c r="S26" s="49"/>
      <c r="T26" s="49"/>
      <c r="U26" s="49"/>
      <c r="V26" s="21" t="s">
        <v>87</v>
      </c>
    </row>
    <row r="27" spans="4:22" s="15" customFormat="1">
      <c r="D27" s="28"/>
      <c r="E27" s="35"/>
      <c r="F27" s="60"/>
      <c r="K27" s="45"/>
      <c r="L27" s="38"/>
      <c r="M27" s="38"/>
      <c r="N27" s="38"/>
      <c r="O27" s="38"/>
      <c r="P27" s="38"/>
      <c r="Q27" s="50"/>
      <c r="R27" s="50"/>
      <c r="S27" s="31"/>
      <c r="T27" s="31"/>
      <c r="U27" s="31"/>
      <c r="V27" s="21"/>
    </row>
    <row r="28" spans="4:22" s="15" customFormat="1">
      <c r="D28" s="28" t="s">
        <v>14</v>
      </c>
      <c r="E28" s="29" t="s">
        <v>149</v>
      </c>
      <c r="F28" s="60" t="s">
        <v>38</v>
      </c>
      <c r="G28" s="40"/>
      <c r="H28" s="40"/>
      <c r="I28" s="40"/>
      <c r="J28" s="40"/>
      <c r="K28" s="40"/>
      <c r="L28" s="51">
        <f>L15</f>
        <v>0</v>
      </c>
      <c r="M28" s="51">
        <f>M15</f>
        <v>0</v>
      </c>
      <c r="N28" s="51">
        <f>N15</f>
        <v>0</v>
      </c>
      <c r="O28" s="51">
        <f>O15</f>
        <v>0</v>
      </c>
      <c r="P28" s="51">
        <f>P15</f>
        <v>0</v>
      </c>
      <c r="Q28" s="18"/>
      <c r="R28" s="18"/>
      <c r="S28" s="18"/>
      <c r="T28" s="18"/>
      <c r="U28" s="18"/>
    </row>
    <row r="29" spans="4:22" s="15" customFormat="1">
      <c r="D29" s="28" t="s">
        <v>14</v>
      </c>
      <c r="E29" s="29" t="s">
        <v>147</v>
      </c>
      <c r="F29" s="60" t="s">
        <v>38</v>
      </c>
      <c r="K29" s="45"/>
      <c r="L29" s="38">
        <f>AllRev.Outturn.Waste+RCM.BlindYear.Adj.Waste+AMP6.FI.Adj.Waste</f>
        <v>0</v>
      </c>
      <c r="M29" s="38">
        <f>AllRev.Outturn.Waste+RCM.BlindYear.Adj.Waste+AMP6.FI.Adj.Waste</f>
        <v>0</v>
      </c>
      <c r="N29" s="38">
        <f>AllRev.Outturn.Waste+RCM.BlindYear.Adj.Waste+AMP6.FI.Adj.Waste</f>
        <v>0</v>
      </c>
      <c r="O29" s="38">
        <f>AllRev.Outturn.Waste+RCM.BlindYear.Adj.Waste+AMP6.FI.Adj.Waste</f>
        <v>0</v>
      </c>
      <c r="P29" s="38">
        <f>AllRev.Outturn.Waste+RCM.BlindYear.Adj.Waste+AMP6.FI.Adj.Waste</f>
        <v>0</v>
      </c>
      <c r="Q29" s="18"/>
      <c r="R29" s="18"/>
      <c r="S29" s="18"/>
      <c r="T29" s="18"/>
      <c r="U29" s="18"/>
      <c r="V29" s="21" t="s">
        <v>88</v>
      </c>
    </row>
    <row r="30" spans="4:22" s="15" customFormat="1">
      <c r="D30" s="28" t="s">
        <v>14</v>
      </c>
      <c r="E30" s="29" t="s">
        <v>150</v>
      </c>
      <c r="F30" s="60" t="s">
        <v>38</v>
      </c>
      <c r="G30" s="40"/>
      <c r="H30" s="40"/>
      <c r="I30" s="40"/>
      <c r="J30" s="40"/>
      <c r="K30" s="40"/>
      <c r="L30" s="38">
        <f>MIN(L28:L29)</f>
        <v>0</v>
      </c>
      <c r="M30" s="38">
        <f>MIN(M28:M29)</f>
        <v>0</v>
      </c>
      <c r="N30" s="38">
        <f>MIN(N28:N29)</f>
        <v>0</v>
      </c>
      <c r="O30" s="38">
        <f>MIN(O28:O29)</f>
        <v>0</v>
      </c>
      <c r="P30" s="38">
        <f>MIN(P28:P29)</f>
        <v>0</v>
      </c>
      <c r="Q30" s="38"/>
      <c r="R30" s="38"/>
      <c r="S30" s="31"/>
      <c r="T30" s="31"/>
      <c r="U30" s="31"/>
      <c r="V30" s="21" t="s">
        <v>165</v>
      </c>
    </row>
    <row r="31" spans="4:22" s="15" customFormat="1">
      <c r="D31" s="26"/>
      <c r="E31" s="139"/>
      <c r="F31" s="60"/>
      <c r="K31" s="45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4:22" s="15" customFormat="1">
      <c r="D32" s="28" t="s">
        <v>14</v>
      </c>
      <c r="E32" s="29" t="s">
        <v>148</v>
      </c>
      <c r="F32" s="60" t="s">
        <v>38</v>
      </c>
      <c r="K32" s="45"/>
      <c r="L32" s="38">
        <f>RecRev.Waste</f>
        <v>0</v>
      </c>
      <c r="M32" s="33">
        <f>RecRev.Waste</f>
        <v>0</v>
      </c>
      <c r="N32" s="33">
        <f>RecRev.Waste</f>
        <v>0</v>
      </c>
      <c r="O32" s="33">
        <f>RecRev.Waste</f>
        <v>0</v>
      </c>
      <c r="P32" s="33">
        <f>RecRev.Waste</f>
        <v>0</v>
      </c>
      <c r="Q32" s="18"/>
      <c r="R32" s="18"/>
      <c r="S32" s="18"/>
      <c r="T32" s="18"/>
      <c r="U32" s="18"/>
      <c r="V32" s="21"/>
    </row>
    <row r="33" spans="1:22" s="15" customFormat="1">
      <c r="D33" s="26"/>
      <c r="E33" s="139"/>
      <c r="F33" s="60"/>
      <c r="K33" s="45"/>
      <c r="L33" s="18"/>
      <c r="M33" s="18"/>
      <c r="N33" s="18"/>
      <c r="O33" s="18"/>
      <c r="P33" s="18"/>
      <c r="Q33" s="41"/>
      <c r="R33" s="41"/>
      <c r="S33" s="41"/>
      <c r="T33" s="41"/>
      <c r="U33" s="41"/>
    </row>
    <row r="34" spans="1:22" s="15" customFormat="1">
      <c r="D34" s="28" t="s">
        <v>14</v>
      </c>
      <c r="E34" s="29" t="s">
        <v>170</v>
      </c>
      <c r="F34" s="60" t="s">
        <v>38</v>
      </c>
      <c r="K34" s="45"/>
      <c r="L34" s="41">
        <f t="shared" ref="L34:M34" si="7">L32-L29</f>
        <v>0</v>
      </c>
      <c r="M34" s="41">
        <f t="shared" si="7"/>
        <v>0</v>
      </c>
      <c r="N34" s="41">
        <f>N32-N29</f>
        <v>0</v>
      </c>
      <c r="O34" s="41">
        <f t="shared" ref="O34:P34" si="8">O32-O29</f>
        <v>0</v>
      </c>
      <c r="P34" s="41">
        <f t="shared" si="8"/>
        <v>0</v>
      </c>
      <c r="Q34" s="18"/>
      <c r="R34" s="18"/>
      <c r="S34" s="18"/>
      <c r="T34" s="18"/>
      <c r="U34" s="18"/>
    </row>
    <row r="35" spans="1:22" s="30" customFormat="1">
      <c r="A35" s="15"/>
      <c r="B35" s="15"/>
      <c r="C35" s="15"/>
      <c r="D35" s="28" t="s">
        <v>34</v>
      </c>
      <c r="E35" s="29" t="s">
        <v>171</v>
      </c>
      <c r="F35" s="60"/>
      <c r="G35" s="15"/>
      <c r="H35" s="15"/>
      <c r="I35" s="15"/>
      <c r="J35" s="15"/>
      <c r="K35" s="45"/>
      <c r="L35" s="43">
        <f>IF(L29=0,0,L34/L29)</f>
        <v>0</v>
      </c>
      <c r="M35" s="43">
        <f t="shared" ref="M35:P35" si="9">IF(M29=0,0,M34/M29)</f>
        <v>0</v>
      </c>
      <c r="N35" s="43">
        <f t="shared" si="9"/>
        <v>0</v>
      </c>
      <c r="O35" s="43">
        <f t="shared" si="9"/>
        <v>0</v>
      </c>
      <c r="P35" s="43">
        <f t="shared" si="9"/>
        <v>0</v>
      </c>
      <c r="Q35" s="18"/>
      <c r="R35" s="18"/>
      <c r="S35" s="18"/>
      <c r="T35" s="18"/>
      <c r="U35" s="18"/>
      <c r="V35" s="21" t="s">
        <v>89</v>
      </c>
    </row>
    <row r="36" spans="1:22" s="40" customFormat="1">
      <c r="A36" s="15"/>
      <c r="B36" s="15"/>
      <c r="C36" s="15"/>
      <c r="D36" s="28"/>
      <c r="E36" s="29"/>
      <c r="F36" s="63"/>
      <c r="K36" s="45"/>
      <c r="L36" s="43"/>
      <c r="M36" s="43"/>
      <c r="N36" s="43"/>
      <c r="O36" s="43"/>
      <c r="P36" s="43"/>
      <c r="Q36" s="41"/>
      <c r="R36" s="41"/>
      <c r="S36" s="41"/>
      <c r="T36" s="41"/>
      <c r="U36" s="41"/>
      <c r="V36" s="21"/>
    </row>
    <row r="37" spans="1:22" s="40" customFormat="1">
      <c r="A37" s="15"/>
      <c r="B37" s="15"/>
      <c r="C37" s="15"/>
      <c r="D37" s="28"/>
      <c r="E37" s="55" t="s">
        <v>143</v>
      </c>
      <c r="F37" s="63"/>
      <c r="K37" s="45"/>
      <c r="L37" s="43"/>
      <c r="M37" s="43"/>
      <c r="N37" s="43"/>
      <c r="O37" s="43"/>
      <c r="P37" s="43"/>
      <c r="Q37" s="41"/>
      <c r="R37" s="41"/>
      <c r="S37" s="41"/>
      <c r="T37" s="41"/>
      <c r="U37" s="41"/>
      <c r="V37" s="21"/>
    </row>
    <row r="38" spans="1:22" s="40" customFormat="1">
      <c r="A38" s="15"/>
      <c r="B38" s="15"/>
      <c r="C38" s="15"/>
      <c r="D38" s="28" t="s">
        <v>14</v>
      </c>
      <c r="E38" s="29" t="s">
        <v>144</v>
      </c>
      <c r="F38" s="60" t="s">
        <v>38</v>
      </c>
      <c r="J38" s="44">
        <v>0</v>
      </c>
      <c r="K38" s="44">
        <v>0</v>
      </c>
      <c r="L38" s="38">
        <f>0-L34*(1+Discount.Rate)*(1+Discount.Rate)</f>
        <v>0</v>
      </c>
      <c r="M38" s="38">
        <f>0-M34*(1+Discount.Rate)*(1+Discount.Rate)</f>
        <v>0</v>
      </c>
      <c r="N38" s="38">
        <f>0-N34*(1+Discount.Rate)*(1+Discount.Rate)</f>
        <v>0</v>
      </c>
      <c r="O38" s="44"/>
      <c r="P38" s="44"/>
      <c r="Q38" s="41"/>
      <c r="R38" s="41"/>
      <c r="S38" s="41"/>
      <c r="T38" s="41"/>
      <c r="U38" s="41"/>
      <c r="V38" s="21"/>
    </row>
    <row r="39" spans="1:22">
      <c r="A39" s="15"/>
      <c r="B39" s="15"/>
      <c r="C39" s="15"/>
      <c r="D39" s="28" t="s">
        <v>14</v>
      </c>
      <c r="E39" s="29" t="s">
        <v>145</v>
      </c>
      <c r="F39" s="60" t="s">
        <v>82</v>
      </c>
      <c r="G39" s="40"/>
      <c r="H39" s="40"/>
      <c r="I39" s="40"/>
      <c r="J39" s="140">
        <v>0</v>
      </c>
      <c r="K39" s="44">
        <v>0</v>
      </c>
      <c r="L39" s="38">
        <f>L38*INDEX(Indexation.November.Actual.YearOnYear,,MATCH(M$5,Calendar.Years,0))*(INDEX(Indexation.November.Actual.YearOnYear,,MATCH(N$5,Calendar.Years,0)))</f>
        <v>0</v>
      </c>
      <c r="M39" s="38">
        <f>M38*INDEX(Indexation.November.Actual.YearOnYear,,MATCH(N$5,Calendar.Years,0))*(INDEX(Indexation.November.Actual.YearOnYear,,MATCH(O$5,Calendar.Years,0)))</f>
        <v>0</v>
      </c>
      <c r="N39" s="38">
        <f>N38*INDEX(Indexation.November.Actual.YearOnYear,,MATCH(O$5,Calendar.Years,0))*(INDEX(Indexation.November.Actual.YearOnYear,,MATCH(P$5,Calendar.Years,0)))</f>
        <v>0</v>
      </c>
      <c r="O39" s="44"/>
      <c r="P39" s="44"/>
    </row>
    <row r="40" spans="1:22">
      <c r="A40" s="15"/>
      <c r="B40" s="15"/>
      <c r="C40" s="15"/>
      <c r="D40" s="28" t="s">
        <v>14</v>
      </c>
      <c r="E40" s="29" t="s">
        <v>155</v>
      </c>
      <c r="F40" s="60" t="s">
        <v>38</v>
      </c>
      <c r="G40" s="40"/>
      <c r="H40" s="40"/>
      <c r="I40" s="40"/>
      <c r="J40" s="44"/>
      <c r="K40" s="44"/>
      <c r="L40" s="44"/>
      <c r="M40" s="44"/>
      <c r="N40" s="38">
        <f>L39</f>
        <v>0</v>
      </c>
      <c r="O40" s="38">
        <f>M39</f>
        <v>0</v>
      </c>
      <c r="P40" s="38">
        <f>N39</f>
        <v>0</v>
      </c>
    </row>
    <row r="41" spans="1:22">
      <c r="A41" s="15"/>
      <c r="B41" s="15"/>
      <c r="C41" s="15"/>
      <c r="D41" s="28"/>
      <c r="E41" s="32"/>
      <c r="F41" s="6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22">
      <c r="A42" s="15"/>
      <c r="B42" s="15"/>
      <c r="C42" s="15"/>
      <c r="D42" s="28"/>
      <c r="E42" s="55" t="s">
        <v>146</v>
      </c>
      <c r="F42" s="6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22">
      <c r="A43" s="15"/>
      <c r="B43" s="15"/>
      <c r="C43" s="15"/>
      <c r="D43" s="28" t="s">
        <v>34</v>
      </c>
      <c r="E43" s="29" t="s">
        <v>167</v>
      </c>
      <c r="F43" s="60"/>
      <c r="G43" s="40"/>
      <c r="H43" s="40"/>
      <c r="I43" s="40"/>
      <c r="J43" s="40"/>
      <c r="K43" s="40"/>
      <c r="L43" s="43">
        <f>IF(L30=0,0,ABS((L32-L30)/L30))</f>
        <v>0</v>
      </c>
      <c r="M43" s="43">
        <f t="shared" ref="M43:P43" si="10">IF(M30=0,0,ABS((M32-M30)/M30))</f>
        <v>0</v>
      </c>
      <c r="N43" s="43">
        <f t="shared" si="10"/>
        <v>0</v>
      </c>
      <c r="O43" s="43">
        <f t="shared" si="10"/>
        <v>0</v>
      </c>
      <c r="P43" s="43">
        <f t="shared" si="10"/>
        <v>0</v>
      </c>
    </row>
    <row r="44" spans="1:22">
      <c r="A44" s="15"/>
      <c r="B44" s="15"/>
      <c r="C44" s="15"/>
      <c r="D44" s="36" t="s">
        <v>52</v>
      </c>
      <c r="E44" s="29" t="s">
        <v>60</v>
      </c>
      <c r="F44" s="60"/>
      <c r="G44" s="15"/>
      <c r="H44" s="15"/>
      <c r="I44" s="15"/>
      <c r="J44" s="15"/>
      <c r="K44" s="45"/>
      <c r="L44" s="37" t="b">
        <f>L43&gt;Threshold.Min</f>
        <v>0</v>
      </c>
      <c r="M44" s="37" t="b">
        <f>M43&gt;Threshold.Min</f>
        <v>0</v>
      </c>
      <c r="N44" s="37" t="b">
        <f>N43&gt;Threshold.Min</f>
        <v>0</v>
      </c>
      <c r="O44" s="37" t="b">
        <f>O43&gt;Threshold.Min</f>
        <v>0</v>
      </c>
      <c r="P44" s="37" t="b">
        <f>P43&gt;Threshold.Min</f>
        <v>0</v>
      </c>
      <c r="Q44" s="18"/>
      <c r="R44" s="18"/>
      <c r="S44" s="18"/>
      <c r="T44" s="18"/>
      <c r="U44" s="18"/>
    </row>
    <row r="45" spans="1:22">
      <c r="A45" s="15"/>
      <c r="B45" s="15"/>
      <c r="C45" s="15"/>
      <c r="D45" s="28" t="s">
        <v>34</v>
      </c>
      <c r="E45" s="29" t="s">
        <v>28</v>
      </c>
      <c r="F45" s="63"/>
      <c r="K45" s="45"/>
      <c r="L45" s="43">
        <f>L44*Penalty.Rate.General*MIN(1,(L43-Threshold.Min)/(Threshold.Max-Threshold.Min))</f>
        <v>0</v>
      </c>
      <c r="M45" s="43">
        <f>M44*Penalty.Rate.General*MIN(1,(M43-Threshold.Min)/(Threshold.Max-Threshold.Min))</f>
        <v>0</v>
      </c>
      <c r="N45" s="43">
        <f>N44*Penalty.Rate.General*MIN(1,(N43-Threshold.Min)/(Threshold.Max-Threshold.Min))</f>
        <v>0</v>
      </c>
      <c r="O45" s="43">
        <f>O44*Penalty.Rate.General*MIN(1,(O43-Threshold.Min)/(Threshold.Max-Threshold.Min))</f>
        <v>0</v>
      </c>
      <c r="P45" s="43">
        <f>P44*Penalty.Rate.General*MIN(1,(P43-Threshold.Min)/(Threshold.Max-Threshold.Min))</f>
        <v>0</v>
      </c>
      <c r="Q45" s="18"/>
      <c r="R45" s="18"/>
      <c r="S45" s="18"/>
      <c r="T45" s="18"/>
      <c r="U45" s="18"/>
    </row>
    <row r="46" spans="1:22">
      <c r="A46" s="15"/>
      <c r="B46" s="15"/>
      <c r="C46" s="15"/>
      <c r="D46" s="28"/>
      <c r="E46" s="55"/>
      <c r="F46" s="6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22">
      <c r="A47" s="15"/>
      <c r="B47" s="15"/>
      <c r="C47" s="15"/>
      <c r="D47" s="28" t="s">
        <v>14</v>
      </c>
      <c r="E47" s="29" t="s">
        <v>153</v>
      </c>
      <c r="F47" s="60" t="s">
        <v>38</v>
      </c>
      <c r="G47" s="40"/>
      <c r="H47" s="40"/>
      <c r="I47" s="40"/>
      <c r="J47" s="44"/>
      <c r="K47" s="44"/>
      <c r="L47" s="38">
        <f>0-L45*ABS(L32-L30)</f>
        <v>0</v>
      </c>
      <c r="M47" s="38">
        <f>0-M45*ABS(M32-M30)</f>
        <v>0</v>
      </c>
      <c r="N47" s="38">
        <f>0-N45*ABS(N32-N30)</f>
        <v>0</v>
      </c>
      <c r="O47" s="44"/>
      <c r="P47" s="44"/>
    </row>
    <row r="48" spans="1:22">
      <c r="A48" s="15"/>
      <c r="B48" s="15"/>
      <c r="C48" s="15"/>
      <c r="D48" s="28" t="s">
        <v>14</v>
      </c>
      <c r="E48" s="29" t="s">
        <v>151</v>
      </c>
      <c r="F48" s="60" t="s">
        <v>38</v>
      </c>
      <c r="G48" s="40"/>
      <c r="H48" s="40"/>
      <c r="I48" s="40"/>
      <c r="J48" s="140"/>
      <c r="K48" s="44"/>
      <c r="L48" s="38">
        <f>L47*(1+Discount.Rate)</f>
        <v>0</v>
      </c>
      <c r="M48" s="38">
        <f>M47*(1+Discount.Rate)</f>
        <v>0</v>
      </c>
      <c r="N48" s="38">
        <f>N47*(1+Discount.Rate)</f>
        <v>0</v>
      </c>
      <c r="O48" s="44"/>
      <c r="P48" s="44"/>
    </row>
    <row r="49" spans="1:23">
      <c r="A49" s="15"/>
      <c r="B49" s="15"/>
      <c r="C49" s="15"/>
      <c r="D49" s="28" t="s">
        <v>14</v>
      </c>
      <c r="E49" s="29" t="s">
        <v>152</v>
      </c>
      <c r="F49" s="60" t="s">
        <v>38</v>
      </c>
      <c r="G49" s="40"/>
      <c r="H49" s="40"/>
      <c r="I49" s="40"/>
      <c r="J49" s="44"/>
      <c r="K49" s="44"/>
      <c r="L49" s="38">
        <f>L48*INDEX(Indexation.November.Actual.YearOnYear,,MATCH(M$5,Calendar.Years,0))*(INDEX(Indexation.November.Actual.YearOnYear,,MATCH(N$5,Calendar.Years,0)))</f>
        <v>0</v>
      </c>
      <c r="M49" s="38">
        <f>M48*INDEX(Indexation.November.Actual.YearOnYear,,MATCH(N$5,Calendar.Years,0))*(INDEX(Indexation.November.Actual.YearOnYear,,MATCH(O$5,Calendar.Years,0)))</f>
        <v>0</v>
      </c>
      <c r="N49" s="38">
        <f>N48*INDEX(Indexation.November.Actual.YearOnYear,,MATCH(O$5,Calendar.Years,0))*(INDEX(Indexation.November.Actual.YearOnYear,,MATCH(P$5,Calendar.Years,0)))</f>
        <v>0</v>
      </c>
      <c r="O49" s="44"/>
      <c r="P49" s="44"/>
    </row>
    <row r="50" spans="1:23">
      <c r="A50" s="15"/>
      <c r="B50" s="15"/>
      <c r="C50" s="15"/>
      <c r="D50" s="28" t="s">
        <v>14</v>
      </c>
      <c r="E50" s="29" t="s">
        <v>154</v>
      </c>
      <c r="F50" s="60" t="s">
        <v>38</v>
      </c>
      <c r="G50" s="40"/>
      <c r="H50" s="40"/>
      <c r="I50" s="40"/>
      <c r="J50" s="44"/>
      <c r="K50" s="44"/>
      <c r="L50" s="44"/>
      <c r="M50" s="44"/>
      <c r="N50" s="38">
        <f>L49</f>
        <v>0</v>
      </c>
      <c r="O50" s="38">
        <f>M49</f>
        <v>0</v>
      </c>
      <c r="P50" s="38">
        <f>N49</f>
        <v>0</v>
      </c>
    </row>
    <row r="51" spans="1:23">
      <c r="A51" s="15"/>
      <c r="B51" s="15"/>
      <c r="C51" s="15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23">
      <c r="A52" s="15"/>
      <c r="B52" s="15"/>
      <c r="C52" s="15"/>
      <c r="D52" s="40"/>
      <c r="E52" s="55" t="s">
        <v>156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23">
      <c r="A53" s="15"/>
      <c r="B53" s="15"/>
      <c r="C53" s="15"/>
      <c r="D53" s="28" t="s">
        <v>14</v>
      </c>
      <c r="E53" s="29" t="s">
        <v>155</v>
      </c>
      <c r="F53" s="60" t="s">
        <v>38</v>
      </c>
      <c r="G53" s="40"/>
      <c r="H53" s="40"/>
      <c r="I53" s="40"/>
      <c r="J53" s="40"/>
      <c r="K53" s="40"/>
      <c r="L53" s="44"/>
      <c r="M53" s="44"/>
      <c r="N53" s="38">
        <f>N40</f>
        <v>0</v>
      </c>
      <c r="O53" s="38">
        <f>O40</f>
        <v>0</v>
      </c>
      <c r="P53" s="38">
        <f>P40</f>
        <v>0</v>
      </c>
    </row>
    <row r="54" spans="1:23">
      <c r="A54" s="15"/>
      <c r="B54" s="15"/>
      <c r="C54" s="15"/>
      <c r="D54" s="28" t="s">
        <v>14</v>
      </c>
      <c r="E54" s="29" t="s">
        <v>154</v>
      </c>
      <c r="F54" s="60" t="s">
        <v>38</v>
      </c>
      <c r="G54" s="40"/>
      <c r="H54" s="40"/>
      <c r="I54" s="40"/>
      <c r="J54" s="40"/>
      <c r="K54" s="40"/>
      <c r="L54" s="44"/>
      <c r="M54" s="44"/>
      <c r="N54" s="38">
        <f>N50</f>
        <v>0</v>
      </c>
      <c r="O54" s="38">
        <f>O50</f>
        <v>0</v>
      </c>
      <c r="P54" s="38">
        <f>P50</f>
        <v>0</v>
      </c>
    </row>
    <row r="55" spans="1:23">
      <c r="A55" s="15"/>
      <c r="B55" s="15"/>
      <c r="C55" s="15"/>
      <c r="D55" s="28" t="s">
        <v>14</v>
      </c>
      <c r="E55" s="29" t="s">
        <v>157</v>
      </c>
      <c r="F55" s="60" t="s">
        <v>38</v>
      </c>
      <c r="K55" s="45"/>
      <c r="L55" s="44"/>
      <c r="M55" s="44"/>
      <c r="N55" s="38">
        <f>SUM(N53:N54)</f>
        <v>0</v>
      </c>
      <c r="O55" s="38">
        <f>SUM(O53:O54)</f>
        <v>0</v>
      </c>
      <c r="P55" s="38">
        <f>SUM(P53:P54)</f>
        <v>0</v>
      </c>
    </row>
    <row r="56" spans="1:23">
      <c r="A56" s="15"/>
      <c r="B56" s="15"/>
      <c r="C56" s="15"/>
      <c r="F56" s="63"/>
      <c r="K56" s="45"/>
    </row>
    <row r="57" spans="1:23">
      <c r="E57" s="60" t="s">
        <v>76</v>
      </c>
      <c r="F57" s="63"/>
      <c r="K57" s="45"/>
    </row>
    <row r="58" spans="1:23">
      <c r="D58" s="36" t="s">
        <v>52</v>
      </c>
      <c r="E58" s="29" t="s">
        <v>77</v>
      </c>
      <c r="F58" s="63"/>
      <c r="K58" s="45"/>
      <c r="L58" s="37" t="b">
        <f>ABS(Perc.Recovered.Waste)&gt;Additional.Analysis</f>
        <v>0</v>
      </c>
      <c r="M58" s="37" t="b">
        <f>ABS(Perc.Recovered.Waste)&gt;Additional.Analysis</f>
        <v>0</v>
      </c>
      <c r="N58" s="37" t="b">
        <f>ABS(Perc.Recovered.Waste)&gt;Additional.Analysis</f>
        <v>0</v>
      </c>
      <c r="O58" s="37" t="b">
        <f>ABS(Perc.Recovered.Waste)&gt;Additional.Analysis</f>
        <v>0</v>
      </c>
      <c r="P58" s="37" t="b">
        <f>ABS(Perc.Recovered.Waste)&gt;Additional.Analysis</f>
        <v>0</v>
      </c>
    </row>
    <row r="59" spans="1:23">
      <c r="D59" s="36"/>
      <c r="E59" s="29"/>
      <c r="F59" s="63"/>
    </row>
    <row r="60" spans="1:23" s="12" customFormat="1" ht="15">
      <c r="A60" s="9"/>
      <c r="B60" s="13"/>
      <c r="C60" s="13"/>
      <c r="D60" s="27"/>
      <c r="E60" s="10" t="s">
        <v>168</v>
      </c>
      <c r="F60" s="61"/>
      <c r="G60" s="11"/>
      <c r="H60" s="11"/>
      <c r="I60" s="11"/>
      <c r="J60" s="11"/>
      <c r="K60" s="11"/>
      <c r="L60" s="19"/>
      <c r="M60" s="19"/>
      <c r="N60" s="19"/>
      <c r="O60" s="19"/>
      <c r="P60" s="19"/>
      <c r="Q60" s="19"/>
      <c r="R60" s="19"/>
      <c r="S60" s="19"/>
      <c r="T60" s="48"/>
      <c r="U60" s="48"/>
      <c r="V60" s="11"/>
      <c r="W60" s="11"/>
    </row>
    <row r="61" spans="1:23">
      <c r="E61" s="29"/>
      <c r="F61" s="63"/>
    </row>
    <row r="62" spans="1:23">
      <c r="E62" s="60" t="s">
        <v>84</v>
      </c>
      <c r="F62" s="63"/>
    </row>
    <row r="63" spans="1:23">
      <c r="D63" s="28" t="s">
        <v>14</v>
      </c>
      <c r="E63" s="29" t="s">
        <v>158</v>
      </c>
      <c r="F63" s="60" t="s">
        <v>38</v>
      </c>
      <c r="L63" s="44"/>
      <c r="M63" s="44"/>
      <c r="N63" s="44"/>
      <c r="O63" s="44"/>
      <c r="P63" s="38">
        <f>0-O34*(1+Discount.Rate)*Indexation.November.Actual.YearOnYear</f>
        <v>0</v>
      </c>
    </row>
    <row r="64" spans="1:23">
      <c r="D64" s="28" t="s">
        <v>14</v>
      </c>
      <c r="E64" s="29" t="s">
        <v>159</v>
      </c>
      <c r="F64" s="60" t="s">
        <v>38</v>
      </c>
      <c r="L64" s="44"/>
      <c r="M64" s="44"/>
      <c r="N64" s="44"/>
      <c r="O64" s="44"/>
      <c r="P64" s="38">
        <f>O47*(1+Discount.Rate)*Indexation.November.Actual.YearOnYear</f>
        <v>0</v>
      </c>
    </row>
    <row r="65" spans="1:23">
      <c r="D65" s="28" t="s">
        <v>14</v>
      </c>
      <c r="E65" s="29" t="s">
        <v>160</v>
      </c>
      <c r="F65" s="60" t="s">
        <v>38</v>
      </c>
      <c r="L65" s="44"/>
      <c r="M65" s="44"/>
      <c r="N65" s="44"/>
      <c r="O65" s="44"/>
      <c r="P65" s="38">
        <f>SUM(P63:P64)</f>
        <v>0</v>
      </c>
    </row>
    <row r="66" spans="1:23">
      <c r="F66" s="63"/>
    </row>
    <row r="67" spans="1:23">
      <c r="E67" s="60" t="s">
        <v>83</v>
      </c>
      <c r="F67" s="63"/>
    </row>
    <row r="68" spans="1:23">
      <c r="D68" s="28" t="s">
        <v>14</v>
      </c>
      <c r="E68" s="29" t="s">
        <v>161</v>
      </c>
      <c r="F68" s="60" t="s">
        <v>38</v>
      </c>
      <c r="L68" s="44"/>
      <c r="M68" s="44"/>
      <c r="N68" s="44"/>
      <c r="O68" s="44"/>
      <c r="P68" s="38">
        <f>0-P34</f>
        <v>0</v>
      </c>
    </row>
    <row r="69" spans="1:23">
      <c r="D69" s="28" t="s">
        <v>14</v>
      </c>
      <c r="E69" s="29" t="s">
        <v>162</v>
      </c>
      <c r="F69" s="60" t="s">
        <v>38</v>
      </c>
      <c r="L69" s="44"/>
      <c r="M69" s="44"/>
      <c r="N69" s="44"/>
      <c r="O69" s="44"/>
      <c r="P69" s="38">
        <f>P47</f>
        <v>0</v>
      </c>
    </row>
    <row r="70" spans="1:23">
      <c r="D70" s="28" t="s">
        <v>14</v>
      </c>
      <c r="E70" s="29" t="s">
        <v>163</v>
      </c>
      <c r="F70" s="60" t="s">
        <v>38</v>
      </c>
      <c r="L70" s="44"/>
      <c r="M70" s="44"/>
      <c r="N70" s="44"/>
      <c r="O70" s="44"/>
      <c r="P70" s="38">
        <f>SUM(P68:P69)</f>
        <v>0</v>
      </c>
    </row>
    <row r="71" spans="1:23">
      <c r="E71" s="29"/>
      <c r="F71" s="63"/>
    </row>
    <row r="72" spans="1:23">
      <c r="D72" s="28" t="s">
        <v>14</v>
      </c>
      <c r="E72" s="55" t="s">
        <v>96</v>
      </c>
      <c r="F72" s="60" t="s">
        <v>38</v>
      </c>
      <c r="L72" s="44"/>
      <c r="M72" s="44"/>
      <c r="N72" s="44"/>
      <c r="O72" s="44"/>
      <c r="P72" s="38">
        <f>SUM(P65,P70)</f>
        <v>0</v>
      </c>
      <c r="Q72" s="21" t="s">
        <v>101</v>
      </c>
    </row>
    <row r="73" spans="1:23" ht="13.5" thickBot="1">
      <c r="E73" s="35"/>
      <c r="F73" s="63"/>
    </row>
    <row r="74" spans="1:23" ht="13.5" thickBot="1">
      <c r="A74" s="16" t="s">
        <v>21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/>
    <row r="76" spans="1:23" hidden="1"/>
    <row r="77" spans="1:23" hidden="1"/>
    <row r="78" spans="1:23" hidden="1"/>
    <row r="79" spans="1:23" hidden="1"/>
    <row r="80" spans="1:2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</sheetData>
  <conditionalFormatting sqref="L58:P58">
    <cfRule type="cellIs" dxfId="1" priority="2" operator="equal">
      <formula>TRUE</formula>
    </cfRule>
  </conditionalFormatting>
  <conditionalFormatting sqref="L44:P44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57" customWidth="1"/>
    <col min="3" max="3" width="8" style="5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56"/>
    </row>
    <row r="2" spans="1:24" ht="15">
      <c r="A2" s="58"/>
      <c r="B2" s="58"/>
      <c r="C2" s="58"/>
      <c r="D2" s="2"/>
      <c r="E2" s="2"/>
      <c r="F2" s="25"/>
      <c r="G2" s="25"/>
      <c r="H2" s="2"/>
      <c r="I2" s="2"/>
      <c r="J2" s="2"/>
      <c r="K2" s="2"/>
      <c r="L2" s="2"/>
      <c r="M2" s="2"/>
      <c r="N2" s="2"/>
      <c r="O2" s="25"/>
      <c r="P2" s="25"/>
      <c r="Q2" s="2"/>
      <c r="R2" s="2"/>
      <c r="S2" s="2"/>
      <c r="T2" s="2"/>
      <c r="U2" s="2"/>
      <c r="V2" s="2"/>
      <c r="W2" s="2"/>
      <c r="X2" s="2"/>
    </row>
    <row r="3" spans="1:24" ht="15" hidden="1">
      <c r="A3" s="58"/>
      <c r="B3" s="58"/>
      <c r="C3" s="58"/>
      <c r="D3" s="2"/>
      <c r="E3" s="2"/>
      <c r="F3" s="25"/>
      <c r="G3" s="25"/>
      <c r="H3" s="2"/>
      <c r="I3" s="2"/>
      <c r="J3" s="2"/>
      <c r="K3" s="2"/>
      <c r="L3" s="2"/>
      <c r="M3" s="2"/>
      <c r="N3" s="2"/>
      <c r="O3" s="25"/>
      <c r="P3" s="25"/>
      <c r="Q3" s="2"/>
      <c r="R3" s="2"/>
      <c r="S3" s="2"/>
      <c r="T3" s="2"/>
      <c r="U3" s="2"/>
      <c r="V3" s="2"/>
      <c r="W3" s="2"/>
      <c r="X3" s="2"/>
    </row>
    <row r="4" spans="1:24" ht="15" hidden="1">
      <c r="A4" s="58"/>
      <c r="B4" s="58"/>
      <c r="C4" s="58"/>
      <c r="D4" s="2"/>
      <c r="E4" s="2"/>
      <c r="F4" s="25"/>
      <c r="G4" s="25"/>
      <c r="H4" s="2"/>
      <c r="I4" s="2"/>
      <c r="J4" s="2"/>
      <c r="K4" s="2"/>
      <c r="L4" s="2"/>
      <c r="M4" s="2"/>
      <c r="N4" s="2"/>
      <c r="O4" s="25"/>
      <c r="P4" s="25"/>
      <c r="Q4" s="2"/>
      <c r="R4" s="2"/>
      <c r="S4" s="2"/>
      <c r="T4" s="2"/>
      <c r="U4" s="2"/>
      <c r="V4" s="2"/>
      <c r="W4" s="2"/>
      <c r="X4" s="2"/>
    </row>
    <row r="5" spans="1:24" ht="15" hidden="1">
      <c r="A5" s="58"/>
      <c r="B5" s="58"/>
      <c r="C5" s="58"/>
      <c r="D5" s="2"/>
      <c r="E5" s="2"/>
      <c r="F5" s="25"/>
      <c r="G5" s="25"/>
      <c r="H5" s="2"/>
      <c r="I5" s="2"/>
      <c r="J5" s="2"/>
      <c r="K5" s="2"/>
      <c r="L5" s="2"/>
      <c r="M5" s="2"/>
      <c r="N5" s="2"/>
      <c r="O5" s="25"/>
      <c r="P5" s="25"/>
      <c r="Q5" s="2"/>
      <c r="R5" s="2"/>
      <c r="S5" s="2"/>
      <c r="T5" s="2"/>
      <c r="U5" s="2"/>
      <c r="V5" s="2"/>
      <c r="W5" s="2"/>
      <c r="X5" s="2"/>
    </row>
    <row r="6" spans="1:24" ht="15" hidden="1">
      <c r="A6" s="58"/>
      <c r="B6" s="58"/>
      <c r="C6" s="58"/>
      <c r="D6" s="2"/>
      <c r="E6" s="2"/>
      <c r="F6" s="25"/>
      <c r="G6" s="25"/>
      <c r="H6" s="2"/>
      <c r="I6" s="2"/>
      <c r="J6" s="2"/>
      <c r="K6" s="2"/>
      <c r="L6" s="2"/>
      <c r="M6" s="2"/>
      <c r="N6" s="2"/>
      <c r="O6" s="25"/>
      <c r="P6" s="25"/>
      <c r="Q6" s="2"/>
      <c r="R6" s="2"/>
      <c r="S6" s="2"/>
      <c r="T6" s="2"/>
      <c r="U6" s="2"/>
      <c r="V6" s="2"/>
      <c r="W6" s="2"/>
      <c r="X6" s="2"/>
    </row>
    <row r="7" spans="1:24" ht="15" hidden="1">
      <c r="A7" s="58"/>
      <c r="B7" s="58"/>
      <c r="C7" s="58"/>
      <c r="D7" s="2"/>
      <c r="E7" s="2"/>
      <c r="F7" s="25"/>
      <c r="G7" s="25"/>
      <c r="H7" s="2"/>
      <c r="I7" s="2"/>
      <c r="J7" s="2"/>
      <c r="K7" s="2"/>
      <c r="L7" s="2"/>
      <c r="M7" s="2"/>
      <c r="N7" s="2"/>
      <c r="O7" s="25"/>
      <c r="P7" s="25"/>
      <c r="Q7" s="2"/>
      <c r="R7" s="2"/>
      <c r="S7" s="2"/>
      <c r="T7" s="2"/>
      <c r="U7" s="2"/>
      <c r="V7" s="2"/>
      <c r="W7" s="2"/>
      <c r="X7" s="2"/>
    </row>
    <row r="8" spans="1:24" ht="15" hidden="1">
      <c r="A8" s="58"/>
      <c r="B8" s="58"/>
      <c r="C8" s="58"/>
      <c r="D8" s="2"/>
      <c r="E8" s="2"/>
      <c r="F8" s="25"/>
      <c r="G8" s="25"/>
      <c r="H8" s="2"/>
      <c r="I8" s="2"/>
      <c r="J8" s="2"/>
      <c r="K8" s="2"/>
      <c r="L8" s="2"/>
      <c r="M8" s="2"/>
      <c r="N8" s="2"/>
      <c r="O8" s="25"/>
      <c r="P8" s="25"/>
      <c r="Q8" s="2"/>
      <c r="R8" s="2"/>
      <c r="S8" s="2"/>
      <c r="T8" s="2"/>
      <c r="U8" s="2"/>
      <c r="V8" s="2"/>
      <c r="W8" s="2"/>
      <c r="X8" s="2"/>
    </row>
    <row r="9" spans="1:24" ht="15" hidden="1">
      <c r="A9" s="58"/>
      <c r="B9" s="58"/>
      <c r="C9" s="58"/>
      <c r="D9" s="2"/>
      <c r="E9" s="2"/>
      <c r="F9" s="25"/>
      <c r="G9" s="25"/>
      <c r="H9" s="2"/>
      <c r="I9" s="2"/>
      <c r="J9" s="2"/>
      <c r="K9" s="2"/>
      <c r="L9" s="2"/>
      <c r="M9" s="2"/>
      <c r="N9" s="2"/>
      <c r="O9" s="25"/>
      <c r="P9" s="25"/>
      <c r="Q9" s="2"/>
      <c r="R9" s="2"/>
      <c r="S9" s="2"/>
      <c r="T9" s="2"/>
      <c r="U9" s="2"/>
      <c r="V9" s="2"/>
      <c r="W9" s="2"/>
      <c r="X9" s="2"/>
    </row>
    <row r="10" spans="1:24" ht="15" hidden="1">
      <c r="A10" s="58"/>
      <c r="B10" s="58"/>
      <c r="C10" s="58"/>
      <c r="D10" s="2"/>
      <c r="E10" s="2"/>
      <c r="F10" s="25"/>
      <c r="G10" s="25"/>
      <c r="H10" s="2"/>
      <c r="I10" s="2"/>
      <c r="J10" s="2"/>
      <c r="K10" s="2"/>
      <c r="L10" s="2"/>
      <c r="M10" s="2"/>
      <c r="N10" s="2"/>
      <c r="O10" s="25"/>
      <c r="P10" s="25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58"/>
      <c r="B11" s="58"/>
      <c r="C11" s="58"/>
      <c r="D11" s="2"/>
      <c r="E11" s="2"/>
      <c r="F11" s="25"/>
      <c r="G11" s="25"/>
      <c r="H11" s="2"/>
      <c r="I11" s="2"/>
      <c r="J11" s="2"/>
      <c r="K11" s="2"/>
      <c r="L11" s="2"/>
      <c r="M11" s="2"/>
      <c r="N11" s="2"/>
      <c r="O11" s="25"/>
      <c r="P11" s="25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58"/>
      <c r="B12" s="58"/>
      <c r="C12" s="58"/>
      <c r="D12" s="2"/>
      <c r="E12" s="2"/>
      <c r="F12" s="25"/>
      <c r="G12" s="25"/>
      <c r="H12" s="2"/>
      <c r="I12" s="2"/>
      <c r="J12" s="2"/>
      <c r="K12" s="2"/>
      <c r="L12" s="2"/>
      <c r="M12" s="2"/>
      <c r="N12" s="2"/>
      <c r="O12" s="25"/>
      <c r="P12" s="25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58"/>
      <c r="B13" s="58"/>
      <c r="C13" s="58"/>
      <c r="D13" s="2"/>
      <c r="E13" s="2"/>
      <c r="F13" s="25"/>
      <c r="G13" s="25"/>
      <c r="H13" s="2"/>
      <c r="I13" s="2"/>
      <c r="J13" s="2"/>
      <c r="K13" s="2"/>
      <c r="L13" s="2"/>
      <c r="M13" s="2"/>
      <c r="N13" s="2"/>
      <c r="O13" s="25"/>
      <c r="P13" s="25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58"/>
      <c r="B14" s="58"/>
      <c r="C14" s="58"/>
      <c r="D14" s="2"/>
      <c r="E14" s="2"/>
      <c r="F14" s="25"/>
      <c r="G14" s="25"/>
      <c r="H14" s="2"/>
      <c r="I14" s="2"/>
      <c r="J14" s="2"/>
      <c r="K14" s="2"/>
      <c r="L14" s="2"/>
      <c r="M14" s="2"/>
      <c r="N14" s="2"/>
      <c r="O14" s="25"/>
      <c r="P14" s="25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58"/>
      <c r="B15" s="58"/>
      <c r="C15" s="58"/>
      <c r="D15" s="2"/>
      <c r="E15" s="2"/>
      <c r="F15" s="25"/>
      <c r="G15" s="25"/>
      <c r="H15" s="2"/>
      <c r="I15" s="2"/>
      <c r="J15" s="2"/>
      <c r="K15" s="2"/>
      <c r="L15" s="2"/>
      <c r="M15" s="2"/>
      <c r="N15" s="2"/>
      <c r="O15" s="25"/>
      <c r="P15" s="25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21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0" defaultRowHeight="0" customHeight="1" zeroHeight="1"/>
  <cols>
    <col min="1" max="3" width="2.7109375" style="15" customWidth="1"/>
    <col min="4" max="4" width="9.7109375" style="15" customWidth="1"/>
    <col min="5" max="5" width="49.28515625" style="15" customWidth="1"/>
    <col min="6" max="6" width="15.85546875" style="60" bestFit="1" customWidth="1"/>
    <col min="7" max="8" width="2.7109375" style="15" customWidth="1"/>
    <col min="9" max="21" width="9.7109375" style="15" customWidth="1"/>
    <col min="22" max="22" width="15.85546875" style="15" bestFit="1" customWidth="1"/>
    <col min="23" max="16384" width="9.140625" style="15" hidden="1"/>
  </cols>
  <sheetData>
    <row r="1" spans="1:24" ht="33.75">
      <c r="A1" s="1"/>
      <c r="B1" s="1"/>
      <c r="C1" s="1"/>
      <c r="D1" s="24" t="s">
        <v>98</v>
      </c>
      <c r="E1" s="24"/>
      <c r="F1" s="5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15" t="s">
        <v>11</v>
      </c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4" ht="12.75">
      <c r="V4" s="21"/>
    </row>
    <row r="5" spans="1:24" ht="12.75">
      <c r="E5" s="20" t="s">
        <v>19</v>
      </c>
      <c r="I5" s="54">
        <f t="shared" ref="I5:U5" si="1">Calendar.Years</f>
        <v>2012</v>
      </c>
      <c r="J5" s="54">
        <f t="shared" si="1"/>
        <v>2013</v>
      </c>
      <c r="K5" s="54">
        <f t="shared" si="1"/>
        <v>2014</v>
      </c>
      <c r="L5" s="54">
        <f t="shared" si="1"/>
        <v>2015</v>
      </c>
      <c r="M5" s="54">
        <f t="shared" si="1"/>
        <v>2016</v>
      </c>
      <c r="N5" s="54">
        <f t="shared" si="1"/>
        <v>2017</v>
      </c>
      <c r="O5" s="54">
        <f t="shared" si="1"/>
        <v>2018</v>
      </c>
      <c r="P5" s="54">
        <f t="shared" si="1"/>
        <v>2019</v>
      </c>
      <c r="Q5" s="54">
        <f t="shared" si="1"/>
        <v>2020</v>
      </c>
      <c r="R5" s="54">
        <f t="shared" si="1"/>
        <v>2021</v>
      </c>
      <c r="S5" s="54">
        <f t="shared" si="1"/>
        <v>2022</v>
      </c>
      <c r="T5" s="54">
        <f t="shared" si="1"/>
        <v>2023</v>
      </c>
      <c r="U5" s="54">
        <f t="shared" si="1"/>
        <v>2024</v>
      </c>
      <c r="V5" s="21"/>
    </row>
    <row r="6" spans="1:24" ht="12.75">
      <c r="E6" s="15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4" ht="12.75"/>
    <row r="8" spans="1:24" s="12" customFormat="1" ht="15">
      <c r="A8" s="9"/>
      <c r="B8" s="13"/>
      <c r="C8" s="13"/>
      <c r="D8" s="27"/>
      <c r="E8" s="10" t="s">
        <v>103</v>
      </c>
      <c r="F8" s="61"/>
      <c r="G8" s="11"/>
      <c r="H8" s="11"/>
      <c r="I8" s="11"/>
      <c r="J8" s="11"/>
      <c r="K8" s="11"/>
      <c r="L8" s="19"/>
      <c r="M8" s="19"/>
      <c r="N8" s="19"/>
      <c r="O8" s="19"/>
      <c r="P8" s="19"/>
      <c r="Q8" s="19"/>
      <c r="R8" s="19"/>
      <c r="S8" s="19"/>
      <c r="T8" s="48"/>
      <c r="U8" s="48"/>
      <c r="V8" s="11"/>
      <c r="W8" s="11"/>
      <c r="X8" s="11"/>
    </row>
    <row r="9" spans="1:24" ht="12.75"/>
    <row r="10" spans="1:24" ht="12.75">
      <c r="D10" s="28" t="s">
        <v>14</v>
      </c>
      <c r="E10" s="55" t="s">
        <v>99</v>
      </c>
      <c r="F10" s="60" t="s">
        <v>38</v>
      </c>
      <c r="L10" s="44"/>
      <c r="M10" s="44"/>
      <c r="N10" s="44"/>
      <c r="O10" s="44"/>
      <c r="P10" s="38">
        <f>WRFIM.Water</f>
        <v>0</v>
      </c>
    </row>
    <row r="11" spans="1:24" ht="12.75">
      <c r="P11" s="38"/>
    </row>
    <row r="12" spans="1:24" ht="12.75">
      <c r="D12" s="28" t="s">
        <v>14</v>
      </c>
      <c r="E12" s="55" t="s">
        <v>102</v>
      </c>
      <c r="F12" s="60" t="s">
        <v>38</v>
      </c>
      <c r="L12" s="44"/>
      <c r="M12" s="44"/>
      <c r="N12" s="44"/>
      <c r="O12" s="44"/>
      <c r="P12" s="38">
        <f>WRFIM.Waste</f>
        <v>0</v>
      </c>
    </row>
    <row r="13" spans="1:24" ht="13.5" thickBot="1"/>
    <row r="14" spans="1:24" ht="13.5" thickBot="1">
      <c r="A14" s="16" t="s">
        <v>21</v>
      </c>
      <c r="B14" s="17"/>
      <c r="C14" s="17"/>
      <c r="D14" s="17"/>
      <c r="E14" s="17"/>
      <c r="F14" s="6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4" ht="12.75"/>
    <row r="16" spans="1:24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57" customWidth="1"/>
    <col min="3" max="3" width="8" style="5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56"/>
    </row>
    <row r="2" spans="1:24" ht="15">
      <c r="A2" s="58"/>
      <c r="B2" s="58"/>
      <c r="C2" s="58"/>
      <c r="D2" s="2"/>
      <c r="E2" s="2"/>
      <c r="F2" s="25"/>
      <c r="G2" s="25"/>
      <c r="H2" s="2"/>
      <c r="I2" s="2"/>
      <c r="J2" s="2"/>
      <c r="K2" s="2"/>
      <c r="L2" s="2"/>
      <c r="M2" s="2"/>
      <c r="N2" s="2"/>
      <c r="O2" s="25"/>
      <c r="P2" s="25"/>
      <c r="Q2" s="2"/>
      <c r="R2" s="2"/>
      <c r="S2" s="2"/>
      <c r="T2" s="2"/>
      <c r="U2" s="2"/>
      <c r="V2" s="2"/>
      <c r="W2" s="2"/>
      <c r="X2" s="2"/>
    </row>
    <row r="3" spans="1:24" ht="15" hidden="1">
      <c r="A3" s="58"/>
      <c r="B3" s="58"/>
      <c r="C3" s="58"/>
      <c r="D3" s="2"/>
      <c r="E3" s="2"/>
      <c r="F3" s="25"/>
      <c r="G3" s="25"/>
      <c r="H3" s="2"/>
      <c r="I3" s="2"/>
      <c r="J3" s="2"/>
      <c r="K3" s="2"/>
      <c r="L3" s="2"/>
      <c r="M3" s="2"/>
      <c r="N3" s="2"/>
      <c r="O3" s="25"/>
      <c r="P3" s="25"/>
      <c r="Q3" s="2"/>
      <c r="R3" s="2"/>
      <c r="S3" s="2"/>
      <c r="T3" s="2"/>
      <c r="U3" s="2"/>
      <c r="V3" s="2"/>
      <c r="W3" s="2"/>
      <c r="X3" s="2"/>
    </row>
    <row r="4" spans="1:24" ht="15" hidden="1">
      <c r="A4" s="58"/>
      <c r="B4" s="58"/>
      <c r="C4" s="58"/>
      <c r="D4" s="2"/>
      <c r="E4" s="2"/>
      <c r="F4" s="25"/>
      <c r="G4" s="25"/>
      <c r="H4" s="2"/>
      <c r="I4" s="2"/>
      <c r="J4" s="2"/>
      <c r="K4" s="2"/>
      <c r="L4" s="2"/>
      <c r="M4" s="2"/>
      <c r="N4" s="2"/>
      <c r="O4" s="25"/>
      <c r="P4" s="25"/>
      <c r="Q4" s="2"/>
      <c r="R4" s="2"/>
      <c r="S4" s="2"/>
      <c r="T4" s="2"/>
      <c r="U4" s="2"/>
      <c r="V4" s="2"/>
      <c r="W4" s="2"/>
      <c r="X4" s="2"/>
    </row>
    <row r="5" spans="1:24" ht="15" hidden="1">
      <c r="A5" s="58"/>
      <c r="B5" s="58"/>
      <c r="C5" s="58"/>
      <c r="D5" s="2"/>
      <c r="E5" s="2"/>
      <c r="F5" s="25"/>
      <c r="G5" s="25"/>
      <c r="H5" s="2"/>
      <c r="I5" s="2"/>
      <c r="J5" s="2"/>
      <c r="K5" s="2"/>
      <c r="L5" s="2"/>
      <c r="M5" s="2"/>
      <c r="N5" s="2"/>
      <c r="O5" s="25"/>
      <c r="P5" s="25"/>
      <c r="Q5" s="2"/>
      <c r="R5" s="2"/>
      <c r="S5" s="2"/>
      <c r="T5" s="2"/>
      <c r="U5" s="2"/>
      <c r="V5" s="2"/>
      <c r="W5" s="2"/>
      <c r="X5" s="2"/>
    </row>
    <row r="6" spans="1:24" ht="15" hidden="1">
      <c r="A6" s="58"/>
      <c r="B6" s="58"/>
      <c r="C6" s="58"/>
      <c r="D6" s="2"/>
      <c r="E6" s="2"/>
      <c r="F6" s="25"/>
      <c r="G6" s="25"/>
      <c r="H6" s="2"/>
      <c r="I6" s="2"/>
      <c r="J6" s="2"/>
      <c r="K6" s="2"/>
      <c r="L6" s="2"/>
      <c r="M6" s="2"/>
      <c r="N6" s="2"/>
      <c r="O6" s="25"/>
      <c r="P6" s="25"/>
      <c r="Q6" s="2"/>
      <c r="R6" s="2"/>
      <c r="S6" s="2"/>
      <c r="T6" s="2"/>
      <c r="U6" s="2"/>
      <c r="V6" s="2"/>
      <c r="W6" s="2"/>
      <c r="X6" s="2"/>
    </row>
    <row r="7" spans="1:24" ht="15" hidden="1">
      <c r="A7" s="58"/>
      <c r="B7" s="58"/>
      <c r="C7" s="58"/>
      <c r="D7" s="2"/>
      <c r="E7" s="2"/>
      <c r="F7" s="25"/>
      <c r="G7" s="25"/>
      <c r="H7" s="2"/>
      <c r="I7" s="2"/>
      <c r="J7" s="2"/>
      <c r="K7" s="2"/>
      <c r="L7" s="2"/>
      <c r="M7" s="2"/>
      <c r="N7" s="2"/>
      <c r="O7" s="25"/>
      <c r="P7" s="25"/>
      <c r="Q7" s="2"/>
      <c r="R7" s="2"/>
      <c r="S7" s="2"/>
      <c r="T7" s="2"/>
      <c r="U7" s="2"/>
      <c r="V7" s="2"/>
      <c r="W7" s="2"/>
      <c r="X7" s="2"/>
    </row>
    <row r="8" spans="1:24" ht="15" hidden="1">
      <c r="A8" s="58"/>
      <c r="B8" s="58"/>
      <c r="C8" s="58"/>
      <c r="D8" s="2"/>
      <c r="E8" s="2"/>
      <c r="F8" s="25"/>
      <c r="G8" s="25"/>
      <c r="H8" s="2"/>
      <c r="I8" s="2"/>
      <c r="J8" s="2"/>
      <c r="K8" s="2"/>
      <c r="L8" s="2"/>
      <c r="M8" s="2"/>
      <c r="N8" s="2"/>
      <c r="O8" s="25"/>
      <c r="P8" s="25"/>
      <c r="Q8" s="2"/>
      <c r="R8" s="2"/>
      <c r="S8" s="2"/>
      <c r="T8" s="2"/>
      <c r="U8" s="2"/>
      <c r="V8" s="2"/>
      <c r="W8" s="2"/>
      <c r="X8" s="2"/>
    </row>
    <row r="9" spans="1:24" ht="15" hidden="1">
      <c r="A9" s="58"/>
      <c r="B9" s="58"/>
      <c r="C9" s="58"/>
      <c r="D9" s="2"/>
      <c r="E9" s="2"/>
      <c r="F9" s="25"/>
      <c r="G9" s="25"/>
      <c r="H9" s="2"/>
      <c r="I9" s="2"/>
      <c r="J9" s="2"/>
      <c r="K9" s="2"/>
      <c r="L9" s="2"/>
      <c r="M9" s="2"/>
      <c r="N9" s="2"/>
      <c r="O9" s="25"/>
      <c r="P9" s="25"/>
      <c r="Q9" s="2"/>
      <c r="R9" s="2"/>
      <c r="S9" s="2"/>
      <c r="T9" s="2"/>
      <c r="U9" s="2"/>
      <c r="V9" s="2"/>
      <c r="W9" s="2"/>
      <c r="X9" s="2"/>
    </row>
    <row r="10" spans="1:24" ht="15" hidden="1">
      <c r="A10" s="58"/>
      <c r="B10" s="58"/>
      <c r="C10" s="58"/>
      <c r="D10" s="2"/>
      <c r="E10" s="2"/>
      <c r="F10" s="25"/>
      <c r="G10" s="25"/>
      <c r="H10" s="2"/>
      <c r="I10" s="2"/>
      <c r="J10" s="2"/>
      <c r="K10" s="2"/>
      <c r="L10" s="2"/>
      <c r="M10" s="2"/>
      <c r="N10" s="2"/>
      <c r="O10" s="25"/>
      <c r="P10" s="25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58"/>
      <c r="B11" s="58"/>
      <c r="C11" s="58"/>
      <c r="D11" s="2"/>
      <c r="E11" s="2"/>
      <c r="F11" s="25"/>
      <c r="G11" s="25"/>
      <c r="H11" s="2"/>
      <c r="I11" s="2"/>
      <c r="J11" s="2"/>
      <c r="K11" s="2"/>
      <c r="L11" s="2"/>
      <c r="M11" s="2"/>
      <c r="N11" s="2"/>
      <c r="O11" s="25"/>
      <c r="P11" s="25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58"/>
      <c r="B12" s="58"/>
      <c r="C12" s="58"/>
      <c r="D12" s="2"/>
      <c r="E12" s="2"/>
      <c r="F12" s="25"/>
      <c r="G12" s="25"/>
      <c r="H12" s="2"/>
      <c r="I12" s="2"/>
      <c r="J12" s="2"/>
      <c r="K12" s="2"/>
      <c r="L12" s="2"/>
      <c r="M12" s="2"/>
      <c r="N12" s="2"/>
      <c r="O12" s="25"/>
      <c r="P12" s="25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58"/>
      <c r="B13" s="58"/>
      <c r="C13" s="58"/>
      <c r="D13" s="2"/>
      <c r="E13" s="2"/>
      <c r="F13" s="25"/>
      <c r="G13" s="25"/>
      <c r="H13" s="2"/>
      <c r="I13" s="2"/>
      <c r="J13" s="2"/>
      <c r="K13" s="2"/>
      <c r="L13" s="2"/>
      <c r="M13" s="2"/>
      <c r="N13" s="2"/>
      <c r="O13" s="25"/>
      <c r="P13" s="25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58"/>
      <c r="B14" s="58"/>
      <c r="C14" s="58"/>
      <c r="D14" s="2"/>
      <c r="E14" s="2"/>
      <c r="F14" s="25"/>
      <c r="G14" s="25"/>
      <c r="H14" s="2"/>
      <c r="I14" s="2"/>
      <c r="J14" s="2"/>
      <c r="K14" s="2"/>
      <c r="L14" s="2"/>
      <c r="M14" s="2"/>
      <c r="N14" s="2"/>
      <c r="O14" s="25"/>
      <c r="P14" s="25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58"/>
      <c r="B15" s="58"/>
      <c r="C15" s="58"/>
      <c r="D15" s="2"/>
      <c r="E15" s="2"/>
      <c r="F15" s="25"/>
      <c r="G15" s="25"/>
      <c r="H15" s="2"/>
      <c r="I15" s="2"/>
      <c r="J15" s="2"/>
      <c r="K15" s="2"/>
      <c r="L15" s="2"/>
      <c r="M15" s="2"/>
      <c r="N15" s="2"/>
      <c r="O15" s="25"/>
      <c r="P15" s="25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42</vt:i4>
      </vt:variant>
    </vt:vector>
  </HeadingPairs>
  <TitlesOfParts>
    <vt:vector size="52" baseType="lpstr">
      <vt:lpstr>Inputs &gt;</vt:lpstr>
      <vt:lpstr>Data</vt:lpstr>
      <vt:lpstr>RPI</vt:lpstr>
      <vt:lpstr>Calcs &gt;</vt:lpstr>
      <vt:lpstr>WRFIM - Water</vt:lpstr>
      <vt:lpstr>WRFIM - Waste</vt:lpstr>
      <vt:lpstr>Output &gt;</vt:lpstr>
      <vt:lpstr>WFRIM adjustments</vt:lpstr>
      <vt:lpstr>Other &gt;</vt:lpstr>
      <vt:lpstr>Timeline</vt:lpstr>
      <vt:lpstr>Additional.Analysis</vt:lpstr>
      <vt:lpstr>Adj.AllRev.Waste</vt:lpstr>
      <vt:lpstr>Adj.AllRev.Water</vt:lpstr>
      <vt:lpstr>AllRev.Outturn.Waste</vt:lpstr>
      <vt:lpstr>AllRev.Outturn.Water</vt:lpstr>
      <vt:lpstr>AllRev.Waste</vt:lpstr>
      <vt:lpstr>AllRev.Water</vt:lpstr>
      <vt:lpstr>AMP.Years</vt:lpstr>
      <vt:lpstr>AMP5.RCM.Adj.Waste</vt:lpstr>
      <vt:lpstr>AMP5.RCM.Adj.Water</vt:lpstr>
      <vt:lpstr>AMP6.FI.Adj.Waste</vt:lpstr>
      <vt:lpstr>AMP6.FI.Adj.Water</vt:lpstr>
      <vt:lpstr>Baseline.AllRev.Waste</vt:lpstr>
      <vt:lpstr>Baseline.AllRev.Water</vt:lpstr>
      <vt:lpstr>BlindYear.1415.Adj.Waste</vt:lpstr>
      <vt:lpstr>BlindYear.1415.Adj.Water</vt:lpstr>
      <vt:lpstr>BlindYear.Delay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K.Waste</vt:lpstr>
      <vt:lpstr>K.Water</vt:lpstr>
      <vt:lpstr>Penalty.Rate.General</vt:lpstr>
      <vt:lpstr>Perc.Recovered.Waste</vt:lpstr>
      <vt:lpstr>Perc.Recovered.Water</vt:lpstr>
      <vt:lpstr>RPI!Print_Area</vt:lpstr>
      <vt:lpstr>RCM.BlindYear.Adj.Waste</vt:lpstr>
      <vt:lpstr>RCM.BlindYear.Adj.Water</vt:lpstr>
      <vt:lpstr>RecRev.Waste</vt:lpstr>
      <vt:lpstr>RecRev.Water</vt:lpstr>
      <vt:lpstr>Threshold.Max</vt:lpstr>
      <vt:lpstr>Threshold.Min</vt:lpstr>
      <vt:lpstr>WRFIM.Waste</vt:lpstr>
      <vt:lpstr>WRFIM.Water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Robert Thorp</cp:lastModifiedBy>
  <cp:lastPrinted>2015-02-04T18:19:40Z</cp:lastPrinted>
  <dcterms:created xsi:type="dcterms:W3CDTF">2015-02-03T17:19:53Z</dcterms:created>
  <dcterms:modified xsi:type="dcterms:W3CDTF">2015-07-22T13:06:23Z</dcterms:modified>
</cp:coreProperties>
</file>