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11010" windowHeight="10380" activeTab="4"/>
  </bookViews>
  <sheets>
    <sheet name="Inputs &gt;" sheetId="8" r:id="rId1"/>
    <sheet name="Data" sheetId="1" r:id="rId2"/>
    <sheet name="RPI" sheetId="4" r:id="rId3"/>
    <sheet name="Calcs &gt;" sheetId="9" r:id="rId4"/>
    <sheet name="WRFIM - Water" sheetId="5" r:id="rId5"/>
    <sheet name="WRFIM - Waste" sheetId="6" r:id="rId6"/>
    <sheet name="Output &gt;" sheetId="10" r:id="rId7"/>
    <sheet name="WFRIM adjustments" sheetId="7" r:id="rId8"/>
    <sheet name="Other &gt;" sheetId="11" r:id="rId9"/>
    <sheet name="Timeline" sheetId="3" r:id="rId10"/>
  </sheets>
  <definedNames>
    <definedName name="Additional.Analysis">Data!$G$22</definedName>
    <definedName name="Adj.AllRev.Waste">'WRFIM - Waste'!$I$26:$U$26</definedName>
    <definedName name="Adj.AllRev.Water">'WRFIM - Water'!$I$26:$U$26</definedName>
    <definedName name="AllRev.Outturn.Waste">'WRFIM - Waste'!$I$13:$U$13</definedName>
    <definedName name="AllRev.Outturn.Water">'WRFIM - Water'!$I$13:$U$13</definedName>
    <definedName name="AllRev.Waste">Data!$I$28:$U$28</definedName>
    <definedName name="AllRev.Water">Data!$I$27:$U$27</definedName>
    <definedName name="AMP.Years">Timeline!$I$3:$U$3</definedName>
    <definedName name="AMP5.RCM.Adj.Waste">'WRFIM - Waste'!$K$17</definedName>
    <definedName name="AMP5.RCM.Adj.Water">'WRFIM - Water'!$K$17</definedName>
    <definedName name="AMP6.FI.Adj.Waste">'WRFIM - Waste'!$I$24:$U$24</definedName>
    <definedName name="AMP6.FI.Adj.Water">'WRFIM - Water'!$I$24:$U$24</definedName>
    <definedName name="BlindYear.1415.Adj.Waste">Data!$K$39</definedName>
    <definedName name="BlindYear.1415.Adj.Water">Data!$K$38</definedName>
    <definedName name="BlindYear.Delay">Data!$G$40</definedName>
    <definedName name="Calendar.Years">Timeline!$I$5:$U$5</definedName>
    <definedName name="Discount.Rate">Data!$G$20</definedName>
    <definedName name="Indexation.Nov12.Actual">RPI!$I$11:$U$11</definedName>
    <definedName name="Penalty.Rate.General">Data!$G$19</definedName>
    <definedName name="Penalty.Rate.Waste">'WRFIM - Waste'!$I$37:$U$37</definedName>
    <definedName name="Penalty.Rate.Water">'WRFIM - Water'!$I$37:$U$37</definedName>
    <definedName name="Perc.Recovered.Waste">'WRFIM - Waste'!$I$31:$U$31</definedName>
    <definedName name="Perc.Recovered.Water">'WRFIM - Water'!$I$31:$U$31</definedName>
    <definedName name="_xlnm.Print_Area" localSheetId="2">RPI!$A$1:$V$11</definedName>
    <definedName name="RCM.BlindYear.Adj.Waste">'WRFIM - Waste'!$I$20:$U$20</definedName>
    <definedName name="RCM.BlindYear.Adj.Water">'WRFIM - Water'!$I$20:$U$20</definedName>
    <definedName name="RecRev.Waste">Data!$I$33:$U$33</definedName>
    <definedName name="RecRev.Water">Data!$I$32:$U$32</definedName>
    <definedName name="Threshold.Max">Data!$G$17</definedName>
    <definedName name="Threshold.Min">Data!$G$16</definedName>
    <definedName name="WRFIM.Waste">'WRFIM - Waste'!$P$54</definedName>
    <definedName name="WRFIM.Water">'WRFIM - Water'!$P$54</definedName>
  </definedNames>
  <calcPr calcId="145621"/>
</workbook>
</file>

<file path=xl/calcChain.xml><?xml version="1.0" encoding="utf-8"?>
<calcChain xmlns="http://schemas.openxmlformats.org/spreadsheetml/2006/main">
  <c r="K18" i="6" l="1"/>
  <c r="P19" i="6" l="1"/>
  <c r="O19" i="6"/>
  <c r="L19" i="6"/>
  <c r="K19" i="6"/>
  <c r="P19" i="5"/>
  <c r="O19" i="5"/>
  <c r="K19" i="5"/>
  <c r="L19" i="5"/>
  <c r="P18" i="6"/>
  <c r="P18" i="5"/>
  <c r="O18" i="6"/>
  <c r="O18" i="5"/>
  <c r="L18" i="6"/>
  <c r="M18" i="6" s="1"/>
  <c r="M19" i="6" s="1"/>
  <c r="K18" i="5"/>
  <c r="L18" i="5" s="1"/>
  <c r="M18" i="5" s="1"/>
  <c r="M19" i="5" s="1"/>
  <c r="K17" i="6"/>
  <c r="K17" i="5"/>
  <c r="N18" i="5" l="1"/>
  <c r="N19" i="5" s="1"/>
  <c r="N18" i="6"/>
  <c r="N19" i="6" s="1"/>
  <c r="J5" i="7"/>
  <c r="K5" i="7"/>
  <c r="L5" i="7"/>
  <c r="M5" i="7"/>
  <c r="N5" i="7"/>
  <c r="O5" i="7"/>
  <c r="P5" i="7"/>
  <c r="Q5" i="7"/>
  <c r="R5" i="7"/>
  <c r="S5" i="7"/>
  <c r="T5" i="7"/>
  <c r="U5" i="7"/>
  <c r="I5" i="7"/>
  <c r="J3" i="7"/>
  <c r="K3" i="7"/>
  <c r="L3" i="7"/>
  <c r="M3" i="7"/>
  <c r="N3" i="7"/>
  <c r="O3" i="7"/>
  <c r="P3" i="7"/>
  <c r="Q3" i="7"/>
  <c r="R3" i="7"/>
  <c r="S3" i="7"/>
  <c r="T3" i="7"/>
  <c r="U3" i="7"/>
  <c r="I3" i="7"/>
  <c r="P28" i="6" l="1"/>
  <c r="O28" i="6"/>
  <c r="N28" i="6"/>
  <c r="M28" i="6"/>
  <c r="L28" i="6"/>
  <c r="P12" i="6"/>
  <c r="P13" i="6" s="1"/>
  <c r="O12" i="6"/>
  <c r="O13" i="6" s="1"/>
  <c r="N12" i="6"/>
  <c r="N13" i="6" s="1"/>
  <c r="M12" i="6"/>
  <c r="M13" i="6" s="1"/>
  <c r="L12" i="6"/>
  <c r="L13" i="6" s="1"/>
  <c r="L24" i="6"/>
  <c r="U5" i="6"/>
  <c r="T5" i="6"/>
  <c r="S5" i="6"/>
  <c r="R5" i="6"/>
  <c r="Q5" i="6"/>
  <c r="P5" i="6"/>
  <c r="O5" i="6"/>
  <c r="N5" i="6"/>
  <c r="M5" i="6"/>
  <c r="L5" i="6"/>
  <c r="K5" i="6"/>
  <c r="N20" i="6" s="1"/>
  <c r="J5" i="6"/>
  <c r="I5" i="6"/>
  <c r="U3" i="6"/>
  <c r="T3" i="6"/>
  <c r="S3" i="6"/>
  <c r="R3" i="6"/>
  <c r="Q3" i="6"/>
  <c r="P3" i="6"/>
  <c r="O3" i="6"/>
  <c r="N3" i="6"/>
  <c r="M3" i="6"/>
  <c r="L3" i="6"/>
  <c r="K3" i="6"/>
  <c r="J3" i="6"/>
  <c r="I3" i="6"/>
  <c r="L20" i="6" l="1"/>
  <c r="L26" i="6" s="1"/>
  <c r="L36" i="6" s="1"/>
  <c r="M20" i="6"/>
  <c r="O20" i="6"/>
  <c r="P20" i="6"/>
  <c r="K20" i="6" l="1"/>
  <c r="L30" i="6"/>
  <c r="L31" i="6" l="1"/>
  <c r="L44" i="6" s="1"/>
  <c r="L34" i="6" l="1"/>
  <c r="L35" i="6" l="1"/>
  <c r="L37" i="6" s="1"/>
  <c r="M24" i="6" l="1"/>
  <c r="M26" i="6" s="1"/>
  <c r="L39" i="6"/>
  <c r="N24" i="6" l="1"/>
  <c r="N26" i="6" s="1"/>
  <c r="N36" i="6" s="1"/>
  <c r="N41" i="6"/>
  <c r="M36" i="6"/>
  <c r="M30" i="6"/>
  <c r="M31" i="6" s="1"/>
  <c r="M44" i="6" s="1"/>
  <c r="N30" i="6" l="1"/>
  <c r="N31" i="6" s="1"/>
  <c r="N44" i="6" s="1"/>
  <c r="N34" i="6"/>
  <c r="N35" i="6" s="1"/>
  <c r="N37" i="6" s="1"/>
  <c r="N39" i="6" s="1"/>
  <c r="P41" i="6" s="1"/>
  <c r="M34" i="6"/>
  <c r="M35" i="6" s="1"/>
  <c r="M37" i="6" s="1"/>
  <c r="M39" i="6" s="1"/>
  <c r="O41" i="6" s="1"/>
  <c r="O24" i="6" l="1"/>
  <c r="O26" i="6" s="1"/>
  <c r="P24" i="6"/>
  <c r="P26" i="6" s="1"/>
  <c r="P36" i="6" l="1"/>
  <c r="P30" i="6"/>
  <c r="P31" i="6" s="1"/>
  <c r="P44" i="6" s="1"/>
  <c r="O36" i="6"/>
  <c r="O30" i="6"/>
  <c r="O31" i="6" l="1"/>
  <c r="P34" i="6"/>
  <c r="P35" i="6" s="1"/>
  <c r="O44" i="6" l="1"/>
  <c r="O34" i="6"/>
  <c r="O35" i="6" s="1"/>
  <c r="O37" i="6" s="1"/>
  <c r="P37" i="6"/>
  <c r="P49" i="6" l="1"/>
  <c r="P52" i="6"/>
  <c r="L24" i="5"/>
  <c r="P54" i="6" l="1"/>
  <c r="L28" i="5"/>
  <c r="M28" i="5"/>
  <c r="N28" i="5"/>
  <c r="O28" i="5"/>
  <c r="P28" i="5"/>
  <c r="L12" i="5"/>
  <c r="L13" i="5" s="1"/>
  <c r="M12" i="5"/>
  <c r="M13" i="5" s="1"/>
  <c r="N12" i="5"/>
  <c r="N13" i="5" s="1"/>
  <c r="O12" i="5"/>
  <c r="O13" i="5" s="1"/>
  <c r="P12" i="5"/>
  <c r="P13" i="5" s="1"/>
  <c r="S3" i="1"/>
  <c r="T3" i="1"/>
  <c r="U3" i="1"/>
  <c r="S5" i="1"/>
  <c r="T5" i="1"/>
  <c r="U5" i="1"/>
  <c r="T3" i="5"/>
  <c r="U3" i="5"/>
  <c r="T5" i="5"/>
  <c r="U5" i="5"/>
  <c r="U5" i="4"/>
  <c r="T5" i="4"/>
  <c r="U3" i="4"/>
  <c r="T3" i="4"/>
  <c r="S5" i="5" l="1"/>
  <c r="R5" i="5"/>
  <c r="Q5" i="5"/>
  <c r="P5" i="5"/>
  <c r="O5" i="5"/>
  <c r="N5" i="5"/>
  <c r="M5" i="5"/>
  <c r="L5" i="5"/>
  <c r="K5" i="5"/>
  <c r="J5" i="5"/>
  <c r="I5" i="5"/>
  <c r="S3" i="5"/>
  <c r="R3" i="5"/>
  <c r="Q3" i="5"/>
  <c r="P3" i="5"/>
  <c r="O3" i="5"/>
  <c r="N3" i="5"/>
  <c r="M3" i="5"/>
  <c r="L3" i="5"/>
  <c r="K3" i="5"/>
  <c r="J3" i="5"/>
  <c r="I3" i="5"/>
  <c r="L20" i="5" l="1"/>
  <c r="P20" i="5"/>
  <c r="K20" i="5"/>
  <c r="N20" i="5"/>
  <c r="M20" i="5"/>
  <c r="O20" i="5"/>
  <c r="S5" i="4"/>
  <c r="R5" i="4"/>
  <c r="Q5" i="4"/>
  <c r="P5" i="4"/>
  <c r="O5" i="4"/>
  <c r="N5" i="4"/>
  <c r="M5" i="4"/>
  <c r="L5" i="4"/>
  <c r="K5" i="4"/>
  <c r="J5" i="4"/>
  <c r="I5" i="4"/>
  <c r="S3" i="4"/>
  <c r="R3" i="4"/>
  <c r="Q3" i="4"/>
  <c r="P3" i="4"/>
  <c r="O3" i="4"/>
  <c r="N3" i="4"/>
  <c r="M3" i="4"/>
  <c r="L3" i="4"/>
  <c r="K3" i="4"/>
  <c r="J3" i="4"/>
  <c r="I3" i="4"/>
  <c r="L26" i="5" l="1"/>
  <c r="P12" i="7"/>
  <c r="L36" i="5" l="1"/>
  <c r="L30" i="5"/>
  <c r="L31" i="5" l="1"/>
  <c r="L34" i="5" l="1"/>
  <c r="L35" i="5" s="1"/>
  <c r="L37" i="5" s="1"/>
  <c r="L39" i="5" s="1"/>
  <c r="N41" i="5" s="1"/>
  <c r="L44" i="5"/>
  <c r="M24" i="5" l="1"/>
  <c r="M26" i="5" s="1"/>
  <c r="M30" i="5" s="1"/>
  <c r="N24" i="5"/>
  <c r="N26" i="5" l="1"/>
  <c r="M36" i="5"/>
  <c r="R5" i="1"/>
  <c r="Q5" i="1"/>
  <c r="P5" i="1"/>
  <c r="O5" i="1"/>
  <c r="N5" i="1"/>
  <c r="M5" i="1"/>
  <c r="L5" i="1"/>
  <c r="J5" i="1"/>
  <c r="I5" i="1"/>
  <c r="K5" i="1"/>
  <c r="R3" i="1"/>
  <c r="Q3" i="1"/>
  <c r="P3" i="1"/>
  <c r="O3" i="1"/>
  <c r="N3" i="1"/>
  <c r="M3" i="1"/>
  <c r="L3" i="1"/>
  <c r="K3" i="1"/>
  <c r="J3" i="1"/>
  <c r="I3" i="1"/>
  <c r="N30" i="5" l="1"/>
  <c r="N31" i="5" s="1"/>
  <c r="N36" i="5"/>
  <c r="M31" i="5"/>
  <c r="M44" i="5" s="1"/>
  <c r="M34" i="5" l="1"/>
  <c r="N44" i="5"/>
  <c r="M35" i="5" l="1"/>
  <c r="M37" i="5" s="1"/>
  <c r="M39" i="5" s="1"/>
  <c r="O41" i="5" s="1"/>
  <c r="N34" i="5"/>
  <c r="N35" i="5" l="1"/>
  <c r="N37" i="5" s="1"/>
  <c r="N39" i="5" s="1"/>
  <c r="P41" i="5" s="1"/>
  <c r="O24" i="5"/>
  <c r="P24" i="5" l="1"/>
  <c r="O26" i="5"/>
  <c r="O30" i="5" s="1"/>
  <c r="P26" i="5" l="1"/>
  <c r="P30" i="5" s="1"/>
  <c r="O31" i="5"/>
  <c r="O36" i="5"/>
  <c r="O34" i="5" l="1"/>
  <c r="O35" i="5" s="1"/>
  <c r="O37" i="5" s="1"/>
  <c r="P49" i="5" s="1"/>
  <c r="O44" i="5"/>
  <c r="P31" i="5"/>
  <c r="P36" i="5"/>
  <c r="P34" i="5" l="1"/>
  <c r="P35" i="5" s="1"/>
  <c r="P37" i="5" s="1"/>
  <c r="P44" i="5"/>
  <c r="P52" i="5" l="1"/>
  <c r="P54" i="5" s="1"/>
  <c r="P10" i="7" l="1"/>
</calcChain>
</file>

<file path=xl/sharedStrings.xml><?xml version="1.0" encoding="utf-8"?>
<sst xmlns="http://schemas.openxmlformats.org/spreadsheetml/2006/main" count="280" uniqueCount="128">
  <si>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</si>
  <si>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</si>
  <si>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</si>
  <si>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</si>
  <si>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</si>
  <si>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</si>
  <si>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</si>
  <si>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</si>
  <si>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</si>
  <si>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</si>
  <si>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</si>
  <si>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</si>
  <si>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</si>
  <si>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Text</t>
  </si>
  <si>
    <t>£m 3dp</t>
  </si>
  <si>
    <t>2012-13</t>
  </si>
  <si>
    <t>2013-14</t>
  </si>
  <si>
    <t>AMP.Years</t>
  </si>
  <si>
    <t>Calendar.Years</t>
  </si>
  <si>
    <t>Calendar year</t>
  </si>
  <si>
    <t>RPI</t>
  </si>
  <si>
    <t>End</t>
  </si>
  <si>
    <t>2011-12</t>
  </si>
  <si>
    <t>Actual Year</t>
  </si>
  <si>
    <t/>
  </si>
  <si>
    <t>% 4dp</t>
  </si>
  <si>
    <t>Retail Price Index</t>
  </si>
  <si>
    <t>AMP6 forecasting incentive adjustment including over / under recovery true up</t>
  </si>
  <si>
    <t>Adjusted Allowed Revenue</t>
  </si>
  <si>
    <t>Revenue Recovered</t>
  </si>
  <si>
    <t>Over (+) / Under (-) recovery</t>
  </si>
  <si>
    <t>Penalty rate magnitude</t>
  </si>
  <si>
    <t>AMP5 RCM adjustment</t>
  </si>
  <si>
    <t>Model inputs</t>
  </si>
  <si>
    <t>Company Name</t>
  </si>
  <si>
    <t>WRFIM inputs</t>
  </si>
  <si>
    <t>WRFIM Parameters</t>
  </si>
  <si>
    <t>% 2dp</t>
  </si>
  <si>
    <t>Penalty rate (+/-)</t>
  </si>
  <si>
    <t>Allowed revenue</t>
  </si>
  <si>
    <t>12/13 price base</t>
  </si>
  <si>
    <t>Outturn price base</t>
  </si>
  <si>
    <t>Allowed Revenue</t>
  </si>
  <si>
    <t>Blind year adjustment</t>
  </si>
  <si>
    <t>Discount.Rate</t>
  </si>
  <si>
    <t>Blind year timing delay</t>
  </si>
  <si>
    <t>yr 0dp</t>
  </si>
  <si>
    <t>BlindYear.Delay</t>
  </si>
  <si>
    <t>Revenue</t>
  </si>
  <si>
    <t>Recovered revenue</t>
  </si>
  <si>
    <t>Minimum threshold (+/-)</t>
  </si>
  <si>
    <t>Maximum threshold (+/-)</t>
  </si>
  <si>
    <t>Threshold.Min</t>
  </si>
  <si>
    <t>Threshold.Max</t>
  </si>
  <si>
    <t>Penalty.Rate.General</t>
  </si>
  <si>
    <t>Boolean</t>
  </si>
  <si>
    <t>(+1/-1)</t>
  </si>
  <si>
    <t>Penalty rate signage</t>
  </si>
  <si>
    <t>Applied penalty rate</t>
  </si>
  <si>
    <t>Recovered revenue - water</t>
  </si>
  <si>
    <t>Recovered revenue - wastewater</t>
  </si>
  <si>
    <t>RCM.BlindYear.Adj.Water</t>
  </si>
  <si>
    <t>AMP6.FI.Adj.Water</t>
  </si>
  <si>
    <t>Perc.Recovered.Water</t>
  </si>
  <si>
    <t>Penalty.Rate.Water</t>
  </si>
  <si>
    <t>AMP5.RCM.Adj.Water</t>
  </si>
  <si>
    <t>RFIM adjustment</t>
  </si>
  <si>
    <t>WRFIM calculations - water</t>
  </si>
  <si>
    <t>Is a penalty  required?</t>
  </si>
  <si>
    <t>AMP5 RCM blind year adjustment (12/13 price base)</t>
  </si>
  <si>
    <t>AMP5 RCM blind year adjustment (Outturn price base)</t>
  </si>
  <si>
    <t>Allowed Revenue (12/13 price base)</t>
  </si>
  <si>
    <t>Allowed Revenue (Outturn price base)</t>
  </si>
  <si>
    <t>Applied RFIM adjustment</t>
  </si>
  <si>
    <t>Blind year adjustments</t>
  </si>
  <si>
    <t>RCM adjustment</t>
  </si>
  <si>
    <t>To be completed at the end of PR14&gt;&gt;</t>
  </si>
  <si>
    <t>RecRev.Waste</t>
  </si>
  <si>
    <t>RecRev.Water</t>
  </si>
  <si>
    <t>AllRev.Water</t>
  </si>
  <si>
    <t>AllRev.Waste</t>
  </si>
  <si>
    <t>AllRev.Outturn.Water</t>
  </si>
  <si>
    <t>Adj.AllRev.Water</t>
  </si>
  <si>
    <t>1 WRFIM calculation</t>
  </si>
  <si>
    <t>Convert blind year to outturn price base and apply in 2016</t>
  </si>
  <si>
    <t>Calculate an adjusted allowed revenue using penalty and/or blind-year adjustment</t>
  </si>
  <si>
    <t>RFIM adjustment - to be applied after two year lag</t>
  </si>
  <si>
    <t>Performance is outside +/-6% variance level</t>
  </si>
  <si>
    <t>Is more detailed variance analyses required to be submitted?</t>
  </si>
  <si>
    <t>RPI: Nov-Nov (2012)</t>
  </si>
  <si>
    <t>Threshold for additional variance analyses (+/-)</t>
  </si>
  <si>
    <t>Revenue flexibility threshold</t>
  </si>
  <si>
    <t>Adjust allowed revenue by RFIM adjustment</t>
  </si>
  <si>
    <t>Allowed revenue - water</t>
  </si>
  <si>
    <t>Allowed revenue - wastewater</t>
  </si>
  <si>
    <t>2 Application of reward / penalty</t>
  </si>
  <si>
    <t>Outturn price base plus 2 years</t>
  </si>
  <si>
    <t>No RPI and financing costs adjustments applied</t>
  </si>
  <si>
    <t>One year of RPI and financing costs adjustments applied</t>
  </si>
  <si>
    <t>Value of Year 4 adjustments at the end of AMP6</t>
  </si>
  <si>
    <t>Value of Year 5 adjustments at the end of AMP6</t>
  </si>
  <si>
    <t>AllRev.Outturn.Waste</t>
  </si>
  <si>
    <t>RCM.BlindYear.Adj.Waste</t>
  </si>
  <si>
    <t>AMP6.FI.Adj.Waste</t>
  </si>
  <si>
    <t>Adj.AllRev.Waste</t>
  </si>
  <si>
    <t>Perc.Recovered.Waste</t>
  </si>
  <si>
    <t>Penalty.Rate.Waste</t>
  </si>
  <si>
    <t>AMP5.RCM.Adj.Waste</t>
  </si>
  <si>
    <t>Blind year adjustment 14/15 - water</t>
  </si>
  <si>
    <t>Blind year adjustment 14/15 - waste</t>
  </si>
  <si>
    <t>BlindYear.1415.Adj.Water</t>
  </si>
  <si>
    <t>BlindYear.1415.Adj.Waste</t>
  </si>
  <si>
    <t>WRFIM calculations - waste</t>
  </si>
  <si>
    <t>Total reward / (penalty) at the end of AMP6</t>
  </si>
  <si>
    <t>Indexation.Nov12.Forecast</t>
  </si>
  <si>
    <t>Timeline</t>
  </si>
  <si>
    <t>WRFIM adjustments</t>
  </si>
  <si>
    <t>Total reward / (penalty) - water</t>
  </si>
  <si>
    <t>WRFIM.Water</t>
  </si>
  <si>
    <t>WRFIM.Waste</t>
  </si>
  <si>
    <t>Total reward / (penalty) - waste</t>
  </si>
  <si>
    <t>1 WRFIM adjustment at the end of AMP6</t>
  </si>
  <si>
    <t>Company Type</t>
  </si>
  <si>
    <t>Specified discount rate</t>
  </si>
  <si>
    <t>Additional.Analysis</t>
  </si>
  <si>
    <t>Actual - Compound RPI</t>
  </si>
  <si>
    <t>AMP5 RCM adjustment including financing rate adjustment</t>
  </si>
  <si>
    <t>% (under) / over recovered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</si>
</sst>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);\(#,##0\);\-_)"/>
    <numFmt numFmtId="165" formatCode="#,##0.00_);\(#,##0.00\);\-_)"/>
    <numFmt numFmtId="166" formatCode="#,##0.000_);\(#,##0.000\);\-_)"/>
    <numFmt numFmtId="167" formatCode="0.00%_);\(0.00%\);\-\%_)"/>
  </numFmts>
  <fonts count="84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26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name val="Arial MT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sz val="10"/>
      <color rgb="FF00B050"/>
      <name val="Arial"/>
      <family val="2"/>
    </font>
    <font>
      <b/>
      <sz val="20"/>
      <color theme="6" tint="-0.249977111117893"/>
      <name val="Arial"/>
      <family val="2"/>
    </font>
    <font>
      <sz val="10"/>
      <color theme="6" tint="-0.249977111117893"/>
      <name val="Arial"/>
      <family val="2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b/>
      <sz val="26"/>
      <color theme="6" tint="-0.249977111117893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55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42"/>
      </patternFill>
    </fill>
    <fill>
      <patternFill patternType="solid">
        <fgColor indexed="18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</borders>
  <cellStyleXfs count="159">
    <xf numFmtId="0" fontId="0" fillId="0" borderId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31" fillId="5" borderId="4" applyNumberFormat="0" applyAlignment="0" applyProtection="0"/>
    <xf numFmtId="0" fontId="36" fillId="6" borderId="5" applyNumberFormat="0" applyAlignment="0" applyProtection="0"/>
    <xf numFmtId="0" fontId="22" fillId="6" borderId="4" applyNumberFormat="0" applyAlignment="0" applyProtection="0"/>
    <xf numFmtId="0" fontId="32" fillId="0" borderId="6" applyNumberFormat="0" applyFill="0" applyAlignment="0" applyProtection="0"/>
    <xf numFmtId="0" fontId="23" fillId="7" borderId="7" applyNumberFormat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6" fillId="32" borderId="0" applyNumberFormat="0" applyBorder="0" applyAlignment="0" applyProtection="0"/>
    <xf numFmtId="164" fontId="8" fillId="0" borderId="10">
      <alignment horizontal="center"/>
    </xf>
    <xf numFmtId="0" fontId="9" fillId="0" borderId="11" applyNumberFormat="0" applyAlignment="0" applyProtection="0"/>
    <xf numFmtId="0" fontId="10" fillId="0" borderId="0" applyNumberFormat="0" applyAlignment="0" applyProtection="0"/>
    <xf numFmtId="0" fontId="11" fillId="0" borderId="12" applyNumberFormat="0" applyFill="0" applyAlignment="0">
      <alignment vertical="top"/>
    </xf>
    <xf numFmtId="0" fontId="12" fillId="0" borderId="13" applyNumberFormat="0" applyFill="0" applyAlignment="0"/>
    <xf numFmtId="0" fontId="13" fillId="0" borderId="0" applyNumberFormat="0" applyFill="0" applyAlignment="0"/>
    <xf numFmtId="0" fontId="14" fillId="33" borderId="14" applyNumberFormat="0" applyFont="0" applyAlignment="0" applyProtection="0"/>
    <xf numFmtId="0" fontId="14" fillId="34" borderId="14" applyNumberFormat="0" applyFont="0" applyAlignment="0" applyProtection="0"/>
    <xf numFmtId="0" fontId="14" fillId="35" borderId="15" applyNumberFormat="0" applyFont="0" applyAlignment="0" applyProtection="0"/>
    <xf numFmtId="0" fontId="15" fillId="0" borderId="0" applyNumberFormat="0" applyFill="0" applyBorder="0" applyAlignment="0" applyProtection="0"/>
    <xf numFmtId="0" fontId="5" fillId="36" borderId="14" applyNumberFormat="0" applyFont="0" applyAlignment="0" applyProtection="0"/>
    <xf numFmtId="0" fontId="5" fillId="37" borderId="15" applyNumberFormat="0" applyFont="0" applyAlignment="0" applyProtection="0"/>
    <xf numFmtId="0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9" fontId="18" fillId="0" borderId="0" applyFont="0" applyFill="0" applyBorder="0" applyAlignment="0" applyProtection="0">
      <alignment horizontal="left"/>
    </xf>
    <xf numFmtId="0" fontId="14" fillId="0" borderId="0" applyAlignment="0" applyProtection="0"/>
    <xf numFmtId="0" fontId="19" fillId="0" borderId="0" applyFill="0" applyBorder="0" applyAlignment="0" applyProtection="0"/>
    <xf numFmtId="49" fontId="19" fillId="0" borderId="0" applyNumberFormat="0" applyAlignment="0" applyProtection="0">
      <alignment horizontal="left"/>
    </xf>
    <xf numFmtId="49" fontId="20" fillId="0" borderId="16" applyNumberFormat="0" applyAlignment="0" applyProtection="0">
      <alignment horizontal="left" wrapText="1"/>
    </xf>
    <xf numFmtId="49" fontId="20" fillId="0" borderId="0" applyNumberFormat="0" applyAlignment="0" applyProtection="0">
      <alignment horizontal="left" wrapText="1"/>
    </xf>
    <xf numFmtId="49" fontId="21" fillId="0" borderId="0" applyAlignment="0" applyProtection="0">
      <alignment horizontal="left"/>
    </xf>
    <xf numFmtId="0" fontId="23" fillId="38" borderId="0" applyNumberFormat="0" applyAlignment="0" applyProtection="0"/>
    <xf numFmtId="0" fontId="25" fillId="0" borderId="10" applyNumberFormat="0" applyAlignment="0" applyProtection="0"/>
    <xf numFmtId="0" fontId="30" fillId="39" borderId="0" applyNumberFormat="0" applyFont="0" applyAlignment="0" applyProtection="0"/>
    <xf numFmtId="0" fontId="34" fillId="40" borderId="0" applyNumberFormat="0" applyAlignment="0" applyProtection="0"/>
    <xf numFmtId="0" fontId="35" fillId="0" borderId="0"/>
    <xf numFmtId="0" fontId="14" fillId="0" borderId="0"/>
    <xf numFmtId="0" fontId="35" fillId="0" borderId="0"/>
    <xf numFmtId="0" fontId="35" fillId="8" borderId="8" applyNumberFormat="0" applyFont="0" applyAlignment="0" applyProtection="0"/>
    <xf numFmtId="0" fontId="16" fillId="0" borderId="0"/>
    <xf numFmtId="0" fontId="23" fillId="41" borderId="10" applyNumberFormat="0" applyAlignment="0" applyProtection="0"/>
    <xf numFmtId="0" fontId="14" fillId="42" borderId="14" applyNumberFormat="0" applyFont="0" applyAlignment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52" fillId="0" borderId="0"/>
    <xf numFmtId="0" fontId="52" fillId="0" borderId="0"/>
    <xf numFmtId="0" fontId="3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>
      <alignment vertical="top"/>
    </xf>
    <xf numFmtId="0" fontId="53" fillId="51" borderId="0" applyNumberFormat="0" applyBorder="0" applyAlignment="0" applyProtection="0"/>
    <xf numFmtId="0" fontId="53" fillId="34" borderId="0" applyNumberFormat="0" applyBorder="0" applyAlignment="0" applyProtection="0"/>
    <xf numFmtId="0" fontId="53" fillId="52" borderId="0" applyNumberFormat="0" applyBorder="0" applyAlignment="0" applyProtection="0"/>
    <xf numFmtId="0" fontId="53" fillId="51" borderId="0" applyNumberFormat="0" applyBorder="0" applyAlignment="0" applyProtection="0"/>
    <xf numFmtId="0" fontId="53" fillId="53" borderId="0" applyNumberFormat="0" applyBorder="0" applyAlignment="0" applyProtection="0"/>
    <xf numFmtId="0" fontId="53" fillId="34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33" borderId="0" applyNumberFormat="0" applyBorder="0" applyAlignment="0" applyProtection="0"/>
    <xf numFmtId="0" fontId="53" fillId="54" borderId="0" applyNumberFormat="0" applyBorder="0" applyAlignment="0" applyProtection="0"/>
    <xf numFmtId="0" fontId="53" fillId="56" borderId="0" applyNumberFormat="0" applyBorder="0" applyAlignment="0" applyProtection="0"/>
    <xf numFmtId="0" fontId="53" fillId="34" borderId="0" applyNumberFormat="0" applyBorder="0" applyAlignment="0" applyProtection="0"/>
    <xf numFmtId="0" fontId="54" fillId="57" borderId="0" applyNumberFormat="0" applyBorder="0" applyAlignment="0" applyProtection="0"/>
    <xf numFmtId="0" fontId="54" fillId="55" borderId="0" applyNumberFormat="0" applyBorder="0" applyAlignment="0" applyProtection="0"/>
    <xf numFmtId="0" fontId="54" fillId="33" borderId="0" applyNumberFormat="0" applyBorder="0" applyAlignment="0" applyProtection="0"/>
    <xf numFmtId="0" fontId="54" fillId="54" borderId="0" applyNumberFormat="0" applyBorder="0" applyAlignment="0" applyProtection="0"/>
    <xf numFmtId="0" fontId="54" fillId="57" borderId="0" applyNumberFormat="0" applyBorder="0" applyAlignment="0" applyProtection="0"/>
    <xf numFmtId="0" fontId="54" fillId="34" borderId="0" applyNumberFormat="0" applyBorder="0" applyAlignment="0" applyProtection="0"/>
    <xf numFmtId="0" fontId="54" fillId="57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57" borderId="0" applyNumberFormat="0" applyBorder="0" applyAlignment="0" applyProtection="0"/>
    <xf numFmtId="0" fontId="54" fillId="61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55" fillId="62" borderId="0" applyNumberFormat="0" applyBorder="0" applyAlignment="0" applyProtection="0"/>
    <xf numFmtId="37" fontId="43" fillId="63" borderId="24">
      <alignment horizontal="left"/>
    </xf>
    <xf numFmtId="37" fontId="40" fillId="63" borderId="25"/>
    <xf numFmtId="0" fontId="16" fillId="63" borderId="23" applyNumberFormat="0" applyBorder="0"/>
    <xf numFmtId="0" fontId="16" fillId="63" borderId="23" applyNumberFormat="0" applyBorder="0"/>
    <xf numFmtId="0" fontId="16" fillId="63" borderId="23" applyNumberFormat="0" applyBorder="0"/>
    <xf numFmtId="0" fontId="56" fillId="51" borderId="26" applyNumberFormat="0" applyAlignment="0" applyProtection="0"/>
    <xf numFmtId="0" fontId="57" fillId="64" borderId="27" applyNumberFormat="0" applyAlignment="0" applyProtection="0"/>
    <xf numFmtId="4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43" fillId="65" borderId="0">
      <alignment vertical="top"/>
    </xf>
    <xf numFmtId="0" fontId="16" fillId="0" borderId="28">
      <alignment vertical="top"/>
    </xf>
    <xf numFmtId="0" fontId="16" fillId="50" borderId="20">
      <alignment vertical="top"/>
    </xf>
    <xf numFmtId="0" fontId="43" fillId="50" borderId="0">
      <alignment vertical="top"/>
    </xf>
    <xf numFmtId="0" fontId="16" fillId="66" borderId="0">
      <alignment vertical="top"/>
    </xf>
    <xf numFmtId="0" fontId="60" fillId="67" borderId="0" applyNumberFormat="0" applyBorder="0" applyAlignment="0" applyProtection="0"/>
    <xf numFmtId="0" fontId="61" fillId="63" borderId="29"/>
    <xf numFmtId="37" fontId="16" fillId="63" borderId="0">
      <alignment horizontal="right"/>
    </xf>
    <xf numFmtId="37" fontId="16" fillId="63" borderId="0">
      <alignment horizontal="right"/>
    </xf>
    <xf numFmtId="37" fontId="16" fillId="63" borderId="0">
      <alignment horizontal="right"/>
    </xf>
    <xf numFmtId="0" fontId="62" fillId="0" borderId="30" applyNumberFormat="0" applyFill="0" applyAlignment="0" applyProtection="0"/>
    <xf numFmtId="0" fontId="63" fillId="0" borderId="31" applyNumberFormat="0" applyFill="0" applyAlignment="0" applyProtection="0"/>
    <xf numFmtId="0" fontId="64" fillId="0" borderId="32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34" borderId="26" applyNumberFormat="0" applyAlignment="0" applyProtection="0"/>
    <xf numFmtId="0" fontId="68" fillId="0" borderId="33" applyNumberFormat="0" applyFill="0" applyAlignment="0" applyProtection="0"/>
    <xf numFmtId="0" fontId="69" fillId="33" borderId="0" applyNumberFormat="0" applyBorder="0" applyAlignment="0" applyProtection="0"/>
    <xf numFmtId="0" fontId="70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58" fillId="0" borderId="0"/>
    <xf numFmtId="0" fontId="71" fillId="51" borderId="34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4" fillId="0" borderId="0" applyNumberFormat="0" applyFill="0" applyBorder="0" applyAlignment="0" applyProtection="0"/>
    <xf numFmtId="37" fontId="75" fillId="68" borderId="36"/>
    <xf numFmtId="0" fontId="76" fillId="0" borderId="37">
      <alignment horizontal="right"/>
    </xf>
  </cellStyleXfs>
  <cellXfs count="119">
    <xf numFmtId="0" fontId="0" fillId="0" borderId="0" xfId="0"/>
    <xf numFmtId="0" fontId="39" fillId="44" borderId="17" xfId="0" applyFont="1" applyFill="1" applyBorder="1" applyAlignment="1" applyProtection="1">
      <alignment horizontal="left" vertical="center"/>
    </xf>
    <xf numFmtId="0" fontId="13" fillId="0" borderId="0" xfId="45" applyFont="1"/>
    <xf numFmtId="0" fontId="35" fillId="0" borderId="0" xfId="0" applyFont="1"/>
    <xf numFmtId="1" fontId="40" fillId="0" borderId="17" xfId="0" applyNumberFormat="1" applyFont="1" applyFill="1" applyBorder="1" applyAlignment="1" applyProtection="1">
      <alignment horizontal="center"/>
    </xf>
    <xf numFmtId="1" fontId="41" fillId="43" borderId="17" xfId="0" applyNumberFormat="1" applyFont="1" applyFill="1" applyBorder="1" applyAlignment="1" applyProtection="1">
      <alignment horizontal="center"/>
    </xf>
    <xf numFmtId="0" fontId="35" fillId="33" borderId="14" xfId="46" applyNumberFormat="1" applyFont="1"/>
    <xf numFmtId="0" fontId="43" fillId="0" borderId="0" xfId="0" applyFont="1" applyFill="1" applyAlignment="1">
      <alignment vertical="center"/>
    </xf>
    <xf numFmtId="164" fontId="16" fillId="46" borderId="20" xfId="0" applyNumberFormat="1" applyFont="1" applyFill="1" applyBorder="1" applyAlignment="1">
      <alignment horizontal="right" vertical="center"/>
    </xf>
    <xf numFmtId="49" fontId="44" fillId="45" borderId="18" xfId="0" applyNumberFormat="1" applyFont="1" applyFill="1" applyBorder="1" applyAlignment="1">
      <alignment horizontal="right" vertical="center"/>
    </xf>
    <xf numFmtId="0" fontId="45" fillId="45" borderId="19" xfId="0" applyFont="1" applyFill="1" applyBorder="1" applyAlignment="1">
      <alignment horizontal="left" vertical="center"/>
    </xf>
    <xf numFmtId="0" fontId="44" fillId="45" borderId="19" xfId="0" applyFont="1" applyFill="1" applyBorder="1" applyAlignment="1">
      <alignment horizontal="left" vertical="center"/>
    </xf>
    <xf numFmtId="0" fontId="44" fillId="0" borderId="0" xfId="0" applyFont="1"/>
    <xf numFmtId="49" fontId="44" fillId="45" borderId="17" xfId="0" applyNumberFormat="1" applyFont="1" applyFill="1" applyBorder="1" applyAlignment="1">
      <alignment horizontal="right" vertical="center"/>
    </xf>
    <xf numFmtId="0" fontId="42" fillId="0" borderId="0" xfId="0" applyFont="1"/>
    <xf numFmtId="0" fontId="35" fillId="0" borderId="0" xfId="0" applyFont="1"/>
    <xf numFmtId="0" fontId="42" fillId="48" borderId="21" xfId="0" applyFont="1" applyFill="1" applyBorder="1"/>
    <xf numFmtId="0" fontId="42" fillId="48" borderId="22" xfId="0" applyFont="1" applyFill="1" applyBorder="1"/>
    <xf numFmtId="166" fontId="35" fillId="0" borderId="0" xfId="0" applyNumberFormat="1" applyFont="1"/>
    <xf numFmtId="166" fontId="44" fillId="45" borderId="19" xfId="0" applyNumberFormat="1" applyFont="1" applyFill="1" applyBorder="1" applyAlignment="1">
      <alignment horizontal="left" vertical="center"/>
    </xf>
    <xf numFmtId="0" fontId="4" fillId="0" borderId="0" xfId="0" applyFont="1"/>
    <xf numFmtId="0" fontId="46" fillId="0" borderId="0" xfId="0" applyFont="1"/>
    <xf numFmtId="0" fontId="42" fillId="0" borderId="0" xfId="0" applyFont="1" applyAlignment="1">
      <alignment horizontal="center"/>
    </xf>
    <xf numFmtId="0" fontId="3" fillId="0" borderId="0" xfId="0" applyFont="1"/>
    <xf numFmtId="0" fontId="47" fillId="44" borderId="19" xfId="72" applyFont="1" applyFill="1" applyBorder="1" applyAlignment="1">
      <alignment vertical="center"/>
    </xf>
    <xf numFmtId="49" fontId="48" fillId="44" borderId="19" xfId="72" applyNumberFormat="1" applyFont="1" applyFill="1" applyBorder="1" applyAlignment="1"/>
    <xf numFmtId="0" fontId="49" fillId="44" borderId="19" xfId="72" applyFont="1" applyFill="1" applyBorder="1" applyAlignment="1">
      <alignment horizontal="left" vertical="center"/>
    </xf>
    <xf numFmtId="0" fontId="47" fillId="44" borderId="19" xfId="72" applyFont="1" applyFill="1" applyBorder="1" applyAlignment="1">
      <alignment horizontal="right" vertical="center"/>
    </xf>
    <xf numFmtId="0" fontId="47" fillId="44" borderId="0" xfId="72" applyFont="1" applyFill="1" applyBorder="1" applyAlignment="1">
      <alignment horizontal="right" vertical="center"/>
    </xf>
    <xf numFmtId="1" fontId="50" fillId="44" borderId="19" xfId="72" applyNumberFormat="1" applyFont="1" applyFill="1" applyBorder="1" applyAlignment="1">
      <alignment horizontal="left" vertical="center"/>
    </xf>
    <xf numFmtId="0" fontId="16" fillId="0" borderId="0" xfId="72" applyNumberFormat="1" applyFont="1" applyFill="1" applyBorder="1" applyAlignment="1">
      <alignment vertical="center" shrinkToFit="1"/>
    </xf>
    <xf numFmtId="0" fontId="16" fillId="0" borderId="0" xfId="72" applyNumberFormat="1" applyFont="1" applyFill="1" applyBorder="1" applyAlignment="1">
      <alignment horizontal="center" vertical="center" shrinkToFit="1"/>
    </xf>
    <xf numFmtId="0" fontId="16" fillId="0" borderId="0" xfId="72" applyNumberFormat="1" applyFont="1" applyFill="1" applyBorder="1" applyAlignment="1">
      <alignment vertical="center"/>
    </xf>
    <xf numFmtId="0" fontId="16" fillId="0" borderId="0" xfId="72" applyFont="1" applyFill="1" applyBorder="1" applyAlignment="1" applyProtection="1">
      <alignment vertical="center"/>
    </xf>
    <xf numFmtId="0" fontId="16" fillId="0" borderId="0" xfId="72" applyFont="1" applyFill="1" applyAlignment="1" applyProtection="1">
      <alignment vertical="center"/>
    </xf>
    <xf numFmtId="0" fontId="16" fillId="0" borderId="0" xfId="72" applyFont="1" applyFill="1" applyBorder="1" applyAlignment="1" applyProtection="1">
      <alignment horizontal="left" vertical="center"/>
    </xf>
    <xf numFmtId="0" fontId="16" fillId="0" borderId="0" xfId="72" applyFill="1" applyBorder="1" applyAlignment="1">
      <alignment horizontal="left" vertical="center"/>
    </xf>
    <xf numFmtId="0" fontId="16" fillId="0" borderId="0" xfId="72" applyFill="1" applyBorder="1" applyAlignment="1">
      <alignment horizontal="left" vertical="center" shrinkToFit="1"/>
    </xf>
    <xf numFmtId="0" fontId="16" fillId="0" borderId="0" xfId="72" applyFill="1" applyBorder="1" applyAlignment="1">
      <alignment horizontal="right" vertical="center"/>
    </xf>
    <xf numFmtId="0" fontId="16" fillId="0" borderId="0" xfId="72" applyFill="1"/>
    <xf numFmtId="0" fontId="16" fillId="0" borderId="0" xfId="72"/>
    <xf numFmtId="1" fontId="16" fillId="0" borderId="0" xfId="73" applyNumberFormat="1" applyFont="1" applyFill="1" applyBorder="1" applyAlignment="1" applyProtection="1">
      <alignment vertical="center"/>
    </xf>
    <xf numFmtId="1" fontId="16" fillId="0" borderId="0" xfId="73" applyNumberFormat="1" applyFont="1" applyFill="1" applyAlignment="1" applyProtection="1">
      <alignment vertical="center"/>
    </xf>
    <xf numFmtId="1" fontId="16" fillId="0" borderId="0" xfId="73" applyNumberFormat="1" applyFont="1" applyFill="1" applyBorder="1" applyAlignment="1" applyProtection="1">
      <alignment horizontal="left" vertical="center"/>
    </xf>
    <xf numFmtId="1" fontId="45" fillId="0" borderId="0" xfId="72" applyNumberFormat="1" applyFont="1" applyFill="1" applyBorder="1" applyAlignment="1" applyProtection="1">
      <alignment horizontal="left" vertical="center"/>
    </xf>
    <xf numFmtId="1" fontId="51" fillId="0" borderId="0" xfId="72" applyNumberFormat="1" applyFont="1" applyFill="1" applyBorder="1" applyAlignment="1" applyProtection="1">
      <alignment horizontal="left" vertical="center"/>
      <protection hidden="1"/>
    </xf>
    <xf numFmtId="1" fontId="43" fillId="0" borderId="0" xfId="72" applyNumberFormat="1" applyFont="1" applyFill="1" applyBorder="1" applyAlignment="1" applyProtection="1">
      <alignment horizontal="right" vertical="center"/>
      <protection hidden="1"/>
    </xf>
    <xf numFmtId="0" fontId="43" fillId="0" borderId="0" xfId="72" applyFont="1" applyFill="1" applyAlignment="1">
      <alignment horizontal="left" vertical="center"/>
    </xf>
    <xf numFmtId="1" fontId="51" fillId="0" borderId="0" xfId="72" applyNumberFormat="1" applyFont="1" applyFill="1" applyBorder="1" applyAlignment="1" applyProtection="1">
      <alignment horizontal="right" vertical="center"/>
      <protection hidden="1"/>
    </xf>
    <xf numFmtId="1" fontId="16" fillId="0" borderId="0" xfId="72" applyNumberFormat="1" applyFont="1" applyFill="1" applyBorder="1" applyAlignment="1" applyProtection="1">
      <alignment horizontal="right" vertical="center"/>
      <protection hidden="1"/>
    </xf>
    <xf numFmtId="1" fontId="51" fillId="0" borderId="0" xfId="73" applyNumberFormat="1" applyFont="1" applyFill="1" applyBorder="1" applyAlignment="1" applyProtection="1">
      <alignment vertical="center"/>
    </xf>
    <xf numFmtId="0" fontId="51" fillId="0" borderId="0" xfId="72" applyFont="1" applyFill="1" applyBorder="1" applyAlignment="1" applyProtection="1">
      <alignment vertical="center"/>
    </xf>
    <xf numFmtId="0" fontId="16" fillId="0" borderId="0" xfId="72" applyFont="1" applyFill="1" applyAlignment="1" applyProtection="1">
      <alignment horizontal="right" vertical="center"/>
    </xf>
    <xf numFmtId="10" fontId="16" fillId="0" borderId="0" xfId="73" applyNumberFormat="1" applyFont="1" applyFill="1" applyAlignment="1" applyProtection="1">
      <alignment vertical="center"/>
    </xf>
    <xf numFmtId="0" fontId="43" fillId="0" borderId="0" xfId="72" applyFont="1" applyFill="1" applyBorder="1" applyAlignment="1" applyProtection="1">
      <alignment horizontal="left" vertical="center"/>
    </xf>
    <xf numFmtId="0" fontId="51" fillId="0" borderId="0" xfId="72" applyFont="1"/>
    <xf numFmtId="167" fontId="16" fillId="47" borderId="20" xfId="72" applyNumberFormat="1" applyFont="1" applyFill="1" applyBorder="1" applyAlignment="1" applyProtection="1">
      <alignment horizontal="right" vertical="center"/>
      <protection locked="0"/>
    </xf>
    <xf numFmtId="167" fontId="16" fillId="0" borderId="0" xfId="72" applyNumberFormat="1" applyFont="1" applyFill="1" applyBorder="1" applyAlignment="1" applyProtection="1">
      <alignment horizontal="right" vertical="center"/>
    </xf>
    <xf numFmtId="10" fontId="16" fillId="0" borderId="0" xfId="72" applyNumberFormat="1" applyFont="1" applyFill="1" applyAlignment="1">
      <alignment shrinkToFit="1"/>
    </xf>
    <xf numFmtId="10" fontId="16" fillId="0" borderId="0" xfId="72" applyNumberFormat="1" applyFont="1" applyFill="1" applyAlignment="1">
      <alignment horizontal="left" vertical="center"/>
    </xf>
    <xf numFmtId="1" fontId="16" fillId="0" borderId="0" xfId="72" applyNumberFormat="1" applyFont="1" applyFill="1" applyAlignment="1" applyProtection="1">
      <alignment vertical="center"/>
    </xf>
    <xf numFmtId="0" fontId="43" fillId="49" borderId="22" xfId="72" applyFont="1" applyFill="1" applyBorder="1"/>
    <xf numFmtId="0" fontId="16" fillId="49" borderId="22" xfId="72" applyFill="1" applyBorder="1"/>
    <xf numFmtId="0" fontId="16" fillId="49" borderId="22" xfId="72" applyFill="1" applyBorder="1" applyAlignment="1"/>
    <xf numFmtId="0" fontId="51" fillId="49" borderId="22" xfId="72" applyFont="1" applyFill="1" applyBorder="1"/>
    <xf numFmtId="0" fontId="16" fillId="0" borderId="0" xfId="72" applyAlignment="1"/>
    <xf numFmtId="1" fontId="43" fillId="0" borderId="0" xfId="73" applyNumberFormat="1" applyFont="1" applyFill="1" applyAlignment="1" applyProtection="1">
      <alignment vertical="center"/>
    </xf>
    <xf numFmtId="0" fontId="2" fillId="0" borderId="0" xfId="0" applyFont="1"/>
    <xf numFmtId="0" fontId="35" fillId="0" borderId="0" xfId="0" applyFont="1" applyAlignment="1">
      <alignment horizontal="center"/>
    </xf>
    <xf numFmtId="0" fontId="44" fillId="4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7" fontId="35" fillId="33" borderId="14" xfId="46" applyNumberFormat="1" applyFont="1"/>
    <xf numFmtId="0" fontId="2" fillId="0" borderId="0" xfId="0" applyFont="1" applyAlignment="1">
      <alignment horizontal="left" indent="1"/>
    </xf>
    <xf numFmtId="0" fontId="35" fillId="0" borderId="0" xfId="0" applyFont="1" applyBorder="1"/>
    <xf numFmtId="166" fontId="35" fillId="0" borderId="0" xfId="0" applyNumberFormat="1" applyFont="1" applyBorder="1"/>
    <xf numFmtId="0" fontId="77" fillId="0" borderId="0" xfId="0" applyFont="1"/>
    <xf numFmtId="0" fontId="42" fillId="0" borderId="0" xfId="0" applyFont="1" applyAlignment="1">
      <alignment horizontal="left" indent="1"/>
    </xf>
    <xf numFmtId="166" fontId="3" fillId="0" borderId="0" xfId="0" applyNumberFormat="1" applyFont="1" applyBorder="1"/>
    <xf numFmtId="164" fontId="35" fillId="33" borderId="14" xfId="46" applyNumberFormat="1" applyFont="1"/>
    <xf numFmtId="0" fontId="2" fillId="0" borderId="0" xfId="0" applyFont="1" applyAlignment="1">
      <alignment horizontal="left"/>
    </xf>
    <xf numFmtId="167" fontId="35" fillId="0" borderId="0" xfId="0" applyNumberFormat="1" applyFont="1"/>
    <xf numFmtId="0" fontId="35" fillId="0" borderId="0" xfId="0" applyFont="1" applyBorder="1" applyAlignment="1">
      <alignment horizontal="center"/>
    </xf>
    <xf numFmtId="0" fontId="42" fillId="0" borderId="0" xfId="0" applyFont="1" applyBorder="1"/>
    <xf numFmtId="0" fontId="16" fillId="0" borderId="0" xfId="0" applyFont="1" applyFill="1" applyBorder="1" applyAlignment="1">
      <alignment horizontal="center" shrinkToFit="1"/>
    </xf>
    <xf numFmtId="0" fontId="2" fillId="0" borderId="20" xfId="0" applyFont="1" applyFill="1" applyBorder="1"/>
    <xf numFmtId="166" fontId="3" fillId="0" borderId="0" xfId="0" applyNumberFormat="1" applyFont="1" applyFill="1" applyBorder="1"/>
    <xf numFmtId="164" fontId="3" fillId="0" borderId="0" xfId="0" applyNumberFormat="1" applyFont="1" applyBorder="1"/>
    <xf numFmtId="0" fontId="2" fillId="0" borderId="0" xfId="0" applyFont="1" applyAlignment="1">
      <alignment horizontal="left" indent="2"/>
    </xf>
    <xf numFmtId="0" fontId="0" fillId="0" borderId="0" xfId="0" applyFont="1"/>
    <xf numFmtId="0" fontId="0" fillId="0" borderId="0" xfId="0" quotePrefix="1" applyAlignment="1">
      <alignment horizontal="center"/>
    </xf>
    <xf numFmtId="166" fontId="35" fillId="0" borderId="0" xfId="0" applyNumberFormat="1" applyFont="1" applyFill="1"/>
    <xf numFmtId="167" fontId="35" fillId="47" borderId="14" xfId="46" applyNumberFormat="1" applyFont="1" applyFill="1"/>
    <xf numFmtId="167" fontId="35" fillId="0" borderId="0" xfId="0" applyNumberFormat="1" applyFont="1" applyFill="1"/>
    <xf numFmtId="164" fontId="0" fillId="36" borderId="14" xfId="50" applyNumberFormat="1" applyFont="1"/>
    <xf numFmtId="1" fontId="16" fillId="0" borderId="0" xfId="73" applyNumberFormat="1" applyFont="1" applyFill="1" applyAlignment="1" applyProtection="1">
      <alignment horizontal="left" vertical="center" indent="1"/>
    </xf>
    <xf numFmtId="0" fontId="35" fillId="0" borderId="0" xfId="0" applyFont="1" applyFill="1"/>
    <xf numFmtId="0" fontId="44" fillId="45" borderId="17" xfId="0" applyFont="1" applyFill="1" applyBorder="1" applyAlignment="1">
      <alignment horizontal="left" vertical="center"/>
    </xf>
    <xf numFmtId="0" fontId="49" fillId="44" borderId="17" xfId="72" applyFont="1" applyFill="1" applyBorder="1" applyAlignment="1">
      <alignment horizontal="left" vertical="center"/>
    </xf>
    <xf numFmtId="166" fontId="44" fillId="45" borderId="17" xfId="0" applyNumberFormat="1" applyFont="1" applyFill="1" applyBorder="1" applyAlignment="1">
      <alignment horizontal="left" vertical="center"/>
    </xf>
    <xf numFmtId="0" fontId="77" fillId="0" borderId="0" xfId="0" applyFont="1" applyFill="1"/>
    <xf numFmtId="166" fontId="2" fillId="0" borderId="0" xfId="0" applyNumberFormat="1" applyFont="1" applyFill="1" applyBorder="1"/>
    <xf numFmtId="166" fontId="2" fillId="0" borderId="0" xfId="0" applyNumberFormat="1" applyFont="1"/>
    <xf numFmtId="165" fontId="16" fillId="33" borderId="14" xfId="46" applyNumberFormat="1" applyFont="1"/>
    <xf numFmtId="0" fontId="42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42" fillId="0" borderId="0" xfId="0" applyFont="1" applyAlignment="1">
      <alignment horizontal="left"/>
    </xf>
    <xf numFmtId="0" fontId="49" fillId="0" borderId="0" xfId="72" applyFont="1" applyFill="1" applyBorder="1" applyAlignment="1">
      <alignment horizontal="left" vertical="center"/>
    </xf>
    <xf numFmtId="0" fontId="0" fillId="0" borderId="0" xfId="0" applyFill="1" applyBorder="1"/>
    <xf numFmtId="0" fontId="13" fillId="0" borderId="0" xfId="45" applyFont="1" applyFill="1" applyBorder="1"/>
    <xf numFmtId="0" fontId="78" fillId="44" borderId="17" xfId="0" applyFont="1" applyFill="1" applyBorder="1" applyAlignment="1" applyProtection="1">
      <alignment horizontal="left" vertical="center"/>
    </xf>
    <xf numFmtId="0" fontId="79" fillId="0" borderId="0" xfId="0" applyFont="1"/>
    <xf numFmtId="0" fontId="80" fillId="45" borderId="19" xfId="0" applyFont="1" applyFill="1" applyBorder="1" applyAlignment="1">
      <alignment horizontal="left" vertical="center"/>
    </xf>
    <xf numFmtId="0" fontId="81" fillId="48" borderId="22" xfId="0" applyFont="1" applyFill="1" applyBorder="1"/>
    <xf numFmtId="0" fontId="79" fillId="0" borderId="0" xfId="0" applyFont="1" applyBorder="1"/>
    <xf numFmtId="0" fontId="82" fillId="0" borderId="0" xfId="0" applyFont="1"/>
    <xf numFmtId="0" fontId="83" fillId="44" borderId="19" xfId="72" applyFont="1" applyFill="1" applyBorder="1" applyAlignment="1">
      <alignment horizontal="left" vertical="center"/>
    </xf>
    <xf numFmtId="0" fontId="0" fillId="0" borderId="0" xfId="0" applyNumberFormat="1"/>
    <xf numFmtId="165" fontId="16" fillId="47" borderId="14" xfId="46" applyNumberFormat="1" applyFont="1" applyFill="1"/>
    <xf numFmtId="0" fontId="0" fillId="0" borderId="0" xfId="0" applyFont="1" applyFill="1"/>
  </cellXfs>
  <cellStyles count="159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4"/>
    <cellStyle name="20% - Accent1" xfId="17" builtinId="30" customBuiltin="1"/>
    <cellStyle name="20% - Accent1 2" xfId="85"/>
    <cellStyle name="20% - Accent2" xfId="21" builtinId="34" customBuiltin="1"/>
    <cellStyle name="20% - Accent2 2" xfId="86"/>
    <cellStyle name="20% - Accent3" xfId="25" builtinId="38" customBuiltin="1"/>
    <cellStyle name="20% - Accent3 2" xfId="87"/>
    <cellStyle name="20% - Accent4" xfId="29" builtinId="42" customBuiltin="1"/>
    <cellStyle name="20% - Accent4 2" xfId="88"/>
    <cellStyle name="20% - Accent5" xfId="33" builtinId="46" customBuiltin="1"/>
    <cellStyle name="20% - Accent5 2" xfId="89"/>
    <cellStyle name="20% - Accent6" xfId="37" builtinId="50" customBuiltin="1"/>
    <cellStyle name="20% - Accent6 2" xfId="90"/>
    <cellStyle name="40% - Accent1" xfId="18" builtinId="31" customBuiltin="1"/>
    <cellStyle name="40% - Accent1 2" xfId="91"/>
    <cellStyle name="40% - Accent2" xfId="22" builtinId="35" customBuiltin="1"/>
    <cellStyle name="40% - Accent2 2" xfId="92"/>
    <cellStyle name="40% - Accent3" xfId="26" builtinId="39" customBuiltin="1"/>
    <cellStyle name="40% - Accent3 2" xfId="93"/>
    <cellStyle name="40% - Accent4" xfId="30" builtinId="43" customBuiltin="1"/>
    <cellStyle name="40% - Accent4 2" xfId="94"/>
    <cellStyle name="40% - Accent5" xfId="34" builtinId="47" customBuiltin="1"/>
    <cellStyle name="40% - Accent5 2" xfId="95"/>
    <cellStyle name="40% - Accent6" xfId="38" builtinId="51" customBuiltin="1"/>
    <cellStyle name="40% - Accent6 2" xfId="96"/>
    <cellStyle name="60% - Accent1" xfId="19" builtinId="32" customBuiltin="1"/>
    <cellStyle name="60% - Accent1 2" xfId="97"/>
    <cellStyle name="60% - Accent2" xfId="23" builtinId="36" customBuiltin="1"/>
    <cellStyle name="60% - Accent2 2" xfId="98"/>
    <cellStyle name="60% - Accent3" xfId="27" builtinId="40" customBuiltin="1"/>
    <cellStyle name="60% - Accent3 2" xfId="99"/>
    <cellStyle name="60% - Accent4" xfId="31" builtinId="44" customBuiltin="1"/>
    <cellStyle name="60% - Accent4 2" xfId="100"/>
    <cellStyle name="60% - Accent5" xfId="35" builtinId="48" customBuiltin="1"/>
    <cellStyle name="60% - Accent5 2" xfId="101"/>
    <cellStyle name="60% - Accent6" xfId="39" builtinId="52" customBuiltin="1"/>
    <cellStyle name="60% - Accent6 2" xfId="102"/>
    <cellStyle name="Accent1" xfId="16" builtinId="29" customBuiltin="1"/>
    <cellStyle name="Accent1 2" xfId="103"/>
    <cellStyle name="Accent2" xfId="20" builtinId="33" customBuiltin="1"/>
    <cellStyle name="Accent2 2" xfId="104"/>
    <cellStyle name="Accent3" xfId="24" builtinId="37" customBuiltin="1"/>
    <cellStyle name="Accent3 2" xfId="105"/>
    <cellStyle name="Accent4" xfId="28" builtinId="41" customBuiltin="1"/>
    <cellStyle name="Accent4 2" xfId="106"/>
    <cellStyle name="Accent5" xfId="32" builtinId="45" customBuiltin="1"/>
    <cellStyle name="Accent5 2" xfId="107"/>
    <cellStyle name="Accent6" xfId="36" builtinId="49" customBuiltin="1"/>
    <cellStyle name="Accent6 2" xfId="108"/>
    <cellStyle name="Att1" xfId="109"/>
    <cellStyle name="Att1 2" xfId="110"/>
    <cellStyle name="Att1 3" xfId="111"/>
    <cellStyle name="Bad" xfId="6" builtinId="27" customBuiltin="1"/>
    <cellStyle name="Bad 2" xfId="112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113"/>
    <cellStyle name="boldbluetxt_green" xfId="114"/>
    <cellStyle name="box" xfId="115"/>
    <cellStyle name="box 2" xfId="116"/>
    <cellStyle name="box 3" xfId="117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alculation 2" xfId="118"/>
    <cellStyle name="Check Cell" xfId="12" builtinId="23" customBuiltin="1"/>
    <cellStyle name="Check Cell 2" xfId="119"/>
    <cellStyle name="Comma 2" xfId="75"/>
    <cellStyle name="Comma 3" xfId="76"/>
    <cellStyle name="Comma 3 2" xfId="120"/>
    <cellStyle name="Comma 3 2 2" xfId="121"/>
    <cellStyle name="Comma 3 3" xfId="122"/>
    <cellStyle name="Comma 4" xfId="123"/>
    <cellStyle name="Comma 5" xfId="77"/>
    <cellStyle name="Comma 6" xfId="124"/>
    <cellStyle name="Comma 7" xfId="125"/>
    <cellStyle name="Error" xfId="61"/>
    <cellStyle name="Explanatory Text" xfId="14" builtinId="53" customBuiltin="1"/>
    <cellStyle name="Explanatory Text 2" xfId="126"/>
    <cellStyle name="False" xfId="62"/>
    <cellStyle name="Fountain Col Header" xfId="127"/>
    <cellStyle name="Fountain Error" xfId="128"/>
    <cellStyle name="Fountain Input" xfId="129"/>
    <cellStyle name="Fountain Table Header" xfId="130"/>
    <cellStyle name="Fountain Text" xfId="131"/>
    <cellStyle name="Good" xfId="5" builtinId="26" customBuiltin="1"/>
    <cellStyle name="Good 2" xfId="132"/>
    <cellStyle name="Header" xfId="133"/>
    <cellStyle name="Header3rdlevel" xfId="134"/>
    <cellStyle name="Header3rdlevel 2" xfId="135"/>
    <cellStyle name="Header3rdlevel 3" xfId="136"/>
    <cellStyle name="Heading 1" xfId="1" builtinId="16" customBuiltin="1"/>
    <cellStyle name="Heading 1 2" xfId="137"/>
    <cellStyle name="Heading 2" xfId="2" builtinId="17" customBuiltin="1"/>
    <cellStyle name="Heading 2 2" xfId="138"/>
    <cellStyle name="Heading 3" xfId="3" builtinId="18" customBuiltin="1"/>
    <cellStyle name="Heading 3 2" xfId="139"/>
    <cellStyle name="Heading 4" xfId="4" builtinId="19" customBuiltin="1"/>
    <cellStyle name="Heading 4 2" xfId="140"/>
    <cellStyle name="Hyperlink 2" xfId="141"/>
    <cellStyle name="Hyperlink 3" xfId="142"/>
    <cellStyle name="In Development" xfId="63"/>
    <cellStyle name="Input" xfId="8" builtinId="20" customBuiltin="1"/>
    <cellStyle name="Input 2" xfId="143"/>
    <cellStyle name="Linked Cell" xfId="11" builtinId="24" customBuiltin="1"/>
    <cellStyle name="Linked Cell 2" xfId="144"/>
    <cellStyle name="Neutral" xfId="7" builtinId="28" customBuiltin="1"/>
    <cellStyle name="Neutral 2" xfId="145"/>
    <cellStyle name="NJS" xfId="146"/>
    <cellStyle name="No Error" xfId="64"/>
    <cellStyle name="Normal" xfId="0" builtinId="0" customBuiltin="1"/>
    <cellStyle name="Normal 2" xfId="65"/>
    <cellStyle name="Normal 2 2" xfId="66"/>
    <cellStyle name="Normal 3" xfId="67"/>
    <cellStyle name="Normal 3 2" xfId="147"/>
    <cellStyle name="Normal 4" xfId="72"/>
    <cellStyle name="Normal 4 2" xfId="78"/>
    <cellStyle name="Normal 5" xfId="79"/>
    <cellStyle name="Normal 5 2" xfId="148"/>
    <cellStyle name="Normal 6" xfId="80"/>
    <cellStyle name="Normal 7" xfId="149"/>
    <cellStyle name="Normal 8" xfId="150"/>
    <cellStyle name="Note 2" xfId="68"/>
    <cellStyle name="Output" xfId="9" builtinId="21" customBuiltin="1"/>
    <cellStyle name="Output 2" xfId="151"/>
    <cellStyle name="Percent 2" xfId="73"/>
    <cellStyle name="Percent 2 2" xfId="152"/>
    <cellStyle name="Percent 3" xfId="81"/>
    <cellStyle name="Percent 4" xfId="83"/>
    <cellStyle name="Percent 4 2" xfId="82"/>
    <cellStyle name="Percent 5" xfId="153"/>
    <cellStyle name="Style 1" xfId="69"/>
    <cellStyle name="Title 2" xfId="154"/>
    <cellStyle name="Total" xfId="15" builtinId="25" customBuiltin="1"/>
    <cellStyle name="Total 2" xfId="155"/>
    <cellStyle name="True" xfId="70"/>
    <cellStyle name="Unique Formula" xfId="71"/>
    <cellStyle name="Warning Text" xfId="13" builtinId="11" customBuiltin="1"/>
    <cellStyle name="Warning Text 2" xfId="156"/>
    <cellStyle name="white_text_on_blue" xfId="157"/>
    <cellStyle name="year_formats_pink" xfId="158"/>
  </cellStyles>
  <dxfs count="4"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107" customWidth="1"/>
    <col min="3" max="3" width="8" style="10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106"/>
    </row>
    <row r="2" spans="1:24" ht="15">
      <c r="A2" s="108"/>
      <c r="B2" s="108"/>
      <c r="C2" s="108"/>
      <c r="D2" s="2"/>
      <c r="E2" s="2"/>
      <c r="F2" s="67"/>
      <c r="G2" s="67"/>
      <c r="H2" s="2"/>
      <c r="I2" s="2"/>
      <c r="J2" s="2"/>
      <c r="K2" s="2"/>
      <c r="L2" s="2"/>
      <c r="M2" s="2"/>
      <c r="N2" s="2"/>
      <c r="O2" s="67"/>
      <c r="P2" s="67"/>
      <c r="Q2" s="2"/>
      <c r="R2" s="2"/>
      <c r="S2" s="2"/>
      <c r="T2" s="2"/>
      <c r="U2" s="2"/>
      <c r="V2" s="2"/>
      <c r="W2" s="2"/>
      <c r="X2" s="2"/>
    </row>
    <row r="3" spans="1:24" ht="15" hidden="1">
      <c r="A3" s="108"/>
      <c r="B3" s="108"/>
      <c r="C3" s="108"/>
      <c r="D3" s="2"/>
      <c r="E3" s="2"/>
      <c r="F3" s="67"/>
      <c r="G3" s="67"/>
      <c r="H3" s="2"/>
      <c r="I3" s="2"/>
      <c r="J3" s="2"/>
      <c r="K3" s="2"/>
      <c r="L3" s="2"/>
      <c r="M3" s="2"/>
      <c r="N3" s="2"/>
      <c r="O3" s="67"/>
      <c r="P3" s="67"/>
      <c r="Q3" s="2"/>
      <c r="R3" s="2"/>
      <c r="S3" s="2"/>
      <c r="T3" s="2"/>
      <c r="U3" s="2"/>
      <c r="V3" s="2"/>
      <c r="W3" s="2"/>
      <c r="X3" s="2"/>
    </row>
    <row r="4" spans="1:24" ht="15" hidden="1">
      <c r="A4" s="108"/>
      <c r="B4" s="108"/>
      <c r="C4" s="108"/>
      <c r="D4" s="2"/>
      <c r="E4" s="2"/>
      <c r="F4" s="67"/>
      <c r="G4" s="67"/>
      <c r="H4" s="2"/>
      <c r="I4" s="2"/>
      <c r="J4" s="2"/>
      <c r="K4" s="2"/>
      <c r="L4" s="2"/>
      <c r="M4" s="2"/>
      <c r="N4" s="2"/>
      <c r="O4" s="67"/>
      <c r="P4" s="67"/>
      <c r="Q4" s="2"/>
      <c r="R4" s="2"/>
      <c r="S4" s="2"/>
      <c r="T4" s="2"/>
      <c r="U4" s="2"/>
      <c r="V4" s="2"/>
      <c r="W4" s="2"/>
      <c r="X4" s="2"/>
    </row>
    <row r="5" spans="1:24" ht="15" hidden="1">
      <c r="A5" s="108"/>
      <c r="B5" s="108"/>
      <c r="C5" s="108"/>
      <c r="D5" s="2"/>
      <c r="E5" s="2"/>
      <c r="F5" s="67"/>
      <c r="G5" s="67"/>
      <c r="H5" s="2"/>
      <c r="I5" s="2"/>
      <c r="J5" s="2"/>
      <c r="K5" s="2"/>
      <c r="L5" s="2"/>
      <c r="M5" s="2"/>
      <c r="N5" s="2"/>
      <c r="O5" s="67"/>
      <c r="P5" s="67"/>
      <c r="Q5" s="2"/>
      <c r="R5" s="2"/>
      <c r="S5" s="2"/>
      <c r="T5" s="2"/>
      <c r="U5" s="2"/>
      <c r="V5" s="2"/>
      <c r="W5" s="2"/>
      <c r="X5" s="2"/>
    </row>
    <row r="6" spans="1:24" ht="15" hidden="1">
      <c r="A6" s="108"/>
      <c r="B6" s="108"/>
      <c r="C6" s="108"/>
      <c r="D6" s="2"/>
      <c r="E6" s="2"/>
      <c r="F6" s="67"/>
      <c r="G6" s="67"/>
      <c r="H6" s="2"/>
      <c r="I6" s="2"/>
      <c r="J6" s="2"/>
      <c r="K6" s="2"/>
      <c r="L6" s="2"/>
      <c r="M6" s="2"/>
      <c r="N6" s="2"/>
      <c r="O6" s="67"/>
      <c r="P6" s="67"/>
      <c r="Q6" s="2"/>
      <c r="R6" s="2"/>
      <c r="S6" s="2"/>
      <c r="T6" s="2"/>
      <c r="U6" s="2"/>
      <c r="V6" s="2"/>
      <c r="W6" s="2"/>
      <c r="X6" s="2"/>
    </row>
    <row r="7" spans="1:24" ht="15" hidden="1">
      <c r="A7" s="108"/>
      <c r="B7" s="108"/>
      <c r="C7" s="108"/>
      <c r="D7" s="2"/>
      <c r="E7" s="2"/>
      <c r="F7" s="67"/>
      <c r="G7" s="67"/>
      <c r="H7" s="2"/>
      <c r="I7" s="2"/>
      <c r="J7" s="2"/>
      <c r="K7" s="2"/>
      <c r="L7" s="2"/>
      <c r="M7" s="2"/>
      <c r="N7" s="2"/>
      <c r="O7" s="67"/>
      <c r="P7" s="67"/>
      <c r="Q7" s="2"/>
      <c r="R7" s="2"/>
      <c r="S7" s="2"/>
      <c r="T7" s="2"/>
      <c r="U7" s="2"/>
      <c r="V7" s="2"/>
      <c r="W7" s="2"/>
      <c r="X7" s="2"/>
    </row>
    <row r="8" spans="1:24" ht="15" hidden="1">
      <c r="A8" s="108"/>
      <c r="B8" s="108"/>
      <c r="C8" s="108"/>
      <c r="D8" s="2"/>
      <c r="E8" s="2"/>
      <c r="F8" s="67"/>
      <c r="G8" s="67"/>
      <c r="H8" s="2"/>
      <c r="I8" s="2"/>
      <c r="J8" s="2"/>
      <c r="K8" s="2"/>
      <c r="L8" s="2"/>
      <c r="M8" s="2"/>
      <c r="N8" s="2"/>
      <c r="O8" s="67"/>
      <c r="P8" s="67"/>
      <c r="Q8" s="2"/>
      <c r="R8" s="2"/>
      <c r="S8" s="2"/>
      <c r="T8" s="2"/>
      <c r="U8" s="2"/>
      <c r="V8" s="2"/>
      <c r="W8" s="2"/>
      <c r="X8" s="2"/>
    </row>
    <row r="9" spans="1:24" ht="15" hidden="1">
      <c r="A9" s="108"/>
      <c r="B9" s="108"/>
      <c r="C9" s="108"/>
      <c r="D9" s="2"/>
      <c r="E9" s="2"/>
      <c r="F9" s="67"/>
      <c r="G9" s="67"/>
      <c r="H9" s="2"/>
      <c r="I9" s="2"/>
      <c r="J9" s="2"/>
      <c r="K9" s="2"/>
      <c r="L9" s="2"/>
      <c r="M9" s="2"/>
      <c r="N9" s="2"/>
      <c r="O9" s="67"/>
      <c r="P9" s="67"/>
      <c r="Q9" s="2"/>
      <c r="R9" s="2"/>
      <c r="S9" s="2"/>
      <c r="T9" s="2"/>
      <c r="U9" s="2"/>
      <c r="V9" s="2"/>
      <c r="W9" s="2"/>
      <c r="X9" s="2"/>
    </row>
    <row r="10" spans="1:24" ht="15" hidden="1">
      <c r="A10" s="108"/>
      <c r="B10" s="108"/>
      <c r="C10" s="108"/>
      <c r="D10" s="2"/>
      <c r="E10" s="2"/>
      <c r="F10" s="67"/>
      <c r="G10" s="67"/>
      <c r="H10" s="2"/>
      <c r="I10" s="2"/>
      <c r="J10" s="2"/>
      <c r="K10" s="2"/>
      <c r="L10" s="2"/>
      <c r="M10" s="2"/>
      <c r="N10" s="2"/>
      <c r="O10" s="67"/>
      <c r="P10" s="67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108"/>
      <c r="B11" s="108"/>
      <c r="C11" s="108"/>
      <c r="D11" s="2"/>
      <c r="E11" s="2"/>
      <c r="F11" s="67"/>
      <c r="G11" s="67"/>
      <c r="H11" s="2"/>
      <c r="I11" s="2"/>
      <c r="J11" s="2"/>
      <c r="K11" s="2"/>
      <c r="L11" s="2"/>
      <c r="M11" s="2"/>
      <c r="N11" s="2"/>
      <c r="O11" s="67"/>
      <c r="P11" s="67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108"/>
      <c r="B12" s="108"/>
      <c r="C12" s="108"/>
      <c r="D12" s="2"/>
      <c r="E12" s="2"/>
      <c r="F12" s="67"/>
      <c r="G12" s="67"/>
      <c r="H12" s="2"/>
      <c r="I12" s="2"/>
      <c r="J12" s="2"/>
      <c r="K12" s="2"/>
      <c r="L12" s="2"/>
      <c r="M12" s="2"/>
      <c r="N12" s="2"/>
      <c r="O12" s="67"/>
      <c r="P12" s="67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108"/>
      <c r="B13" s="108"/>
      <c r="C13" s="108"/>
      <c r="D13" s="2"/>
      <c r="E13" s="2"/>
      <c r="F13" s="67"/>
      <c r="G13" s="67"/>
      <c r="H13" s="2"/>
      <c r="I13" s="2"/>
      <c r="J13" s="2"/>
      <c r="K13" s="2"/>
      <c r="L13" s="2"/>
      <c r="M13" s="2"/>
      <c r="N13" s="2"/>
      <c r="O13" s="67"/>
      <c r="P13" s="67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108"/>
      <c r="B14" s="108"/>
      <c r="C14" s="108"/>
      <c r="D14" s="2"/>
      <c r="E14" s="2"/>
      <c r="F14" s="67"/>
      <c r="G14" s="67"/>
      <c r="H14" s="2"/>
      <c r="I14" s="2"/>
      <c r="J14" s="2"/>
      <c r="K14" s="2"/>
      <c r="L14" s="2"/>
      <c r="M14" s="2"/>
      <c r="N14" s="2"/>
      <c r="O14" s="67"/>
      <c r="P14" s="67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108"/>
      <c r="B15" s="108"/>
      <c r="C15" s="108"/>
      <c r="D15" s="2"/>
      <c r="E15" s="2"/>
      <c r="F15" s="67"/>
      <c r="G15" s="67"/>
      <c r="H15" s="2"/>
      <c r="I15" s="2"/>
      <c r="J15" s="2"/>
      <c r="K15" s="2"/>
      <c r="L15" s="2"/>
      <c r="M15" s="2"/>
      <c r="N15" s="2"/>
      <c r="O15" s="67"/>
      <c r="P15" s="67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1"/>
  <sheetViews>
    <sheetView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I5" sqref="I5:U5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18.28515625" style="3" customWidth="1"/>
    <col min="6" max="8" width="2.7109375" style="3" customWidth="1"/>
    <col min="9" max="15" width="10" style="3" bestFit="1" customWidth="1"/>
    <col min="16" max="17" width="10.42578125" style="3" bestFit="1" customWidth="1"/>
    <col min="18" max="18" width="10.42578125" style="15" bestFit="1" customWidth="1"/>
    <col min="19" max="19" width="10.85546875" style="15" bestFit="1" customWidth="1"/>
    <col min="20" max="21" width="10.85546875" style="3" bestFit="1" customWidth="1"/>
    <col min="22" max="22" width="15.85546875" style="3" bestFit="1" customWidth="1"/>
    <col min="23" max="24" width="0" style="3" hidden="1" customWidth="1"/>
    <col min="25" max="16384" width="9.140625" style="3" hidden="1"/>
  </cols>
  <sheetData>
    <row r="1" spans="1:22" ht="33.75">
      <c r="A1" s="1"/>
      <c r="B1" s="1"/>
      <c r="C1" s="1"/>
      <c r="D1" s="26" t="s">
        <v>115</v>
      </c>
      <c r="E1" s="2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>
      <c r="E3" s="3" t="s">
        <v>11</v>
      </c>
      <c r="I3" s="4" t="s">
        <v>15</v>
      </c>
      <c r="J3" s="4" t="s">
        <v>16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1" t="s">
        <v>17</v>
      </c>
    </row>
    <row r="4" spans="1:22">
      <c r="I4" s="15"/>
      <c r="J4" s="15"/>
      <c r="K4" s="15"/>
      <c r="V4" s="21"/>
    </row>
    <row r="5" spans="1:22">
      <c r="E5" s="20" t="s">
        <v>19</v>
      </c>
      <c r="I5" s="104">
        <v>2012</v>
      </c>
      <c r="J5" s="104">
        <v>2013</v>
      </c>
      <c r="K5" s="104">
        <v>2014</v>
      </c>
      <c r="L5" s="104">
        <v>2015</v>
      </c>
      <c r="M5" s="104">
        <v>2016</v>
      </c>
      <c r="N5" s="104">
        <v>2017</v>
      </c>
      <c r="O5" s="104">
        <v>2018</v>
      </c>
      <c r="P5" s="104">
        <v>2019</v>
      </c>
      <c r="Q5" s="104">
        <v>2020</v>
      </c>
      <c r="R5" s="104">
        <v>2021</v>
      </c>
      <c r="S5" s="104">
        <v>2022</v>
      </c>
      <c r="T5" s="104">
        <v>2023</v>
      </c>
      <c r="U5" s="104">
        <v>2024</v>
      </c>
      <c r="V5" s="21" t="s">
        <v>18</v>
      </c>
    </row>
    <row r="6" spans="1:22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2"/>
    <row r="8" spans="1:22" s="15" customFormat="1"/>
    <row r="9" spans="1:22" ht="13.5" thickBot="1"/>
    <row r="10" spans="1:22" ht="13.5" thickBot="1">
      <c r="A10" s="16" t="s">
        <v>21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E48"/>
  <sheetViews>
    <sheetView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 activeCell="G19" sqref="G19"/>
    </sheetView>
  </sheetViews>
  <sheetFormatPr defaultColWidth="0" defaultRowHeight="12.75" zeroHeight="1"/>
  <cols>
    <col min="1" max="3" width="2.7109375" style="3" customWidth="1"/>
    <col min="4" max="4" width="9.7109375" style="3" customWidth="1"/>
    <col min="5" max="5" width="43.140625" style="3" customWidth="1"/>
    <col min="6" max="6" width="17.7109375" style="110" bestFit="1" customWidth="1"/>
    <col min="7" max="7" width="10.5703125" style="3" customWidth="1"/>
    <col min="8" max="8" width="10.42578125" style="3" customWidth="1"/>
    <col min="9" max="11" width="10.140625" style="3" customWidth="1"/>
    <col min="12" max="18" width="10.5703125" style="3" customWidth="1"/>
    <col min="19" max="20" width="10.5703125" style="15" customWidth="1"/>
    <col min="21" max="21" width="10.5703125" style="3" customWidth="1"/>
    <col min="22" max="22" width="16.5703125" style="3" bestFit="1" customWidth="1"/>
    <col min="23" max="23" width="9.140625" style="3" customWidth="1"/>
    <col min="24" max="31" width="0" style="3" hidden="1" customWidth="1"/>
    <col min="32" max="16384" width="9.140625" style="3" hidden="1"/>
  </cols>
  <sheetData>
    <row r="1" spans="1:23" s="2" customFormat="1" ht="33.75">
      <c r="A1" s="26"/>
      <c r="B1" s="26"/>
      <c r="C1" s="26"/>
      <c r="D1" s="26" t="s">
        <v>35</v>
      </c>
      <c r="E1" s="26"/>
      <c r="F1" s="11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97"/>
      <c r="T1" s="97"/>
      <c r="U1" s="26"/>
      <c r="V1" s="26"/>
      <c r="W1" s="26"/>
    </row>
    <row r="2" spans="1:23" s="2" customFormat="1" ht="15">
      <c r="F2" s="110"/>
      <c r="G2" s="3"/>
      <c r="O2" s="3"/>
      <c r="P2" s="3"/>
    </row>
    <row r="3" spans="1:23">
      <c r="E3" s="3" t="s">
        <v>11</v>
      </c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1"/>
    </row>
    <row r="4" spans="1:23">
      <c r="A4" s="8">
        <v>1</v>
      </c>
      <c r="U4" s="15"/>
      <c r="V4" s="21"/>
    </row>
    <row r="5" spans="1:23">
      <c r="E5" s="23" t="s">
        <v>19</v>
      </c>
      <c r="I5" s="22">
        <f t="shared" ref="I5:U5" si="1">Calendar.Years</f>
        <v>2012</v>
      </c>
      <c r="J5" s="22">
        <f t="shared" si="1"/>
        <v>2013</v>
      </c>
      <c r="K5" s="22">
        <f t="shared" si="1"/>
        <v>2014</v>
      </c>
      <c r="L5" s="22">
        <f t="shared" si="1"/>
        <v>2015</v>
      </c>
      <c r="M5" s="22">
        <f t="shared" si="1"/>
        <v>2016</v>
      </c>
      <c r="N5" s="22">
        <f t="shared" si="1"/>
        <v>2017</v>
      </c>
      <c r="O5" s="22">
        <f t="shared" si="1"/>
        <v>2018</v>
      </c>
      <c r="P5" s="22">
        <f t="shared" si="1"/>
        <v>2019</v>
      </c>
      <c r="Q5" s="22">
        <f t="shared" si="1"/>
        <v>2020</v>
      </c>
      <c r="R5" s="22">
        <f t="shared" si="1"/>
        <v>2021</v>
      </c>
      <c r="S5" s="22">
        <f t="shared" si="1"/>
        <v>2022</v>
      </c>
      <c r="T5" s="22">
        <f t="shared" si="1"/>
        <v>2023</v>
      </c>
      <c r="U5" s="22">
        <f t="shared" si="1"/>
        <v>2024</v>
      </c>
      <c r="V5" s="21"/>
    </row>
    <row r="6" spans="1:2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2" customFormat="1" ht="15">
      <c r="A8" s="9"/>
      <c r="B8" s="13"/>
      <c r="C8" s="13"/>
      <c r="D8" s="11"/>
      <c r="E8" s="10" t="s">
        <v>33</v>
      </c>
      <c r="F8" s="1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96"/>
      <c r="T8" s="96"/>
      <c r="U8" s="11"/>
      <c r="V8" s="11"/>
      <c r="W8" s="11"/>
    </row>
    <row r="9" spans="1:23"/>
    <row r="10" spans="1:23">
      <c r="D10" s="68" t="s">
        <v>13</v>
      </c>
      <c r="E10" s="67" t="s">
        <v>34</v>
      </c>
      <c r="G10" s="6"/>
    </row>
    <row r="11" spans="1:23" s="15" customFormat="1">
      <c r="D11" s="70" t="s">
        <v>13</v>
      </c>
      <c r="E11" s="67" t="s">
        <v>122</v>
      </c>
      <c r="F11" s="110"/>
      <c r="G11" s="6"/>
    </row>
    <row r="12" spans="1:23">
      <c r="D12" s="68"/>
    </row>
    <row r="13" spans="1:23" s="12" customFormat="1" ht="15">
      <c r="A13" s="9"/>
      <c r="B13" s="13"/>
      <c r="C13" s="13"/>
      <c r="D13" s="11"/>
      <c r="E13" s="10" t="s">
        <v>36</v>
      </c>
      <c r="F13" s="1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96"/>
      <c r="T13" s="96"/>
      <c r="U13" s="11"/>
      <c r="V13" s="11"/>
      <c r="W13" s="11"/>
    </row>
    <row r="14" spans="1:23" s="15" customFormat="1">
      <c r="F14" s="110"/>
    </row>
    <row r="15" spans="1:23" s="15" customFormat="1">
      <c r="E15" s="14" t="s">
        <v>91</v>
      </c>
      <c r="F15" s="110"/>
    </row>
    <row r="16" spans="1:23" s="15" customFormat="1">
      <c r="D16" s="70" t="s">
        <v>37</v>
      </c>
      <c r="E16" s="72" t="s">
        <v>50</v>
      </c>
      <c r="F16" s="110"/>
      <c r="G16" s="91">
        <v>0.02</v>
      </c>
      <c r="H16" s="21" t="s">
        <v>52</v>
      </c>
    </row>
    <row r="17" spans="1:23" s="15" customFormat="1">
      <c r="D17" s="70" t="s">
        <v>37</v>
      </c>
      <c r="E17" s="72" t="s">
        <v>51</v>
      </c>
      <c r="F17" s="110"/>
      <c r="G17" s="91">
        <v>0.03</v>
      </c>
      <c r="H17" s="21" t="s">
        <v>53</v>
      </c>
    </row>
    <row r="18" spans="1:23" s="15" customFormat="1">
      <c r="D18" s="70"/>
      <c r="E18" s="67"/>
      <c r="F18" s="110"/>
      <c r="H18" s="21"/>
    </row>
    <row r="19" spans="1:23" s="15" customFormat="1">
      <c r="D19" s="70" t="s">
        <v>37</v>
      </c>
      <c r="E19" s="67" t="s">
        <v>38</v>
      </c>
      <c r="F19" s="110"/>
      <c r="G19" s="91">
        <v>0.03</v>
      </c>
      <c r="H19" s="21" t="s">
        <v>54</v>
      </c>
    </row>
    <row r="20" spans="1:23" customFormat="1">
      <c r="D20" s="70" t="s">
        <v>37</v>
      </c>
      <c r="E20" s="67" t="s">
        <v>123</v>
      </c>
      <c r="F20" s="110"/>
      <c r="G20" s="91"/>
      <c r="H20" s="21" t="s">
        <v>44</v>
      </c>
      <c r="L20" s="116"/>
    </row>
    <row r="21" spans="1:23" customFormat="1">
      <c r="F21" s="114"/>
      <c r="H21" s="3"/>
    </row>
    <row r="22" spans="1:23" customFormat="1">
      <c r="D22" s="70" t="s">
        <v>37</v>
      </c>
      <c r="E22" s="67" t="s">
        <v>90</v>
      </c>
      <c r="F22" s="114"/>
      <c r="G22" s="71">
        <v>0.06</v>
      </c>
      <c r="H22" s="21" t="s">
        <v>124</v>
      </c>
    </row>
    <row r="23" spans="1:23" s="15" customFormat="1">
      <c r="D23" s="68"/>
      <c r="F23" s="110"/>
    </row>
    <row r="24" spans="1:23" s="12" customFormat="1" ht="15">
      <c r="A24" s="9"/>
      <c r="B24" s="13"/>
      <c r="C24" s="13"/>
      <c r="D24" s="69"/>
      <c r="E24" s="10" t="s">
        <v>48</v>
      </c>
      <c r="F24" s="1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96"/>
      <c r="T24" s="96"/>
      <c r="U24" s="11"/>
      <c r="V24" s="11"/>
      <c r="W24" s="11"/>
    </row>
    <row r="25" spans="1:23" customFormat="1">
      <c r="F25" s="114"/>
    </row>
    <row r="26" spans="1:23">
      <c r="D26" s="68"/>
      <c r="E26" s="14" t="s">
        <v>39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21"/>
    </row>
    <row r="27" spans="1:23" s="67" customFormat="1">
      <c r="D27" s="70" t="s">
        <v>14</v>
      </c>
      <c r="E27" s="72" t="s">
        <v>93</v>
      </c>
      <c r="F27" s="110" t="s">
        <v>40</v>
      </c>
      <c r="I27" s="3"/>
      <c r="K27" s="18"/>
      <c r="L27" s="117"/>
      <c r="M27" s="102"/>
      <c r="N27" s="102"/>
      <c r="O27" s="102"/>
      <c r="P27" s="102"/>
      <c r="Q27" s="90"/>
      <c r="R27" s="90"/>
      <c r="S27" s="90"/>
      <c r="T27" s="90"/>
      <c r="U27" s="90"/>
      <c r="V27" s="21" t="s">
        <v>79</v>
      </c>
    </row>
    <row r="28" spans="1:23" s="67" customFormat="1">
      <c r="D28" s="70" t="s">
        <v>14</v>
      </c>
      <c r="E28" s="72" t="s">
        <v>94</v>
      </c>
      <c r="F28" s="110" t="s">
        <v>40</v>
      </c>
      <c r="I28" s="15"/>
      <c r="K28" s="18"/>
      <c r="L28" s="102"/>
      <c r="M28" s="102"/>
      <c r="N28" s="102"/>
      <c r="O28" s="102"/>
      <c r="P28" s="102"/>
      <c r="Q28" s="18"/>
      <c r="R28" s="18"/>
      <c r="S28" s="18"/>
      <c r="T28" s="18"/>
      <c r="U28" s="18"/>
      <c r="V28" s="21" t="s">
        <v>80</v>
      </c>
    </row>
    <row r="29" spans="1:23" s="15" customFormat="1">
      <c r="D29" s="68"/>
      <c r="F29" s="11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1"/>
    </row>
    <row r="30" spans="1:23" s="15" customFormat="1">
      <c r="D30" s="68"/>
      <c r="E30" s="14" t="s">
        <v>49</v>
      </c>
      <c r="F30" s="11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1"/>
    </row>
    <row r="31" spans="1:23" s="15" customFormat="1">
      <c r="D31" s="68"/>
      <c r="E31" s="76" t="s">
        <v>76</v>
      </c>
      <c r="F31" s="110"/>
      <c r="K31" s="18"/>
      <c r="Q31" s="18"/>
      <c r="R31" s="18"/>
      <c r="S31" s="18"/>
      <c r="T31" s="18"/>
      <c r="U31" s="18"/>
      <c r="V31" s="21"/>
    </row>
    <row r="32" spans="1:23" s="15" customFormat="1">
      <c r="D32" s="70" t="s">
        <v>14</v>
      </c>
      <c r="E32" s="87" t="s">
        <v>59</v>
      </c>
      <c r="F32" s="110" t="s">
        <v>41</v>
      </c>
      <c r="K32" s="18"/>
      <c r="L32" s="102"/>
      <c r="M32" s="102"/>
      <c r="N32" s="102"/>
      <c r="O32" s="102"/>
      <c r="P32" s="102"/>
      <c r="Q32" s="18"/>
      <c r="R32" s="18"/>
      <c r="S32" s="18"/>
      <c r="T32" s="18"/>
      <c r="U32" s="18"/>
      <c r="V32" s="21" t="s">
        <v>78</v>
      </c>
    </row>
    <row r="33" spans="1:23" s="15" customFormat="1">
      <c r="D33" s="70" t="s">
        <v>14</v>
      </c>
      <c r="E33" s="87" t="s">
        <v>60</v>
      </c>
      <c r="F33" s="110" t="s">
        <v>41</v>
      </c>
      <c r="K33" s="18"/>
      <c r="L33" s="102"/>
      <c r="M33" s="102"/>
      <c r="N33" s="102"/>
      <c r="O33" s="102"/>
      <c r="P33" s="102"/>
      <c r="Q33" s="18"/>
      <c r="R33" s="18"/>
      <c r="S33" s="18"/>
      <c r="T33" s="18"/>
      <c r="U33" s="18"/>
      <c r="V33" s="21" t="s">
        <v>77</v>
      </c>
    </row>
    <row r="34" spans="1:23" s="15" customFormat="1">
      <c r="F34" s="110"/>
      <c r="V34" s="21"/>
    </row>
    <row r="35" spans="1:23" s="12" customFormat="1" ht="15">
      <c r="A35" s="9"/>
      <c r="B35" s="13"/>
      <c r="C35" s="13"/>
      <c r="D35" s="69"/>
      <c r="E35" s="10" t="s">
        <v>74</v>
      </c>
      <c r="F35" s="1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96"/>
      <c r="T35" s="96"/>
      <c r="U35" s="11"/>
      <c r="V35" s="11"/>
      <c r="W35" s="11"/>
    </row>
    <row r="36" spans="1:23" customFormat="1">
      <c r="F36" s="114"/>
    </row>
    <row r="37" spans="1:23" s="15" customFormat="1">
      <c r="D37" s="68"/>
      <c r="E37" s="14" t="s">
        <v>75</v>
      </c>
      <c r="F37" s="110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21"/>
    </row>
    <row r="38" spans="1:23" s="67" customFormat="1">
      <c r="D38" s="70" t="s">
        <v>14</v>
      </c>
      <c r="E38" s="72" t="s">
        <v>108</v>
      </c>
      <c r="F38" s="110" t="s">
        <v>40</v>
      </c>
      <c r="J38" s="15"/>
      <c r="K38" s="117"/>
      <c r="L38" s="21" t="s">
        <v>110</v>
      </c>
      <c r="M38" s="21"/>
      <c r="N38" s="21"/>
      <c r="O38" s="21"/>
      <c r="P38" s="21"/>
      <c r="Q38" s="21"/>
      <c r="R38" s="18"/>
      <c r="S38" s="18"/>
      <c r="T38" s="18"/>
      <c r="U38" s="18"/>
      <c r="V38" s="21"/>
    </row>
    <row r="39" spans="1:23" s="67" customFormat="1">
      <c r="D39" s="70" t="s">
        <v>14</v>
      </c>
      <c r="E39" s="72" t="s">
        <v>109</v>
      </c>
      <c r="F39" s="110" t="s">
        <v>40</v>
      </c>
      <c r="J39" s="15"/>
      <c r="K39" s="102"/>
      <c r="L39" s="21" t="s">
        <v>111</v>
      </c>
      <c r="M39" s="21"/>
      <c r="N39" s="21"/>
      <c r="O39" s="21"/>
      <c r="P39" s="21"/>
      <c r="Q39" s="21"/>
      <c r="R39" s="18"/>
      <c r="S39" s="18"/>
      <c r="T39" s="18"/>
      <c r="U39" s="18"/>
      <c r="V39" s="21"/>
    </row>
    <row r="40" spans="1:23" s="15" customFormat="1">
      <c r="D40" s="70" t="s">
        <v>46</v>
      </c>
      <c r="E40" s="72" t="s">
        <v>45</v>
      </c>
      <c r="F40" s="110"/>
      <c r="G40" s="78">
        <v>2</v>
      </c>
      <c r="H40" s="21" t="s">
        <v>47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21"/>
    </row>
    <row r="41" spans="1:23" s="15" customFormat="1" ht="13.5" thickBot="1">
      <c r="D41" s="70"/>
      <c r="E41" s="67"/>
      <c r="F41" s="110"/>
      <c r="H41" s="21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21"/>
    </row>
    <row r="42" spans="1:23" ht="13.5" thickBot="1">
      <c r="A42" s="16" t="s">
        <v>21</v>
      </c>
      <c r="B42" s="17"/>
      <c r="C42" s="17"/>
      <c r="D42" s="17"/>
      <c r="E42" s="17"/>
      <c r="F42" s="112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/>
    <row r="44" spans="1:23" hidden="1"/>
    <row r="45" spans="1:23" hidden="1"/>
    <row r="46" spans="1:23" hidden="1"/>
    <row r="47" spans="1:23" hidden="1"/>
    <row r="48" spans="1:23" hidden="1"/>
  </sheetData>
  <dataValidations count="1">
    <dataValidation type="list" allowBlank="1" showInputMessage="1" showErrorMessage="1" sqref="G11">
      <formula1>"WaSC,WOC"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AB37"/>
  <sheetViews>
    <sheetView zoomScale="75" zoomScaleNormal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P11" sqref="P11"/>
    </sheetView>
  </sheetViews>
  <sheetFormatPr defaultColWidth="0" defaultRowHeight="0" customHeight="1" zeroHeight="1"/>
  <cols>
    <col min="1" max="3" width="4.7109375" style="40" customWidth="1"/>
    <col min="4" max="4" width="11.7109375" style="40" customWidth="1"/>
    <col min="5" max="5" width="53.140625" style="40" customWidth="1"/>
    <col min="6" max="7" width="2.7109375" style="40" customWidth="1"/>
    <col min="8" max="21" width="11" style="40" customWidth="1"/>
    <col min="22" max="22" width="22.28515625" style="55" bestFit="1" customWidth="1"/>
    <col min="23" max="28" width="8.85546875" style="40" hidden="1" customWidth="1"/>
    <col min="29" max="259" width="0" style="40" hidden="1" customWidth="1"/>
    <col min="260" max="16384" width="0" style="40" hidden="1"/>
  </cols>
  <sheetData>
    <row r="1" spans="1:24" s="32" customFormat="1" ht="33.75">
      <c r="A1" s="24"/>
      <c r="B1" s="24"/>
      <c r="C1" s="25"/>
      <c r="D1" s="26" t="s">
        <v>26</v>
      </c>
      <c r="E1" s="26"/>
      <c r="F1" s="26"/>
      <c r="G1" s="26"/>
      <c r="H1" s="26"/>
      <c r="I1" s="27"/>
      <c r="J1" s="27"/>
      <c r="K1" s="28"/>
      <c r="L1" s="28"/>
      <c r="M1" s="27"/>
      <c r="N1" s="27"/>
      <c r="O1" s="27"/>
      <c r="P1" s="27"/>
      <c r="Q1" s="27"/>
      <c r="R1" s="27"/>
      <c r="S1" s="27"/>
      <c r="T1" s="27"/>
      <c r="U1" s="27"/>
      <c r="V1" s="29"/>
      <c r="W1" s="30"/>
      <c r="X1" s="31"/>
    </row>
    <row r="2" spans="1:24" s="32" customFormat="1" ht="12.75">
      <c r="A2" s="33"/>
      <c r="B2" s="34"/>
      <c r="C2" s="35"/>
      <c r="D2" s="34"/>
      <c r="E2" s="36"/>
      <c r="F2" s="36"/>
      <c r="G2" s="36"/>
      <c r="H2" s="37"/>
      <c r="I2" s="38"/>
      <c r="J2" s="38"/>
      <c r="K2" s="38"/>
      <c r="L2" s="38"/>
      <c r="M2" s="38"/>
      <c r="S2" s="39"/>
      <c r="T2" s="39"/>
      <c r="U2" s="39"/>
      <c r="V2" s="40"/>
      <c r="W2" s="30"/>
      <c r="X2" s="31"/>
    </row>
    <row r="3" spans="1:24" s="46" customFormat="1" ht="15">
      <c r="A3" s="41"/>
      <c r="B3" s="42"/>
      <c r="C3" s="43"/>
      <c r="D3" s="42"/>
      <c r="E3" s="44" t="s">
        <v>11</v>
      </c>
      <c r="F3" s="44"/>
      <c r="G3" s="44"/>
      <c r="H3" s="4" t="s">
        <v>22</v>
      </c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45"/>
    </row>
    <row r="4" spans="1:24" s="49" customFormat="1" ht="18" customHeight="1">
      <c r="A4" s="33"/>
      <c r="B4" s="34"/>
      <c r="C4" s="35"/>
      <c r="D4" s="34"/>
      <c r="E4" s="47"/>
      <c r="F4" s="47"/>
      <c r="G4" s="47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48"/>
    </row>
    <row r="5" spans="1:24" s="41" customFormat="1" ht="12.75">
      <c r="B5" s="42"/>
      <c r="C5" s="43"/>
      <c r="D5" s="42"/>
      <c r="E5" s="42" t="s">
        <v>23</v>
      </c>
      <c r="F5" s="42"/>
      <c r="G5" s="42"/>
      <c r="H5" s="22">
        <v>2011</v>
      </c>
      <c r="I5" s="22">
        <f t="shared" ref="I5:U5" si="1">Calendar.Years</f>
        <v>2012</v>
      </c>
      <c r="J5" s="22">
        <f t="shared" si="1"/>
        <v>2013</v>
      </c>
      <c r="K5" s="22">
        <f t="shared" si="1"/>
        <v>2014</v>
      </c>
      <c r="L5" s="22">
        <f t="shared" si="1"/>
        <v>2015</v>
      </c>
      <c r="M5" s="22">
        <f t="shared" si="1"/>
        <v>2016</v>
      </c>
      <c r="N5" s="22">
        <f t="shared" si="1"/>
        <v>2017</v>
      </c>
      <c r="O5" s="22">
        <f t="shared" si="1"/>
        <v>2018</v>
      </c>
      <c r="P5" s="22">
        <f t="shared" si="1"/>
        <v>2019</v>
      </c>
      <c r="Q5" s="22">
        <f t="shared" si="1"/>
        <v>2020</v>
      </c>
      <c r="R5" s="22">
        <f t="shared" si="1"/>
        <v>2021</v>
      </c>
      <c r="S5" s="22">
        <f t="shared" si="1"/>
        <v>2022</v>
      </c>
      <c r="T5" s="22">
        <f t="shared" si="1"/>
        <v>2023</v>
      </c>
      <c r="U5" s="22">
        <f t="shared" si="1"/>
        <v>2024</v>
      </c>
      <c r="V5" s="50"/>
    </row>
    <row r="6" spans="1:24" s="33" customFormat="1" ht="12.75">
      <c r="B6" s="34"/>
      <c r="C6" s="35"/>
      <c r="D6" s="34"/>
      <c r="E6" s="15" t="s">
        <v>12</v>
      </c>
      <c r="F6" s="34"/>
      <c r="G6" s="34"/>
      <c r="H6" s="8">
        <v>-3</v>
      </c>
      <c r="I6" s="8">
        <v>-2</v>
      </c>
      <c r="J6" s="8">
        <v>-1</v>
      </c>
      <c r="K6" s="8">
        <v>0</v>
      </c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51"/>
    </row>
    <row r="7" spans="1:24" s="33" customFormat="1" ht="12.75" customHeight="1">
      <c r="B7" s="34"/>
      <c r="C7" s="35"/>
      <c r="D7" s="34"/>
      <c r="F7" s="54"/>
      <c r="G7" s="54"/>
      <c r="I7" s="52" t="s">
        <v>24</v>
      </c>
      <c r="J7" s="52" t="s">
        <v>24</v>
      </c>
      <c r="K7" s="52" t="s">
        <v>24</v>
      </c>
      <c r="L7" s="52" t="s">
        <v>24</v>
      </c>
      <c r="M7" s="52" t="s">
        <v>24</v>
      </c>
      <c r="N7" s="52" t="s">
        <v>24</v>
      </c>
      <c r="O7" s="52" t="s">
        <v>24</v>
      </c>
      <c r="P7" s="52" t="s">
        <v>24</v>
      </c>
      <c r="Q7" s="52" t="s">
        <v>24</v>
      </c>
      <c r="R7" s="52" t="s">
        <v>24</v>
      </c>
      <c r="S7" s="52" t="s">
        <v>24</v>
      </c>
      <c r="T7" s="52" t="s">
        <v>24</v>
      </c>
      <c r="U7" s="52" t="s">
        <v>24</v>
      </c>
      <c r="V7" s="51"/>
    </row>
    <row r="8" spans="1:24" s="33" customFormat="1" ht="12.75" customHeight="1">
      <c r="A8" s="9"/>
      <c r="B8" s="13"/>
      <c r="C8" s="13"/>
      <c r="D8" s="11"/>
      <c r="E8" s="10" t="s">
        <v>20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4" s="33" customFormat="1" ht="12.75" customHeight="1">
      <c r="B9" s="34"/>
      <c r="C9" s="58"/>
      <c r="D9" s="53"/>
      <c r="E9" s="59"/>
      <c r="F9" s="59"/>
      <c r="G9" s="59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1"/>
    </row>
    <row r="10" spans="1:24" s="33" customFormat="1" ht="12.75" customHeight="1">
      <c r="B10" s="34"/>
      <c r="C10" s="58"/>
      <c r="D10" s="53"/>
      <c r="E10" s="66" t="s">
        <v>89</v>
      </c>
      <c r="F10" s="59"/>
      <c r="G10" s="59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1"/>
    </row>
    <row r="11" spans="1:24" s="33" customFormat="1" ht="12.75" customHeight="1">
      <c r="B11" s="34"/>
      <c r="C11" s="58"/>
      <c r="D11" s="53" t="s">
        <v>25</v>
      </c>
      <c r="E11" s="94" t="s">
        <v>125</v>
      </c>
      <c r="F11" s="59"/>
      <c r="G11" s="59"/>
      <c r="I11" s="56">
        <v>1</v>
      </c>
      <c r="J11" s="56">
        <v>1.0297693920335429</v>
      </c>
      <c r="K11" s="56">
        <v>1.0570230607966458</v>
      </c>
      <c r="L11" s="56">
        <v>1.0882407999304404</v>
      </c>
      <c r="M11" s="56">
        <v>1.1187115423284928</v>
      </c>
      <c r="N11" s="56">
        <v>1.1567477347676616</v>
      </c>
      <c r="O11" s="56">
        <v>1.1972339054845298</v>
      </c>
      <c r="P11" s="56">
        <v>1.2367426243655191</v>
      </c>
      <c r="Q11" s="56">
        <v>1.27508164572085</v>
      </c>
      <c r="R11" s="56">
        <v>1.3146091767381964</v>
      </c>
      <c r="S11" s="56">
        <v>1.3553620612170802</v>
      </c>
      <c r="T11" s="56">
        <v>1.3553620612170802</v>
      </c>
      <c r="U11" s="56">
        <v>1.3553620612170802</v>
      </c>
      <c r="V11" s="51" t="s">
        <v>114</v>
      </c>
    </row>
    <row r="12" spans="1:24" s="33" customFormat="1" ht="12.75" customHeight="1" thickBot="1">
      <c r="B12" s="60"/>
      <c r="C12" s="34"/>
      <c r="E12" s="94"/>
    </row>
    <row r="13" spans="1:24" ht="12.75" customHeight="1" thickBot="1">
      <c r="A13" s="61" t="s">
        <v>21</v>
      </c>
      <c r="B13" s="62"/>
      <c r="C13" s="62"/>
      <c r="D13" s="62"/>
      <c r="E13" s="63"/>
      <c r="F13" s="63"/>
      <c r="G13" s="63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4"/>
    </row>
    <row r="14" spans="1:24" ht="12.75" customHeight="1">
      <c r="E14" s="65"/>
      <c r="F14" s="65"/>
      <c r="G14" s="65"/>
    </row>
    <row r="15" spans="1:24" ht="12.75" hidden="1" customHeight="1"/>
    <row r="16" spans="1:24" ht="12.75" hidden="1" customHeight="1"/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  <row r="22" ht="12.75" hidden="1" customHeight="1"/>
    <row r="23" ht="12.75" hidden="1" customHeight="1"/>
    <row r="24" ht="12.75" hidden="1" customHeight="1"/>
    <row r="25" ht="12.75" hidden="1" customHeight="1"/>
    <row r="26" ht="12.75" hidden="1" customHeight="1"/>
    <row r="27" ht="12.75" hidden="1" customHeight="1"/>
    <row r="28" ht="12.75" hidden="1" customHeight="1"/>
    <row r="29" ht="12.75" hidden="1" customHeight="1"/>
    <row r="30" ht="12.75" hidden="1" customHeight="1"/>
    <row r="31" ht="12.75" hidden="1" customHeight="1"/>
    <row r="32" ht="12.75" hidden="1" customHeight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</sheetData>
  <dataConsolidate/>
  <pageMargins left="0.74803149606299213" right="0.74803149606299213" top="0.98425196850393704" bottom="0.98425196850393704" header="0.51181102362204722" footer="0.51181102362204722"/>
  <pageSetup paperSize="8" scale="73" fitToHeight="0" orientation="landscape" r:id="rId1"/>
  <headerFooter alignWithMargins="0">
    <oddHeader>&amp;L&amp;F&amp;C&amp;A&amp;R&amp;D &amp;T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107" customWidth="1"/>
    <col min="3" max="3" width="8" style="10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106"/>
    </row>
    <row r="2" spans="1:24" ht="15">
      <c r="A2" s="108"/>
      <c r="B2" s="108"/>
      <c r="C2" s="108"/>
      <c r="D2" s="2"/>
      <c r="E2" s="2"/>
      <c r="F2" s="67"/>
      <c r="G2" s="67"/>
      <c r="H2" s="2"/>
      <c r="I2" s="2"/>
      <c r="J2" s="2"/>
      <c r="K2" s="2"/>
      <c r="L2" s="2"/>
      <c r="M2" s="2"/>
      <c r="N2" s="2"/>
      <c r="O2" s="67"/>
      <c r="P2" s="67"/>
      <c r="Q2" s="2"/>
      <c r="R2" s="2"/>
      <c r="S2" s="2"/>
      <c r="T2" s="2"/>
      <c r="U2" s="2"/>
      <c r="V2" s="2"/>
      <c r="W2" s="2"/>
      <c r="X2" s="2"/>
    </row>
    <row r="3" spans="1:24" ht="15" hidden="1">
      <c r="A3" s="108"/>
      <c r="B3" s="108"/>
      <c r="C3" s="108"/>
      <c r="D3" s="2"/>
      <c r="E3" s="2"/>
      <c r="F3" s="67"/>
      <c r="G3" s="67"/>
      <c r="H3" s="2"/>
      <c r="I3" s="2"/>
      <c r="J3" s="2"/>
      <c r="K3" s="2"/>
      <c r="L3" s="2"/>
      <c r="M3" s="2"/>
      <c r="N3" s="2"/>
      <c r="O3" s="67"/>
      <c r="P3" s="67"/>
      <c r="Q3" s="2"/>
      <c r="R3" s="2"/>
      <c r="S3" s="2"/>
      <c r="T3" s="2"/>
      <c r="U3" s="2"/>
      <c r="V3" s="2"/>
      <c r="W3" s="2"/>
      <c r="X3" s="2"/>
    </row>
    <row r="4" spans="1:24" ht="15" hidden="1">
      <c r="A4" s="108"/>
      <c r="B4" s="108"/>
      <c r="C4" s="108"/>
      <c r="D4" s="2"/>
      <c r="E4" s="2"/>
      <c r="F4" s="67"/>
      <c r="G4" s="67"/>
      <c r="H4" s="2"/>
      <c r="I4" s="2"/>
      <c r="J4" s="2"/>
      <c r="K4" s="2"/>
      <c r="L4" s="2"/>
      <c r="M4" s="2"/>
      <c r="N4" s="2"/>
      <c r="O4" s="67"/>
      <c r="P4" s="67"/>
      <c r="Q4" s="2"/>
      <c r="R4" s="2"/>
      <c r="S4" s="2"/>
      <c r="T4" s="2"/>
      <c r="U4" s="2"/>
      <c r="V4" s="2"/>
      <c r="W4" s="2"/>
      <c r="X4" s="2"/>
    </row>
    <row r="5" spans="1:24" ht="15" hidden="1">
      <c r="A5" s="108"/>
      <c r="B5" s="108"/>
      <c r="C5" s="108"/>
      <c r="D5" s="2"/>
      <c r="E5" s="2"/>
      <c r="F5" s="67"/>
      <c r="G5" s="67"/>
      <c r="H5" s="2"/>
      <c r="I5" s="2"/>
      <c r="J5" s="2"/>
      <c r="K5" s="2"/>
      <c r="L5" s="2"/>
      <c r="M5" s="2"/>
      <c r="N5" s="2"/>
      <c r="O5" s="67"/>
      <c r="P5" s="67"/>
      <c r="Q5" s="2"/>
      <c r="R5" s="2"/>
      <c r="S5" s="2"/>
      <c r="T5" s="2"/>
      <c r="U5" s="2"/>
      <c r="V5" s="2"/>
      <c r="W5" s="2"/>
      <c r="X5" s="2"/>
    </row>
    <row r="6" spans="1:24" ht="15" hidden="1">
      <c r="A6" s="108"/>
      <c r="B6" s="108"/>
      <c r="C6" s="108"/>
      <c r="D6" s="2"/>
      <c r="E6" s="2"/>
      <c r="F6" s="67"/>
      <c r="G6" s="67"/>
      <c r="H6" s="2"/>
      <c r="I6" s="2"/>
      <c r="J6" s="2"/>
      <c r="K6" s="2"/>
      <c r="L6" s="2"/>
      <c r="M6" s="2"/>
      <c r="N6" s="2"/>
      <c r="O6" s="67"/>
      <c r="P6" s="67"/>
      <c r="Q6" s="2"/>
      <c r="R6" s="2"/>
      <c r="S6" s="2"/>
      <c r="T6" s="2"/>
      <c r="U6" s="2"/>
      <c r="V6" s="2"/>
      <c r="W6" s="2"/>
      <c r="X6" s="2"/>
    </row>
    <row r="7" spans="1:24" ht="15" hidden="1">
      <c r="A7" s="108"/>
      <c r="B7" s="108"/>
      <c r="C7" s="108"/>
      <c r="D7" s="2"/>
      <c r="E7" s="2"/>
      <c r="F7" s="67"/>
      <c r="G7" s="67"/>
      <c r="H7" s="2"/>
      <c r="I7" s="2"/>
      <c r="J7" s="2"/>
      <c r="K7" s="2"/>
      <c r="L7" s="2"/>
      <c r="M7" s="2"/>
      <c r="N7" s="2"/>
      <c r="O7" s="67"/>
      <c r="P7" s="67"/>
      <c r="Q7" s="2"/>
      <c r="R7" s="2"/>
      <c r="S7" s="2"/>
      <c r="T7" s="2"/>
      <c r="U7" s="2"/>
      <c r="V7" s="2"/>
      <c r="W7" s="2"/>
      <c r="X7" s="2"/>
    </row>
    <row r="8" spans="1:24" ht="15" hidden="1">
      <c r="A8" s="108"/>
      <c r="B8" s="108"/>
      <c r="C8" s="108"/>
      <c r="D8" s="2"/>
      <c r="E8" s="2"/>
      <c r="F8" s="67"/>
      <c r="G8" s="67"/>
      <c r="H8" s="2"/>
      <c r="I8" s="2"/>
      <c r="J8" s="2"/>
      <c r="K8" s="2"/>
      <c r="L8" s="2"/>
      <c r="M8" s="2"/>
      <c r="N8" s="2"/>
      <c r="O8" s="67"/>
      <c r="P8" s="67"/>
      <c r="Q8" s="2"/>
      <c r="R8" s="2"/>
      <c r="S8" s="2"/>
      <c r="T8" s="2"/>
      <c r="U8" s="2"/>
      <c r="V8" s="2"/>
      <c r="W8" s="2"/>
      <c r="X8" s="2"/>
    </row>
    <row r="9" spans="1:24" ht="15" hidden="1">
      <c r="A9" s="108"/>
      <c r="B9" s="108"/>
      <c r="C9" s="108"/>
      <c r="D9" s="2"/>
      <c r="E9" s="2"/>
      <c r="F9" s="67"/>
      <c r="G9" s="67"/>
      <c r="H9" s="2"/>
      <c r="I9" s="2"/>
      <c r="J9" s="2"/>
      <c r="K9" s="2"/>
      <c r="L9" s="2"/>
      <c r="M9" s="2"/>
      <c r="N9" s="2"/>
      <c r="O9" s="67"/>
      <c r="P9" s="67"/>
      <c r="Q9" s="2"/>
      <c r="R9" s="2"/>
      <c r="S9" s="2"/>
      <c r="T9" s="2"/>
      <c r="U9" s="2"/>
      <c r="V9" s="2"/>
      <c r="W9" s="2"/>
      <c r="X9" s="2"/>
    </row>
    <row r="10" spans="1:24" ht="15" hidden="1">
      <c r="A10" s="108"/>
      <c r="B10" s="108"/>
      <c r="C10" s="108"/>
      <c r="D10" s="2"/>
      <c r="E10" s="2"/>
      <c r="F10" s="67"/>
      <c r="G10" s="67"/>
      <c r="H10" s="2"/>
      <c r="I10" s="2"/>
      <c r="J10" s="2"/>
      <c r="K10" s="2"/>
      <c r="L10" s="2"/>
      <c r="M10" s="2"/>
      <c r="N10" s="2"/>
      <c r="O10" s="67"/>
      <c r="P10" s="67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108"/>
      <c r="B11" s="108"/>
      <c r="C11" s="108"/>
      <c r="D11" s="2"/>
      <c r="E11" s="2"/>
      <c r="F11" s="67"/>
      <c r="G11" s="67"/>
      <c r="H11" s="2"/>
      <c r="I11" s="2"/>
      <c r="J11" s="2"/>
      <c r="K11" s="2"/>
      <c r="L11" s="2"/>
      <c r="M11" s="2"/>
      <c r="N11" s="2"/>
      <c r="O11" s="67"/>
      <c r="P11" s="67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108"/>
      <c r="B12" s="108"/>
      <c r="C12" s="108"/>
      <c r="D12" s="2"/>
      <c r="E12" s="2"/>
      <c r="F12" s="67"/>
      <c r="G12" s="67"/>
      <c r="H12" s="2"/>
      <c r="I12" s="2"/>
      <c r="J12" s="2"/>
      <c r="K12" s="2"/>
      <c r="L12" s="2"/>
      <c r="M12" s="2"/>
      <c r="N12" s="2"/>
      <c r="O12" s="67"/>
      <c r="P12" s="67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108"/>
      <c r="B13" s="108"/>
      <c r="C13" s="108"/>
      <c r="D13" s="2"/>
      <c r="E13" s="2"/>
      <c r="F13" s="67"/>
      <c r="G13" s="67"/>
      <c r="H13" s="2"/>
      <c r="I13" s="2"/>
      <c r="J13" s="2"/>
      <c r="K13" s="2"/>
      <c r="L13" s="2"/>
      <c r="M13" s="2"/>
      <c r="N13" s="2"/>
      <c r="O13" s="67"/>
      <c r="P13" s="67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108"/>
      <c r="B14" s="108"/>
      <c r="C14" s="108"/>
      <c r="D14" s="2"/>
      <c r="E14" s="2"/>
      <c r="F14" s="67"/>
      <c r="G14" s="67"/>
      <c r="H14" s="2"/>
      <c r="I14" s="2"/>
      <c r="J14" s="2"/>
      <c r="K14" s="2"/>
      <c r="L14" s="2"/>
      <c r="M14" s="2"/>
      <c r="N14" s="2"/>
      <c r="O14" s="67"/>
      <c r="P14" s="67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108"/>
      <c r="B15" s="108"/>
      <c r="C15" s="108"/>
      <c r="D15" s="2"/>
      <c r="E15" s="2"/>
      <c r="F15" s="67"/>
      <c r="G15" s="67"/>
      <c r="H15" s="2"/>
      <c r="I15" s="2"/>
      <c r="J15" s="2"/>
      <c r="K15" s="2"/>
      <c r="L15" s="2"/>
      <c r="M15" s="2"/>
      <c r="N15" s="2"/>
      <c r="O15" s="67"/>
      <c r="P15" s="67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39997558519241921"/>
  </sheetPr>
  <dimension ref="A1:W124"/>
  <sheetViews>
    <sheetView tabSelected="1" zoomScale="75" zoomScaleNormal="75" workbookViewId="0">
      <pane xSplit="8" ySplit="7" topLeftCell="I13" activePane="bottomRight" state="frozen"/>
      <selection activeCell="P41" sqref="P41"/>
      <selection pane="topRight" activeCell="P41" sqref="P41"/>
      <selection pane="bottomLeft" activeCell="P41" sqref="P41"/>
      <selection pane="bottomRight" activeCell="K18" sqref="K18"/>
    </sheetView>
  </sheetViews>
  <sheetFormatPr defaultColWidth="0" defaultRowHeight="12.75" zeroHeight="1"/>
  <cols>
    <col min="1" max="3" width="2.7109375" customWidth="1"/>
    <col min="4" max="4" width="9.140625" customWidth="1"/>
    <col min="5" max="5" width="68.85546875" customWidth="1"/>
    <col min="6" max="6" width="15.7109375" style="114" customWidth="1"/>
    <col min="7" max="8" width="2.7109375" customWidth="1"/>
    <col min="9" max="21" width="10.5703125" customWidth="1"/>
    <col min="22" max="22" width="26.28515625" bestFit="1" customWidth="1"/>
    <col min="23" max="23" width="9.140625" customWidth="1"/>
    <col min="24" max="28" width="0" hidden="1" customWidth="1"/>
  </cols>
  <sheetData>
    <row r="1" spans="1:23" s="2" customFormat="1" ht="33.75">
      <c r="A1" s="26"/>
      <c r="B1" s="26"/>
      <c r="C1" s="26"/>
      <c r="D1" s="26" t="s">
        <v>67</v>
      </c>
      <c r="E1" s="26"/>
      <c r="F1" s="115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97"/>
      <c r="U1" s="97"/>
      <c r="V1" s="26"/>
      <c r="W1" s="26"/>
    </row>
    <row r="2" spans="1:23" s="2" customFormat="1" ht="15">
      <c r="F2" s="110"/>
      <c r="G2" s="15"/>
      <c r="O2" s="15"/>
      <c r="P2" s="15"/>
    </row>
    <row r="3" spans="1:23" s="15" customFormat="1">
      <c r="E3" s="15" t="s">
        <v>11</v>
      </c>
      <c r="F3" s="110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1"/>
    </row>
    <row r="4" spans="1:23" s="15" customFormat="1">
      <c r="A4" s="8">
        <v>1</v>
      </c>
      <c r="F4" s="110"/>
      <c r="V4" s="21"/>
    </row>
    <row r="5" spans="1:23" s="15" customFormat="1">
      <c r="E5" s="23" t="s">
        <v>19</v>
      </c>
      <c r="F5" s="110"/>
      <c r="I5" s="22">
        <f t="shared" ref="I5:U5" si="1">Calendar.Years</f>
        <v>2012</v>
      </c>
      <c r="J5" s="22">
        <f t="shared" si="1"/>
        <v>2013</v>
      </c>
      <c r="K5" s="22">
        <f t="shared" si="1"/>
        <v>2014</v>
      </c>
      <c r="L5" s="22">
        <f t="shared" si="1"/>
        <v>2015</v>
      </c>
      <c r="M5" s="22">
        <f t="shared" si="1"/>
        <v>2016</v>
      </c>
      <c r="N5" s="22">
        <f t="shared" si="1"/>
        <v>2017</v>
      </c>
      <c r="O5" s="103">
        <f t="shared" si="1"/>
        <v>2018</v>
      </c>
      <c r="P5" s="103">
        <f t="shared" si="1"/>
        <v>2019</v>
      </c>
      <c r="Q5" s="22">
        <f t="shared" si="1"/>
        <v>2020</v>
      </c>
      <c r="R5" s="22">
        <f t="shared" si="1"/>
        <v>2021</v>
      </c>
      <c r="S5" s="22">
        <f t="shared" si="1"/>
        <v>2022</v>
      </c>
      <c r="T5" s="22">
        <f t="shared" si="1"/>
        <v>2023</v>
      </c>
      <c r="U5" s="22">
        <f t="shared" si="1"/>
        <v>2024</v>
      </c>
      <c r="V5" s="21"/>
    </row>
    <row r="6" spans="1:23" s="15" customFormat="1">
      <c r="E6" s="15" t="s">
        <v>12</v>
      </c>
      <c r="F6" s="110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2" customFormat="1" ht="15">
      <c r="A8" s="9"/>
      <c r="B8" s="13"/>
      <c r="C8" s="13"/>
      <c r="D8" s="69"/>
      <c r="E8" s="10" t="s">
        <v>83</v>
      </c>
      <c r="F8" s="111"/>
      <c r="G8" s="11"/>
      <c r="H8" s="11"/>
      <c r="I8" s="11"/>
      <c r="J8" s="11"/>
      <c r="K8" s="11"/>
      <c r="L8" s="19"/>
      <c r="M8" s="19"/>
      <c r="N8" s="19"/>
      <c r="O8" s="19"/>
      <c r="P8" s="19"/>
      <c r="Q8" s="19"/>
      <c r="R8" s="19"/>
      <c r="S8" s="19"/>
      <c r="T8" s="98"/>
      <c r="U8" s="98"/>
      <c r="V8" s="11"/>
      <c r="W8" s="11"/>
    </row>
    <row r="9" spans="1:23" s="3" customFormat="1">
      <c r="D9" s="68"/>
      <c r="F9" s="110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3" s="15" customFormat="1">
      <c r="D10" s="68"/>
      <c r="E10" s="110" t="s">
        <v>85</v>
      </c>
      <c r="F10" s="110"/>
      <c r="K10" s="95"/>
      <c r="L10" s="90"/>
      <c r="M10" s="90"/>
      <c r="N10" s="90"/>
      <c r="O10" s="90"/>
      <c r="P10" s="90"/>
      <c r="Q10" s="90"/>
      <c r="R10" s="90"/>
      <c r="S10" s="18"/>
      <c r="T10" s="18"/>
      <c r="U10" s="18"/>
    </row>
    <row r="11" spans="1:23" s="15" customFormat="1">
      <c r="D11" s="68"/>
      <c r="E11" s="14" t="s">
        <v>42</v>
      </c>
      <c r="F11" s="110"/>
      <c r="L11" s="18"/>
      <c r="M11" s="18"/>
      <c r="N11" s="18"/>
      <c r="O11" s="18"/>
      <c r="P11" s="18"/>
      <c r="Q11" s="101"/>
      <c r="R11" s="101"/>
      <c r="S11" s="18"/>
      <c r="T11" s="18"/>
      <c r="U11" s="18"/>
    </row>
    <row r="12" spans="1:23" s="15" customFormat="1">
      <c r="D12" s="70" t="s">
        <v>14</v>
      </c>
      <c r="E12" s="72" t="s">
        <v>71</v>
      </c>
      <c r="F12" s="110" t="s">
        <v>40</v>
      </c>
      <c r="K12" s="85"/>
      <c r="L12" s="85">
        <f t="shared" ref="L12:P12" si="2">AllRev.Water</f>
        <v>0</v>
      </c>
      <c r="M12" s="85">
        <f t="shared" si="2"/>
        <v>0</v>
      </c>
      <c r="N12" s="85">
        <f t="shared" si="2"/>
        <v>0</v>
      </c>
      <c r="O12" s="85">
        <f t="shared" si="2"/>
        <v>0</v>
      </c>
      <c r="P12" s="85">
        <f t="shared" si="2"/>
        <v>0</v>
      </c>
      <c r="Q12" s="18"/>
      <c r="R12" s="18"/>
      <c r="S12" s="18"/>
      <c r="T12" s="18"/>
      <c r="U12" s="18"/>
    </row>
    <row r="13" spans="1:23" s="15" customFormat="1">
      <c r="D13" s="70" t="s">
        <v>14</v>
      </c>
      <c r="E13" s="72" t="s">
        <v>72</v>
      </c>
      <c r="F13" s="110" t="s">
        <v>41</v>
      </c>
      <c r="K13" s="85"/>
      <c r="L13" s="85">
        <f t="shared" ref="L13:P13" si="3">L12*Indexation.Nov12.Actual</f>
        <v>0</v>
      </c>
      <c r="M13" s="85">
        <f t="shared" si="3"/>
        <v>0</v>
      </c>
      <c r="N13" s="85">
        <f t="shared" si="3"/>
        <v>0</v>
      </c>
      <c r="O13" s="85">
        <f t="shared" si="3"/>
        <v>0</v>
      </c>
      <c r="P13" s="85">
        <f t="shared" si="3"/>
        <v>0</v>
      </c>
      <c r="Q13" s="90"/>
      <c r="R13" s="90"/>
      <c r="S13" s="90"/>
      <c r="T13" s="90"/>
      <c r="U13" s="90"/>
      <c r="V13" s="21" t="s">
        <v>81</v>
      </c>
    </row>
    <row r="14" spans="1:23" s="15" customFormat="1">
      <c r="D14" s="70"/>
      <c r="E14" s="67"/>
      <c r="F14" s="110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3" s="15" customFormat="1">
      <c r="D15" s="68"/>
      <c r="E15" s="110" t="s">
        <v>84</v>
      </c>
      <c r="F15" s="110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3" s="15" customFormat="1">
      <c r="D16" s="68"/>
      <c r="E16" s="14" t="s">
        <v>43</v>
      </c>
      <c r="F16" s="110"/>
      <c r="S16" s="18"/>
      <c r="T16" s="18"/>
      <c r="U16" s="18"/>
    </row>
    <row r="17" spans="4:22" s="15" customFormat="1">
      <c r="D17" s="70" t="s">
        <v>14</v>
      </c>
      <c r="E17" s="72" t="s">
        <v>32</v>
      </c>
      <c r="F17" s="110" t="s">
        <v>40</v>
      </c>
      <c r="K17" s="77">
        <f>BlindYear.1415.Adj.Water</f>
        <v>0</v>
      </c>
      <c r="L17" s="21" t="s">
        <v>65</v>
      </c>
      <c r="S17" s="18"/>
      <c r="T17" s="18"/>
      <c r="U17" s="18"/>
    </row>
    <row r="18" spans="4:22" s="15" customFormat="1">
      <c r="D18" s="70" t="s">
        <v>14</v>
      </c>
      <c r="E18" s="72" t="s">
        <v>126</v>
      </c>
      <c r="F18" s="110" t="s">
        <v>40</v>
      </c>
      <c r="K18" s="77">
        <f>AMP5.RCM.Adj.Water</f>
        <v>0</v>
      </c>
      <c r="L18" s="77">
        <f>IF(L6&lt;=BlindYear.Delay,K18*(1+Discount.Rate),0)</f>
        <v>0</v>
      </c>
      <c r="M18" s="77">
        <f>IF(M6&lt;=BlindYear.Delay,L18*(1+Discount.Rate),0)</f>
        <v>0</v>
      </c>
      <c r="N18" s="77">
        <f>IF(N6&lt;=BlindYear.Delay,M18*(1+Discount.Rate),0)</f>
        <v>0</v>
      </c>
      <c r="O18" s="77">
        <f>IF(O6&lt;=BlindYear.Delay,N18*(1+Discount.Rate),0)</f>
        <v>0</v>
      </c>
      <c r="P18" s="77">
        <f>IF(P6&lt;=BlindYear.Delay,O18*(1+Discount.Rate),0)</f>
        <v>0</v>
      </c>
      <c r="S18" s="18"/>
      <c r="T18" s="18"/>
      <c r="U18" s="18"/>
    </row>
    <row r="19" spans="4:22" s="15" customFormat="1">
      <c r="D19" s="70" t="s">
        <v>14</v>
      </c>
      <c r="E19" s="72" t="s">
        <v>69</v>
      </c>
      <c r="F19" s="110" t="s">
        <v>40</v>
      </c>
      <c r="K19" s="85">
        <f t="shared" ref="K19:P19" si="4">IF($K$5+BlindYear.Delay=Calendar.Years,K18,0)</f>
        <v>0</v>
      </c>
      <c r="L19" s="85">
        <f t="shared" si="4"/>
        <v>0</v>
      </c>
      <c r="M19" s="85">
        <f t="shared" si="4"/>
        <v>0</v>
      </c>
      <c r="N19" s="85">
        <f t="shared" si="4"/>
        <v>0</v>
      </c>
      <c r="O19" s="85">
        <f t="shared" si="4"/>
        <v>0</v>
      </c>
      <c r="P19" s="85">
        <f t="shared" si="4"/>
        <v>0</v>
      </c>
      <c r="Q19" s="77"/>
      <c r="R19" s="77"/>
      <c r="S19" s="18"/>
      <c r="T19" s="18"/>
      <c r="U19" s="18"/>
    </row>
    <row r="20" spans="4:22" s="15" customFormat="1">
      <c r="D20" s="70" t="s">
        <v>14</v>
      </c>
      <c r="E20" s="72" t="s">
        <v>70</v>
      </c>
      <c r="F20" s="110" t="s">
        <v>41</v>
      </c>
      <c r="K20" s="85">
        <f t="shared" ref="K20:P20" si="5">K19*Indexation.Nov12.Actual</f>
        <v>0</v>
      </c>
      <c r="L20" s="85">
        <f t="shared" si="5"/>
        <v>0</v>
      </c>
      <c r="M20" s="85">
        <f t="shared" si="5"/>
        <v>0</v>
      </c>
      <c r="N20" s="85">
        <f t="shared" si="5"/>
        <v>0</v>
      </c>
      <c r="O20" s="85">
        <f t="shared" si="5"/>
        <v>0</v>
      </c>
      <c r="P20" s="85">
        <f t="shared" si="5"/>
        <v>0</v>
      </c>
      <c r="Q20" s="85"/>
      <c r="R20" s="85"/>
      <c r="S20" s="90"/>
      <c r="T20" s="90"/>
      <c r="U20" s="90"/>
      <c r="V20" s="21" t="s">
        <v>61</v>
      </c>
    </row>
    <row r="21" spans="4:22" s="15" customFormat="1">
      <c r="D21" s="70"/>
      <c r="E21" s="67"/>
      <c r="F21" s="110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4:22" s="15" customFormat="1">
      <c r="D22" s="70"/>
      <c r="E22" s="110" t="s">
        <v>92</v>
      </c>
      <c r="F22" s="110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4:22" s="15" customFormat="1">
      <c r="D23" s="68"/>
      <c r="E23" s="14" t="s">
        <v>73</v>
      </c>
      <c r="F23" s="110"/>
      <c r="K23" s="95"/>
      <c r="L23" s="90"/>
      <c r="M23" s="90"/>
      <c r="N23" s="90"/>
      <c r="O23" s="90"/>
      <c r="P23" s="90"/>
      <c r="Q23" s="90"/>
      <c r="R23" s="90"/>
      <c r="S23" s="18"/>
      <c r="T23" s="18"/>
      <c r="U23" s="18"/>
    </row>
    <row r="24" spans="4:22" s="15" customFormat="1">
      <c r="D24" s="70" t="s">
        <v>14</v>
      </c>
      <c r="E24" s="72" t="s">
        <v>27</v>
      </c>
      <c r="F24" s="110" t="s">
        <v>41</v>
      </c>
      <c r="K24" s="95"/>
      <c r="L24" s="85">
        <f t="shared" ref="L24:P24" si="6">J39</f>
        <v>0</v>
      </c>
      <c r="M24" s="85">
        <f>K39</f>
        <v>0</v>
      </c>
      <c r="N24" s="85">
        <f t="shared" si="6"/>
        <v>0</v>
      </c>
      <c r="O24" s="85">
        <f t="shared" si="6"/>
        <v>0</v>
      </c>
      <c r="P24" s="85">
        <f t="shared" si="6"/>
        <v>0</v>
      </c>
      <c r="Q24" s="85"/>
      <c r="R24" s="85"/>
      <c r="S24" s="99"/>
      <c r="T24" s="99"/>
      <c r="U24" s="99"/>
      <c r="V24" s="21" t="s">
        <v>62</v>
      </c>
    </row>
    <row r="25" spans="4:22" s="15" customFormat="1">
      <c r="D25" s="70"/>
      <c r="E25" s="79"/>
      <c r="F25" s="110"/>
      <c r="K25" s="95"/>
      <c r="L25" s="85"/>
      <c r="M25" s="85"/>
      <c r="N25" s="85"/>
      <c r="O25" s="85"/>
      <c r="P25" s="85"/>
      <c r="Q25" s="100"/>
      <c r="R25" s="100"/>
      <c r="S25" s="75"/>
      <c r="T25" s="75"/>
      <c r="U25" s="75"/>
      <c r="V25" s="21"/>
    </row>
    <row r="26" spans="4:22" s="15" customFormat="1">
      <c r="D26" s="70" t="s">
        <v>14</v>
      </c>
      <c r="E26" s="14" t="s">
        <v>28</v>
      </c>
      <c r="F26" s="110" t="s">
        <v>41</v>
      </c>
      <c r="K26" s="95"/>
      <c r="L26" s="85">
        <f t="shared" ref="L26:P26" si="7">AllRev.Outturn.Water+RCM.BlindYear.Adj.Water+AMP6.FI.Adj.Water</f>
        <v>0</v>
      </c>
      <c r="M26" s="85">
        <f t="shared" si="7"/>
        <v>0</v>
      </c>
      <c r="N26" s="85">
        <f t="shared" si="7"/>
        <v>0</v>
      </c>
      <c r="O26" s="85">
        <f t="shared" si="7"/>
        <v>0</v>
      </c>
      <c r="P26" s="85">
        <f t="shared" si="7"/>
        <v>0</v>
      </c>
      <c r="Q26" s="18"/>
      <c r="R26" s="18"/>
      <c r="S26" s="18"/>
      <c r="T26" s="18"/>
      <c r="U26" s="18"/>
      <c r="V26" s="21" t="s">
        <v>82</v>
      </c>
    </row>
    <row r="27" spans="4:22" s="15" customFormat="1">
      <c r="D27" s="68"/>
      <c r="F27" s="110"/>
      <c r="K27" s="95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4:22" s="15" customFormat="1">
      <c r="D28" s="70" t="s">
        <v>14</v>
      </c>
      <c r="E28" s="67" t="s">
        <v>29</v>
      </c>
      <c r="F28" s="110" t="s">
        <v>41</v>
      </c>
      <c r="K28" s="95"/>
      <c r="L28" s="77">
        <f t="shared" ref="L28:P28" si="8">RecRev.Water</f>
        <v>0</v>
      </c>
      <c r="M28" s="77">
        <f t="shared" si="8"/>
        <v>0</v>
      </c>
      <c r="N28" s="77">
        <f t="shared" si="8"/>
        <v>0</v>
      </c>
      <c r="O28" s="77">
        <f t="shared" si="8"/>
        <v>0</v>
      </c>
      <c r="P28" s="77">
        <f t="shared" si="8"/>
        <v>0</v>
      </c>
      <c r="Q28" s="85"/>
      <c r="R28" s="85"/>
      <c r="S28" s="75"/>
      <c r="T28" s="75"/>
      <c r="U28" s="75"/>
    </row>
    <row r="29" spans="4:22" s="15" customFormat="1">
      <c r="D29" s="68"/>
      <c r="F29" s="110"/>
      <c r="K29" s="95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4:22" s="15" customFormat="1">
      <c r="D30" s="70" t="s">
        <v>14</v>
      </c>
      <c r="E30" s="15" t="s">
        <v>30</v>
      </c>
      <c r="F30" s="110" t="s">
        <v>41</v>
      </c>
      <c r="K30" s="95"/>
      <c r="L30" s="90">
        <f t="shared" ref="L30:P30" si="9">L28-L26</f>
        <v>0</v>
      </c>
      <c r="M30" s="90">
        <f t="shared" si="9"/>
        <v>0</v>
      </c>
      <c r="N30" s="90">
        <f t="shared" si="9"/>
        <v>0</v>
      </c>
      <c r="O30" s="90">
        <f t="shared" si="9"/>
        <v>0</v>
      </c>
      <c r="P30" s="90">
        <f t="shared" si="9"/>
        <v>0</v>
      </c>
      <c r="Q30" s="18"/>
      <c r="R30" s="18"/>
      <c r="S30" s="18"/>
      <c r="T30" s="18"/>
      <c r="U30" s="18"/>
    </row>
    <row r="31" spans="4:22" s="15" customFormat="1">
      <c r="D31" s="70" t="s">
        <v>37</v>
      </c>
      <c r="E31" s="67" t="s">
        <v>127</v>
      </c>
      <c r="F31" s="110"/>
      <c r="K31" s="95"/>
      <c r="L31" s="92">
        <f t="shared" ref="L31:P31" si="10">IF(L26=0,0,L30/L26)</f>
        <v>0</v>
      </c>
      <c r="M31" s="92">
        <f t="shared" si="10"/>
        <v>0</v>
      </c>
      <c r="N31" s="92">
        <f t="shared" si="10"/>
        <v>0</v>
      </c>
      <c r="O31" s="92">
        <f t="shared" si="10"/>
        <v>0</v>
      </c>
      <c r="P31" s="92">
        <f t="shared" si="10"/>
        <v>0</v>
      </c>
      <c r="Q31" s="90"/>
      <c r="R31" s="90"/>
      <c r="S31" s="90"/>
      <c r="T31" s="90"/>
      <c r="U31" s="90"/>
      <c r="V31" s="21" t="s">
        <v>63</v>
      </c>
    </row>
    <row r="32" spans="4:22" s="15" customFormat="1">
      <c r="D32" s="68"/>
      <c r="F32" s="110"/>
      <c r="K32" s="95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3" s="73" customFormat="1">
      <c r="D33" s="81"/>
      <c r="E33" s="82" t="s">
        <v>66</v>
      </c>
      <c r="F33" s="113"/>
      <c r="K33" s="95"/>
      <c r="L33" s="74"/>
      <c r="M33" s="74"/>
      <c r="N33" s="74"/>
      <c r="O33" s="74"/>
      <c r="P33" s="74"/>
      <c r="Q33" s="18"/>
      <c r="R33" s="18"/>
      <c r="S33" s="18"/>
      <c r="T33" s="18"/>
      <c r="U33" s="18"/>
    </row>
    <row r="34" spans="1:23" s="15" customFormat="1">
      <c r="D34" s="83" t="s">
        <v>55</v>
      </c>
      <c r="E34" s="72" t="s">
        <v>68</v>
      </c>
      <c r="F34" s="110"/>
      <c r="K34" s="95"/>
      <c r="L34" s="84" t="b">
        <f t="shared" ref="L34:P34" si="11">ABS(Perc.Recovered.Water)&gt;Threshold.Min</f>
        <v>0</v>
      </c>
      <c r="M34" s="84" t="b">
        <f t="shared" si="11"/>
        <v>0</v>
      </c>
      <c r="N34" s="84" t="b">
        <f t="shared" si="11"/>
        <v>0</v>
      </c>
      <c r="O34" s="84" t="b">
        <f t="shared" si="11"/>
        <v>0</v>
      </c>
      <c r="P34" s="84" t="b">
        <f t="shared" si="11"/>
        <v>0</v>
      </c>
      <c r="Q34" s="18"/>
      <c r="R34" s="18"/>
      <c r="S34" s="18"/>
      <c r="T34" s="18"/>
      <c r="U34" s="18"/>
    </row>
    <row r="35" spans="1:23">
      <c r="D35" s="70" t="s">
        <v>37</v>
      </c>
      <c r="E35" s="72" t="s">
        <v>31</v>
      </c>
      <c r="K35" s="95"/>
      <c r="L35" s="92">
        <f t="shared" ref="L35:P35" si="12">L34*Penalty.Rate.General*MIN(1,(ABS(Perc.Recovered.Water)-Threshold.Min)/(Threshold.Max-Threshold.Min))</f>
        <v>0</v>
      </c>
      <c r="M35" s="92">
        <f t="shared" si="12"/>
        <v>0</v>
      </c>
      <c r="N35" s="92">
        <f t="shared" si="12"/>
        <v>0</v>
      </c>
      <c r="O35" s="92">
        <f t="shared" si="12"/>
        <v>0</v>
      </c>
      <c r="P35" s="92">
        <f t="shared" si="12"/>
        <v>0</v>
      </c>
      <c r="Q35" s="18"/>
      <c r="R35" s="18"/>
      <c r="S35" s="18"/>
      <c r="T35" s="18"/>
      <c r="U35" s="18"/>
    </row>
    <row r="36" spans="1:23">
      <c r="D36" s="89" t="s">
        <v>56</v>
      </c>
      <c r="E36" s="72" t="s">
        <v>57</v>
      </c>
      <c r="K36" s="95"/>
      <c r="L36" s="86">
        <f t="shared" ref="L36:P36" si="13">IF(L28&gt;((1+Threshold.Min)*Adj.AllRev.Water),1,-1)</f>
        <v>-1</v>
      </c>
      <c r="M36" s="86">
        <f t="shared" si="13"/>
        <v>-1</v>
      </c>
      <c r="N36" s="86">
        <f t="shared" si="13"/>
        <v>-1</v>
      </c>
      <c r="O36" s="86">
        <f t="shared" si="13"/>
        <v>-1</v>
      </c>
      <c r="P36" s="86">
        <f t="shared" si="13"/>
        <v>-1</v>
      </c>
      <c r="Q36" s="18"/>
      <c r="R36" s="18"/>
      <c r="S36" s="18"/>
      <c r="T36" s="18"/>
      <c r="U36" s="18"/>
    </row>
    <row r="37" spans="1:23" s="88" customFormat="1">
      <c r="D37" s="70" t="s">
        <v>37</v>
      </c>
      <c r="E37" s="72" t="s">
        <v>58</v>
      </c>
      <c r="F37" s="114"/>
      <c r="I37" s="118"/>
      <c r="J37" s="118"/>
      <c r="K37" s="95"/>
      <c r="L37" s="92">
        <f t="shared" ref="L37:P37" si="14">L35*L36</f>
        <v>0</v>
      </c>
      <c r="M37" s="92">
        <f t="shared" si="14"/>
        <v>0</v>
      </c>
      <c r="N37" s="92">
        <f t="shared" si="14"/>
        <v>0</v>
      </c>
      <c r="O37" s="92">
        <f t="shared" si="14"/>
        <v>0</v>
      </c>
      <c r="P37" s="92">
        <f t="shared" si="14"/>
        <v>0</v>
      </c>
      <c r="Q37" s="90"/>
      <c r="R37" s="90"/>
      <c r="S37" s="90"/>
      <c r="T37" s="90"/>
      <c r="U37" s="90"/>
      <c r="V37" s="21" t="s">
        <v>64</v>
      </c>
    </row>
    <row r="38" spans="1:23" s="88" customFormat="1">
      <c r="D38" s="70"/>
      <c r="E38" s="72"/>
      <c r="F38" s="114"/>
      <c r="K38" s="95"/>
      <c r="L38" s="92"/>
      <c r="M38" s="92"/>
      <c r="N38" s="92"/>
      <c r="O38" s="92"/>
      <c r="P38" s="92"/>
      <c r="Q38" s="90"/>
      <c r="R38" s="90"/>
      <c r="S38" s="90"/>
      <c r="T38" s="90"/>
      <c r="U38" s="90"/>
      <c r="V38" s="21"/>
    </row>
    <row r="39" spans="1:23" s="88" customFormat="1">
      <c r="D39" s="70" t="s">
        <v>14</v>
      </c>
      <c r="E39" s="76" t="s">
        <v>86</v>
      </c>
      <c r="F39" s="110" t="s">
        <v>96</v>
      </c>
      <c r="J39" s="93">
        <v>0</v>
      </c>
      <c r="K39" s="93">
        <v>0</v>
      </c>
      <c r="L39" s="85">
        <f>0-L30*(1+Discount.Rate+Penalty.Rate.Water)*(1+Discount.Rate)*INDEX(Indexation.Nov12.Actual,,MATCH(M5,Calendar.Years,0))*(INDEX(Indexation.Nov12.Actual,,MATCH(N5,Calendar.Years,0)))</f>
        <v>0</v>
      </c>
      <c r="M39" s="85">
        <f>0-M30*(1+Discount.Rate+Penalty.Rate.Water)*(1+Discount.Rate)*INDEX(Indexation.Nov12.Actual,,MATCH(N5,Calendar.Years,0))*(INDEX(Indexation.Nov12.Actual,,MATCH(O5,Calendar.Years,0)))</f>
        <v>0</v>
      </c>
      <c r="N39" s="85">
        <f>0-N30*(1+Discount.Rate+Penalty.Rate.Water)*(1+Discount.Rate)*INDEX(Indexation.Nov12.Actual,,MATCH(O5,Calendar.Years,0))*(INDEX(Indexation.Nov12.Actual,,MATCH(P5,Calendar.Years,0)))</f>
        <v>0</v>
      </c>
      <c r="O39" s="93"/>
      <c r="P39" s="93"/>
      <c r="Q39" s="90"/>
      <c r="R39" s="90"/>
      <c r="S39" s="90"/>
      <c r="T39" s="90"/>
      <c r="U39" s="90"/>
      <c r="V39" s="21"/>
    </row>
    <row r="40" spans="1:23" s="88" customFormat="1">
      <c r="D40" s="70"/>
      <c r="E40" s="76"/>
      <c r="F40" s="110"/>
      <c r="L40" s="85"/>
      <c r="M40" s="85"/>
      <c r="N40" s="85"/>
      <c r="Q40" s="90"/>
      <c r="R40" s="90"/>
      <c r="S40" s="90"/>
      <c r="T40" s="90"/>
      <c r="U40" s="90"/>
      <c r="V40" s="21"/>
    </row>
    <row r="41" spans="1:23" s="88" customFormat="1">
      <c r="D41" s="70" t="s">
        <v>14</v>
      </c>
      <c r="E41" s="76" t="s">
        <v>66</v>
      </c>
      <c r="F41" s="110" t="s">
        <v>41</v>
      </c>
      <c r="J41" s="93"/>
      <c r="K41" s="93"/>
      <c r="L41" s="93"/>
      <c r="M41" s="93"/>
      <c r="N41" s="85">
        <f>L39</f>
        <v>0</v>
      </c>
      <c r="O41" s="85">
        <f>M39</f>
        <v>0</v>
      </c>
      <c r="P41" s="85">
        <f>N39</f>
        <v>0</v>
      </c>
      <c r="Q41" s="90"/>
      <c r="R41" s="90"/>
      <c r="S41" s="90"/>
      <c r="T41" s="90"/>
      <c r="U41" s="90"/>
      <c r="V41" s="21"/>
    </row>
    <row r="42" spans="1:23">
      <c r="K42" s="95"/>
    </row>
    <row r="43" spans="1:23">
      <c r="E43" s="110" t="s">
        <v>87</v>
      </c>
      <c r="K43" s="95"/>
    </row>
    <row r="44" spans="1:23">
      <c r="D44" s="83" t="s">
        <v>55</v>
      </c>
      <c r="E44" s="72" t="s">
        <v>88</v>
      </c>
      <c r="K44" s="95"/>
      <c r="L44" s="84" t="b">
        <f t="shared" ref="L44:P44" si="15">ABS(Perc.Recovered.Water)&gt;Additional.Analysis</f>
        <v>0</v>
      </c>
      <c r="M44" s="84" t="b">
        <f t="shared" si="15"/>
        <v>0</v>
      </c>
      <c r="N44" s="84" t="b">
        <f t="shared" si="15"/>
        <v>0</v>
      </c>
      <c r="O44" s="84" t="b">
        <f t="shared" si="15"/>
        <v>0</v>
      </c>
      <c r="P44" s="84" t="b">
        <f t="shared" si="15"/>
        <v>0</v>
      </c>
    </row>
    <row r="45" spans="1:23">
      <c r="D45" s="83"/>
      <c r="E45" s="72"/>
    </row>
    <row r="46" spans="1:23" s="12" customFormat="1" ht="15">
      <c r="A46" s="9"/>
      <c r="B46" s="13"/>
      <c r="C46" s="13"/>
      <c r="D46" s="69"/>
      <c r="E46" s="10" t="s">
        <v>95</v>
      </c>
      <c r="F46" s="111"/>
      <c r="G46" s="11"/>
      <c r="H46" s="11"/>
      <c r="I46" s="11"/>
      <c r="J46" s="11"/>
      <c r="K46" s="11"/>
      <c r="L46" s="19"/>
      <c r="M46" s="19"/>
      <c r="N46" s="19"/>
      <c r="O46" s="19"/>
      <c r="P46" s="19"/>
      <c r="Q46" s="19"/>
      <c r="R46" s="19"/>
      <c r="S46" s="19"/>
      <c r="T46" s="98"/>
      <c r="U46" s="98"/>
      <c r="V46" s="11"/>
      <c r="W46" s="11"/>
    </row>
    <row r="47" spans="1:23">
      <c r="E47" s="72"/>
    </row>
    <row r="48" spans="1:23">
      <c r="E48" s="110" t="s">
        <v>98</v>
      </c>
    </row>
    <row r="49" spans="1:23">
      <c r="D49" s="70" t="s">
        <v>14</v>
      </c>
      <c r="E49" s="72" t="s">
        <v>99</v>
      </c>
      <c r="F49" s="110" t="s">
        <v>41</v>
      </c>
      <c r="L49" s="93"/>
      <c r="M49" s="93"/>
      <c r="N49" s="93"/>
      <c r="O49" s="93"/>
      <c r="P49" s="85">
        <f>0-O30*(1+Discount.Rate+INDEX(Penalty.Rate.Water,,MATCH(O5,Calendar.Years,0)))*Indexation.Nov12.Actual</f>
        <v>0</v>
      </c>
    </row>
    <row r="50" spans="1:23"/>
    <row r="51" spans="1:23">
      <c r="E51" s="110" t="s">
        <v>97</v>
      </c>
    </row>
    <row r="52" spans="1:23">
      <c r="D52" s="70" t="s">
        <v>14</v>
      </c>
      <c r="E52" s="72" t="s">
        <v>100</v>
      </c>
      <c r="F52" s="110" t="s">
        <v>41</v>
      </c>
      <c r="L52" s="93"/>
      <c r="M52" s="93"/>
      <c r="N52" s="93"/>
      <c r="O52" s="93"/>
      <c r="P52" s="85">
        <f>0-P30*(1+Penalty.Rate.Water)</f>
        <v>0</v>
      </c>
    </row>
    <row r="53" spans="1:23">
      <c r="E53" s="72"/>
    </row>
    <row r="54" spans="1:23">
      <c r="D54" s="70" t="s">
        <v>14</v>
      </c>
      <c r="E54" s="105" t="s">
        <v>113</v>
      </c>
      <c r="F54" s="110" t="s">
        <v>41</v>
      </c>
      <c r="L54" s="93"/>
      <c r="M54" s="93"/>
      <c r="N54" s="93"/>
      <c r="O54" s="93"/>
      <c r="P54" s="85">
        <f>P49+P52</f>
        <v>0</v>
      </c>
      <c r="Q54" s="21" t="s">
        <v>118</v>
      </c>
    </row>
    <row r="55" spans="1:23" ht="13.5" thickBot="1">
      <c r="E55" s="79"/>
    </row>
    <row r="56" spans="1:23" ht="13.5" thickBot="1">
      <c r="A56" s="16" t="s">
        <v>21</v>
      </c>
      <c r="B56" s="17"/>
      <c r="C56" s="17"/>
      <c r="D56" s="17"/>
      <c r="E56" s="17"/>
      <c r="F56" s="112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/>
    <row r="58" spans="1:23" hidden="1"/>
    <row r="59" spans="1:23" hidden="1"/>
    <row r="60" spans="1:23" hidden="1"/>
    <row r="61" spans="1:23" hidden="1"/>
    <row r="62" spans="1:23" hidden="1"/>
    <row r="63" spans="1:23" hidden="1"/>
    <row r="64" spans="1:23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</sheetData>
  <conditionalFormatting sqref="L34:P34">
    <cfRule type="cellIs" dxfId="3" priority="4" operator="equal">
      <formula>TRUE</formula>
    </cfRule>
  </conditionalFormatting>
  <conditionalFormatting sqref="L44:P44">
    <cfRule type="cellIs" dxfId="2" priority="3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39997558519241921"/>
  </sheetPr>
  <dimension ref="A1:W124"/>
  <sheetViews>
    <sheetView zoomScale="75" zoomScaleNormal="75" workbookViewId="0">
      <pane xSplit="8" ySplit="7" topLeftCell="I8" activePane="bottomRight" state="frozen"/>
      <selection activeCell="P41" sqref="P41"/>
      <selection pane="topRight" activeCell="P41" sqref="P41"/>
      <selection pane="bottomLeft" activeCell="P41" sqref="P41"/>
      <selection pane="bottomRight" activeCell="K18" sqref="K18"/>
    </sheetView>
  </sheetViews>
  <sheetFormatPr defaultColWidth="0" defaultRowHeight="12.75" zeroHeight="1"/>
  <cols>
    <col min="1" max="3" width="2.7109375" customWidth="1"/>
    <col min="4" max="4" width="9.140625" customWidth="1"/>
    <col min="5" max="5" width="68.85546875" customWidth="1"/>
    <col min="6" max="6" width="15.7109375" customWidth="1"/>
    <col min="7" max="8" width="2.7109375" customWidth="1"/>
    <col min="9" max="21" width="10.5703125" customWidth="1"/>
    <col min="22" max="22" width="26.5703125" bestFit="1" customWidth="1"/>
    <col min="23" max="23" width="9.140625" customWidth="1"/>
    <col min="24" max="28" width="0" hidden="1" customWidth="1"/>
  </cols>
  <sheetData>
    <row r="1" spans="1:23" s="2" customFormat="1" ht="33.75">
      <c r="A1" s="26"/>
      <c r="B1" s="26"/>
      <c r="C1" s="26"/>
      <c r="D1" s="26" t="s">
        <v>112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97"/>
      <c r="U1" s="97"/>
      <c r="V1" s="26"/>
      <c r="W1" s="26"/>
    </row>
    <row r="2" spans="1:23" s="2" customFormat="1" ht="15">
      <c r="F2" s="15"/>
      <c r="G2" s="15"/>
      <c r="O2" s="15"/>
      <c r="P2" s="15"/>
    </row>
    <row r="3" spans="1:23" s="15" customFormat="1">
      <c r="E3" s="15" t="s">
        <v>11</v>
      </c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1"/>
    </row>
    <row r="4" spans="1:23" s="15" customFormat="1">
      <c r="A4" s="8">
        <v>1</v>
      </c>
      <c r="V4" s="21"/>
    </row>
    <row r="5" spans="1:23" s="15" customFormat="1">
      <c r="E5" s="23" t="s">
        <v>19</v>
      </c>
      <c r="I5" s="22">
        <f t="shared" ref="I5:U5" si="1">Calendar.Years</f>
        <v>2012</v>
      </c>
      <c r="J5" s="22">
        <f t="shared" si="1"/>
        <v>2013</v>
      </c>
      <c r="K5" s="22">
        <f t="shared" si="1"/>
        <v>2014</v>
      </c>
      <c r="L5" s="22">
        <f t="shared" si="1"/>
        <v>2015</v>
      </c>
      <c r="M5" s="22">
        <f t="shared" si="1"/>
        <v>2016</v>
      </c>
      <c r="N5" s="22">
        <f t="shared" si="1"/>
        <v>2017</v>
      </c>
      <c r="O5" s="103">
        <f t="shared" si="1"/>
        <v>2018</v>
      </c>
      <c r="P5" s="103">
        <f t="shared" si="1"/>
        <v>2019</v>
      </c>
      <c r="Q5" s="22">
        <f t="shared" si="1"/>
        <v>2020</v>
      </c>
      <c r="R5" s="22">
        <f t="shared" si="1"/>
        <v>2021</v>
      </c>
      <c r="S5" s="22">
        <f t="shared" si="1"/>
        <v>2022</v>
      </c>
      <c r="T5" s="22">
        <f t="shared" si="1"/>
        <v>2023</v>
      </c>
      <c r="U5" s="22">
        <f t="shared" si="1"/>
        <v>2024</v>
      </c>
      <c r="V5" s="21"/>
    </row>
    <row r="6" spans="1:23" s="15" customFormat="1">
      <c r="E6" s="15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2" customFormat="1" ht="15">
      <c r="A8" s="9"/>
      <c r="B8" s="13"/>
      <c r="C8" s="13"/>
      <c r="D8" s="69"/>
      <c r="E8" s="10" t="s">
        <v>83</v>
      </c>
      <c r="F8" s="11"/>
      <c r="G8" s="11"/>
      <c r="H8" s="11"/>
      <c r="I8" s="11"/>
      <c r="J8" s="11"/>
      <c r="K8" s="11"/>
      <c r="L8" s="19"/>
      <c r="M8" s="19"/>
      <c r="N8" s="19"/>
      <c r="O8" s="19"/>
      <c r="P8" s="19"/>
      <c r="Q8" s="19"/>
      <c r="R8" s="19"/>
      <c r="S8" s="19"/>
      <c r="T8" s="98"/>
      <c r="U8" s="98"/>
      <c r="V8" s="11"/>
      <c r="W8" s="11"/>
    </row>
    <row r="9" spans="1:23" s="15" customFormat="1">
      <c r="D9" s="6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3" s="15" customFormat="1">
      <c r="D10" s="68"/>
      <c r="E10" s="110" t="s">
        <v>85</v>
      </c>
      <c r="K10" s="95"/>
      <c r="L10" s="90"/>
      <c r="M10" s="90"/>
      <c r="N10" s="90"/>
      <c r="O10" s="90"/>
      <c r="P10" s="90"/>
      <c r="Q10" s="90"/>
      <c r="R10" s="90"/>
      <c r="S10" s="18"/>
      <c r="T10" s="18"/>
      <c r="U10" s="18"/>
    </row>
    <row r="11" spans="1:23" s="15" customFormat="1">
      <c r="D11" s="68"/>
      <c r="E11" s="14" t="s">
        <v>42</v>
      </c>
      <c r="L11" s="18"/>
      <c r="M11" s="18"/>
      <c r="N11" s="18"/>
      <c r="O11" s="18"/>
      <c r="P11" s="18"/>
      <c r="Q11" s="101"/>
      <c r="R11" s="101"/>
      <c r="S11" s="18"/>
      <c r="T11" s="18"/>
      <c r="U11" s="18"/>
    </row>
    <row r="12" spans="1:23" s="15" customFormat="1">
      <c r="D12" s="70" t="s">
        <v>14</v>
      </c>
      <c r="E12" s="72" t="s">
        <v>71</v>
      </c>
      <c r="F12" s="110" t="s">
        <v>40</v>
      </c>
      <c r="L12" s="85">
        <f t="shared" ref="L12:P12" si="2">AllRev.Waste</f>
        <v>0</v>
      </c>
      <c r="M12" s="85">
        <f t="shared" si="2"/>
        <v>0</v>
      </c>
      <c r="N12" s="85">
        <f t="shared" si="2"/>
        <v>0</v>
      </c>
      <c r="O12" s="85">
        <f t="shared" si="2"/>
        <v>0</v>
      </c>
      <c r="P12" s="85">
        <f t="shared" si="2"/>
        <v>0</v>
      </c>
      <c r="Q12" s="18"/>
      <c r="R12" s="18"/>
      <c r="S12" s="18"/>
      <c r="T12" s="18"/>
      <c r="U12" s="18"/>
    </row>
    <row r="13" spans="1:23" s="15" customFormat="1">
      <c r="D13" s="70" t="s">
        <v>14</v>
      </c>
      <c r="E13" s="72" t="s">
        <v>72</v>
      </c>
      <c r="F13" s="110" t="s">
        <v>41</v>
      </c>
      <c r="L13" s="85">
        <f t="shared" ref="L13:P13" si="3">L12*Indexation.Nov12.Actual</f>
        <v>0</v>
      </c>
      <c r="M13" s="85">
        <f t="shared" si="3"/>
        <v>0</v>
      </c>
      <c r="N13" s="85">
        <f t="shared" si="3"/>
        <v>0</v>
      </c>
      <c r="O13" s="85">
        <f t="shared" si="3"/>
        <v>0</v>
      </c>
      <c r="P13" s="85">
        <f t="shared" si="3"/>
        <v>0</v>
      </c>
      <c r="Q13" s="90"/>
      <c r="R13" s="90"/>
      <c r="S13" s="90"/>
      <c r="T13" s="90"/>
      <c r="U13" s="90"/>
      <c r="V13" s="21" t="s">
        <v>101</v>
      </c>
    </row>
    <row r="14" spans="1:23" s="15" customFormat="1">
      <c r="D14" s="70"/>
      <c r="E14" s="67"/>
      <c r="F14" s="110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3" s="15" customFormat="1">
      <c r="D15" s="68"/>
      <c r="E15" s="110" t="s">
        <v>84</v>
      </c>
      <c r="F15" s="110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3" s="15" customFormat="1">
      <c r="D16" s="68"/>
      <c r="E16" s="14" t="s">
        <v>43</v>
      </c>
      <c r="F16" s="110"/>
      <c r="S16" s="18"/>
      <c r="T16" s="18"/>
      <c r="U16" s="18"/>
    </row>
    <row r="17" spans="4:22" s="15" customFormat="1">
      <c r="D17" s="70" t="s">
        <v>14</v>
      </c>
      <c r="E17" s="72" t="s">
        <v>32</v>
      </c>
      <c r="F17" s="110" t="s">
        <v>40</v>
      </c>
      <c r="K17" s="77">
        <f>BlindYear.1415.Adj.Waste</f>
        <v>0</v>
      </c>
      <c r="L17" s="21" t="s">
        <v>107</v>
      </c>
      <c r="S17" s="18"/>
      <c r="T17" s="18"/>
      <c r="U17" s="18"/>
    </row>
    <row r="18" spans="4:22" s="15" customFormat="1">
      <c r="D18" s="70" t="s">
        <v>14</v>
      </c>
      <c r="E18" s="72" t="s">
        <v>126</v>
      </c>
      <c r="F18" s="110" t="s">
        <v>40</v>
      </c>
      <c r="K18" s="77">
        <f>AMP5.RCM.Adj.Waste</f>
        <v>0</v>
      </c>
      <c r="L18" s="77">
        <f>IF(L6&lt;=BlindYear.Delay,K18*(1+Discount.Rate),0)</f>
        <v>0</v>
      </c>
      <c r="M18" s="77">
        <f>IF(M6&lt;=BlindYear.Delay,L18*(1+Discount.Rate),0)</f>
        <v>0</v>
      </c>
      <c r="N18" s="77">
        <f>IF(N6&lt;=BlindYear.Delay,M18*(1+Discount.Rate),0)</f>
        <v>0</v>
      </c>
      <c r="O18" s="77">
        <f>IF(O6&lt;=BlindYear.Delay,N18*(1+Discount.Rate),0)</f>
        <v>0</v>
      </c>
      <c r="P18" s="77">
        <f>IF(P6&lt;=BlindYear.Delay,O18*(1+Discount.Rate),0)</f>
        <v>0</v>
      </c>
      <c r="S18" s="18"/>
      <c r="T18" s="18"/>
      <c r="U18" s="18"/>
    </row>
    <row r="19" spans="4:22" s="15" customFormat="1">
      <c r="D19" s="70" t="s">
        <v>14</v>
      </c>
      <c r="E19" s="72" t="s">
        <v>69</v>
      </c>
      <c r="F19" s="110" t="s">
        <v>40</v>
      </c>
      <c r="K19" s="85">
        <f t="shared" ref="K19:P19" si="4">IF($K$5+BlindYear.Delay=Calendar.Years,K18,0)</f>
        <v>0</v>
      </c>
      <c r="L19" s="85">
        <f t="shared" si="4"/>
        <v>0</v>
      </c>
      <c r="M19" s="85">
        <f t="shared" si="4"/>
        <v>0</v>
      </c>
      <c r="N19" s="85">
        <f t="shared" si="4"/>
        <v>0</v>
      </c>
      <c r="O19" s="85">
        <f t="shared" si="4"/>
        <v>0</v>
      </c>
      <c r="P19" s="85">
        <f t="shared" si="4"/>
        <v>0</v>
      </c>
      <c r="Q19" s="77"/>
      <c r="R19" s="77"/>
      <c r="S19" s="18"/>
      <c r="T19" s="18"/>
      <c r="U19" s="18"/>
    </row>
    <row r="20" spans="4:22" s="15" customFormat="1">
      <c r="D20" s="70" t="s">
        <v>14</v>
      </c>
      <c r="E20" s="72" t="s">
        <v>70</v>
      </c>
      <c r="F20" s="110" t="s">
        <v>41</v>
      </c>
      <c r="K20" s="85">
        <f t="shared" ref="K20:P20" si="5">K19*Indexation.Nov12.Actual</f>
        <v>0</v>
      </c>
      <c r="L20" s="85">
        <f t="shared" si="5"/>
        <v>0</v>
      </c>
      <c r="M20" s="85">
        <f t="shared" si="5"/>
        <v>0</v>
      </c>
      <c r="N20" s="85">
        <f t="shared" si="5"/>
        <v>0</v>
      </c>
      <c r="O20" s="85">
        <f t="shared" si="5"/>
        <v>0</v>
      </c>
      <c r="P20" s="85">
        <f t="shared" si="5"/>
        <v>0</v>
      </c>
      <c r="Q20" s="85"/>
      <c r="R20" s="85"/>
      <c r="S20" s="90"/>
      <c r="T20" s="90"/>
      <c r="U20" s="90"/>
      <c r="V20" s="21" t="s">
        <v>102</v>
      </c>
    </row>
    <row r="21" spans="4:22" s="15" customFormat="1">
      <c r="D21" s="70"/>
      <c r="E21" s="67"/>
      <c r="F21" s="110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4:22" s="15" customFormat="1">
      <c r="D22" s="70"/>
      <c r="E22" s="110" t="s">
        <v>92</v>
      </c>
      <c r="F22" s="110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4:22" s="15" customFormat="1">
      <c r="D23" s="68"/>
      <c r="E23" s="14" t="s">
        <v>73</v>
      </c>
      <c r="F23" s="110"/>
      <c r="K23" s="95"/>
      <c r="L23" s="90"/>
      <c r="M23" s="90"/>
      <c r="N23" s="90"/>
      <c r="O23" s="90"/>
      <c r="P23" s="90"/>
      <c r="Q23" s="90"/>
      <c r="R23" s="90"/>
      <c r="S23" s="18"/>
      <c r="T23" s="18"/>
      <c r="U23" s="18"/>
    </row>
    <row r="24" spans="4:22" s="15" customFormat="1">
      <c r="D24" s="70" t="s">
        <v>14</v>
      </c>
      <c r="E24" s="72" t="s">
        <v>27</v>
      </c>
      <c r="F24" s="110" t="s">
        <v>41</v>
      </c>
      <c r="K24" s="95"/>
      <c r="L24" s="85">
        <f t="shared" ref="L24:P24" si="6">J39</f>
        <v>0</v>
      </c>
      <c r="M24" s="85">
        <f>K39</f>
        <v>0</v>
      </c>
      <c r="N24" s="85">
        <f t="shared" si="6"/>
        <v>0</v>
      </c>
      <c r="O24" s="85">
        <f t="shared" si="6"/>
        <v>0</v>
      </c>
      <c r="P24" s="85">
        <f t="shared" si="6"/>
        <v>0</v>
      </c>
      <c r="Q24" s="85"/>
      <c r="R24" s="85"/>
      <c r="S24" s="99"/>
      <c r="T24" s="99"/>
      <c r="U24" s="99"/>
      <c r="V24" s="21" t="s">
        <v>103</v>
      </c>
    </row>
    <row r="25" spans="4:22" s="15" customFormat="1">
      <c r="D25" s="70"/>
      <c r="E25" s="79"/>
      <c r="F25" s="110"/>
      <c r="K25" s="95"/>
      <c r="L25" s="85"/>
      <c r="M25" s="85"/>
      <c r="N25" s="85"/>
      <c r="O25" s="85"/>
      <c r="P25" s="85"/>
      <c r="Q25" s="100"/>
      <c r="R25" s="100"/>
      <c r="S25" s="75"/>
      <c r="T25" s="75"/>
      <c r="U25" s="75"/>
      <c r="V25" s="21"/>
    </row>
    <row r="26" spans="4:22" s="15" customFormat="1">
      <c r="D26" s="70" t="s">
        <v>14</v>
      </c>
      <c r="E26" s="14" t="s">
        <v>28</v>
      </c>
      <c r="F26" s="110" t="s">
        <v>41</v>
      </c>
      <c r="K26" s="95"/>
      <c r="L26" s="85">
        <f t="shared" ref="L26:P26" si="7">AllRev.Outturn.Waste+RCM.BlindYear.Adj.Waste+AMP6.FI.Adj.Waste</f>
        <v>0</v>
      </c>
      <c r="M26" s="85">
        <f t="shared" si="7"/>
        <v>0</v>
      </c>
      <c r="N26" s="85">
        <f t="shared" si="7"/>
        <v>0</v>
      </c>
      <c r="O26" s="85">
        <f t="shared" si="7"/>
        <v>0</v>
      </c>
      <c r="P26" s="85">
        <f t="shared" si="7"/>
        <v>0</v>
      </c>
      <c r="Q26" s="18"/>
      <c r="R26" s="18"/>
      <c r="S26" s="18"/>
      <c r="T26" s="18"/>
      <c r="U26" s="18"/>
      <c r="V26" s="21" t="s">
        <v>104</v>
      </c>
    </row>
    <row r="27" spans="4:22" s="15" customFormat="1">
      <c r="D27" s="68"/>
      <c r="F27" s="110"/>
      <c r="K27" s="95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4:22" s="15" customFormat="1">
      <c r="D28" s="70" t="s">
        <v>14</v>
      </c>
      <c r="E28" s="67" t="s">
        <v>29</v>
      </c>
      <c r="F28" s="110" t="s">
        <v>41</v>
      </c>
      <c r="K28" s="95"/>
      <c r="L28" s="77">
        <f t="shared" ref="L28:P28" si="8">RecRev.Waste</f>
        <v>0</v>
      </c>
      <c r="M28" s="77">
        <f t="shared" si="8"/>
        <v>0</v>
      </c>
      <c r="N28" s="77">
        <f t="shared" si="8"/>
        <v>0</v>
      </c>
      <c r="O28" s="77">
        <f t="shared" si="8"/>
        <v>0</v>
      </c>
      <c r="P28" s="77">
        <f t="shared" si="8"/>
        <v>0</v>
      </c>
      <c r="Q28" s="85"/>
      <c r="R28" s="85"/>
      <c r="S28" s="75"/>
      <c r="T28" s="75"/>
      <c r="U28" s="75"/>
    </row>
    <row r="29" spans="4:22" s="15" customFormat="1">
      <c r="D29" s="68"/>
      <c r="F29" s="110"/>
      <c r="K29" s="95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4:22" s="15" customFormat="1">
      <c r="D30" s="70" t="s">
        <v>14</v>
      </c>
      <c r="E30" s="15" t="s">
        <v>30</v>
      </c>
      <c r="F30" s="110" t="s">
        <v>41</v>
      </c>
      <c r="K30" s="95"/>
      <c r="L30" s="90">
        <f t="shared" ref="L30:P30" si="9">L28-L26</f>
        <v>0</v>
      </c>
      <c r="M30" s="90">
        <f t="shared" si="9"/>
        <v>0</v>
      </c>
      <c r="N30" s="90">
        <f t="shared" si="9"/>
        <v>0</v>
      </c>
      <c r="O30" s="90">
        <f t="shared" si="9"/>
        <v>0</v>
      </c>
      <c r="P30" s="90">
        <f t="shared" si="9"/>
        <v>0</v>
      </c>
      <c r="Q30" s="18"/>
      <c r="R30" s="18"/>
      <c r="S30" s="18"/>
      <c r="T30" s="18"/>
      <c r="U30" s="18"/>
    </row>
    <row r="31" spans="4:22" s="15" customFormat="1">
      <c r="D31" s="70" t="s">
        <v>37</v>
      </c>
      <c r="E31" s="67" t="s">
        <v>127</v>
      </c>
      <c r="F31" s="110"/>
      <c r="K31" s="95"/>
      <c r="L31" s="92">
        <f t="shared" ref="L31:P31" si="10">IF(L26=0,0,L30/L26)</f>
        <v>0</v>
      </c>
      <c r="M31" s="92">
        <f t="shared" si="10"/>
        <v>0</v>
      </c>
      <c r="N31" s="92">
        <f t="shared" si="10"/>
        <v>0</v>
      </c>
      <c r="O31" s="92">
        <f t="shared" si="10"/>
        <v>0</v>
      </c>
      <c r="P31" s="92">
        <f t="shared" si="10"/>
        <v>0</v>
      </c>
      <c r="Q31" s="90"/>
      <c r="R31" s="90"/>
      <c r="S31" s="90"/>
      <c r="T31" s="90"/>
      <c r="U31" s="90"/>
      <c r="V31" s="21" t="s">
        <v>105</v>
      </c>
    </row>
    <row r="32" spans="4:22" s="15" customFormat="1">
      <c r="D32" s="68"/>
      <c r="F32" s="110"/>
      <c r="K32" s="95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3" s="73" customFormat="1">
      <c r="D33" s="81"/>
      <c r="E33" s="82" t="s">
        <v>66</v>
      </c>
      <c r="F33" s="113"/>
      <c r="K33" s="95"/>
      <c r="L33" s="74"/>
      <c r="M33" s="74"/>
      <c r="N33" s="74"/>
      <c r="O33" s="74"/>
      <c r="P33" s="74"/>
      <c r="Q33" s="18"/>
      <c r="R33" s="18"/>
      <c r="S33" s="18"/>
      <c r="T33" s="18"/>
      <c r="U33" s="18"/>
    </row>
    <row r="34" spans="1:23" s="15" customFormat="1">
      <c r="D34" s="83" t="s">
        <v>55</v>
      </c>
      <c r="E34" s="72" t="s">
        <v>68</v>
      </c>
      <c r="F34" s="110"/>
      <c r="K34" s="95"/>
      <c r="L34" s="84" t="b">
        <f t="shared" ref="L34:P34" si="11">ABS(Perc.Recovered.Waste)&gt;Threshold.Min</f>
        <v>0</v>
      </c>
      <c r="M34" s="84" t="b">
        <f t="shared" si="11"/>
        <v>0</v>
      </c>
      <c r="N34" s="84" t="b">
        <f t="shared" si="11"/>
        <v>0</v>
      </c>
      <c r="O34" s="84" t="b">
        <f t="shared" si="11"/>
        <v>0</v>
      </c>
      <c r="P34" s="84" t="b">
        <f t="shared" si="11"/>
        <v>0</v>
      </c>
      <c r="Q34" s="18"/>
      <c r="R34" s="18"/>
      <c r="S34" s="18"/>
      <c r="T34" s="18"/>
      <c r="U34" s="18"/>
    </row>
    <row r="35" spans="1:23">
      <c r="D35" s="70" t="s">
        <v>37</v>
      </c>
      <c r="E35" s="72" t="s">
        <v>31</v>
      </c>
      <c r="F35" s="114"/>
      <c r="K35" s="95"/>
      <c r="L35" s="80">
        <f t="shared" ref="L35:P35" si="12">L34*Penalty.Rate.General*MIN(1,(ABS(Perc.Recovered.Waste)-Threshold.Min)/(Threshold.Max-Threshold.Min))</f>
        <v>0</v>
      </c>
      <c r="M35" s="80">
        <f t="shared" si="12"/>
        <v>0</v>
      </c>
      <c r="N35" s="80">
        <f t="shared" si="12"/>
        <v>0</v>
      </c>
      <c r="O35" s="80">
        <f t="shared" si="12"/>
        <v>0</v>
      </c>
      <c r="P35" s="80">
        <f t="shared" si="12"/>
        <v>0</v>
      </c>
      <c r="Q35" s="18"/>
      <c r="R35" s="18"/>
      <c r="S35" s="18"/>
      <c r="T35" s="18"/>
      <c r="U35" s="18"/>
    </row>
    <row r="36" spans="1:23">
      <c r="D36" s="89" t="s">
        <v>56</v>
      </c>
      <c r="E36" s="72" t="s">
        <v>57</v>
      </c>
      <c r="F36" s="114"/>
      <c r="K36" s="95"/>
      <c r="L36" s="86">
        <f t="shared" ref="L36:P36" si="13">IF(L28&gt;((1+Threshold.Min)*Adj.AllRev.Waste),1,-1)</f>
        <v>-1</v>
      </c>
      <c r="M36" s="86">
        <f t="shared" si="13"/>
        <v>-1</v>
      </c>
      <c r="N36" s="86">
        <f t="shared" si="13"/>
        <v>-1</v>
      </c>
      <c r="O36" s="86">
        <f t="shared" si="13"/>
        <v>-1</v>
      </c>
      <c r="P36" s="86">
        <f t="shared" si="13"/>
        <v>-1</v>
      </c>
      <c r="Q36" s="18"/>
      <c r="R36" s="18"/>
      <c r="S36" s="18"/>
      <c r="T36" s="18"/>
      <c r="U36" s="18"/>
    </row>
    <row r="37" spans="1:23" s="88" customFormat="1">
      <c r="D37" s="70" t="s">
        <v>37</v>
      </c>
      <c r="E37" s="72" t="s">
        <v>58</v>
      </c>
      <c r="F37" s="114"/>
      <c r="K37" s="95"/>
      <c r="L37" s="92">
        <f t="shared" ref="L37:P37" si="14">L35*L36</f>
        <v>0</v>
      </c>
      <c r="M37" s="92">
        <f t="shared" si="14"/>
        <v>0</v>
      </c>
      <c r="N37" s="92">
        <f t="shared" si="14"/>
        <v>0</v>
      </c>
      <c r="O37" s="92">
        <f t="shared" si="14"/>
        <v>0</v>
      </c>
      <c r="P37" s="92">
        <f t="shared" si="14"/>
        <v>0</v>
      </c>
      <c r="Q37" s="90"/>
      <c r="R37" s="90"/>
      <c r="S37" s="90"/>
      <c r="T37" s="90"/>
      <c r="U37" s="90"/>
      <c r="V37" s="21" t="s">
        <v>106</v>
      </c>
    </row>
    <row r="38" spans="1:23" s="88" customFormat="1">
      <c r="D38" s="70"/>
      <c r="E38" s="72"/>
      <c r="F38" s="114"/>
      <c r="K38" s="95"/>
      <c r="L38" s="92"/>
      <c r="M38" s="92"/>
      <c r="N38" s="92"/>
      <c r="O38" s="92"/>
      <c r="P38" s="92"/>
      <c r="Q38" s="90"/>
      <c r="R38" s="90"/>
      <c r="S38" s="90"/>
      <c r="T38" s="90"/>
      <c r="U38" s="90"/>
      <c r="V38" s="21"/>
    </row>
    <row r="39" spans="1:23" s="88" customFormat="1">
      <c r="D39" s="70" t="s">
        <v>14</v>
      </c>
      <c r="E39" s="76" t="s">
        <v>86</v>
      </c>
      <c r="F39" s="110" t="s">
        <v>96</v>
      </c>
      <c r="J39" s="93">
        <v>0</v>
      </c>
      <c r="K39" s="93">
        <v>0</v>
      </c>
      <c r="L39" s="85">
        <f>0-L30*(1+Discount.Rate+Penalty.Rate.Waste)*(1+Discount.Rate)*INDEX(Indexation.Nov12.Actual,,MATCH(M5,Calendar.Years,0))*(INDEX(Indexation.Nov12.Actual,,MATCH(N5,Calendar.Years,0)))</f>
        <v>0</v>
      </c>
      <c r="M39" s="85">
        <f>0-M30*(1+Discount.Rate+Penalty.Rate.Waste)*(1+Discount.Rate)*INDEX(Indexation.Nov12.Actual,,MATCH(N5,Calendar.Years,0))*(INDEX(Indexation.Nov12.Actual,,MATCH(O5,Calendar.Years,0)))</f>
        <v>0</v>
      </c>
      <c r="N39" s="85">
        <f>0-N30*(1+Discount.Rate+Penalty.Rate.Waste)*(1+Discount.Rate)*INDEX(Indexation.Nov12.Actual,,MATCH(O5,Calendar.Years,0))*(INDEX(Indexation.Nov12.Actual,,MATCH(P5,Calendar.Years,0)))</f>
        <v>0</v>
      </c>
      <c r="O39" s="93"/>
      <c r="P39" s="93"/>
      <c r="Q39" s="90"/>
      <c r="R39" s="90"/>
      <c r="S39" s="90"/>
      <c r="T39" s="90"/>
      <c r="U39" s="90"/>
      <c r="V39" s="21"/>
    </row>
    <row r="40" spans="1:23" s="88" customFormat="1">
      <c r="D40" s="70"/>
      <c r="E40" s="76"/>
      <c r="F40" s="110"/>
      <c r="L40" s="85"/>
      <c r="M40" s="85"/>
      <c r="N40" s="85"/>
      <c r="Q40" s="90"/>
      <c r="R40" s="90"/>
      <c r="S40" s="90"/>
      <c r="T40" s="90"/>
      <c r="U40" s="90"/>
      <c r="V40" s="21"/>
    </row>
    <row r="41" spans="1:23" s="88" customFormat="1">
      <c r="D41" s="70" t="s">
        <v>14</v>
      </c>
      <c r="E41" s="76" t="s">
        <v>66</v>
      </c>
      <c r="F41" s="110" t="s">
        <v>41</v>
      </c>
      <c r="J41" s="93"/>
      <c r="K41" s="93"/>
      <c r="L41" s="93"/>
      <c r="M41" s="93"/>
      <c r="N41" s="85">
        <f>L39</f>
        <v>0</v>
      </c>
      <c r="O41" s="85">
        <f>M39</f>
        <v>0</v>
      </c>
      <c r="P41" s="85">
        <f>N39</f>
        <v>0</v>
      </c>
      <c r="Q41" s="90"/>
      <c r="R41" s="90"/>
      <c r="S41" s="90"/>
      <c r="T41" s="90"/>
      <c r="U41" s="90"/>
      <c r="V41" s="21"/>
    </row>
    <row r="42" spans="1:23">
      <c r="F42" s="114"/>
      <c r="K42" s="95"/>
    </row>
    <row r="43" spans="1:23">
      <c r="E43" s="110" t="s">
        <v>87</v>
      </c>
      <c r="F43" s="114"/>
      <c r="K43" s="95"/>
    </row>
    <row r="44" spans="1:23">
      <c r="D44" s="83" t="s">
        <v>55</v>
      </c>
      <c r="E44" s="72" t="s">
        <v>88</v>
      </c>
      <c r="F44" s="114"/>
      <c r="K44" s="95"/>
      <c r="L44" s="84" t="b">
        <f t="shared" ref="L44:P44" si="15">ABS(Perc.Recovered.Waste)&gt;Additional.Analysis</f>
        <v>0</v>
      </c>
      <c r="M44" s="84" t="b">
        <f t="shared" si="15"/>
        <v>0</v>
      </c>
      <c r="N44" s="84" t="b">
        <f t="shared" si="15"/>
        <v>0</v>
      </c>
      <c r="O44" s="84" t="b">
        <f t="shared" si="15"/>
        <v>0</v>
      </c>
      <c r="P44" s="84" t="b">
        <f t="shared" si="15"/>
        <v>0</v>
      </c>
    </row>
    <row r="45" spans="1:23">
      <c r="D45" s="83"/>
      <c r="E45" s="72"/>
      <c r="F45" s="114"/>
    </row>
    <row r="46" spans="1:23" s="12" customFormat="1" ht="15">
      <c r="A46" s="9"/>
      <c r="B46" s="13"/>
      <c r="C46" s="13"/>
      <c r="D46" s="69"/>
      <c r="E46" s="10" t="s">
        <v>95</v>
      </c>
      <c r="F46" s="111"/>
      <c r="G46" s="11"/>
      <c r="H46" s="11"/>
      <c r="I46" s="11"/>
      <c r="J46" s="11"/>
      <c r="K46" s="11"/>
      <c r="L46" s="19"/>
      <c r="M46" s="19"/>
      <c r="N46" s="19"/>
      <c r="O46" s="19"/>
      <c r="P46" s="19"/>
      <c r="Q46" s="19"/>
      <c r="R46" s="19"/>
      <c r="S46" s="19"/>
      <c r="T46" s="98"/>
      <c r="U46" s="98"/>
      <c r="V46" s="11"/>
      <c r="W46" s="11"/>
    </row>
    <row r="47" spans="1:23">
      <c r="E47" s="72"/>
      <c r="F47" s="114"/>
    </row>
    <row r="48" spans="1:23">
      <c r="E48" s="110" t="s">
        <v>98</v>
      </c>
      <c r="F48" s="114"/>
    </row>
    <row r="49" spans="1:23">
      <c r="D49" s="70" t="s">
        <v>14</v>
      </c>
      <c r="E49" s="72" t="s">
        <v>99</v>
      </c>
      <c r="F49" s="110" t="s">
        <v>41</v>
      </c>
      <c r="L49" s="93"/>
      <c r="M49" s="93"/>
      <c r="N49" s="93"/>
      <c r="O49" s="93"/>
      <c r="P49" s="85">
        <f>0-O30*(1+Discount.Rate+INDEX(Penalty.Rate.Waste,,MATCH(O5,Calendar.Years,0)))*Indexation.Nov12.Actual</f>
        <v>0</v>
      </c>
    </row>
    <row r="50" spans="1:23">
      <c r="F50" s="114"/>
    </row>
    <row r="51" spans="1:23">
      <c r="E51" s="110" t="s">
        <v>97</v>
      </c>
      <c r="F51" s="114"/>
    </row>
    <row r="52" spans="1:23">
      <c r="D52" s="70" t="s">
        <v>14</v>
      </c>
      <c r="E52" s="72" t="s">
        <v>100</v>
      </c>
      <c r="F52" s="110" t="s">
        <v>41</v>
      </c>
      <c r="L52" s="93"/>
      <c r="M52" s="93"/>
      <c r="N52" s="93"/>
      <c r="O52" s="93"/>
      <c r="P52" s="85">
        <f>0-P30*(1+Penalty.Rate.Waste)</f>
        <v>0</v>
      </c>
    </row>
    <row r="53" spans="1:23">
      <c r="E53" s="72"/>
      <c r="F53" s="114"/>
    </row>
    <row r="54" spans="1:23">
      <c r="D54" s="70" t="s">
        <v>14</v>
      </c>
      <c r="E54" s="105" t="s">
        <v>113</v>
      </c>
      <c r="F54" s="110" t="s">
        <v>41</v>
      </c>
      <c r="L54" s="93"/>
      <c r="M54" s="93"/>
      <c r="N54" s="93"/>
      <c r="O54" s="93"/>
      <c r="P54" s="85">
        <f>P49+P52</f>
        <v>0</v>
      </c>
      <c r="Q54" s="21" t="s">
        <v>119</v>
      </c>
    </row>
    <row r="55" spans="1:23" ht="13.5" thickBot="1">
      <c r="E55" s="79"/>
      <c r="F55" s="114"/>
    </row>
    <row r="56" spans="1:23" ht="13.5" thickBot="1">
      <c r="A56" s="16" t="s">
        <v>21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/>
    <row r="58" spans="1:23" hidden="1"/>
    <row r="59" spans="1:23" hidden="1"/>
    <row r="60" spans="1:23" hidden="1"/>
    <row r="61" spans="1:23" hidden="1"/>
    <row r="62" spans="1:23" hidden="1"/>
    <row r="63" spans="1:23" hidden="1"/>
    <row r="64" spans="1:23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</sheetData>
  <conditionalFormatting sqref="L34:P34">
    <cfRule type="cellIs" dxfId="1" priority="2" operator="equal">
      <formula>TRUE</formula>
    </cfRule>
  </conditionalFormatting>
  <conditionalFormatting sqref="L44:P44">
    <cfRule type="cellIs" dxfId="0" priority="1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107" customWidth="1"/>
    <col min="3" max="3" width="8" style="10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106"/>
    </row>
    <row r="2" spans="1:24" ht="15">
      <c r="A2" s="108"/>
      <c r="B2" s="108"/>
      <c r="C2" s="108"/>
      <c r="D2" s="2"/>
      <c r="E2" s="2"/>
      <c r="F2" s="67"/>
      <c r="G2" s="67"/>
      <c r="H2" s="2"/>
      <c r="I2" s="2"/>
      <c r="J2" s="2"/>
      <c r="K2" s="2"/>
      <c r="L2" s="2"/>
      <c r="M2" s="2"/>
      <c r="N2" s="2"/>
      <c r="O2" s="67"/>
      <c r="P2" s="67"/>
      <c r="Q2" s="2"/>
      <c r="R2" s="2"/>
      <c r="S2" s="2"/>
      <c r="T2" s="2"/>
      <c r="U2" s="2"/>
      <c r="V2" s="2"/>
      <c r="W2" s="2"/>
      <c r="X2" s="2"/>
    </row>
    <row r="3" spans="1:24" ht="15" hidden="1">
      <c r="A3" s="108"/>
      <c r="B3" s="108"/>
      <c r="C3" s="108"/>
      <c r="D3" s="2"/>
      <c r="E3" s="2"/>
      <c r="F3" s="67"/>
      <c r="G3" s="67"/>
      <c r="H3" s="2"/>
      <c r="I3" s="2"/>
      <c r="J3" s="2"/>
      <c r="K3" s="2"/>
      <c r="L3" s="2"/>
      <c r="M3" s="2"/>
      <c r="N3" s="2"/>
      <c r="O3" s="67"/>
      <c r="P3" s="67"/>
      <c r="Q3" s="2"/>
      <c r="R3" s="2"/>
      <c r="S3" s="2"/>
      <c r="T3" s="2"/>
      <c r="U3" s="2"/>
      <c r="V3" s="2"/>
      <c r="W3" s="2"/>
      <c r="X3" s="2"/>
    </row>
    <row r="4" spans="1:24" ht="15" hidden="1">
      <c r="A4" s="108"/>
      <c r="B4" s="108"/>
      <c r="C4" s="108"/>
      <c r="D4" s="2"/>
      <c r="E4" s="2"/>
      <c r="F4" s="67"/>
      <c r="G4" s="67"/>
      <c r="H4" s="2"/>
      <c r="I4" s="2"/>
      <c r="J4" s="2"/>
      <c r="K4" s="2"/>
      <c r="L4" s="2"/>
      <c r="M4" s="2"/>
      <c r="N4" s="2"/>
      <c r="O4" s="67"/>
      <c r="P4" s="67"/>
      <c r="Q4" s="2"/>
      <c r="R4" s="2"/>
      <c r="S4" s="2"/>
      <c r="T4" s="2"/>
      <c r="U4" s="2"/>
      <c r="V4" s="2"/>
      <c r="W4" s="2"/>
      <c r="X4" s="2"/>
    </row>
    <row r="5" spans="1:24" ht="15" hidden="1">
      <c r="A5" s="108"/>
      <c r="B5" s="108"/>
      <c r="C5" s="108"/>
      <c r="D5" s="2"/>
      <c r="E5" s="2"/>
      <c r="F5" s="67"/>
      <c r="G5" s="67"/>
      <c r="H5" s="2"/>
      <c r="I5" s="2"/>
      <c r="J5" s="2"/>
      <c r="K5" s="2"/>
      <c r="L5" s="2"/>
      <c r="M5" s="2"/>
      <c r="N5" s="2"/>
      <c r="O5" s="67"/>
      <c r="P5" s="67"/>
      <c r="Q5" s="2"/>
      <c r="R5" s="2"/>
      <c r="S5" s="2"/>
      <c r="T5" s="2"/>
      <c r="U5" s="2"/>
      <c r="V5" s="2"/>
      <c r="W5" s="2"/>
      <c r="X5" s="2"/>
    </row>
    <row r="6" spans="1:24" ht="15" hidden="1">
      <c r="A6" s="108"/>
      <c r="B6" s="108"/>
      <c r="C6" s="108"/>
      <c r="D6" s="2"/>
      <c r="E6" s="2"/>
      <c r="F6" s="67"/>
      <c r="G6" s="67"/>
      <c r="H6" s="2"/>
      <c r="I6" s="2"/>
      <c r="J6" s="2"/>
      <c r="K6" s="2"/>
      <c r="L6" s="2"/>
      <c r="M6" s="2"/>
      <c r="N6" s="2"/>
      <c r="O6" s="67"/>
      <c r="P6" s="67"/>
      <c r="Q6" s="2"/>
      <c r="R6" s="2"/>
      <c r="S6" s="2"/>
      <c r="T6" s="2"/>
      <c r="U6" s="2"/>
      <c r="V6" s="2"/>
      <c r="W6" s="2"/>
      <c r="X6" s="2"/>
    </row>
    <row r="7" spans="1:24" ht="15" hidden="1">
      <c r="A7" s="108"/>
      <c r="B7" s="108"/>
      <c r="C7" s="108"/>
      <c r="D7" s="2"/>
      <c r="E7" s="2"/>
      <c r="F7" s="67"/>
      <c r="G7" s="67"/>
      <c r="H7" s="2"/>
      <c r="I7" s="2"/>
      <c r="J7" s="2"/>
      <c r="K7" s="2"/>
      <c r="L7" s="2"/>
      <c r="M7" s="2"/>
      <c r="N7" s="2"/>
      <c r="O7" s="67"/>
      <c r="P7" s="67"/>
      <c r="Q7" s="2"/>
      <c r="R7" s="2"/>
      <c r="S7" s="2"/>
      <c r="T7" s="2"/>
      <c r="U7" s="2"/>
      <c r="V7" s="2"/>
      <c r="W7" s="2"/>
      <c r="X7" s="2"/>
    </row>
    <row r="8" spans="1:24" ht="15" hidden="1">
      <c r="A8" s="108"/>
      <c r="B8" s="108"/>
      <c r="C8" s="108"/>
      <c r="D8" s="2"/>
      <c r="E8" s="2"/>
      <c r="F8" s="67"/>
      <c r="G8" s="67"/>
      <c r="H8" s="2"/>
      <c r="I8" s="2"/>
      <c r="J8" s="2"/>
      <c r="K8" s="2"/>
      <c r="L8" s="2"/>
      <c r="M8" s="2"/>
      <c r="N8" s="2"/>
      <c r="O8" s="67"/>
      <c r="P8" s="67"/>
      <c r="Q8" s="2"/>
      <c r="R8" s="2"/>
      <c r="S8" s="2"/>
      <c r="T8" s="2"/>
      <c r="U8" s="2"/>
      <c r="V8" s="2"/>
      <c r="W8" s="2"/>
      <c r="X8" s="2"/>
    </row>
    <row r="9" spans="1:24" ht="15" hidden="1">
      <c r="A9" s="108"/>
      <c r="B9" s="108"/>
      <c r="C9" s="108"/>
      <c r="D9" s="2"/>
      <c r="E9" s="2"/>
      <c r="F9" s="67"/>
      <c r="G9" s="67"/>
      <c r="H9" s="2"/>
      <c r="I9" s="2"/>
      <c r="J9" s="2"/>
      <c r="K9" s="2"/>
      <c r="L9" s="2"/>
      <c r="M9" s="2"/>
      <c r="N9" s="2"/>
      <c r="O9" s="67"/>
      <c r="P9" s="67"/>
      <c r="Q9" s="2"/>
      <c r="R9" s="2"/>
      <c r="S9" s="2"/>
      <c r="T9" s="2"/>
      <c r="U9" s="2"/>
      <c r="V9" s="2"/>
      <c r="W9" s="2"/>
      <c r="X9" s="2"/>
    </row>
    <row r="10" spans="1:24" ht="15" hidden="1">
      <c r="A10" s="108"/>
      <c r="B10" s="108"/>
      <c r="C10" s="108"/>
      <c r="D10" s="2"/>
      <c r="E10" s="2"/>
      <c r="F10" s="67"/>
      <c r="G10" s="67"/>
      <c r="H10" s="2"/>
      <c r="I10" s="2"/>
      <c r="J10" s="2"/>
      <c r="K10" s="2"/>
      <c r="L10" s="2"/>
      <c r="M10" s="2"/>
      <c r="N10" s="2"/>
      <c r="O10" s="67"/>
      <c r="P10" s="67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108"/>
      <c r="B11" s="108"/>
      <c r="C11" s="108"/>
      <c r="D11" s="2"/>
      <c r="E11" s="2"/>
      <c r="F11" s="67"/>
      <c r="G11" s="67"/>
      <c r="H11" s="2"/>
      <c r="I11" s="2"/>
      <c r="J11" s="2"/>
      <c r="K11" s="2"/>
      <c r="L11" s="2"/>
      <c r="M11" s="2"/>
      <c r="N11" s="2"/>
      <c r="O11" s="67"/>
      <c r="P11" s="67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108"/>
      <c r="B12" s="108"/>
      <c r="C12" s="108"/>
      <c r="D12" s="2"/>
      <c r="E12" s="2"/>
      <c r="F12" s="67"/>
      <c r="G12" s="67"/>
      <c r="H12" s="2"/>
      <c r="I12" s="2"/>
      <c r="J12" s="2"/>
      <c r="K12" s="2"/>
      <c r="L12" s="2"/>
      <c r="M12" s="2"/>
      <c r="N12" s="2"/>
      <c r="O12" s="67"/>
      <c r="P12" s="67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108"/>
      <c r="B13" s="108"/>
      <c r="C13" s="108"/>
      <c r="D13" s="2"/>
      <c r="E13" s="2"/>
      <c r="F13" s="67"/>
      <c r="G13" s="67"/>
      <c r="H13" s="2"/>
      <c r="I13" s="2"/>
      <c r="J13" s="2"/>
      <c r="K13" s="2"/>
      <c r="L13" s="2"/>
      <c r="M13" s="2"/>
      <c r="N13" s="2"/>
      <c r="O13" s="67"/>
      <c r="P13" s="67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108"/>
      <c r="B14" s="108"/>
      <c r="C14" s="108"/>
      <c r="D14" s="2"/>
      <c r="E14" s="2"/>
      <c r="F14" s="67"/>
      <c r="G14" s="67"/>
      <c r="H14" s="2"/>
      <c r="I14" s="2"/>
      <c r="J14" s="2"/>
      <c r="K14" s="2"/>
      <c r="L14" s="2"/>
      <c r="M14" s="2"/>
      <c r="N14" s="2"/>
      <c r="O14" s="67"/>
      <c r="P14" s="67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108"/>
      <c r="B15" s="108"/>
      <c r="C15" s="108"/>
      <c r="D15" s="2"/>
      <c r="E15" s="2"/>
      <c r="F15" s="67"/>
      <c r="G15" s="67"/>
      <c r="H15" s="2"/>
      <c r="I15" s="2"/>
      <c r="J15" s="2"/>
      <c r="K15" s="2"/>
      <c r="L15" s="2"/>
      <c r="M15" s="2"/>
      <c r="N15" s="2"/>
      <c r="O15" s="67"/>
      <c r="P15" s="67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21"/>
  <sheetViews>
    <sheetView zoomScale="75" zoomScaleNormal="75" workbookViewId="0">
      <pane xSplit="8" ySplit="7" topLeftCell="K8" activePane="bottomRight" state="frozen"/>
      <selection pane="topRight" activeCell="I1" sqref="I1"/>
      <selection pane="bottomLeft" activeCell="A8" sqref="A8"/>
      <selection pane="bottomRight" activeCell="P10" sqref="P10"/>
    </sheetView>
  </sheetViews>
  <sheetFormatPr defaultColWidth="0" defaultRowHeight="0" customHeight="1" zeroHeight="1"/>
  <cols>
    <col min="1" max="3" width="2.7109375" style="15" customWidth="1"/>
    <col min="4" max="4" width="9.7109375" style="15" customWidth="1"/>
    <col min="5" max="5" width="49.28515625" style="15" customWidth="1"/>
    <col min="6" max="6" width="15.85546875" style="110" bestFit="1" customWidth="1"/>
    <col min="7" max="8" width="2.7109375" style="15" customWidth="1"/>
    <col min="9" max="21" width="9.7109375" style="15" customWidth="1"/>
    <col min="22" max="22" width="15.85546875" style="15" bestFit="1" customWidth="1"/>
    <col min="23" max="16384" width="9.140625" style="15" hidden="1"/>
  </cols>
  <sheetData>
    <row r="1" spans="1:24" ht="33.75">
      <c r="A1" s="1"/>
      <c r="B1" s="1"/>
      <c r="C1" s="1"/>
      <c r="D1" s="26" t="s">
        <v>116</v>
      </c>
      <c r="E1" s="26"/>
      <c r="F1" s="10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5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4" ht="12.75">
      <c r="E3" s="15" t="s">
        <v>11</v>
      </c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1"/>
    </row>
    <row r="4" spans="1:24" ht="12.75">
      <c r="V4" s="21"/>
    </row>
    <row r="5" spans="1:24" ht="12.75">
      <c r="E5" s="20" t="s">
        <v>19</v>
      </c>
      <c r="I5" s="104">
        <f t="shared" ref="I5:U5" si="1">Calendar.Years</f>
        <v>2012</v>
      </c>
      <c r="J5" s="104">
        <f t="shared" si="1"/>
        <v>2013</v>
      </c>
      <c r="K5" s="104">
        <f t="shared" si="1"/>
        <v>2014</v>
      </c>
      <c r="L5" s="104">
        <f t="shared" si="1"/>
        <v>2015</v>
      </c>
      <c r="M5" s="104">
        <f t="shared" si="1"/>
        <v>2016</v>
      </c>
      <c r="N5" s="104">
        <f t="shared" si="1"/>
        <v>2017</v>
      </c>
      <c r="O5" s="104">
        <f t="shared" si="1"/>
        <v>2018</v>
      </c>
      <c r="P5" s="104">
        <f t="shared" si="1"/>
        <v>2019</v>
      </c>
      <c r="Q5" s="104">
        <f t="shared" si="1"/>
        <v>2020</v>
      </c>
      <c r="R5" s="104">
        <f t="shared" si="1"/>
        <v>2021</v>
      </c>
      <c r="S5" s="104">
        <f t="shared" si="1"/>
        <v>2022</v>
      </c>
      <c r="T5" s="104">
        <f t="shared" si="1"/>
        <v>2023</v>
      </c>
      <c r="U5" s="104">
        <f t="shared" si="1"/>
        <v>2024</v>
      </c>
      <c r="V5" s="21"/>
    </row>
    <row r="6" spans="1:24" ht="12.75">
      <c r="E6" s="15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4" ht="12.75"/>
    <row r="8" spans="1:24" s="12" customFormat="1" ht="15">
      <c r="A8" s="9"/>
      <c r="B8" s="13"/>
      <c r="C8" s="13"/>
      <c r="D8" s="69"/>
      <c r="E8" s="10" t="s">
        <v>121</v>
      </c>
      <c r="F8" s="111"/>
      <c r="G8" s="11"/>
      <c r="H8" s="11"/>
      <c r="I8" s="11"/>
      <c r="J8" s="11"/>
      <c r="K8" s="11"/>
      <c r="L8" s="19"/>
      <c r="M8" s="19"/>
      <c r="N8" s="19"/>
      <c r="O8" s="19"/>
      <c r="P8" s="19"/>
      <c r="Q8" s="19"/>
      <c r="R8" s="19"/>
      <c r="S8" s="19"/>
      <c r="T8" s="98"/>
      <c r="U8" s="98"/>
      <c r="V8" s="11"/>
      <c r="W8" s="11"/>
      <c r="X8" s="11"/>
    </row>
    <row r="9" spans="1:24" ht="12.75"/>
    <row r="10" spans="1:24" ht="12.75">
      <c r="D10" s="70" t="s">
        <v>14</v>
      </c>
      <c r="E10" s="105" t="s">
        <v>117</v>
      </c>
      <c r="F10" s="110" t="s">
        <v>41</v>
      </c>
      <c r="L10" s="93"/>
      <c r="M10" s="93"/>
      <c r="N10" s="93"/>
      <c r="O10" s="93"/>
      <c r="P10" s="85">
        <f>WRFIM.Water</f>
        <v>0</v>
      </c>
    </row>
    <row r="11" spans="1:24" ht="12.75">
      <c r="P11" s="85"/>
    </row>
    <row r="12" spans="1:24" ht="12.75">
      <c r="D12" s="70" t="s">
        <v>14</v>
      </c>
      <c r="E12" s="105" t="s">
        <v>120</v>
      </c>
      <c r="F12" s="110" t="s">
        <v>41</v>
      </c>
      <c r="L12" s="93"/>
      <c r="M12" s="93"/>
      <c r="N12" s="93"/>
      <c r="O12" s="93"/>
      <c r="P12" s="85">
        <f>WRFIM.Waste</f>
        <v>0</v>
      </c>
    </row>
    <row r="13" spans="1:24" ht="13.5" thickBot="1"/>
    <row r="14" spans="1:24" ht="13.5" thickBot="1">
      <c r="A14" s="16" t="s">
        <v>21</v>
      </c>
      <c r="B14" s="17"/>
      <c r="C14" s="17"/>
      <c r="D14" s="17"/>
      <c r="E14" s="17"/>
      <c r="F14" s="11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4" ht="12.75"/>
    <row r="16" spans="1:24" ht="12.75" hidden="1" customHeight="1"/>
    <row r="17" ht="12.75" hidden="1" customHeight="1"/>
    <row r="18" ht="12.75" hidden="1" customHeight="1"/>
    <row r="19" ht="12.75" hidden="1" customHeight="1"/>
    <row r="20" ht="12.75" hidden="1" customHeight="1"/>
    <row r="21" ht="12.75" hidden="1" customHeight="1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X15"/>
  <sheetViews>
    <sheetView showGridLines="0" showRowColHeaders="0" zoomScale="75" zoomScaleNormal="75" workbookViewId="0"/>
  </sheetViews>
  <sheetFormatPr defaultColWidth="0" defaultRowHeight="12.75" customHeight="1" zeroHeight="1"/>
  <cols>
    <col min="1" max="2" width="8" style="107" customWidth="1"/>
    <col min="3" max="3" width="8" style="107" hidden="1" customWidth="1"/>
    <col min="4" max="4" width="9.140625" hidden="1" customWidth="1"/>
    <col min="5" max="5" width="27" hidden="1" customWidth="1"/>
    <col min="6" max="8" width="9.140625" hidden="1" customWidth="1"/>
    <col min="9" max="24" width="10.85546875" hidden="1" customWidth="1"/>
    <col min="25" max="16384" width="9.140625" hidden="1"/>
  </cols>
  <sheetData>
    <row r="1" spans="1:24" ht="15.75" customHeight="1">
      <c r="A1" s="106"/>
    </row>
    <row r="2" spans="1:24" ht="15">
      <c r="A2" s="108"/>
      <c r="B2" s="108"/>
      <c r="C2" s="108"/>
      <c r="D2" s="2"/>
      <c r="E2" s="2"/>
      <c r="F2" s="67"/>
      <c r="G2" s="67"/>
      <c r="H2" s="2"/>
      <c r="I2" s="2"/>
      <c r="J2" s="2"/>
      <c r="K2" s="2"/>
      <c r="L2" s="2"/>
      <c r="M2" s="2"/>
      <c r="N2" s="2"/>
      <c r="O2" s="67"/>
      <c r="P2" s="67"/>
      <c r="Q2" s="2"/>
      <c r="R2" s="2"/>
      <c r="S2" s="2"/>
      <c r="T2" s="2"/>
      <c r="U2" s="2"/>
      <c r="V2" s="2"/>
      <c r="W2" s="2"/>
      <c r="X2" s="2"/>
    </row>
    <row r="3" spans="1:24" ht="15" hidden="1">
      <c r="A3" s="108"/>
      <c r="B3" s="108"/>
      <c r="C3" s="108"/>
      <c r="D3" s="2"/>
      <c r="E3" s="2"/>
      <c r="F3" s="67"/>
      <c r="G3" s="67"/>
      <c r="H3" s="2"/>
      <c r="I3" s="2"/>
      <c r="J3" s="2"/>
      <c r="K3" s="2"/>
      <c r="L3" s="2"/>
      <c r="M3" s="2"/>
      <c r="N3" s="2"/>
      <c r="O3" s="67"/>
      <c r="P3" s="67"/>
      <c r="Q3" s="2"/>
      <c r="R3" s="2"/>
      <c r="S3" s="2"/>
      <c r="T3" s="2"/>
      <c r="U3" s="2"/>
      <c r="V3" s="2"/>
      <c r="W3" s="2"/>
      <c r="X3" s="2"/>
    </row>
    <row r="4" spans="1:24" ht="15" hidden="1">
      <c r="A4" s="108"/>
      <c r="B4" s="108"/>
      <c r="C4" s="108"/>
      <c r="D4" s="2"/>
      <c r="E4" s="2"/>
      <c r="F4" s="67"/>
      <c r="G4" s="67"/>
      <c r="H4" s="2"/>
      <c r="I4" s="2"/>
      <c r="J4" s="2"/>
      <c r="K4" s="2"/>
      <c r="L4" s="2"/>
      <c r="M4" s="2"/>
      <c r="N4" s="2"/>
      <c r="O4" s="67"/>
      <c r="P4" s="67"/>
      <c r="Q4" s="2"/>
      <c r="R4" s="2"/>
      <c r="S4" s="2"/>
      <c r="T4" s="2"/>
      <c r="U4" s="2"/>
      <c r="V4" s="2"/>
      <c r="W4" s="2"/>
      <c r="X4" s="2"/>
    </row>
    <row r="5" spans="1:24" ht="15" hidden="1">
      <c r="A5" s="108"/>
      <c r="B5" s="108"/>
      <c r="C5" s="108"/>
      <c r="D5" s="2"/>
      <c r="E5" s="2"/>
      <c r="F5" s="67"/>
      <c r="G5" s="67"/>
      <c r="H5" s="2"/>
      <c r="I5" s="2"/>
      <c r="J5" s="2"/>
      <c r="K5" s="2"/>
      <c r="L5" s="2"/>
      <c r="M5" s="2"/>
      <c r="N5" s="2"/>
      <c r="O5" s="67"/>
      <c r="P5" s="67"/>
      <c r="Q5" s="2"/>
      <c r="R5" s="2"/>
      <c r="S5" s="2"/>
      <c r="T5" s="2"/>
      <c r="U5" s="2"/>
      <c r="V5" s="2"/>
      <c r="W5" s="2"/>
      <c r="X5" s="2"/>
    </row>
    <row r="6" spans="1:24" ht="15" hidden="1">
      <c r="A6" s="108"/>
      <c r="B6" s="108"/>
      <c r="C6" s="108"/>
      <c r="D6" s="2"/>
      <c r="E6" s="2"/>
      <c r="F6" s="67"/>
      <c r="G6" s="67"/>
      <c r="H6" s="2"/>
      <c r="I6" s="2"/>
      <c r="J6" s="2"/>
      <c r="K6" s="2"/>
      <c r="L6" s="2"/>
      <c r="M6" s="2"/>
      <c r="N6" s="2"/>
      <c r="O6" s="67"/>
      <c r="P6" s="67"/>
      <c r="Q6" s="2"/>
      <c r="R6" s="2"/>
      <c r="S6" s="2"/>
      <c r="T6" s="2"/>
      <c r="U6" s="2"/>
      <c r="V6" s="2"/>
      <c r="W6" s="2"/>
      <c r="X6" s="2"/>
    </row>
    <row r="7" spans="1:24" ht="15" hidden="1">
      <c r="A7" s="108"/>
      <c r="B7" s="108"/>
      <c r="C7" s="108"/>
      <c r="D7" s="2"/>
      <c r="E7" s="2"/>
      <c r="F7" s="67"/>
      <c r="G7" s="67"/>
      <c r="H7" s="2"/>
      <c r="I7" s="2"/>
      <c r="J7" s="2"/>
      <c r="K7" s="2"/>
      <c r="L7" s="2"/>
      <c r="M7" s="2"/>
      <c r="N7" s="2"/>
      <c r="O7" s="67"/>
      <c r="P7" s="67"/>
      <c r="Q7" s="2"/>
      <c r="R7" s="2"/>
      <c r="S7" s="2"/>
      <c r="T7" s="2"/>
      <c r="U7" s="2"/>
      <c r="V7" s="2"/>
      <c r="W7" s="2"/>
      <c r="X7" s="2"/>
    </row>
    <row r="8" spans="1:24" ht="15" hidden="1">
      <c r="A8" s="108"/>
      <c r="B8" s="108"/>
      <c r="C8" s="108"/>
      <c r="D8" s="2"/>
      <c r="E8" s="2"/>
      <c r="F8" s="67"/>
      <c r="G8" s="67"/>
      <c r="H8" s="2"/>
      <c r="I8" s="2"/>
      <c r="J8" s="2"/>
      <c r="K8" s="2"/>
      <c r="L8" s="2"/>
      <c r="M8" s="2"/>
      <c r="N8" s="2"/>
      <c r="O8" s="67"/>
      <c r="P8" s="67"/>
      <c r="Q8" s="2"/>
      <c r="R8" s="2"/>
      <c r="S8" s="2"/>
      <c r="T8" s="2"/>
      <c r="U8" s="2"/>
      <c r="V8" s="2"/>
      <c r="W8" s="2"/>
      <c r="X8" s="2"/>
    </row>
    <row r="9" spans="1:24" ht="15" hidden="1">
      <c r="A9" s="108"/>
      <c r="B9" s="108"/>
      <c r="C9" s="108"/>
      <c r="D9" s="2"/>
      <c r="E9" s="2"/>
      <c r="F9" s="67"/>
      <c r="G9" s="67"/>
      <c r="H9" s="2"/>
      <c r="I9" s="2"/>
      <c r="J9" s="2"/>
      <c r="K9" s="2"/>
      <c r="L9" s="2"/>
      <c r="M9" s="2"/>
      <c r="N9" s="2"/>
      <c r="O9" s="67"/>
      <c r="P9" s="67"/>
      <c r="Q9" s="2"/>
      <c r="R9" s="2"/>
      <c r="S9" s="2"/>
      <c r="T9" s="2"/>
      <c r="U9" s="2"/>
      <c r="V9" s="2"/>
      <c r="W9" s="2"/>
      <c r="X9" s="2"/>
    </row>
    <row r="10" spans="1:24" ht="15" hidden="1">
      <c r="A10" s="108"/>
      <c r="B10" s="108"/>
      <c r="C10" s="108"/>
      <c r="D10" s="2"/>
      <c r="E10" s="2"/>
      <c r="F10" s="67"/>
      <c r="G10" s="67"/>
      <c r="H10" s="2"/>
      <c r="I10" s="2"/>
      <c r="J10" s="2"/>
      <c r="K10" s="2"/>
      <c r="L10" s="2"/>
      <c r="M10" s="2"/>
      <c r="N10" s="2"/>
      <c r="O10" s="67"/>
      <c r="P10" s="67"/>
      <c r="Q10" s="2"/>
      <c r="R10" s="2"/>
      <c r="S10" s="2"/>
      <c r="T10" s="2"/>
      <c r="U10" s="2"/>
      <c r="V10" s="2"/>
      <c r="W10" s="2"/>
      <c r="X10" s="2"/>
    </row>
    <row r="11" spans="1:24" ht="15" hidden="1">
      <c r="A11" s="108"/>
      <c r="B11" s="108"/>
      <c r="C11" s="108"/>
      <c r="D11" s="2"/>
      <c r="E11" s="2"/>
      <c r="F11" s="67"/>
      <c r="G11" s="67"/>
      <c r="H11" s="2"/>
      <c r="I11" s="2"/>
      <c r="J11" s="2"/>
      <c r="K11" s="2"/>
      <c r="L11" s="2"/>
      <c r="M11" s="2"/>
      <c r="N11" s="2"/>
      <c r="O11" s="67"/>
      <c r="P11" s="67"/>
      <c r="Q11" s="2"/>
      <c r="R11" s="2"/>
      <c r="S11" s="2"/>
      <c r="T11" s="2"/>
      <c r="U11" s="2"/>
      <c r="V11" s="2"/>
      <c r="W11" s="2"/>
      <c r="X11" s="2"/>
    </row>
    <row r="12" spans="1:24" ht="15" hidden="1">
      <c r="A12" s="108"/>
      <c r="B12" s="108"/>
      <c r="C12" s="108"/>
      <c r="D12" s="2"/>
      <c r="E12" s="2"/>
      <c r="F12" s="67"/>
      <c r="G12" s="67"/>
      <c r="H12" s="2"/>
      <c r="I12" s="2"/>
      <c r="J12" s="2"/>
      <c r="K12" s="2"/>
      <c r="L12" s="2"/>
      <c r="M12" s="2"/>
      <c r="N12" s="2"/>
      <c r="O12" s="67"/>
      <c r="P12" s="67"/>
      <c r="Q12" s="2"/>
      <c r="R12" s="2"/>
      <c r="S12" s="2"/>
      <c r="T12" s="2"/>
      <c r="U12" s="2"/>
      <c r="V12" s="2"/>
      <c r="W12" s="2"/>
      <c r="X12" s="2"/>
    </row>
    <row r="13" spans="1:24" ht="15" hidden="1">
      <c r="A13" s="108"/>
      <c r="B13" s="108"/>
      <c r="C13" s="108"/>
      <c r="D13" s="2"/>
      <c r="E13" s="2"/>
      <c r="F13" s="67"/>
      <c r="G13" s="67"/>
      <c r="H13" s="2"/>
      <c r="I13" s="2"/>
      <c r="J13" s="2"/>
      <c r="K13" s="2"/>
      <c r="L13" s="2"/>
      <c r="M13" s="2"/>
      <c r="N13" s="2"/>
      <c r="O13" s="67"/>
      <c r="P13" s="67"/>
      <c r="Q13" s="2"/>
      <c r="R13" s="2"/>
      <c r="S13" s="2"/>
      <c r="T13" s="2"/>
      <c r="U13" s="2"/>
      <c r="V13" s="2"/>
      <c r="W13" s="2"/>
      <c r="X13" s="2"/>
    </row>
    <row r="14" spans="1:24" ht="15" hidden="1">
      <c r="A14" s="108"/>
      <c r="B14" s="108"/>
      <c r="C14" s="108"/>
      <c r="D14" s="2"/>
      <c r="E14" s="2"/>
      <c r="F14" s="67"/>
      <c r="G14" s="67"/>
      <c r="H14" s="2"/>
      <c r="I14" s="2"/>
      <c r="J14" s="2"/>
      <c r="K14" s="2"/>
      <c r="L14" s="2"/>
      <c r="M14" s="2"/>
      <c r="N14" s="2"/>
      <c r="O14" s="67"/>
      <c r="P14" s="67"/>
      <c r="Q14" s="2"/>
      <c r="R14" s="2"/>
      <c r="S14" s="2"/>
      <c r="T14" s="2"/>
      <c r="U14" s="2"/>
      <c r="V14" s="2"/>
      <c r="W14" s="2"/>
      <c r="X14" s="2"/>
    </row>
    <row r="15" spans="1:24" ht="15" hidden="1">
      <c r="A15" s="108"/>
      <c r="B15" s="108"/>
      <c r="C15" s="108"/>
      <c r="D15" s="2"/>
      <c r="E15" s="2"/>
      <c r="F15" s="67"/>
      <c r="G15" s="67"/>
      <c r="H15" s="2"/>
      <c r="I15" s="2"/>
      <c r="J15" s="2"/>
      <c r="K15" s="2"/>
      <c r="L15" s="2"/>
      <c r="M15" s="2"/>
      <c r="N15" s="2"/>
      <c r="O15" s="67"/>
      <c r="P15" s="67"/>
      <c r="Q15" s="2"/>
      <c r="R15" s="2"/>
      <c r="S15" s="2"/>
      <c r="T15" s="2"/>
      <c r="U15" s="2"/>
      <c r="V15" s="2"/>
      <c r="W15" s="2"/>
      <c r="X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32</vt:i4>
      </vt:variant>
    </vt:vector>
  </HeadingPairs>
  <TitlesOfParts>
    <vt:vector size="42" baseType="lpstr">
      <vt:lpstr>Inputs &gt;</vt:lpstr>
      <vt:lpstr>Data</vt:lpstr>
      <vt:lpstr>RPI</vt:lpstr>
      <vt:lpstr>Calcs &gt;</vt:lpstr>
      <vt:lpstr>WRFIM - Water</vt:lpstr>
      <vt:lpstr>WRFIM - Waste</vt:lpstr>
      <vt:lpstr>Output &gt;</vt:lpstr>
      <vt:lpstr>WFRIM adjustments</vt:lpstr>
      <vt:lpstr>Other &gt;</vt:lpstr>
      <vt:lpstr>Timeline</vt:lpstr>
      <vt:lpstr>Additional.Analysis</vt:lpstr>
      <vt:lpstr>Adj.AllRev.Waste</vt:lpstr>
      <vt:lpstr>Adj.AllRev.Water</vt:lpstr>
      <vt:lpstr>AllRev.Outturn.Waste</vt:lpstr>
      <vt:lpstr>AllRev.Outturn.Water</vt:lpstr>
      <vt:lpstr>AllRev.Waste</vt:lpstr>
      <vt:lpstr>AllRev.Water</vt:lpstr>
      <vt:lpstr>AMP.Years</vt:lpstr>
      <vt:lpstr>AMP5.RCM.Adj.Waste</vt:lpstr>
      <vt:lpstr>AMP5.RCM.Adj.Water</vt:lpstr>
      <vt:lpstr>AMP6.FI.Adj.Waste</vt:lpstr>
      <vt:lpstr>AMP6.FI.Adj.Water</vt:lpstr>
      <vt:lpstr>BlindYear.1415.Adj.Waste</vt:lpstr>
      <vt:lpstr>BlindYear.1415.Adj.Water</vt:lpstr>
      <vt:lpstr>BlindYear.Delay</vt:lpstr>
      <vt:lpstr>Calendar.Years</vt:lpstr>
      <vt:lpstr>Discount.Rate</vt:lpstr>
      <vt:lpstr>Indexation.Nov12.Actual</vt:lpstr>
      <vt:lpstr>Penalty.Rate.General</vt:lpstr>
      <vt:lpstr>Penalty.Rate.Waste</vt:lpstr>
      <vt:lpstr>Penalty.Rate.Water</vt:lpstr>
      <vt:lpstr>Perc.Recovered.Waste</vt:lpstr>
      <vt:lpstr>Perc.Recovered.Water</vt:lpstr>
      <vt:lpstr>RPI!Print_Area</vt:lpstr>
      <vt:lpstr>RCM.BlindYear.Adj.Waste</vt:lpstr>
      <vt:lpstr>RCM.BlindYear.Adj.Water</vt:lpstr>
      <vt:lpstr>RecRev.Waste</vt:lpstr>
      <vt:lpstr>RecRev.Water</vt:lpstr>
      <vt:lpstr>Threshold.Max</vt:lpstr>
      <vt:lpstr>Threshold.Min</vt:lpstr>
      <vt:lpstr>WRFIM.Waste</vt:lpstr>
      <vt:lpstr>WRFIM.Water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Speed</dc:creator>
  <cp:lastModifiedBy>Adamv2</cp:lastModifiedBy>
  <cp:lastPrinted>2015-02-04T18:19:40Z</cp:lastPrinted>
  <dcterms:created xsi:type="dcterms:W3CDTF">2015-02-03T17:19:53Z</dcterms:created>
  <dcterms:modified xsi:type="dcterms:W3CDTF">2015-03-25T19:00:18Z</dcterms:modified>
</cp:coreProperties>
</file>