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0190" windowHeight="4665"/>
  </bookViews>
  <sheets>
    <sheet name="Cover" sheetId="10" r:id="rId1"/>
    <sheet name="Flow chart" sheetId="14" r:id="rId2"/>
    <sheet name="F_Inputs" sheetId="16" r:id="rId3"/>
    <sheet name="CLEAR_SHEET" sheetId="19" state="hidden" r:id="rId4"/>
    <sheet name="Input" sheetId="3" r:id="rId5"/>
    <sheet name="Calc" sheetId="4" r:id="rId6"/>
    <sheet name="Calc2" sheetId="20" r:id="rId7"/>
    <sheet name="Formulae changes in Calc2" sheetId="25" r:id="rId8"/>
    <sheet name="Profiling" sheetId="18" r:id="rId9"/>
    <sheet name="Profiling2" sheetId="21" r:id="rId10"/>
    <sheet name="Summary of ex ante outputs" sheetId="8" r:id="rId11"/>
    <sheet name="Summary of ex ante outputs2" sheetId="22" r:id="rId12"/>
    <sheet name="Rec exante to expost" sheetId="11" r:id="rId13"/>
    <sheet name="Rec exante to expost2" sheetId="23" r:id="rId14"/>
    <sheet name="Ex post outputs" sheetId="9" r:id="rId15"/>
    <sheet name="Ex post outputs2" sheetId="24" r:id="rId16"/>
    <sheet name="Matrix" sheetId="6" r:id="rId17"/>
    <sheet name="Outputs comparison" sheetId="26" r:id="rId18"/>
    <sheet name="F_Outputs" sheetId="17" r:id="rId19"/>
  </sheets>
  <definedNames>
    <definedName name="Baseyear">Input!$G$2</definedName>
    <definedName name="IDoK_submissions_for_claim_under_RCC4">Cover!$A$73</definedName>
    <definedName name="_xlnm.Print_Area" localSheetId="5">Calc!$A$1:$S$217</definedName>
    <definedName name="_xlnm.Print_Area" localSheetId="6">Calc2!$A$1:$S$217</definedName>
    <definedName name="_xlnm.Print_Area" localSheetId="1">'Flow chart'!$A$1:$V$103</definedName>
    <definedName name="_xlnm.Print_Area" localSheetId="16">Matrix!$A$1:$O$19</definedName>
    <definedName name="_xlnm.Print_Area" localSheetId="8">Profiling!$A$1:$S$160</definedName>
    <definedName name="_xlnm.Print_Area" localSheetId="9">Profiling2!$A$1:$S$160</definedName>
    <definedName name="_xlnm.Print_Area" localSheetId="12">'Rec exante to expost'!$A$1:$U$70</definedName>
    <definedName name="_xlnm.Print_Area" localSheetId="13">'Rec exante to expost2'!$A$1:$U$70</definedName>
    <definedName name="Z_3FDF7207_004C_4A93_86DD_71ED7363ED58_.wvu.Cols" localSheetId="8" hidden="1">Profiling!$F:$F</definedName>
    <definedName name="Z_3FDF7207_004C_4A93_86DD_71ED7363ED58_.wvu.Cols" localSheetId="9" hidden="1">Profiling2!$F:$F</definedName>
  </definedNames>
  <calcPr calcId="145621"/>
</workbook>
</file>

<file path=xl/calcChain.xml><?xml version="1.0" encoding="utf-8"?>
<calcChain xmlns="http://schemas.openxmlformats.org/spreadsheetml/2006/main">
  <c r="E215" i="20" l="1"/>
  <c r="E214" i="20"/>
  <c r="E213" i="20"/>
  <c r="E212" i="20"/>
  <c r="E211" i="20"/>
  <c r="E210" i="20"/>
  <c r="E209" i="20"/>
  <c r="E207" i="20"/>
  <c r="E206" i="20"/>
  <c r="E205" i="20"/>
  <c r="E204" i="20"/>
  <c r="E203" i="20"/>
  <c r="E202" i="20"/>
  <c r="E201" i="20"/>
  <c r="J175" i="20"/>
  <c r="J171" i="20"/>
  <c r="J165" i="20"/>
  <c r="J161" i="20"/>
  <c r="F6" i="20"/>
  <c r="I5" i="20"/>
  <c r="J5" i="20" s="1"/>
  <c r="H5" i="20"/>
  <c r="G5" i="20"/>
  <c r="J6" i="20" l="1"/>
  <c r="K5" i="20"/>
  <c r="G6" i="20"/>
  <c r="G14" i="20"/>
  <c r="G25" i="20"/>
  <c r="H6" i="20"/>
  <c r="I6" i="20"/>
  <c r="K6" i="20" l="1"/>
  <c r="L5" i="20"/>
  <c r="L6" i="20" l="1"/>
  <c r="M5" i="20"/>
  <c r="M6" i="20" l="1"/>
  <c r="N5" i="20"/>
  <c r="N6" i="20" l="1"/>
  <c r="V8" i="26" l="1"/>
  <c r="M8" i="26"/>
  <c r="AE8" i="26" l="1"/>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3" i="21"/>
  <c r="C148" i="21" s="1"/>
  <c r="C82" i="21"/>
  <c r="C140" i="21" s="1"/>
  <c r="E80" i="21"/>
  <c r="E79" i="21"/>
  <c r="D79" i="21"/>
  <c r="P78" i="21"/>
  <c r="E78" i="21"/>
  <c r="D78" i="21"/>
  <c r="E77" i="21"/>
  <c r="D77" i="21"/>
  <c r="E76" i="21"/>
  <c r="D76" i="21"/>
  <c r="E68" i="21"/>
  <c r="D68" i="21"/>
  <c r="C64" i="21"/>
  <c r="E62" i="21"/>
  <c r="E61" i="21"/>
  <c r="D61" i="21"/>
  <c r="E60" i="21"/>
  <c r="D60" i="21"/>
  <c r="E59" i="21"/>
  <c r="D59" i="21"/>
  <c r="E51" i="21"/>
  <c r="D51" i="21"/>
  <c r="C48" i="21"/>
  <c r="C146" i="21" s="1"/>
  <c r="C47" i="21"/>
  <c r="C138" i="21" s="1"/>
  <c r="E45" i="21"/>
  <c r="D45" i="21"/>
  <c r="E44" i="21"/>
  <c r="D44" i="21"/>
  <c r="E43" i="21"/>
  <c r="D43" i="21"/>
  <c r="E35" i="21"/>
  <c r="D35" i="21"/>
  <c r="C32" i="21"/>
  <c r="C145" i="21" s="1"/>
  <c r="C31" i="21"/>
  <c r="C137" i="21" s="1"/>
  <c r="P25" i="21"/>
  <c r="P61" i="21" s="1"/>
  <c r="P18" i="21"/>
  <c r="H6" i="21"/>
  <c r="G6" i="21"/>
  <c r="F6" i="21"/>
  <c r="I5" i="21"/>
  <c r="I6" i="21" s="1"/>
  <c r="G5" i="21"/>
  <c r="H5" i="21" s="1"/>
  <c r="C139" i="21" l="1"/>
  <c r="C65" i="21"/>
  <c r="C147" i="21" s="1"/>
  <c r="C141" i="21"/>
  <c r="C95" i="21"/>
  <c r="C149" i="21" s="1"/>
  <c r="J5" i="21"/>
  <c r="P79" i="21"/>
  <c r="E212" i="4"/>
  <c r="E213" i="4"/>
  <c r="E205" i="4"/>
  <c r="E204" i="4"/>
  <c r="K5" i="21" l="1"/>
  <c r="J6" i="21"/>
  <c r="E215" i="4"/>
  <c r="E209" i="4"/>
  <c r="E214" i="4"/>
  <c r="E211" i="4"/>
  <c r="E210" i="4"/>
  <c r="E207" i="4"/>
  <c r="E201" i="4"/>
  <c r="E206" i="4"/>
  <c r="E203" i="4"/>
  <c r="E202" i="4"/>
  <c r="L5" i="21" l="1"/>
  <c r="K6" i="21"/>
  <c r="P135" i="18"/>
  <c r="P18" i="18"/>
  <c r="L6" i="21" l="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M6" i="21" l="1"/>
  <c r="N5" i="21"/>
  <c r="C94" i="18"/>
  <c r="E98" i="18"/>
  <c r="D98" i="18"/>
  <c r="C64" i="18"/>
  <c r="C47" i="18"/>
  <c r="C31" i="18"/>
  <c r="R5" i="21" l="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S5" i="21" l="1"/>
  <c r="R6" i="21"/>
  <c r="C83" i="18"/>
  <c r="C148" i="18" s="1"/>
  <c r="C140" i="18"/>
  <c r="P78" i="18"/>
  <c r="R20" i="21" l="1"/>
  <c r="R80" i="21"/>
  <c r="R62" i="21"/>
  <c r="S6" i="21"/>
  <c r="T5" i="21"/>
  <c r="P79" i="18"/>
  <c r="F6" i="18"/>
  <c r="G5" i="18"/>
  <c r="M8" i="17"/>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G28" i="20" s="1"/>
  <c r="H28" i="20" s="1"/>
  <c r="N111" i="3"/>
  <c r="M111" i="3"/>
  <c r="M25" i="20" s="1"/>
  <c r="L111" i="3"/>
  <c r="K111" i="3"/>
  <c r="K25" i="20" s="1"/>
  <c r="J111" i="3"/>
  <c r="I111" i="3"/>
  <c r="I25" i="20" s="1"/>
  <c r="H111" i="3"/>
  <c r="G111" i="3"/>
  <c r="N107" i="3"/>
  <c r="M107" i="3"/>
  <c r="L107" i="3"/>
  <c r="K107" i="3"/>
  <c r="J107" i="3"/>
  <c r="I107" i="3"/>
  <c r="H107" i="3"/>
  <c r="G107" i="3"/>
  <c r="N106" i="3"/>
  <c r="M106" i="3"/>
  <c r="L106" i="3"/>
  <c r="K106" i="3"/>
  <c r="J106" i="3"/>
  <c r="I106" i="3"/>
  <c r="H106" i="3"/>
  <c r="G106" i="3"/>
  <c r="G17" i="20" s="1"/>
  <c r="N104" i="3"/>
  <c r="M104" i="3"/>
  <c r="L104" i="3"/>
  <c r="K104" i="3"/>
  <c r="J104" i="3"/>
  <c r="I104" i="3"/>
  <c r="H104" i="3"/>
  <c r="G104" i="3"/>
  <c r="N103" i="3"/>
  <c r="M103" i="3"/>
  <c r="L103" i="3"/>
  <c r="K103" i="3"/>
  <c r="J103" i="3"/>
  <c r="I103" i="3"/>
  <c r="H103" i="3"/>
  <c r="G103" i="3"/>
  <c r="G13" i="20" s="1"/>
  <c r="N96" i="3"/>
  <c r="M96" i="3"/>
  <c r="L96" i="3"/>
  <c r="K96" i="3"/>
  <c r="J96" i="3"/>
  <c r="N94" i="3"/>
  <c r="N71" i="20" s="1"/>
  <c r="M94" i="3"/>
  <c r="L94" i="3"/>
  <c r="K94" i="3"/>
  <c r="J94" i="3"/>
  <c r="J71" i="20" s="1"/>
  <c r="N93" i="3"/>
  <c r="M93" i="3"/>
  <c r="L93" i="3"/>
  <c r="K93" i="3"/>
  <c r="K70" i="20" s="1"/>
  <c r="J93" i="3"/>
  <c r="N91" i="3"/>
  <c r="M91" i="3"/>
  <c r="L91" i="3"/>
  <c r="K91" i="3"/>
  <c r="J91" i="3"/>
  <c r="N90" i="3"/>
  <c r="M90" i="3"/>
  <c r="L90" i="3"/>
  <c r="K90" i="3"/>
  <c r="J90" i="3"/>
  <c r="N88" i="3"/>
  <c r="M88" i="3"/>
  <c r="L88" i="3"/>
  <c r="K88" i="3"/>
  <c r="J88" i="3"/>
  <c r="N86" i="3"/>
  <c r="M86" i="3"/>
  <c r="L86" i="3"/>
  <c r="K86" i="3"/>
  <c r="K60" i="20" s="1"/>
  <c r="J86" i="3"/>
  <c r="N85" i="3"/>
  <c r="M85" i="3"/>
  <c r="L85" i="3"/>
  <c r="L59" i="20" s="1"/>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N152" i="20" s="1"/>
  <c r="M55" i="3"/>
  <c r="M152" i="20" s="1"/>
  <c r="M154" i="20" s="1"/>
  <c r="L55" i="3"/>
  <c r="L152" i="20" s="1"/>
  <c r="L154" i="20" s="1"/>
  <c r="K55" i="3"/>
  <c r="K152" i="20" s="1"/>
  <c r="K154" i="20" s="1"/>
  <c r="J55" i="3"/>
  <c r="J152" i="20" s="1"/>
  <c r="J154" i="20" s="1"/>
  <c r="I55" i="3"/>
  <c r="I152" i="20" s="1"/>
  <c r="N54" i="3"/>
  <c r="N148" i="20" s="1"/>
  <c r="M54" i="3"/>
  <c r="M148" i="20" s="1"/>
  <c r="M150" i="20" s="1"/>
  <c r="L54" i="3"/>
  <c r="L148" i="20" s="1"/>
  <c r="L150" i="20" s="1"/>
  <c r="K54" i="3"/>
  <c r="K148" i="20" s="1"/>
  <c r="K150" i="20" s="1"/>
  <c r="J54" i="3"/>
  <c r="J148" i="20" s="1"/>
  <c r="J150" i="20" s="1"/>
  <c r="I54" i="3"/>
  <c r="I148" i="20" s="1"/>
  <c r="N50" i="3"/>
  <c r="M50" i="3"/>
  <c r="L50" i="3"/>
  <c r="K50" i="3"/>
  <c r="J50" i="3"/>
  <c r="N49" i="3"/>
  <c r="M49" i="3"/>
  <c r="L49" i="3"/>
  <c r="K49" i="3"/>
  <c r="J49" i="3"/>
  <c r="O47" i="3"/>
  <c r="O46" i="3"/>
  <c r="N42" i="3"/>
  <c r="N50" i="22" s="1"/>
  <c r="M42" i="3"/>
  <c r="M50" i="22" s="1"/>
  <c r="L42" i="3"/>
  <c r="L50" i="22" s="1"/>
  <c r="K42" i="3"/>
  <c r="K50" i="22" s="1"/>
  <c r="J42" i="3"/>
  <c r="J50" i="22" s="1"/>
  <c r="N41" i="3"/>
  <c r="N49" i="22" s="1"/>
  <c r="M41" i="3"/>
  <c r="M49" i="22" s="1"/>
  <c r="L41" i="3"/>
  <c r="L49" i="22" s="1"/>
  <c r="K41" i="3"/>
  <c r="K49" i="22" s="1"/>
  <c r="J41" i="3"/>
  <c r="J49" i="22" s="1"/>
  <c r="N40" i="3"/>
  <c r="N48" i="22" s="1"/>
  <c r="M40" i="3"/>
  <c r="M48" i="22" s="1"/>
  <c r="L40" i="3"/>
  <c r="L48" i="22" s="1"/>
  <c r="K40" i="3"/>
  <c r="K48" i="22" s="1"/>
  <c r="J40" i="3"/>
  <c r="J48" i="22" s="1"/>
  <c r="N39" i="3"/>
  <c r="N47" i="22" s="1"/>
  <c r="M39" i="3"/>
  <c r="M47" i="22" s="1"/>
  <c r="L39" i="3"/>
  <c r="L47" i="22" s="1"/>
  <c r="K39" i="3"/>
  <c r="K47" i="22" s="1"/>
  <c r="J39" i="3"/>
  <c r="J47" i="22" s="1"/>
  <c r="N38" i="3"/>
  <c r="N46" i="22" s="1"/>
  <c r="M38" i="3"/>
  <c r="M46" i="22" s="1"/>
  <c r="L38" i="3"/>
  <c r="L46" i="22" s="1"/>
  <c r="K38" i="3"/>
  <c r="K46" i="22" s="1"/>
  <c r="J38" i="3"/>
  <c r="J46" i="22" s="1"/>
  <c r="N37" i="3"/>
  <c r="N45" i="22" s="1"/>
  <c r="M37" i="3"/>
  <c r="M45" i="22" s="1"/>
  <c r="L37" i="3"/>
  <c r="L45" i="22" s="1"/>
  <c r="K37" i="3"/>
  <c r="K45" i="22" s="1"/>
  <c r="J37" i="3"/>
  <c r="J45" i="22" s="1"/>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N31" i="22" s="1"/>
  <c r="M26" i="3"/>
  <c r="M31" i="22" s="1"/>
  <c r="L26" i="3"/>
  <c r="L31" i="22" s="1"/>
  <c r="K26" i="3"/>
  <c r="K31" i="22" s="1"/>
  <c r="J26" i="3"/>
  <c r="J31" i="22" s="1"/>
  <c r="N25" i="3"/>
  <c r="N33" i="22" s="1"/>
  <c r="M25" i="3"/>
  <c r="M33" i="22" s="1"/>
  <c r="L25" i="3"/>
  <c r="L33" i="22" s="1"/>
  <c r="K25" i="3"/>
  <c r="K33" i="22" s="1"/>
  <c r="J25" i="3"/>
  <c r="J33" i="22" s="1"/>
  <c r="N24" i="3"/>
  <c r="N32" i="22" s="1"/>
  <c r="M24" i="3"/>
  <c r="M32" i="22" s="1"/>
  <c r="L24" i="3"/>
  <c r="L32" i="22" s="1"/>
  <c r="K24" i="3"/>
  <c r="K32" i="22" s="1"/>
  <c r="J24" i="3"/>
  <c r="J32" i="22" s="1"/>
  <c r="N23" i="3"/>
  <c r="N30" i="22" s="1"/>
  <c r="M23" i="3"/>
  <c r="M30" i="22" s="1"/>
  <c r="L23" i="3"/>
  <c r="L30" i="22" s="1"/>
  <c r="K23" i="3"/>
  <c r="K30" i="22" s="1"/>
  <c r="J23" i="3"/>
  <c r="J30" i="22" s="1"/>
  <c r="N22" i="3"/>
  <c r="N29" i="22" s="1"/>
  <c r="M22" i="3"/>
  <c r="M29" i="22" s="1"/>
  <c r="L22" i="3"/>
  <c r="L29" i="22" s="1"/>
  <c r="K22" i="3"/>
  <c r="K29" i="22" s="1"/>
  <c r="J22" i="3"/>
  <c r="J29" i="22" s="1"/>
  <c r="N21" i="3"/>
  <c r="N28" i="22" s="1"/>
  <c r="M21" i="3"/>
  <c r="M28" i="22" s="1"/>
  <c r="L21" i="3"/>
  <c r="L28" i="22" s="1"/>
  <c r="K21" i="3"/>
  <c r="K28" i="22" s="1"/>
  <c r="J21" i="3"/>
  <c r="J28" i="22" s="1"/>
  <c r="N20" i="3"/>
  <c r="N27" i="22" s="1"/>
  <c r="M20" i="3"/>
  <c r="M27" i="22" s="1"/>
  <c r="L20" i="3"/>
  <c r="L27" i="22" s="1"/>
  <c r="K20" i="3"/>
  <c r="K27" i="22" s="1"/>
  <c r="J20" i="3"/>
  <c r="J27" i="22" s="1"/>
  <c r="N19" i="3"/>
  <c r="N26" i="22" s="1"/>
  <c r="M19" i="3"/>
  <c r="M26" i="22" s="1"/>
  <c r="L19" i="3"/>
  <c r="L26" i="22" s="1"/>
  <c r="K19" i="3"/>
  <c r="K26" i="22" s="1"/>
  <c r="J19" i="3"/>
  <c r="J26" i="22" s="1"/>
  <c r="N17" i="3"/>
  <c r="N21" i="22" s="1"/>
  <c r="M17" i="3"/>
  <c r="M21" i="22" s="1"/>
  <c r="L17" i="3"/>
  <c r="L21" i="22" s="1"/>
  <c r="K17" i="3"/>
  <c r="K21" i="22" s="1"/>
  <c r="J17" i="3"/>
  <c r="J21" i="22" s="1"/>
  <c r="N16" i="3"/>
  <c r="N23" i="22" s="1"/>
  <c r="M16" i="3"/>
  <c r="M23" i="22" s="1"/>
  <c r="L16" i="3"/>
  <c r="L23" i="22" s="1"/>
  <c r="K16" i="3"/>
  <c r="K23" i="22" s="1"/>
  <c r="J16" i="3"/>
  <c r="J23" i="22" s="1"/>
  <c r="N15" i="3"/>
  <c r="N22" i="22" s="1"/>
  <c r="M15" i="3"/>
  <c r="M22" i="22" s="1"/>
  <c r="L15" i="3"/>
  <c r="L22" i="22" s="1"/>
  <c r="K15" i="3"/>
  <c r="K22" i="22" s="1"/>
  <c r="J15" i="3"/>
  <c r="J22" i="22" s="1"/>
  <c r="N14" i="3"/>
  <c r="M14" i="3"/>
  <c r="L14" i="3"/>
  <c r="K14" i="3"/>
  <c r="J14" i="3"/>
  <c r="N13" i="3"/>
  <c r="N19" i="22" s="1"/>
  <c r="M13" i="3"/>
  <c r="M19" i="22" s="1"/>
  <c r="L13" i="3"/>
  <c r="L19" i="22" s="1"/>
  <c r="K13" i="3"/>
  <c r="K19" i="22" s="1"/>
  <c r="J13" i="3"/>
  <c r="J19" i="22" s="1"/>
  <c r="N12" i="3"/>
  <c r="N18" i="22" s="1"/>
  <c r="M12" i="3"/>
  <c r="M18" i="22" s="1"/>
  <c r="L12" i="3"/>
  <c r="L18" i="22" s="1"/>
  <c r="K12" i="3"/>
  <c r="K18" i="22" s="1"/>
  <c r="J12" i="3"/>
  <c r="J18" i="22" s="1"/>
  <c r="N11" i="3"/>
  <c r="N17" i="22" s="1"/>
  <c r="M11" i="3"/>
  <c r="M17" i="22" s="1"/>
  <c r="L11" i="3"/>
  <c r="L17" i="22" s="1"/>
  <c r="K11" i="3"/>
  <c r="K17" i="22" s="1"/>
  <c r="J11" i="3"/>
  <c r="J17" i="22" s="1"/>
  <c r="N10" i="3"/>
  <c r="M10" i="3"/>
  <c r="L10" i="3"/>
  <c r="K10" i="3"/>
  <c r="J10" i="3"/>
  <c r="L56" i="20" l="1"/>
  <c r="N39" i="22"/>
  <c r="J139" i="20"/>
  <c r="N139" i="20"/>
  <c r="M16" i="22"/>
  <c r="M55" i="20"/>
  <c r="M62" i="20" s="1"/>
  <c r="M56" i="20"/>
  <c r="N40" i="22"/>
  <c r="K139" i="20"/>
  <c r="M59" i="20"/>
  <c r="L60" i="20"/>
  <c r="L22" i="23" s="1"/>
  <c r="L70" i="20"/>
  <c r="K71" i="20"/>
  <c r="J25" i="20"/>
  <c r="N25" i="20"/>
  <c r="L143" i="20"/>
  <c r="L67" i="20"/>
  <c r="M66" i="20"/>
  <c r="K143" i="20"/>
  <c r="K67" i="20"/>
  <c r="L66" i="20"/>
  <c r="L73" i="20" s="1"/>
  <c r="N143" i="20"/>
  <c r="J143" i="20"/>
  <c r="N67" i="20"/>
  <c r="N74" i="20" s="1"/>
  <c r="J67" i="20"/>
  <c r="K66" i="20"/>
  <c r="K73" i="20" s="1"/>
  <c r="J66" i="20"/>
  <c r="J73" i="20" s="1"/>
  <c r="N66" i="20"/>
  <c r="M143" i="20"/>
  <c r="M67" i="20"/>
  <c r="L16" i="22"/>
  <c r="L55" i="20"/>
  <c r="L62" i="20" s="1"/>
  <c r="J16" i="22"/>
  <c r="J55" i="20"/>
  <c r="N16" i="22"/>
  <c r="N55" i="20"/>
  <c r="N62" i="20" s="1"/>
  <c r="J56" i="20"/>
  <c r="N56" i="20"/>
  <c r="N41" i="22"/>
  <c r="L139" i="20"/>
  <c r="J59" i="20"/>
  <c r="J21" i="23" s="1"/>
  <c r="N59" i="20"/>
  <c r="M60" i="20"/>
  <c r="M22" i="23" s="1"/>
  <c r="M70" i="20"/>
  <c r="L71" i="20"/>
  <c r="L51" i="23" s="1"/>
  <c r="G15" i="20"/>
  <c r="G20" i="20"/>
  <c r="G21" i="20" s="1"/>
  <c r="G18" i="20"/>
  <c r="N26" i="20"/>
  <c r="J26" i="20"/>
  <c r="M26" i="20"/>
  <c r="I26" i="20"/>
  <c r="K26" i="20"/>
  <c r="H26" i="20"/>
  <c r="G26" i="20"/>
  <c r="L26" i="20"/>
  <c r="I28" i="20"/>
  <c r="J28" i="20" s="1"/>
  <c r="K28" i="20" s="1"/>
  <c r="L28" i="20" s="1"/>
  <c r="M28" i="20" s="1"/>
  <c r="N28" i="20" s="1"/>
  <c r="G31" i="20"/>
  <c r="G32" i="20" s="1"/>
  <c r="J29" i="20"/>
  <c r="I29" i="20"/>
  <c r="H31" i="20"/>
  <c r="H32" i="20" s="1"/>
  <c r="G29" i="20"/>
  <c r="H29" i="20"/>
  <c r="J31" i="20"/>
  <c r="K29" i="20"/>
  <c r="L31" i="20"/>
  <c r="L29" i="20"/>
  <c r="M29" i="20"/>
  <c r="N29" i="20"/>
  <c r="N31" i="20"/>
  <c r="K16" i="22"/>
  <c r="K55" i="20"/>
  <c r="K56" i="20"/>
  <c r="K63" i="20" s="1"/>
  <c r="N38" i="22"/>
  <c r="N42" i="22"/>
  <c r="M139" i="20"/>
  <c r="K59" i="20"/>
  <c r="J60" i="20"/>
  <c r="N60" i="20"/>
  <c r="J70" i="20"/>
  <c r="N70" i="20"/>
  <c r="M71" i="20"/>
  <c r="H13" i="20"/>
  <c r="H14" i="20" s="1"/>
  <c r="H17" i="20"/>
  <c r="H25" i="20"/>
  <c r="L25" i="20"/>
  <c r="U26" i="22"/>
  <c r="U30" i="22"/>
  <c r="U32" i="22"/>
  <c r="U48" i="22"/>
  <c r="K21" i="23"/>
  <c r="J22" i="23"/>
  <c r="N22" i="23"/>
  <c r="J50" i="23"/>
  <c r="N50" i="23"/>
  <c r="M51"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M21" i="23"/>
  <c r="L50" i="23"/>
  <c r="K20" i="22"/>
  <c r="J38" i="22"/>
  <c r="M39" i="22"/>
  <c r="K41" i="22"/>
  <c r="U17" i="22"/>
  <c r="L20" i="22"/>
  <c r="U23" i="22"/>
  <c r="U27" i="22"/>
  <c r="U33" i="22"/>
  <c r="K38" i="22"/>
  <c r="L41" i="22"/>
  <c r="U16" i="22"/>
  <c r="J20" i="22"/>
  <c r="N20" i="22"/>
  <c r="U21" i="22"/>
  <c r="U31" i="22"/>
  <c r="J37" i="22"/>
  <c r="N37" i="22"/>
  <c r="M38" i="22"/>
  <c r="L39" i="22"/>
  <c r="K40" i="22"/>
  <c r="J41" i="22"/>
  <c r="M42" i="22"/>
  <c r="U47" i="22"/>
  <c r="N21" i="23"/>
  <c r="M50" i="23"/>
  <c r="S80" i="21"/>
  <c r="S62" i="21"/>
  <c r="S20" i="21"/>
  <c r="R64" i="21"/>
  <c r="R82" i="21"/>
  <c r="R83" i="21"/>
  <c r="R65" i="21"/>
  <c r="T6" i="21"/>
  <c r="U5" i="21"/>
  <c r="R98" i="21"/>
  <c r="R68" i="21"/>
  <c r="R127" i="21"/>
  <c r="R110" i="21"/>
  <c r="R86" i="21"/>
  <c r="R35" i="21"/>
  <c r="R51" i="21"/>
  <c r="G6" i="18"/>
  <c r="H5" i="18"/>
  <c r="F6" i="4"/>
  <c r="H20" i="20" l="1"/>
  <c r="H21" i="20" s="1"/>
  <c r="H18" i="20"/>
  <c r="L32" i="20"/>
  <c r="J74" i="20"/>
  <c r="G99" i="20"/>
  <c r="L74" i="20"/>
  <c r="K62" i="20"/>
  <c r="M31" i="20"/>
  <c r="M32" i="20" s="1"/>
  <c r="K31" i="20"/>
  <c r="K32" i="20" s="1"/>
  <c r="I31" i="20"/>
  <c r="I32" i="20" s="1"/>
  <c r="H15" i="20"/>
  <c r="N63" i="20"/>
  <c r="N73" i="20"/>
  <c r="K74" i="20"/>
  <c r="M63" i="20"/>
  <c r="I17" i="20"/>
  <c r="G94" i="20"/>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R147" i="21"/>
  <c r="R70" i="21"/>
  <c r="R88" i="21"/>
  <c r="R148" i="21"/>
  <c r="S83" i="21"/>
  <c r="S64" i="21"/>
  <c r="S65" i="21"/>
  <c r="S82" i="21"/>
  <c r="T62" i="21"/>
  <c r="T80" i="21"/>
  <c r="T20" i="21"/>
  <c r="R139" i="21"/>
  <c r="R69" i="21"/>
  <c r="S127" i="21"/>
  <c r="S51" i="21"/>
  <c r="S35" i="21"/>
  <c r="S110" i="21"/>
  <c r="S86" i="21"/>
  <c r="S98" i="21"/>
  <c r="S68" i="21"/>
  <c r="V5" i="21"/>
  <c r="V6" i="21" s="1"/>
  <c r="U6" i="21"/>
  <c r="R140" i="21"/>
  <c r="R87" i="21"/>
  <c r="H6" i="18"/>
  <c r="I5" i="18"/>
  <c r="C14" i="9"/>
  <c r="C13" i="9"/>
  <c r="E19" i="9"/>
  <c r="E20" i="9"/>
  <c r="G106" i="20" l="1"/>
  <c r="G100" i="20"/>
  <c r="G101" i="20"/>
  <c r="G102" i="20"/>
  <c r="I14" i="20"/>
  <c r="J13" i="20"/>
  <c r="I15" i="20"/>
  <c r="G97" i="20"/>
  <c r="G96" i="20"/>
  <c r="G95" i="20"/>
  <c r="I20" i="20"/>
  <c r="I21" i="20" s="1"/>
  <c r="I18" i="20"/>
  <c r="J17" i="20"/>
  <c r="G110" i="20"/>
  <c r="N188" i="20"/>
  <c r="J188" i="20"/>
  <c r="K188" i="20"/>
  <c r="L188" i="20"/>
  <c r="M188" i="20"/>
  <c r="L25" i="23"/>
  <c r="K54" i="23"/>
  <c r="L54" i="23"/>
  <c r="U17" i="23"/>
  <c r="M54" i="23"/>
  <c r="U9" i="26"/>
  <c r="G72" i="22"/>
  <c r="G19" i="23"/>
  <c r="U16" i="23"/>
  <c r="N54" i="23"/>
  <c r="U43" i="22"/>
  <c r="J54" i="23"/>
  <c r="M53" i="23"/>
  <c r="U34" i="22"/>
  <c r="M25" i="23"/>
  <c r="U51" i="22"/>
  <c r="U45" i="23"/>
  <c r="J25" i="23"/>
  <c r="L24" i="23"/>
  <c r="L53" i="23"/>
  <c r="U24" i="22"/>
  <c r="N25" i="23"/>
  <c r="N53" i="23"/>
  <c r="U13" i="26"/>
  <c r="G75" i="22"/>
  <c r="G48" i="23"/>
  <c r="M24" i="23"/>
  <c r="K24" i="23"/>
  <c r="J53" i="23"/>
  <c r="N24" i="23"/>
  <c r="U46" i="23"/>
  <c r="J24" i="23"/>
  <c r="T110" i="21"/>
  <c r="T86" i="21"/>
  <c r="T127" i="21"/>
  <c r="T51" i="21"/>
  <c r="T35" i="21"/>
  <c r="T98" i="21"/>
  <c r="T68" i="21"/>
  <c r="S36" i="21"/>
  <c r="S37" i="21"/>
  <c r="S139" i="21"/>
  <c r="S69" i="21"/>
  <c r="V62" i="21"/>
  <c r="V20" i="21"/>
  <c r="V80" i="21"/>
  <c r="S87" i="21"/>
  <c r="S140" i="21"/>
  <c r="S70" i="21"/>
  <c r="S147" i="21"/>
  <c r="U62" i="21"/>
  <c r="U80" i="21"/>
  <c r="U20" i="21"/>
  <c r="T65" i="21"/>
  <c r="T83" i="21"/>
  <c r="T82" i="21"/>
  <c r="T64" i="21"/>
  <c r="S88" i="21"/>
  <c r="S148" i="21"/>
  <c r="I6" i="18"/>
  <c r="J5" i="18"/>
  <c r="E17" i="9"/>
  <c r="E16" i="9"/>
  <c r="J20" i="20" l="1"/>
  <c r="J21" i="20" s="1"/>
  <c r="J18" i="20"/>
  <c r="K17" i="20"/>
  <c r="J127" i="20"/>
  <c r="M127" i="20"/>
  <c r="L127" i="20"/>
  <c r="N127" i="20"/>
  <c r="K127" i="20"/>
  <c r="K46" i="20"/>
  <c r="K50" i="20"/>
  <c r="K51" i="20"/>
  <c r="L51" i="20"/>
  <c r="L67" i="22" s="1"/>
  <c r="L46" i="20"/>
  <c r="M49" i="20"/>
  <c r="N51" i="20"/>
  <c r="N46" i="20"/>
  <c r="K47" i="20"/>
  <c r="L48" i="20"/>
  <c r="J46" i="20"/>
  <c r="L47" i="20"/>
  <c r="L63" i="22" s="1"/>
  <c r="J48" i="20"/>
  <c r="M47" i="20"/>
  <c r="N48" i="20"/>
  <c r="N47" i="20"/>
  <c r="L49" i="20"/>
  <c r="L65" i="22" s="1"/>
  <c r="J47" i="20"/>
  <c r="J50" i="20"/>
  <c r="M48" i="20"/>
  <c r="M64" i="22" s="1"/>
  <c r="M46" i="20"/>
  <c r="N50" i="20"/>
  <c r="K48" i="20"/>
  <c r="K49" i="20"/>
  <c r="L50" i="20"/>
  <c r="L66" i="22" s="1"/>
  <c r="J51" i="20"/>
  <c r="J49" i="20"/>
  <c r="M51" i="20"/>
  <c r="M50" i="20"/>
  <c r="M66" i="22" s="1"/>
  <c r="N49" i="20"/>
  <c r="G108" i="20"/>
  <c r="G107" i="20"/>
  <c r="G111" i="20"/>
  <c r="G112" i="20"/>
  <c r="J42" i="20"/>
  <c r="K44" i="20"/>
  <c r="K59" i="22" s="1"/>
  <c r="L40" i="20"/>
  <c r="M43" i="20"/>
  <c r="M40" i="20"/>
  <c r="K39" i="20"/>
  <c r="K57" i="20" s="1"/>
  <c r="K138" i="20" s="1"/>
  <c r="M41" i="20"/>
  <c r="M56" i="22" s="1"/>
  <c r="L39" i="20"/>
  <c r="L57" i="20" s="1"/>
  <c r="L138" i="20" s="1"/>
  <c r="N41" i="20"/>
  <c r="K41" i="20"/>
  <c r="L44" i="20"/>
  <c r="L59" i="22" s="1"/>
  <c r="J39" i="20"/>
  <c r="J57" i="20" s="1"/>
  <c r="J138" i="20" s="1"/>
  <c r="J162" i="20" s="1"/>
  <c r="L41" i="20"/>
  <c r="N43" i="20"/>
  <c r="N58" i="22" s="1"/>
  <c r="J40" i="20"/>
  <c r="L42" i="20"/>
  <c r="N44" i="20"/>
  <c r="K40" i="20"/>
  <c r="K55" i="22" s="1"/>
  <c r="M42" i="20"/>
  <c r="M57" i="22" s="1"/>
  <c r="K42" i="20"/>
  <c r="M44" i="20"/>
  <c r="K43" i="20"/>
  <c r="K58" i="22" s="1"/>
  <c r="J41" i="20"/>
  <c r="L43" i="20"/>
  <c r="M39" i="20"/>
  <c r="M57" i="20" s="1"/>
  <c r="M138" i="20" s="1"/>
  <c r="N42" i="20"/>
  <c r="N57" i="22" s="1"/>
  <c r="N39" i="20"/>
  <c r="N57" i="20" s="1"/>
  <c r="N138" i="20" s="1"/>
  <c r="J43" i="20"/>
  <c r="N40" i="20"/>
  <c r="J44" i="20"/>
  <c r="J59" i="22" s="1"/>
  <c r="J14" i="20"/>
  <c r="K13" i="20"/>
  <c r="J15" i="20"/>
  <c r="K128" i="20"/>
  <c r="M128" i="20"/>
  <c r="L128" i="20"/>
  <c r="N128" i="20"/>
  <c r="J128" i="20"/>
  <c r="U53" i="23"/>
  <c r="U24" i="23"/>
  <c r="U54" i="23"/>
  <c r="U25" i="23"/>
  <c r="U10" i="26"/>
  <c r="G27" i="23"/>
  <c r="N67" i="22"/>
  <c r="J66" i="22"/>
  <c r="K66" i="22"/>
  <c r="M63" i="22"/>
  <c r="N63" i="22"/>
  <c r="N64" i="22"/>
  <c r="J67" i="22"/>
  <c r="K63" i="22"/>
  <c r="N65" i="22"/>
  <c r="J63" i="22"/>
  <c r="K65" i="22"/>
  <c r="K64" i="22"/>
  <c r="L64" i="22"/>
  <c r="N66" i="22"/>
  <c r="J64" i="22"/>
  <c r="K67" i="22"/>
  <c r="M67" i="22"/>
  <c r="J65" i="22"/>
  <c r="M65" i="22"/>
  <c r="U14" i="26"/>
  <c r="G56" i="23"/>
  <c r="N56" i="22"/>
  <c r="L57" i="22"/>
  <c r="J56" i="22"/>
  <c r="N55" i="22"/>
  <c r="L56" i="22"/>
  <c r="J58" i="22"/>
  <c r="M55" i="22"/>
  <c r="M59" i="22"/>
  <c r="L55" i="22"/>
  <c r="K56" i="22"/>
  <c r="M58" i="22"/>
  <c r="L58" i="22"/>
  <c r="J55" i="22"/>
  <c r="K57" i="22"/>
  <c r="J57" i="22"/>
  <c r="N59" i="22"/>
  <c r="T148" i="21"/>
  <c r="T88" i="21"/>
  <c r="T69" i="21"/>
  <c r="T139" i="21"/>
  <c r="U98" i="21"/>
  <c r="U68" i="21"/>
  <c r="U110" i="21"/>
  <c r="U86" i="21"/>
  <c r="U51" i="21"/>
  <c r="U127" i="21"/>
  <c r="U35" i="21"/>
  <c r="V64" i="21"/>
  <c r="V82" i="21"/>
  <c r="V65" i="21"/>
  <c r="V83" i="21"/>
  <c r="T87" i="21"/>
  <c r="T140" i="21"/>
  <c r="T36" i="21"/>
  <c r="T37" i="21"/>
  <c r="U82" i="21"/>
  <c r="U65" i="21"/>
  <c r="U64" i="21"/>
  <c r="U83" i="21"/>
  <c r="T70" i="21"/>
  <c r="T14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N75" i="20" l="1"/>
  <c r="K75" i="20"/>
  <c r="K86" i="20" s="1"/>
  <c r="L75" i="20"/>
  <c r="J75" i="20"/>
  <c r="J86" i="20" s="1"/>
  <c r="M75" i="20"/>
  <c r="L68" i="20"/>
  <c r="L142" i="20" s="1"/>
  <c r="P211" i="20"/>
  <c r="U26" i="26" s="1"/>
  <c r="J85" i="20"/>
  <c r="J60" i="23" s="1"/>
  <c r="J84" i="20"/>
  <c r="J59" i="23" s="1"/>
  <c r="J80" i="20"/>
  <c r="J31" i="23" s="1"/>
  <c r="J79" i="20"/>
  <c r="J30" i="23" s="1"/>
  <c r="J176" i="20"/>
  <c r="J82" i="20"/>
  <c r="J87" i="20"/>
  <c r="J62" i="23" s="1"/>
  <c r="J182" i="20"/>
  <c r="J172" i="20"/>
  <c r="J181" i="20"/>
  <c r="J140" i="20"/>
  <c r="P149" i="20" s="1"/>
  <c r="J68" i="20"/>
  <c r="J142" i="20" s="1"/>
  <c r="J166" i="20" s="1"/>
  <c r="M68" i="20"/>
  <c r="M142" i="20" s="1"/>
  <c r="K68" i="20"/>
  <c r="K142" i="20" s="1"/>
  <c r="K64" i="20"/>
  <c r="N64" i="20"/>
  <c r="M64" i="20"/>
  <c r="J64" i="20"/>
  <c r="J81" i="20" s="1"/>
  <c r="L64" i="20"/>
  <c r="N68" i="20"/>
  <c r="N142" i="20" s="1"/>
  <c r="P203" i="20"/>
  <c r="U19" i="26" s="1"/>
  <c r="K14" i="20"/>
  <c r="K15" i="20"/>
  <c r="L13" i="20"/>
  <c r="K161" i="20"/>
  <c r="K162"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U147" i="21"/>
  <c r="U70" i="21"/>
  <c r="V140" i="21"/>
  <c r="V87" i="21"/>
  <c r="V139" i="21"/>
  <c r="V69" i="21"/>
  <c r="U148" i="21"/>
  <c r="U88" i="21"/>
  <c r="U69" i="21"/>
  <c r="U139" i="21"/>
  <c r="V147" i="21"/>
  <c r="V70" i="21"/>
  <c r="U140" i="21"/>
  <c r="U87" i="21"/>
  <c r="V36" i="21"/>
  <c r="V37" i="21"/>
  <c r="V88" i="21"/>
  <c r="V148" i="21"/>
  <c r="U37" i="21"/>
  <c r="U36" i="21"/>
  <c r="K6" i="18"/>
  <c r="L5" i="18"/>
  <c r="I5" i="4"/>
  <c r="I6" i="4" s="1"/>
  <c r="J171" i="4"/>
  <c r="P201" i="20" l="1"/>
  <c r="N150" i="20"/>
  <c r="L161" i="20"/>
  <c r="L162" i="20" s="1"/>
  <c r="K163" i="20"/>
  <c r="L14" i="20"/>
  <c r="M13" i="20"/>
  <c r="L15" i="20"/>
  <c r="P212" i="20"/>
  <c r="J144" i="20"/>
  <c r="P153" i="20" s="1"/>
  <c r="G116" i="20"/>
  <c r="G117" i="20" s="1"/>
  <c r="P124" i="20" s="1"/>
  <c r="J33" i="23"/>
  <c r="L20" i="20"/>
  <c r="L21" i="20" s="1"/>
  <c r="L18" i="20"/>
  <c r="M17" i="20"/>
  <c r="K84" i="20"/>
  <c r="K59" i="23" s="1"/>
  <c r="K80" i="20"/>
  <c r="K31" i="23" s="1"/>
  <c r="K79" i="20"/>
  <c r="K30" i="23" s="1"/>
  <c r="K85" i="20"/>
  <c r="K60" i="23" s="1"/>
  <c r="K87" i="20"/>
  <c r="K82" i="20"/>
  <c r="K33" i="23" s="1"/>
  <c r="K181" i="20"/>
  <c r="K140" i="20"/>
  <c r="K144" i="20"/>
  <c r="K182" i="20"/>
  <c r="L81" i="20"/>
  <c r="K81" i="20"/>
  <c r="K32" i="23" s="1"/>
  <c r="J167" i="20"/>
  <c r="K165" i="20"/>
  <c r="K166" i="20" s="1"/>
  <c r="K171" i="20"/>
  <c r="K172" i="20" s="1"/>
  <c r="J173" i="20"/>
  <c r="J184" i="20" s="1"/>
  <c r="P205" i="20" s="1"/>
  <c r="J177" i="20"/>
  <c r="K175" i="20"/>
  <c r="K176" i="20" s="1"/>
  <c r="U38" i="23"/>
  <c r="U54" i="22"/>
  <c r="U73" i="22"/>
  <c r="P72" i="21"/>
  <c r="P89" i="21"/>
  <c r="M47" i="23"/>
  <c r="M68" i="22"/>
  <c r="N55" i="23"/>
  <c r="J32" i="23"/>
  <c r="J26" i="23"/>
  <c r="L68" i="22"/>
  <c r="L47" i="23"/>
  <c r="K68" i="22"/>
  <c r="K47" i="23"/>
  <c r="K61" i="23"/>
  <c r="K55" i="23"/>
  <c r="K26" i="23"/>
  <c r="M60" i="22"/>
  <c r="M18" i="23"/>
  <c r="U76" i="22"/>
  <c r="U62" i="22"/>
  <c r="M55" i="23"/>
  <c r="N26" i="23"/>
  <c r="J47" i="23"/>
  <c r="J68" i="22"/>
  <c r="K18" i="23"/>
  <c r="K60" i="22"/>
  <c r="J60" i="22"/>
  <c r="J18" i="23"/>
  <c r="N60" i="22"/>
  <c r="N18" i="23"/>
  <c r="L32" i="23"/>
  <c r="L26" i="23"/>
  <c r="P90" i="21"/>
  <c r="J61" i="23"/>
  <c r="J55" i="23"/>
  <c r="L55" i="23"/>
  <c r="M26" i="23"/>
  <c r="L60" i="22"/>
  <c r="L18" i="23"/>
  <c r="U67" i="23"/>
  <c r="N47" i="23"/>
  <c r="N68" i="22"/>
  <c r="P71" i="21"/>
  <c r="M5" i="18"/>
  <c r="L6" i="18"/>
  <c r="J5" i="4"/>
  <c r="J6" i="4" s="1"/>
  <c r="M20" i="20" l="1"/>
  <c r="M21" i="20" s="1"/>
  <c r="M18" i="20"/>
  <c r="N17" i="20"/>
  <c r="M14" i="20"/>
  <c r="N13" i="20"/>
  <c r="M15" i="20"/>
  <c r="L171" i="20"/>
  <c r="L172" i="20" s="1"/>
  <c r="K173" i="20"/>
  <c r="K184" i="20" s="1"/>
  <c r="K177" i="20"/>
  <c r="L175" i="20"/>
  <c r="L176" i="20" s="1"/>
  <c r="L165" i="20"/>
  <c r="L166" i="20" s="1"/>
  <c r="K167" i="20"/>
  <c r="K185" i="20" s="1"/>
  <c r="K191" i="20" s="1"/>
  <c r="K194" i="20" s="1"/>
  <c r="K197" i="20" s="1"/>
  <c r="L79" i="20"/>
  <c r="L30" i="23" s="1"/>
  <c r="L84" i="20"/>
  <c r="L59" i="23" s="1"/>
  <c r="L80" i="20"/>
  <c r="L31" i="23" s="1"/>
  <c r="L85" i="20"/>
  <c r="L60" i="23" s="1"/>
  <c r="P209" i="20"/>
  <c r="N154" i="20"/>
  <c r="M161" i="20"/>
  <c r="M162" i="20" s="1"/>
  <c r="L163" i="20"/>
  <c r="J185" i="20"/>
  <c r="G119" i="20"/>
  <c r="G120" i="20" s="1"/>
  <c r="P125" i="20" s="1"/>
  <c r="K62" i="23"/>
  <c r="L86" i="20"/>
  <c r="L61" i="23" s="1"/>
  <c r="P202" i="20"/>
  <c r="P130" i="20"/>
  <c r="L87" i="20"/>
  <c r="L82" i="20"/>
  <c r="L182" i="20"/>
  <c r="L181" i="20"/>
  <c r="L144" i="20"/>
  <c r="L140" i="20"/>
  <c r="U60" i="22"/>
  <c r="U55" i="23"/>
  <c r="U26" i="23"/>
  <c r="U61" i="23"/>
  <c r="L62" i="23"/>
  <c r="U18" i="23"/>
  <c r="U47" i="23"/>
  <c r="L33" i="23"/>
  <c r="U68" i="22"/>
  <c r="M6" i="18"/>
  <c r="N5" i="18"/>
  <c r="R5" i="18" s="1"/>
  <c r="K5" i="4"/>
  <c r="K6" i="4" s="1"/>
  <c r="L184" i="20" l="1"/>
  <c r="N161" i="20"/>
  <c r="N162" i="20" s="1"/>
  <c r="N163" i="20" s="1"/>
  <c r="M163" i="20"/>
  <c r="L167" i="20"/>
  <c r="L185" i="20" s="1"/>
  <c r="L191" i="20" s="1"/>
  <c r="L194" i="20" s="1"/>
  <c r="L197" i="20" s="1"/>
  <c r="M165" i="20"/>
  <c r="M166" i="20" s="1"/>
  <c r="L173" i="20"/>
  <c r="M171" i="20"/>
  <c r="M172" i="20" s="1"/>
  <c r="N20" i="20"/>
  <c r="N21" i="20" s="1"/>
  <c r="N18" i="20"/>
  <c r="K187" i="20"/>
  <c r="K190" i="20" s="1"/>
  <c r="K193" i="20" s="1"/>
  <c r="K196" i="20" s="1"/>
  <c r="M187" i="20"/>
  <c r="J187" i="20"/>
  <c r="L187" i="20"/>
  <c r="L190" i="20" s="1"/>
  <c r="L193" i="20" s="1"/>
  <c r="L196" i="20" s="1"/>
  <c r="N187" i="20"/>
  <c r="P210" i="20"/>
  <c r="P131" i="20"/>
  <c r="M175" i="20"/>
  <c r="M176" i="20" s="1"/>
  <c r="L177" i="20"/>
  <c r="M87" i="20"/>
  <c r="M62" i="23" s="1"/>
  <c r="M82" i="20"/>
  <c r="M33" i="23" s="1"/>
  <c r="M144" i="20"/>
  <c r="M140" i="20"/>
  <c r="M181" i="20"/>
  <c r="M182" i="20"/>
  <c r="P213" i="20"/>
  <c r="J191" i="20"/>
  <c r="N14" i="20"/>
  <c r="N15" i="20"/>
  <c r="M85" i="20"/>
  <c r="M60" i="23" s="1"/>
  <c r="M79" i="20"/>
  <c r="M30" i="23" s="1"/>
  <c r="M84" i="20"/>
  <c r="M59" i="23" s="1"/>
  <c r="M80" i="20"/>
  <c r="M31" i="23" s="1"/>
  <c r="M86" i="20"/>
  <c r="M61" i="23" s="1"/>
  <c r="M81" i="20"/>
  <c r="M32" i="23" s="1"/>
  <c r="U15" i="26"/>
  <c r="R6" i="18"/>
  <c r="R80" i="18" s="1"/>
  <c r="S5" i="18"/>
  <c r="N6" i="18"/>
  <c r="L5" i="4"/>
  <c r="L6" i="4" s="1"/>
  <c r="M173" i="20" l="1"/>
  <c r="M184" i="20" s="1"/>
  <c r="M190" i="20" s="1"/>
  <c r="M193" i="20" s="1"/>
  <c r="M196" i="20" s="1"/>
  <c r="N171" i="20"/>
  <c r="N172" i="20" s="1"/>
  <c r="N173" i="20" s="1"/>
  <c r="J194" i="20"/>
  <c r="P214" i="20"/>
  <c r="N184" i="20"/>
  <c r="N190" i="20" s="1"/>
  <c r="N193" i="20" s="1"/>
  <c r="N196" i="20" s="1"/>
  <c r="N87" i="20"/>
  <c r="N62" i="23" s="1"/>
  <c r="U62" i="23" s="1"/>
  <c r="N82" i="20"/>
  <c r="N182" i="20"/>
  <c r="N181" i="20"/>
  <c r="N144" i="20"/>
  <c r="N140" i="20"/>
  <c r="J190" i="20"/>
  <c r="P204" i="20"/>
  <c r="N85" i="20"/>
  <c r="N60" i="23" s="1"/>
  <c r="U60" i="23" s="1"/>
  <c r="N79" i="20"/>
  <c r="N30" i="23" s="1"/>
  <c r="U30" i="23" s="1"/>
  <c r="N84" i="20"/>
  <c r="N59" i="23" s="1"/>
  <c r="U59" i="23" s="1"/>
  <c r="N80" i="20"/>
  <c r="N31" i="23" s="1"/>
  <c r="U31" i="23" s="1"/>
  <c r="N81" i="20"/>
  <c r="N32" i="23" s="1"/>
  <c r="U32" i="23" s="1"/>
  <c r="N86" i="20"/>
  <c r="N61" i="23" s="1"/>
  <c r="M177" i="20"/>
  <c r="N175" i="20"/>
  <c r="N176" i="20" s="1"/>
  <c r="N177" i="20" s="1"/>
  <c r="N165" i="20"/>
  <c r="N166" i="20" s="1"/>
  <c r="N167" i="20" s="1"/>
  <c r="M167" i="20"/>
  <c r="M185" i="20" s="1"/>
  <c r="M191" i="20" s="1"/>
  <c r="M194" i="20" s="1"/>
  <c r="M197" i="20" s="1"/>
  <c r="U17" i="26"/>
  <c r="O4" i="26"/>
  <c r="O13" i="24"/>
  <c r="G63" i="23"/>
  <c r="O14" i="24"/>
  <c r="U24" i="26"/>
  <c r="O5" i="26"/>
  <c r="N33" i="23"/>
  <c r="U33" i="23" s="1"/>
  <c r="U16" i="26"/>
  <c r="R20" i="18"/>
  <c r="R127" i="18" s="1"/>
  <c r="R62" i="18"/>
  <c r="S6" i="18"/>
  <c r="S80" i="18" s="1"/>
  <c r="T5" i="18"/>
  <c r="M5" i="4"/>
  <c r="M6" i="4" s="1"/>
  <c r="E2" i="9"/>
  <c r="E2" i="11"/>
  <c r="E2" i="8"/>
  <c r="J197" i="20" l="1"/>
  <c r="P194" i="20"/>
  <c r="P197" i="20" s="1"/>
  <c r="P215" i="20" s="1"/>
  <c r="N185" i="20"/>
  <c r="N191" i="20" s="1"/>
  <c r="N194" i="20" s="1"/>
  <c r="N197" i="20" s="1"/>
  <c r="J193" i="20"/>
  <c r="P206" i="20"/>
  <c r="G34" i="23"/>
  <c r="U11" i="26"/>
  <c r="U66" i="23"/>
  <c r="U25" i="26"/>
  <c r="R110" i="18"/>
  <c r="R86" i="18"/>
  <c r="R98" i="18"/>
  <c r="R51" i="18"/>
  <c r="R68" i="18"/>
  <c r="R35" i="18"/>
  <c r="S20" i="18"/>
  <c r="S127" i="18" s="1"/>
  <c r="S62" i="18"/>
  <c r="U5" i="18"/>
  <c r="T6" i="18"/>
  <c r="T80" i="18" s="1"/>
  <c r="N5" i="4"/>
  <c r="N6" i="4" s="1"/>
  <c r="G25" i="4"/>
  <c r="M25" i="4"/>
  <c r="L25" i="4"/>
  <c r="K25" i="4"/>
  <c r="J25" i="4"/>
  <c r="I25" i="4"/>
  <c r="H25" i="4"/>
  <c r="G14" i="4"/>
  <c r="G28" i="4"/>
  <c r="G17" i="4"/>
  <c r="P193" i="20" l="1"/>
  <c r="P196" i="20" s="1"/>
  <c r="P207" i="20" s="1"/>
  <c r="J196" i="20"/>
  <c r="U12" i="26"/>
  <c r="S98" i="18"/>
  <c r="S110" i="18"/>
  <c r="S68" i="18"/>
  <c r="S86" i="18"/>
  <c r="S35" i="18"/>
  <c r="S37" i="18" s="1"/>
  <c r="S51" i="18"/>
  <c r="T20" i="18"/>
  <c r="T127" i="18" s="1"/>
  <c r="T62" i="18"/>
  <c r="V5" i="18"/>
  <c r="V6" i="18" s="1"/>
  <c r="V80" i="18" s="1"/>
  <c r="U6" i="18"/>
  <c r="U80" i="18" s="1"/>
  <c r="N25" i="4"/>
  <c r="G29" i="4"/>
  <c r="G31" i="4"/>
  <c r="H28" i="4"/>
  <c r="U21" i="26" l="1"/>
  <c r="T95" i="21"/>
  <c r="T100" i="21" s="1"/>
  <c r="T107" i="21"/>
  <c r="T112" i="21" s="1"/>
  <c r="U37" i="23"/>
  <c r="U18" i="26"/>
  <c r="S107" i="21"/>
  <c r="S112" i="21" s="1"/>
  <c r="S95" i="21"/>
  <c r="U68" i="23"/>
  <c r="U27" i="26"/>
  <c r="U28" i="26"/>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49" i="21" l="1"/>
  <c r="S149" i="21"/>
  <c r="S100" i="21"/>
  <c r="U29" i="26"/>
  <c r="V106" i="21"/>
  <c r="V111" i="21" s="1"/>
  <c r="V94" i="2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S106" i="21" l="1"/>
  <c r="S111" i="21" s="1"/>
  <c r="S94" i="21"/>
  <c r="U39" i="23"/>
  <c r="U20" i="26"/>
  <c r="U106" i="21"/>
  <c r="U111" i="21" s="1"/>
  <c r="U94" i="21"/>
  <c r="T94" i="21"/>
  <c r="T106" i="21"/>
  <c r="T111" i="21" s="1"/>
  <c r="V141" i="21"/>
  <c r="V99" i="21"/>
  <c r="V36" i="18"/>
  <c r="U37" i="18"/>
  <c r="K28" i="4"/>
  <c r="J31" i="4"/>
  <c r="J32" i="4" s="1"/>
  <c r="J29" i="4"/>
  <c r="N2" i="6"/>
  <c r="N3" i="6"/>
  <c r="N4" i="6"/>
  <c r="U22" i="26" l="1"/>
  <c r="O17" i="24"/>
  <c r="T141" i="21"/>
  <c r="T99" i="21"/>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P14" i="21" l="1"/>
  <c r="O20" i="24"/>
  <c r="U30" i="26"/>
  <c r="R100" i="21"/>
  <c r="P102" i="21" s="1"/>
  <c r="R149" i="21"/>
  <c r="M28" i="4"/>
  <c r="L29" i="4"/>
  <c r="L31" i="4"/>
  <c r="L32" i="4" s="1"/>
  <c r="G26" i="4"/>
  <c r="R106" i="21" l="1"/>
  <c r="R111" i="21" s="1"/>
  <c r="P113" i="21" s="1"/>
  <c r="P116" i="21" s="1"/>
  <c r="R94" i="21"/>
  <c r="O16" i="24"/>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U124" i="21" l="1"/>
  <c r="R124" i="21"/>
  <c r="S124" i="21"/>
  <c r="T124" i="21"/>
  <c r="V124" i="21"/>
  <c r="O19" i="24"/>
  <c r="P13" i="21"/>
  <c r="U23" i="26"/>
  <c r="R37" i="21"/>
  <c r="P39" i="21" s="1"/>
  <c r="R145" i="21"/>
  <c r="R99" i="21"/>
  <c r="P101" i="21" s="1"/>
  <c r="R141"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T129" i="21" l="1"/>
  <c r="T150" i="21"/>
  <c r="R146" i="21"/>
  <c r="R151" i="21" s="1"/>
  <c r="R157" i="21" s="1"/>
  <c r="P7" i="26" s="1"/>
  <c r="R53" i="21"/>
  <c r="P43" i="21"/>
  <c r="P76" i="21"/>
  <c r="R31" i="21"/>
  <c r="P118" i="21"/>
  <c r="P120" i="21" s="1"/>
  <c r="P59" i="21"/>
  <c r="S129" i="21"/>
  <c r="S150" i="21"/>
  <c r="U146" i="21"/>
  <c r="U151" i="21" s="1"/>
  <c r="U157" i="21" s="1"/>
  <c r="S7" i="26" s="1"/>
  <c r="U53" i="21"/>
  <c r="V146" i="21"/>
  <c r="V151" i="21" s="1"/>
  <c r="V157" i="21" s="1"/>
  <c r="T7" i="26" s="1"/>
  <c r="V53" i="21"/>
  <c r="R150" i="21"/>
  <c r="R129" i="21"/>
  <c r="S146" i="21"/>
  <c r="S151" i="21" s="1"/>
  <c r="S157" i="21" s="1"/>
  <c r="Q7" i="26" s="1"/>
  <c r="S53" i="21"/>
  <c r="T146" i="21"/>
  <c r="T151" i="21" s="1"/>
  <c r="T157" i="21" s="1"/>
  <c r="R7" i="26"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P55" i="21" l="1"/>
  <c r="S123" i="21"/>
  <c r="V123" i="21"/>
  <c r="T123" i="21"/>
  <c r="U123" i="21"/>
  <c r="R123" i="21"/>
  <c r="R36" i="21"/>
  <c r="P38" i="21" s="1"/>
  <c r="R137" i="21"/>
  <c r="P131" i="21"/>
  <c r="R47" i="21"/>
  <c r="V47" i="21"/>
  <c r="T47" i="21"/>
  <c r="S47" i="21"/>
  <c r="U47" i="21"/>
  <c r="G27" i="11"/>
  <c r="L10" i="17"/>
  <c r="U31" i="8"/>
  <c r="G94" i="4"/>
  <c r="L9" i="26" s="1"/>
  <c r="AD9" i="26" s="1"/>
  <c r="U49" i="8"/>
  <c r="U41" i="8"/>
  <c r="U42" i="8"/>
  <c r="U50" i="8"/>
  <c r="S138" i="21" l="1"/>
  <c r="S143" i="21" s="1"/>
  <c r="S156" i="21" s="1"/>
  <c r="Q6" i="26" s="1"/>
  <c r="S52" i="21"/>
  <c r="T138" i="21"/>
  <c r="T143" i="21" s="1"/>
  <c r="T156" i="21" s="1"/>
  <c r="R6" i="26" s="1"/>
  <c r="T52" i="21"/>
  <c r="T128" i="21"/>
  <c r="T142" i="21"/>
  <c r="V52" i="21"/>
  <c r="V138" i="21"/>
  <c r="V143" i="21" s="1"/>
  <c r="V156" i="21" s="1"/>
  <c r="T6" i="26" s="1"/>
  <c r="V142" i="21"/>
  <c r="V128" i="21"/>
  <c r="U128" i="21"/>
  <c r="U142" i="21"/>
  <c r="U52" i="21"/>
  <c r="U138" i="21"/>
  <c r="U143" i="21" s="1"/>
  <c r="U156" i="21" s="1"/>
  <c r="S6" i="26" s="1"/>
  <c r="R52" i="21"/>
  <c r="R138" i="21"/>
  <c r="R143" i="21" s="1"/>
  <c r="R156" i="21" s="1"/>
  <c r="P6" i="26" s="1"/>
  <c r="R128" i="21"/>
  <c r="R142" i="21"/>
  <c r="S128" i="21"/>
  <c r="S142" i="21"/>
  <c r="G19" i="11"/>
  <c r="L9" i="17"/>
  <c r="M4" i="6"/>
  <c r="L4" i="6"/>
  <c r="K4" i="6"/>
  <c r="J4" i="6"/>
  <c r="I4" i="6"/>
  <c r="H4" i="6"/>
  <c r="G4" i="6"/>
  <c r="F4" i="6"/>
  <c r="E4" i="6"/>
  <c r="D4" i="6"/>
  <c r="C4" i="6"/>
  <c r="B4" i="6"/>
  <c r="P54" i="21" l="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3" i="17"/>
  <c r="L127" i="4"/>
  <c r="L38" i="11" s="1"/>
  <c r="M127" i="4"/>
  <c r="M38" i="11" s="1"/>
  <c r="N127" i="4"/>
  <c r="N38" i="11" s="1"/>
  <c r="J127" i="4"/>
  <c r="G102" i="4"/>
  <c r="K128" i="4" s="1"/>
  <c r="K67" i="11" s="1"/>
  <c r="G110" i="4"/>
  <c r="L14" i="26" s="1"/>
  <c r="AD14" i="26" s="1"/>
  <c r="G95" i="4"/>
  <c r="G96" i="4"/>
  <c r="U34" i="8"/>
  <c r="G75" i="8"/>
  <c r="G72" i="8"/>
  <c r="U24" i="8"/>
  <c r="G56" i="11" l="1"/>
  <c r="L14" i="17"/>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17" l="1"/>
  <c r="L11" i="26"/>
  <c r="AD11" i="26" s="1"/>
  <c r="G63" i="11"/>
  <c r="L15" i="17"/>
  <c r="G34" i="11"/>
  <c r="K18" i="11"/>
  <c r="N18" i="11"/>
  <c r="M18" i="11"/>
  <c r="L18" i="11"/>
  <c r="J138" i="4"/>
  <c r="J181" i="4" s="1"/>
  <c r="J18" i="11"/>
  <c r="G117" i="4"/>
  <c r="M138" i="4"/>
  <c r="M181" i="4" s="1"/>
  <c r="L138" i="4"/>
  <c r="L181" i="4" s="1"/>
  <c r="K138" i="4"/>
  <c r="K181" i="4" s="1"/>
  <c r="N138" i="4"/>
  <c r="M60" i="8"/>
  <c r="K60" i="8"/>
  <c r="J60" i="8"/>
  <c r="L60" i="8"/>
  <c r="N60" i="8"/>
  <c r="L12" i="17" l="1"/>
  <c r="L12" i="26"/>
  <c r="AD12" i="26" s="1"/>
  <c r="J162" i="4"/>
  <c r="J140" i="4"/>
  <c r="U18" i="11"/>
  <c r="N140" i="4"/>
  <c r="N181" i="4"/>
  <c r="L140" i="4"/>
  <c r="M140" i="4"/>
  <c r="K140" i="4"/>
  <c r="P149" i="4" l="1"/>
  <c r="J163" i="4"/>
  <c r="J184" i="4" s="1"/>
  <c r="K161" i="4"/>
  <c r="K162" i="4" s="1"/>
  <c r="G6" i="4"/>
  <c r="P201" i="4" l="1"/>
  <c r="L17" i="26" s="1"/>
  <c r="AD17" i="26" s="1"/>
  <c r="F4" i="26"/>
  <c r="X4" i="26" s="1"/>
  <c r="F4" i="17"/>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17" l="1"/>
  <c r="L16" i="26"/>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L19" i="17" l="1"/>
  <c r="P210" i="4"/>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17" l="1"/>
  <c r="L25" i="26"/>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F5" i="17"/>
  <c r="K167" i="4"/>
  <c r="K185" i="4" s="1"/>
  <c r="L165" i="4"/>
  <c r="L166" i="4" s="1"/>
  <c r="O14" i="9"/>
  <c r="L154" i="4"/>
  <c r="L24" i="17" l="1"/>
  <c r="L24" i="26"/>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L26" i="17"/>
  <c r="L17" i="17"/>
  <c r="P202" i="4"/>
  <c r="J191" i="4"/>
  <c r="J194" i="4" s="1"/>
  <c r="P130" i="4"/>
  <c r="J187" i="4" s="1"/>
  <c r="N191" i="4"/>
  <c r="N194" i="4" s="1"/>
  <c r="K191" i="4"/>
  <c r="K194" i="4" s="1"/>
  <c r="U37" i="11"/>
  <c r="U68" i="11"/>
  <c r="N73" i="8"/>
  <c r="K73" i="8"/>
  <c r="J73" i="8"/>
  <c r="M73" i="8"/>
  <c r="L73" i="8"/>
  <c r="L18" i="17" l="1"/>
  <c r="L18" i="26"/>
  <c r="AD18" i="26" s="1"/>
  <c r="L27" i="17"/>
  <c r="L27" i="26"/>
  <c r="AD27" i="26" s="1"/>
  <c r="L28" i="17"/>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17" l="1"/>
  <c r="L29" i="26"/>
  <c r="AD29" i="26" s="1"/>
  <c r="P204" i="4"/>
  <c r="J196" i="4"/>
  <c r="L21" i="17"/>
  <c r="R95" i="18"/>
  <c r="S95" i="18"/>
  <c r="K190" i="4"/>
  <c r="U39" i="11"/>
  <c r="U54" i="8"/>
  <c r="U60" i="8"/>
  <c r="L20" i="17" l="1"/>
  <c r="L20" i="26"/>
  <c r="AD20" i="26" s="1"/>
  <c r="K193" i="4"/>
  <c r="K196" i="4" s="1"/>
  <c r="P206" i="4"/>
  <c r="R94" i="18"/>
  <c r="R106" i="18"/>
  <c r="R111" i="18" s="1"/>
  <c r="S100" i="18"/>
  <c r="S149" i="18"/>
  <c r="R100" i="18"/>
  <c r="R149" i="18"/>
  <c r="K150" i="4"/>
  <c r="L22" i="17" l="1"/>
  <c r="L22" i="26"/>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L30" i="17"/>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17" l="1"/>
  <c r="L23" i="26"/>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17" l="1"/>
  <c r="I7" i="26"/>
  <c r="AA7" i="26" s="1"/>
  <c r="G7" i="17"/>
  <c r="G7" i="26"/>
  <c r="Y7" i="26" s="1"/>
  <c r="J7" i="17"/>
  <c r="J7" i="26"/>
  <c r="AB7" i="26" s="1"/>
  <c r="K7" i="17"/>
  <c r="K7" i="26"/>
  <c r="AC7" i="26" s="1"/>
  <c r="H7" i="17"/>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17" l="1"/>
  <c r="J6" i="26"/>
  <c r="AB6" i="26" s="1"/>
  <c r="I6" i="17"/>
  <c r="I6" i="26"/>
  <c r="AA6" i="26" s="1"/>
  <c r="H6" i="17"/>
  <c r="H6" i="26"/>
  <c r="Z6" i="26" s="1"/>
  <c r="K6" i="17"/>
  <c r="K6" i="26"/>
  <c r="AC6" i="26" s="1"/>
  <c r="G6" i="17"/>
  <c r="G6" i="26"/>
  <c r="Y6" i="26" s="1"/>
</calcChain>
</file>

<file path=xl/comments1.xml><?xml version="1.0" encoding="utf-8"?>
<comments xmlns="http://schemas.openxmlformats.org/spreadsheetml/2006/main">
  <authors>
    <author>Author</author>
  </authors>
  <commentList>
    <comment ref="O151" author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text>
        <r>
          <rPr>
            <b/>
            <sz val="9"/>
            <color indexed="81"/>
            <rFont val="Tahoma"/>
            <family val="2"/>
          </rPr>
          <t xml:space="preserve">Key: 
</t>
        </r>
        <r>
          <rPr>
            <sz val="9"/>
            <color indexed="81"/>
            <rFont val="Tahoma"/>
            <family val="2"/>
          </rPr>
          <t>whole number only
minimum value =1
maximum value = 5</t>
        </r>
      </text>
    </comment>
    <comment ref="O156" author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<sst xmlns="http://schemas.openxmlformats.org/spreadsheetml/2006/main" count="2787" uniqueCount="772">
  <si>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</si>
  <si>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</si>
  <si>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</si>
  <si>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</si>
  <si>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</si>
  <si>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</si>
  <si>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</si>
  <si>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</si>
  <si>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</si>
  <si>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</si>
  <si>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</si>
  <si>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</si>
  <si>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</si>
  <si>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</si>
  <si>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</si>
  <si>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</si>
  <si>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</si>
  <si>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</si>
  <si>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</si>
  <si>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</si>
  <si>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</si>
  <si>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</si>
  <si>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</si>
  <si>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</si>
  <si>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</si>
  <si>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</si>
  <si>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</si>
  <si>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</si>
  <si>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</si>
  <si>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</si>
  <si>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</si>
  <si>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</si>
  <si>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</si>
  <si>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</si>
  <si>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</si>
  <si>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</si>
  <si>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</si>
  <si>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</si>
  <si>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</si>
  <si>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</si>
  <si>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</si>
  <si>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</si>
  <si>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</si>
  <si>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</si>
  <si>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</si>
  <si>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</si>
  <si>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</si>
  <si>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</si>
  <si>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</si>
  <si>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</si>
  <si>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</si>
  <si>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</si>
  <si>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</si>
  <si>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</si>
  <si>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</si>
  <si>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</si>
  <si>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</si>
  <si>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</si>
  <si>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</si>
  <si>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</si>
  <si>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</si>
  <si>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</si>
  <si>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</si>
  <si>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</si>
  <si>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</si>
  <si>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</si>
  <si>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</si>
  <si>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</si>
  <si>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</si>
  <si>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</si>
  <si>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</si>
  <si>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</si>
  <si>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</si>
  <si>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</si>
  <si>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</si>
  <si>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</si>
  <si>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</si>
  <si>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</si>
  <si>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</si>
  <si>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</si>
  <si>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</si>
  <si>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</si>
  <si>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</si>
  <si>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</si>
  <si>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</si>
  <si>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</si>
  <si>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</si>
  <si>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</si>
  <si>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</si>
  <si>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</si>
  <si>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</si>
  <si>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</si>
  <si>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</si>
  <si>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</si>
  <si>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</si>
  <si>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</si>
  <si>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</si>
  <si>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</si>
  <si>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</si>
  <si>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</si>
  <si>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</si>
  <si>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</si>
  <si>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</si>
  <si>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</si>
  <si>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</si>
  <si>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</si>
  <si>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</si>
  <si>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</si>
  <si>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</si>
  <si>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</si>
  <si>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</si>
  <si>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</si>
  <si>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</si>
  <si>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</si>
  <si>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</si>
  <si>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</si>
  <si>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</si>
  <si>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</si>
  <si>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</si>
  <si>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</si>
  <si>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</si>
  <si>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</si>
  <si>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</si>
  <si>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</si>
  <si>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</si>
  <si>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</si>
  <si>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</si>
  <si>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</si>
  <si>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</si>
  <si>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</si>
  <si>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</si>
  <si>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</si>
  <si>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</si>
  <si>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</si>
  <si>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</si>
  <si>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</si>
  <si>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</si>
  <si>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</si>
  <si>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</si>
  <si>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</si>
  <si>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</si>
  <si>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</si>
  <si>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</si>
  <si>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</si>
  <si>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</si>
  <si>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</si>
  <si>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</si>
  <si>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</si>
  <si>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</si>
  <si>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</si>
  <si>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</si>
  <si>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</si>
  <si>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</si>
  <si>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</si>
  <si>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</si>
  <si>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</si>
  <si>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</si>
  <si>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</si>
  <si>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</si>
  <si>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</si>
  <si>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</si>
  <si>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</si>
  <si>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</si>
  <si>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</si>
  <si>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</si>
  <si>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</si>
  <si>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</si>
  <si>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</si>
  <si>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</si>
  <si>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</si>
  <si>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</si>
  <si>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</si>
  <si>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</si>
  <si>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</si>
  <si>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</si>
  <si>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</si>
  <si>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</si>
  <si>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</si>
  <si>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</si>
  <si>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</si>
  <si>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</si>
  <si>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</si>
  <si>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</si>
  <si>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</si>
  <si>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</si>
  <si>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</si>
  <si>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</si>
  <si>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</si>
  <si>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</si>
  <si>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</si>
  <si>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</si>
  <si>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</si>
  <si>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</si>
  <si>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</si>
  <si>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</si>
  <si>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</si>
  <si>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</si>
  <si>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</si>
  <si>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</si>
  <si>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</si>
  <si>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</si>
  <si>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</si>
  <si>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</si>
  <si>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</si>
  <si>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</si>
  <si>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</si>
  <si>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</si>
  <si>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</si>
  <si>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</si>
  <si>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</si>
  <si>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</si>
  <si>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</si>
  <si>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</si>
  <si>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</si>
  <si>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</si>
  <si>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</si>
  <si>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</si>
  <si>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</si>
  <si>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</si>
  <si>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</si>
  <si>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</si>
  <si>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</si>
  <si>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</si>
  <si>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</si>
  <si>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</si>
  <si>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</si>
  <si>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</si>
  <si>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</si>
  <si>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</si>
  <si>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</si>
  <si>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</si>
  <si>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</si>
  <si>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</si>
  <si>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</si>
  <si>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</si>
  <si>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</si>
  <si>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</si>
  <si>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</si>
  <si>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</si>
  <si>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</si>
  <si>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</si>
  <si>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</si>
  <si>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</si>
  <si>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</si>
  <si>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</si>
  <si>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</si>
  <si>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</si>
  <si>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</si>
  <si>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</si>
  <si>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</si>
  <si>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</si>
  <si>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</si>
  <si>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</si>
  <si>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</si>
  <si>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</si>
  <si>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</si>
  <si>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</si>
  <si>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</si>
  <si>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</si>
  <si>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</si>
  <si>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</si>
  <si>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</si>
  <si>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</si>
  <si>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</si>
  <si>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</si>
  <si>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</si>
  <si>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</si>
  <si>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</si>
  <si>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 xml:space="preserve">See: </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</si>
  <si>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</si>
  <si>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</si>
  <si>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</si>
  <si>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</si>
  <si>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</si>
  <si>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Business plan for 2015-20</t>
  </si>
  <si>
    <t>- Shortfalls</t>
  </si>
  <si>
    <t xml:space="preserve">price limits were set at the last price control. </t>
  </si>
  <si>
    <t>Input data notes:</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</si>
  <si>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t>
    </r>
  </si>
  <si>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</si>
  <si>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</si>
  <si>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</si>
  <si>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</si>
  <si>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</si>
  <si>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</si>
  <si>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</si>
  <si>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</si>
  <si>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</si>
  <si>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</si>
  <si>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</si>
  <si>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</si>
  <si>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</si>
  <si>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</si>
  <si>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</si>
  <si>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</si>
  <si>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</si>
  <si>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</si>
  <si>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</si>
  <si>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r>
      <rPr>
        <sz val="10"/>
        <color theme="4"/>
        <rFont val="Arial"/>
        <family val="2"/>
      </rPr>
      <t xml:space="preserve">Refer to the “More information” section of </t>
    </r>
    <r>
      <rPr>
        <u/>
        <sz val="10"/>
        <color theme="10"/>
        <rFont val="Arial"/>
        <family val="2"/>
      </rPr>
      <t>Information Notice 11/08 COPI</t>
    </r>
    <r>
      <rPr>
        <sz val="10"/>
        <color theme="4"/>
        <rFont val="Arial"/>
        <family val="2"/>
      </rPr>
      <t xml:space="preserve"> for links to the COPI sources.</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</si>
  <si>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</si>
  <si>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</si>
  <si>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</si>
  <si>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</si>
  <si>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</si>
  <si>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</si>
  <si>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</si>
  <si>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</si>
  <si>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</si>
  <si>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</si>
  <si>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</si>
  <si>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</si>
  <si>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</si>
  <si>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</si>
  <si>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</si>
  <si>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</si>
  <si>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</si>
  <si>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</si>
  <si>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</si>
  <si>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</si>
  <si>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</si>
  <si>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</si>
  <si>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</si>
  <si>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</si>
  <si>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</si>
  <si>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</si>
  <si>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</si>
  <si>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</si>
  <si>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</si>
  <si>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</si>
  <si>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</si>
  <si>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</si>
  <si>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</si>
  <si>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</si>
  <si>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</si>
  <si>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</si>
  <si>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</si>
  <si>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</si>
  <si>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</si>
  <si>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</si>
  <si>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</si>
  <si>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</si>
  <si>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</si>
  <si>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</si>
  <si>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</si>
  <si>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</si>
  <si>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</si>
  <si>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</si>
  <si>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</si>
  <si>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</si>
  <si>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</si>
  <si>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</si>
  <si>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</si>
  <si>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</si>
  <si>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</si>
  <si>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</si>
  <si>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</si>
  <si>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</si>
  <si>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</si>
  <si>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</si>
  <si>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</si>
  <si>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</si>
  <si>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</si>
  <si>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</si>
  <si>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</si>
  <si>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</si>
  <si>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</si>
  <si>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</si>
  <si>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</si>
  <si>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</si>
  <si>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</si>
  <si>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</si>
  <si>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</si>
  <si>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</si>
  <si>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</si>
  <si>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</si>
  <si>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</si>
  <si>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</si>
  <si>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</si>
  <si>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companies with ex ante bid ratio's close to or over 130.</t>
  </si>
  <si>
    <t>Guidance for populating the CIS true up model for a RCC4 claim is as follows:</t>
  </si>
  <si>
    <r>
      <rPr>
        <b/>
        <sz val="10"/>
        <color theme="4"/>
        <rFont val="Arial"/>
        <family val="2"/>
      </rPr>
      <t>Summary of ex ante outputs</t>
    </r>
    <r>
      <rPr>
        <sz val="10"/>
        <color theme="4"/>
        <rFont val="Arial"/>
        <family val="2"/>
      </rPr>
      <t xml:space="preserve"> - report summarises the company bid, baseline and allowed capital expenditure, CIS bid ratio and additional income that were determined at the time</t>
    </r>
  </si>
  <si>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</si>
  <si>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</si>
  <si>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</si>
  <si>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</si>
  <si>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</si>
  <si>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</si>
  <si>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</si>
  <si>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</si>
  <si>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</si>
  <si>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</si>
  <si>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</si>
  <si>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</si>
  <si>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</si>
  <si>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</si>
  <si>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</si>
  <si>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</si>
  <si>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</si>
  <si>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</si>
  <si>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</si>
  <si>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</si>
  <si>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</si>
  <si>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</si>
  <si>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</si>
  <si>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</si>
  <si>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</si>
  <si>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</si>
  <si>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</si>
  <si>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</si>
  <si>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</si>
  <si>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</si>
  <si>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</si>
  <si>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</si>
  <si>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</si>
  <si>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</si>
  <si>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</si>
  <si>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</si>
  <si>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</si>
  <si>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</si>
  <si>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</si>
  <si>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</si>
  <si>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</si>
  <si>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</si>
  <si>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</si>
  <si>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</si>
  <si>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</si>
  <si>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</si>
  <si>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</si>
  <si>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</si>
  <si>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</si>
  <si>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</si>
  <si>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</si>
  <si>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</si>
  <si>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</si>
  <si>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</si>
  <si>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</si>
  <si>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</si>
  <si>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</si>
  <si>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</si>
  <si>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</si>
  <si>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</si>
  <si>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</si>
  <si>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</si>
  <si>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</si>
  <si>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</si>
  <si>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</si>
  <si>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</si>
  <si>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</si>
  <si>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</si>
  <si>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</si>
  <si>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</si>
  <si>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</si>
  <si>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</si>
  <si>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</si>
  <si>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</si>
  <si>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</si>
  <si>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</si>
  <si>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</si>
  <si>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</si>
  <si>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</si>
  <si>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</si>
  <si>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</si>
  <si>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</si>
  <si>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</si>
  <si>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</si>
  <si>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</si>
  <si>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</si>
  <si>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</si>
  <si>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</si>
  <si>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</si>
  <si>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</si>
  <si>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</si>
  <si>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</si>
  <si>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</si>
  <si>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</si>
  <si>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</si>
  <si>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</si>
  <si>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</si>
  <si>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</si>
  <si>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</si>
  <si>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</si>
  <si>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</si>
  <si>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</si>
  <si>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</si>
  <si>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</si>
  <si>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</si>
  <si>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</si>
  <si>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</si>
  <si>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</si>
  <si>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</si>
  <si>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</si>
  <si>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</si>
  <si>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</si>
  <si>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</si>
  <si>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</si>
  <si>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</si>
  <si>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</si>
  <si>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</si>
  <si>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</si>
  <si>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</si>
  <si>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</si>
  <si>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</si>
  <si>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</si>
  <si>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</si>
  <si>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</si>
  <si>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</si>
  <si>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</si>
  <si>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</si>
  <si>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</si>
  <si>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</si>
  <si>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</si>
  <si>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</si>
  <si>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The purpose of this model is to perform the CIS true up calculations to derive the revenue adjustment and the RCV adjustment that arise from the out turn position for the 2010-15 period.</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</si>
  <si>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</si>
  <si>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</si>
  <si>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</si>
  <si>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</si>
  <si>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</si>
  <si>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http://www.ofwat.gov.uk/regulating/prs_web_cisdocs</t>
  </si>
  <si>
    <t>Background information on the capital incentive scheme (CIS) is available on the Ofwat website, see:</t>
  </si>
  <si>
    <t>The revenue adjustment feeds directly into the PR14 financial model.</t>
  </si>
  <si>
    <t>The RCV adjustment produced here does not feed directly into the PR14 financial model. The RCV adjustment produced here is one element required to establish the closing RCV for 2014-15.</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</si>
  <si>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</si>
  <si>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</si>
  <si>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</si>
  <si>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</si>
  <si>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</si>
  <si>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</si>
  <si>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</si>
  <si>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</si>
  <si>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</si>
  <si>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</si>
  <si>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</si>
  <si>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</si>
  <si>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</si>
  <si>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</si>
  <si>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</si>
  <si>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</si>
  <si>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</si>
  <si>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</si>
  <si>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</si>
  <si>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</si>
  <si>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</si>
  <si>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</si>
  <si>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</si>
  <si>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PL14L012IN</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</si>
  <si>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</si>
  <si>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</si>
  <si>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</si>
  <si>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</si>
  <si>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</si>
  <si>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</si>
  <si>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</si>
  <si>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</si>
  <si>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</si>
  <si>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</si>
  <si>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</si>
  <si>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</si>
  <si>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</si>
  <si>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</si>
  <si>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</si>
  <si>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</si>
  <si>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</si>
  <si>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</si>
  <si>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</si>
  <si>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</si>
  <si>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</si>
  <si>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</si>
  <si>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</si>
  <si>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</si>
  <si>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</si>
  <si>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</si>
  <si>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</si>
  <si>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</si>
  <si>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</si>
  <si>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</si>
  <si>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</si>
  <si>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</si>
  <si>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</si>
  <si>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</si>
  <si>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</si>
  <si>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</si>
  <si>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</si>
  <si>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</si>
  <si>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</si>
  <si>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</si>
  <si>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</si>
  <si>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</si>
  <si>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</si>
  <si>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</si>
  <si>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</si>
  <si>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</si>
  <si>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</si>
  <si>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</si>
  <si>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</si>
  <si>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</si>
  <si>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</si>
  <si>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</si>
  <si>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</si>
  <si>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</si>
  <si>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</si>
  <si>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</si>
  <si>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</si>
  <si>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</si>
  <si>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</si>
  <si>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</si>
  <si>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</si>
  <si>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</si>
  <si>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</si>
  <si>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</si>
  <si>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</si>
  <si>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</si>
  <si>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</si>
  <si>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</si>
  <si>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</si>
  <si>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</si>
  <si>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</si>
  <si>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</si>
  <si>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</si>
  <si>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</si>
  <si>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</si>
  <si>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</si>
  <si>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</si>
  <si>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</si>
  <si>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</si>
  <si>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</si>
  <si>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</si>
  <si>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</si>
  <si>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</si>
  <si>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</si>
  <si>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</si>
  <si>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FOUNTAIN_INSTANCE_URL</t>
  </si>
  <si>
    <t>https://fntlive201/Fountain/rest-services_XLSPF</t>
  </si>
  <si>
    <t>companyId</t>
  </si>
  <si>
    <t>companyName</t>
  </si>
  <si>
    <t>inputRunName</t>
  </si>
  <si>
    <t>Run 10: Final Determinations_XLSPF</t>
  </si>
  <si>
    <t>inputRunId</t>
  </si>
  <si>
    <t>71_XLSPF</t>
  </si>
  <si>
    <t>outputRunName</t>
  </si>
  <si>
    <t>outputRunId</t>
  </si>
  <si>
    <t>tagName</t>
  </si>
  <si>
    <t>latest_XLSPF</t>
  </si>
  <si>
    <t>tagId</t>
  </si>
  <si>
    <t>0_XLSPF</t>
  </si>
  <si>
    <t>F_Inputs_TABLE_ID</t>
  </si>
  <si>
    <t>3932_XLSPF</t>
  </si>
  <si>
    <t>F_Inputs_TEAM</t>
  </si>
  <si>
    <t>IPL_XLSPF</t>
  </si>
  <si>
    <t>F_Inputs_USER</t>
  </si>
  <si>
    <t>OFWAT\Dawn.Harrison_XLSPF</t>
  </si>
  <si>
    <t>F_Inputs_NAME</t>
  </si>
  <si>
    <t>PL14L012IN_XLSPF</t>
  </si>
  <si>
    <t>F_Inputs_TITLE</t>
  </si>
  <si>
    <t>_XLSPF</t>
  </si>
  <si>
    <t>allowselectRun</t>
  </si>
  <si>
    <t>True_XLSPF</t>
  </si>
  <si>
    <t>inputSheetLastUpdated</t>
  </si>
  <si>
    <t>EXTERNAL_MODEL_NAME</t>
  </si>
  <si>
    <t>PL14L012_XLSPF</t>
  </si>
  <si>
    <t>EXTERNAL_MODEL_CODE</t>
  </si>
  <si>
    <t>EXTERNAL_MODEL_FAMILY</t>
  </si>
  <si>
    <t>PR14_XLSPF</t>
  </si>
  <si>
    <t>FOUNTAIN_REPORT</t>
  </si>
  <si>
    <t>168_XLSPF</t>
  </si>
  <si>
    <t>F_Outputs_TABLE_ID</t>
  </si>
  <si>
    <t>7372_XLSPF</t>
  </si>
  <si>
    <t>F_Outputs_TEAM</t>
  </si>
  <si>
    <t>F_Outputs_USER</t>
  </si>
  <si>
    <t>F_Outputs_NAME</t>
  </si>
  <si>
    <t>PL14L012OUT ANH_XLSPF</t>
  </si>
  <si>
    <t>F_Outputs_TITLE</t>
  </si>
  <si>
    <t>outputSheetLastSent</t>
  </si>
  <si>
    <t>17/11/2014 11:36:27_XLSPF</t>
  </si>
  <si>
    <t>54_XLSPF</t>
  </si>
  <si>
    <t>Southern Water Services Ltd_XLSPF</t>
  </si>
  <si>
    <t>17/11/2014 12:00:47_XLSPF</t>
  </si>
  <si>
    <t>XXX_XLSPF</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</si>
  <si>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</si>
  <si>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</si>
  <si>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</si>
  <si>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</si>
  <si>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</si>
  <si>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</si>
  <si>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</si>
  <si>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</si>
  <si>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</si>
  <si>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</si>
  <si>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</si>
  <si>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</si>
  <si>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</si>
  <si>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</si>
  <si>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</si>
  <si>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</si>
  <si>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</si>
  <si>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</si>
  <si>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</si>
  <si>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</si>
  <si>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</si>
  <si>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</si>
  <si>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</si>
  <si>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</si>
  <si>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</si>
  <si>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</si>
  <si>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</si>
  <si>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</si>
  <si>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</si>
  <si>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</si>
  <si>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</si>
  <si>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</si>
  <si>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</si>
  <si>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</si>
  <si>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</si>
  <si>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</si>
  <si>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</si>
  <si>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</si>
  <si>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</si>
  <si>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</si>
  <si>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</si>
  <si>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</si>
  <si>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</si>
  <si>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</si>
  <si>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</si>
  <si>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</si>
  <si>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</si>
  <si>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</si>
  <si>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</si>
  <si>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</si>
  <si>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</si>
  <si>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</si>
  <si>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</si>
  <si>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</si>
  <si>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</si>
  <si>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</si>
  <si>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</si>
  <si>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</si>
  <si>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</si>
  <si>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</si>
  <si>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</si>
  <si>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</si>
  <si>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</si>
  <si>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</si>
  <si>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</si>
  <si>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</si>
  <si>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</si>
  <si>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</si>
  <si>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</si>
  <si>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</si>
  <si>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</si>
  <si>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</si>
  <si>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</si>
  <si>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Difference</t>
  </si>
  <si>
    <t>Description</t>
  </si>
  <si>
    <t>Internal review</t>
  </si>
  <si>
    <t xml:space="preserve">PwC </t>
  </si>
  <si>
    <t>Third party review</t>
  </si>
  <si>
    <t>(Version 3.4)</t>
  </si>
  <si>
    <t>User entry text</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</si>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</sst>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00_);_(* \(#,##0.00\);_(* &quot;-&quot;??_);_(@_)"/>
    <numFmt numFmtId="165" formatCode="_(* #,##0.000_);_(* \(#,##0.000\);_(* &quot;-&quot;_);_(@_)"/>
    <numFmt numFmtId="166" formatCode="0.0"/>
    <numFmt numFmtId="167" formatCode="0.000"/>
    <numFmt numFmtId="168" formatCode="0.00000000000000000"/>
    <numFmt numFmtId="169" formatCode="0.0000"/>
    <numFmt numFmtId="170" formatCode="0.0%"/>
    <numFmt numFmtId="171" formatCode="_-* #,##0.000_-;\-* #,##0.000_-;_-* &quot;-&quot;??_-;_-@_-"/>
    <numFmt numFmtId="172" formatCode="_-* #,##0.0_-;\-* #,##0.0_-;_-* &quot;-&quot;??_-;_-@_-"/>
    <numFmt numFmtId="173" formatCode="0.00000"/>
    <numFmt numFmtId="174" formatCode="0.00000000"/>
    <numFmt numFmtId="175" formatCode="0.00000%"/>
    <numFmt numFmtId="176" formatCode="_(* #,##0_);_(* \(#,##0\);_(* &quot;-&quot;_);_(@_)"/>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79">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s>
  <fills count="3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4"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4"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63">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5"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5" fontId="11" fillId="0" borderId="0" xfId="25" applyNumberFormat="1" applyFont="1" applyFill="1" applyBorder="1" applyAlignment="1">
      <alignment horizontal="right" vertical="center"/>
    </xf>
    <xf numFmtId="165" fontId="3" fillId="0" borderId="0" xfId="25" applyNumberFormat="1" applyFill="1" applyBorder="1" applyAlignment="1">
      <alignment horizontal="right" vertical="center"/>
    </xf>
    <xf numFmtId="165"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7"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7" fontId="0" fillId="0" borderId="0" xfId="0" applyNumberFormat="1" applyBorder="1"/>
    <xf numFmtId="0" fontId="0" fillId="0" borderId="0" xfId="0" applyFill="1" applyBorder="1"/>
    <xf numFmtId="167" fontId="0" fillId="0" borderId="0" xfId="0" applyNumberFormat="1" applyFill="1" applyBorder="1"/>
    <xf numFmtId="0" fontId="0" fillId="0" borderId="0" xfId="0" applyFill="1" applyBorder="1" applyAlignment="1">
      <alignment shrinkToFit="1"/>
    </xf>
    <xf numFmtId="166" fontId="0" fillId="0" borderId="0" xfId="0" applyNumberFormat="1" applyBorder="1"/>
    <xf numFmtId="166" fontId="0" fillId="0" borderId="0" xfId="0" applyNumberFormat="1" applyFill="1" applyBorder="1"/>
    <xf numFmtId="165"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7"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7"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5" fontId="6" fillId="22" borderId="0" xfId="25" applyNumberFormat="1" applyFont="1" applyFill="1" applyBorder="1" applyAlignment="1" applyProtection="1">
      <alignment horizontal="right"/>
    </xf>
    <xf numFmtId="165"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6"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7" fontId="52" fillId="0" borderId="0" xfId="0" applyNumberFormat="1" applyFont="1" applyBorder="1"/>
    <xf numFmtId="165" fontId="52" fillId="22" borderId="0" xfId="25" applyNumberFormat="1" applyFont="1" applyFill="1" applyBorder="1" applyAlignment="1" applyProtection="1">
      <alignment horizontal="right"/>
    </xf>
    <xf numFmtId="165" fontId="52" fillId="0" borderId="30" xfId="25" applyNumberFormat="1" applyFont="1" applyFill="1" applyBorder="1" applyAlignment="1" applyProtection="1">
      <alignment horizontal="right"/>
    </xf>
    <xf numFmtId="167" fontId="52" fillId="0" borderId="0" xfId="0" applyNumberFormat="1" applyFont="1"/>
    <xf numFmtId="1" fontId="52" fillId="0" borderId="0" xfId="0" applyNumberFormat="1" applyFont="1" applyBorder="1"/>
    <xf numFmtId="166"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1" fontId="40" fillId="0" borderId="0" xfId="32" applyNumberFormat="1" applyFont="1" applyFill="1" applyBorder="1"/>
    <xf numFmtId="172" fontId="40" fillId="0" borderId="0" xfId="32" applyNumberFormat="1" applyFont="1" applyFill="1" applyBorder="1"/>
    <xf numFmtId="172"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0" fontId="40" fillId="22" borderId="0" xfId="48" applyNumberFormat="1" applyFont="1" applyFill="1" applyProtection="1">
      <protection locked="0"/>
    </xf>
    <xf numFmtId="0" fontId="53" fillId="0" borderId="0" xfId="0" applyFont="1" applyFill="1"/>
    <xf numFmtId="167"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69" fontId="40" fillId="0" borderId="0" xfId="0" applyNumberFormat="1" applyFont="1" applyFill="1" applyBorder="1"/>
    <xf numFmtId="165" fontId="40" fillId="22" borderId="0" xfId="25" applyNumberFormat="1" applyFont="1" applyFill="1" applyBorder="1" applyAlignment="1" applyProtection="1">
      <alignment horizontal="right"/>
    </xf>
    <xf numFmtId="167" fontId="40" fillId="0" borderId="0" xfId="0" applyNumberFormat="1" applyFont="1" applyFill="1"/>
    <xf numFmtId="167" fontId="40" fillId="0" borderId="30" xfId="0" applyNumberFormat="1" applyFont="1" applyFill="1" applyBorder="1"/>
    <xf numFmtId="167" fontId="40" fillId="22" borderId="0" xfId="0" applyNumberFormat="1" applyFont="1" applyFill="1" applyBorder="1"/>
    <xf numFmtId="0" fontId="53" fillId="0" borderId="0" xfId="0" applyFont="1"/>
    <xf numFmtId="166" fontId="40" fillId="0" borderId="0" xfId="0" applyNumberFormat="1" applyFont="1" applyFill="1" applyBorder="1"/>
    <xf numFmtId="166" fontId="40" fillId="0" borderId="0" xfId="48" applyNumberFormat="1" applyFont="1" applyFill="1" applyBorder="1"/>
    <xf numFmtId="9" fontId="40" fillId="0" borderId="0" xfId="48" applyFont="1" applyFill="1" applyBorder="1"/>
    <xf numFmtId="167"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4" fontId="40" fillId="0" borderId="0" xfId="0" applyNumberFormat="1" applyFont="1" applyBorder="1"/>
    <xf numFmtId="173" fontId="40" fillId="0" borderId="0" xfId="0" applyNumberFormat="1" applyFont="1" applyBorder="1"/>
    <xf numFmtId="9" fontId="40" fillId="0" borderId="0" xfId="48" applyFont="1" applyBorder="1"/>
    <xf numFmtId="168"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4" fontId="40" fillId="0" borderId="0" xfId="32" applyFont="1" applyFill="1" applyBorder="1"/>
    <xf numFmtId="165" fontId="40" fillId="0" borderId="30" xfId="25" applyNumberFormat="1" applyFont="1" applyFill="1" applyBorder="1" applyAlignment="1" applyProtection="1">
      <alignment horizontal="right"/>
    </xf>
    <xf numFmtId="0" fontId="40" fillId="0" borderId="0" xfId="0" applyFont="1" applyBorder="1" applyAlignment="1">
      <alignment shrinkToFit="1"/>
    </xf>
    <xf numFmtId="164" fontId="40" fillId="0" borderId="0" xfId="0" applyNumberFormat="1" applyFont="1" applyBorder="1"/>
    <xf numFmtId="167" fontId="40" fillId="0" borderId="0" xfId="0" applyNumberFormat="1" applyFont="1" applyBorder="1"/>
    <xf numFmtId="171" fontId="40" fillId="0" borderId="0" xfId="32" applyNumberFormat="1" applyFont="1" applyBorder="1"/>
    <xf numFmtId="164" fontId="40" fillId="0" borderId="0" xfId="0" applyNumberFormat="1" applyFont="1" applyFill="1" applyBorder="1"/>
    <xf numFmtId="171" fontId="40" fillId="0" borderId="0" xfId="0" applyNumberFormat="1" applyFont="1" applyFill="1" applyBorder="1"/>
    <xf numFmtId="171" fontId="40" fillId="0" borderId="0" xfId="0" applyNumberFormat="1" applyFont="1" applyFill="1" applyBorder="1" applyAlignment="1">
      <alignment shrinkToFit="1"/>
    </xf>
    <xf numFmtId="165" fontId="40" fillId="0" borderId="0" xfId="0" applyNumberFormat="1" applyFont="1" applyFill="1" applyBorder="1"/>
    <xf numFmtId="165" fontId="40" fillId="22" borderId="0" xfId="0" applyNumberFormat="1" applyFont="1" applyFill="1" applyBorder="1"/>
    <xf numFmtId="165" fontId="40" fillId="22" borderId="26" xfId="0" applyNumberFormat="1" applyFont="1" applyFill="1" applyBorder="1"/>
    <xf numFmtId="167"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5" fontId="40" fillId="0" borderId="0" xfId="25" applyNumberFormat="1" applyFont="1" applyFill="1" applyBorder="1" applyAlignment="1" applyProtection="1">
      <alignment horizontal="right"/>
    </xf>
    <xf numFmtId="165" fontId="54" fillId="24" borderId="30" xfId="0" applyNumberFormat="1" applyFont="1" applyFill="1" applyBorder="1"/>
    <xf numFmtId="164" fontId="40" fillId="0" borderId="0" xfId="0" applyNumberFormat="1" applyFont="1" applyFill="1" applyBorder="1" applyAlignment="1">
      <alignment shrinkToFit="1"/>
    </xf>
    <xf numFmtId="165"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7" fontId="40" fillId="0" borderId="0" xfId="0" applyNumberFormat="1" applyFont="1" applyFill="1" applyBorder="1" applyAlignment="1" applyProtection="1">
      <alignment vertical="center"/>
      <protection locked="0"/>
    </xf>
    <xf numFmtId="165" fontId="40" fillId="23" borderId="0" xfId="25" applyNumberFormat="1" applyFont="1" applyFill="1" applyBorder="1" applyAlignment="1" applyProtection="1">
      <alignment horizontal="right"/>
    </xf>
    <xf numFmtId="166" fontId="53" fillId="0" borderId="0" xfId="0" applyNumberFormat="1" applyFont="1" applyFill="1" applyProtection="1">
      <protection locked="0"/>
    </xf>
    <xf numFmtId="167"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7" fontId="40" fillId="0" borderId="0" xfId="0" applyNumberFormat="1" applyFont="1" applyFill="1" applyBorder="1" applyAlignment="1" applyProtection="1">
      <alignment shrinkToFit="1"/>
      <protection locked="0"/>
    </xf>
    <xf numFmtId="166" fontId="40" fillId="0"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6" fontId="40" fillId="22" borderId="0" xfId="0" applyNumberFormat="1" applyFont="1" applyFill="1" applyBorder="1" applyAlignment="1" applyProtection="1">
      <alignment horizontal="right"/>
      <protection locked="0"/>
    </xf>
    <xf numFmtId="166"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7" fontId="40" fillId="22" borderId="0" xfId="0" applyNumberFormat="1" applyFont="1" applyFill="1" applyBorder="1" applyAlignment="1" applyProtection="1">
      <alignment vertical="center"/>
      <protection locked="0"/>
    </xf>
    <xf numFmtId="165" fontId="40" fillId="0" borderId="0" xfId="0" applyNumberFormat="1" applyFont="1" applyFill="1" applyBorder="1" applyAlignment="1" applyProtection="1">
      <alignment vertical="center"/>
      <protection locked="0"/>
    </xf>
    <xf numFmtId="171" fontId="40" fillId="0" borderId="0" xfId="0" applyNumberFormat="1" applyFont="1" applyFill="1" applyBorder="1" applyAlignment="1" applyProtection="1">
      <alignment vertical="center"/>
      <protection locked="0"/>
    </xf>
    <xf numFmtId="166"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5"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5"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5"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5"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7" fontId="52" fillId="0" borderId="25" xfId="0" applyNumberFormat="1" applyFont="1" applyBorder="1"/>
    <xf numFmtId="165"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76"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1" fontId="0" fillId="0" borderId="0" xfId="0" applyNumberFormat="1"/>
    <xf numFmtId="167" fontId="0" fillId="0" borderId="0" xfId="0" applyNumberFormat="1"/>
    <xf numFmtId="177" fontId="3" fillId="23" borderId="0" xfId="0" applyNumberFormat="1" applyFont="1" applyFill="1" applyBorder="1" applyAlignment="1" applyProtection="1">
      <alignment horizontal="right" vertical="center"/>
    </xf>
    <xf numFmtId="173" fontId="40" fillId="0" borderId="0" xfId="0" applyNumberFormat="1" applyFont="1" applyFill="1" applyBorder="1" applyAlignment="1">
      <alignment horizontal="right" vertical="center" shrinkToFit="1"/>
    </xf>
    <xf numFmtId="173" fontId="40" fillId="0" borderId="0" xfId="0" applyNumberFormat="1" applyFont="1" applyFill="1" applyBorder="1" applyAlignment="1">
      <alignment horizontal="right" vertical="center"/>
    </xf>
    <xf numFmtId="173"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7"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5"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6" fontId="40" fillId="0" borderId="32" xfId="0" applyNumberFormat="1" applyFont="1" applyFill="1" applyBorder="1"/>
    <xf numFmtId="0" fontId="40" fillId="0" borderId="26" xfId="0" applyFont="1" applyBorder="1"/>
    <xf numFmtId="165"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2"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0"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3"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5" fontId="40" fillId="22" borderId="32" xfId="0" applyNumberFormat="1" applyFont="1" applyFill="1" applyBorder="1"/>
    <xf numFmtId="165"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5"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7" fontId="40" fillId="0" borderId="0" xfId="0" applyNumberFormat="1" applyFont="1" applyFill="1" applyBorder="1" applyProtection="1">
      <protection locked="0"/>
    </xf>
    <xf numFmtId="166"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Alignment="1" applyProtection="1">
      <alignment vertical="center"/>
      <protection locked="0"/>
    </xf>
    <xf numFmtId="167" fontId="40" fillId="22" borderId="32" xfId="0" applyNumberFormat="1" applyFont="1" applyFill="1" applyBorder="1" applyProtection="1">
      <protection locked="0"/>
    </xf>
    <xf numFmtId="167"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6"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6" fontId="40" fillId="22" borderId="0" xfId="0" applyNumberFormat="1" applyFont="1" applyFill="1" applyBorder="1" applyProtection="1">
      <protection locked="0"/>
    </xf>
    <xf numFmtId="166"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5" fontId="5" fillId="25" borderId="17" xfId="25" applyNumberFormat="1" applyFont="1" applyFill="1" applyBorder="1" applyAlignment="1" applyProtection="1">
      <alignment horizontal="right"/>
      <protection locked="0"/>
    </xf>
    <xf numFmtId="165" fontId="5" fillId="25" borderId="21" xfId="25" applyNumberFormat="1" applyFont="1" applyFill="1" applyBorder="1" applyAlignment="1" applyProtection="1">
      <alignment horizontal="right"/>
      <protection locked="0"/>
    </xf>
    <xf numFmtId="165" fontId="5" fillId="25" borderId="0" xfId="25" applyNumberFormat="1" applyFont="1" applyFill="1" applyAlignment="1" applyProtection="1">
      <alignment horizontal="right"/>
      <protection locked="0"/>
    </xf>
    <xf numFmtId="165"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5" fontId="5" fillId="25" borderId="19" xfId="25" applyNumberFormat="1" applyFont="1" applyFill="1" applyBorder="1" applyAlignment="1">
      <alignment horizontal="right" vertical="center"/>
    </xf>
    <xf numFmtId="165" fontId="5" fillId="25" borderId="27" xfId="25" applyNumberFormat="1" applyFont="1" applyFill="1" applyBorder="1" applyAlignment="1">
      <alignment horizontal="right" vertical="center"/>
    </xf>
    <xf numFmtId="165" fontId="5" fillId="25" borderId="28" xfId="25" applyNumberFormat="1" applyFont="1" applyFill="1" applyBorder="1" applyAlignment="1">
      <alignment horizontal="right" vertical="center"/>
    </xf>
    <xf numFmtId="165"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7"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6"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5" fontId="5" fillId="25" borderId="25" xfId="25" applyNumberFormat="1" applyFont="1" applyFill="1" applyBorder="1" applyAlignment="1">
      <alignment horizontal="right" vertical="center"/>
    </xf>
    <xf numFmtId="165"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5"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7" fontId="44" fillId="0" borderId="35" xfId="0" applyNumberFormat="1" applyFont="1" applyBorder="1"/>
    <xf numFmtId="165"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5"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7"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5"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5" fontId="40" fillId="0" borderId="22" xfId="0" applyNumberFormat="1" applyFont="1" applyFill="1" applyBorder="1"/>
    <xf numFmtId="165" fontId="40" fillId="22" borderId="37" xfId="25" applyNumberFormat="1" applyFont="1" applyFill="1" applyBorder="1" applyAlignment="1" applyProtection="1">
      <alignment horizontal="right"/>
    </xf>
    <xf numFmtId="0" fontId="40" fillId="0" borderId="37" xfId="0" applyFont="1" applyFill="1" applyBorder="1"/>
    <xf numFmtId="172" fontId="40" fillId="22" borderId="38" xfId="32" applyNumberFormat="1" applyFont="1" applyFill="1" applyBorder="1"/>
    <xf numFmtId="0" fontId="40" fillId="0" borderId="37" xfId="0" applyFont="1" applyFill="1" applyBorder="1" applyProtection="1">
      <protection locked="0"/>
    </xf>
    <xf numFmtId="172"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5"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4" fontId="68" fillId="25" borderId="19" xfId="32" applyFont="1" applyFill="1" applyBorder="1" applyAlignment="1">
      <alignment horizontal="left" vertical="center"/>
    </xf>
    <xf numFmtId="164" fontId="3" fillId="0" borderId="0" xfId="32" applyFill="1" applyBorder="1" applyAlignment="1">
      <alignment horizontal="left" vertical="center"/>
    </xf>
    <xf numFmtId="164" fontId="9" fillId="0" borderId="0" xfId="32" applyFont="1" applyFill="1" applyBorder="1" applyAlignment="1" applyProtection="1">
      <alignment horizontal="left" vertical="center"/>
    </xf>
    <xf numFmtId="164" fontId="4" fillId="0" borderId="0" xfId="32" applyFont="1" applyFill="1" applyBorder="1" applyAlignment="1">
      <alignment horizontal="left" vertical="center"/>
    </xf>
    <xf numFmtId="164" fontId="4" fillId="0" borderId="0" xfId="32" applyFont="1" applyFill="1" applyBorder="1" applyAlignment="1">
      <alignment vertical="center"/>
    </xf>
    <xf numFmtId="164" fontId="0" fillId="0" borderId="0" xfId="32" applyFont="1" applyFill="1" applyBorder="1" applyAlignment="1"/>
    <xf numFmtId="164" fontId="65" fillId="25" borderId="17" xfId="32" applyFont="1" applyFill="1" applyBorder="1" applyAlignment="1" applyProtection="1">
      <alignment vertical="center"/>
    </xf>
    <xf numFmtId="164" fontId="37" fillId="0" borderId="0" xfId="32" applyFont="1" applyBorder="1" applyAlignment="1"/>
    <xf numFmtId="164" fontId="69" fillId="25" borderId="17" xfId="32" applyFont="1" applyFill="1" applyBorder="1" applyAlignment="1" applyProtection="1">
      <alignment vertical="center"/>
    </xf>
    <xf numFmtId="164" fontId="40" fillId="0" borderId="0" xfId="32" applyFont="1" applyFill="1" applyBorder="1" applyAlignment="1"/>
    <xf numFmtId="164" fontId="40" fillId="0" borderId="0" xfId="32" applyFont="1" applyBorder="1" applyAlignment="1"/>
    <xf numFmtId="164" fontId="40" fillId="0" borderId="0" xfId="32" applyFont="1" applyFill="1" applyAlignment="1">
      <alignment horizontal="left" vertical="center"/>
    </xf>
    <xf numFmtId="164" fontId="40" fillId="0" borderId="0" xfId="32" applyFont="1" applyFill="1" applyBorder="1" applyAlignment="1" applyProtection="1">
      <protection locked="0"/>
    </xf>
    <xf numFmtId="164" fontId="69" fillId="25" borderId="17" xfId="32" applyFont="1" applyFill="1" applyBorder="1" applyAlignment="1" applyProtection="1">
      <alignment horizontal="left" vertical="center"/>
    </xf>
    <xf numFmtId="164" fontId="40" fillId="0" borderId="17" xfId="32" applyFont="1" applyFill="1" applyBorder="1" applyAlignment="1"/>
    <xf numFmtId="164" fontId="40" fillId="0" borderId="25" xfId="32" applyFont="1" applyBorder="1" applyAlignment="1"/>
    <xf numFmtId="164"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10" fontId="40" fillId="28" borderId="0" xfId="48" applyNumberFormat="1" applyFont="1" applyFill="1" applyBorder="1" applyAlignment="1" applyProtection="1">
      <alignment horizontal="right"/>
    </xf>
    <xf numFmtId="0" fontId="3" fillId="0" borderId="0" xfId="0" applyFont="1" applyFill="1" applyAlignment="1"/>
    <xf numFmtId="164"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4" fontId="40" fillId="0" borderId="0" xfId="0" applyNumberFormat="1" applyFont="1"/>
    <xf numFmtId="4" fontId="3" fillId="28" borderId="28" xfId="75" applyNumberFormat="1" applyFont="1" applyBorder="1" applyAlignment="1">
      <alignment vertical="center"/>
    </xf>
    <xf numFmtId="165"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5" fontId="40" fillId="32" borderId="0" xfId="25" applyNumberFormat="1" applyFont="1" applyFill="1" applyBorder="1" applyAlignment="1" applyProtection="1">
      <alignment horizontal="right"/>
    </xf>
    <xf numFmtId="165"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5"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0" fontId="0" fillId="22" borderId="0" xfId="0" applyFill="1"/>
    <xf numFmtId="182" fontId="0" fillId="22" borderId="0" xfId="0" applyNumberFormat="1" applyFill="1"/>
    <xf numFmtId="10" fontId="0" fillId="22" borderId="0" xfId="0" applyNumberFormat="1" applyFill="1"/>
    <xf numFmtId="3" fontId="0" fillId="22" borderId="0" xfId="0" applyNumberFormat="1" applyFill="1"/>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69" fontId="40" fillId="0" borderId="32" xfId="0" applyNumberFormat="1" applyFont="1" applyFill="1" applyBorder="1"/>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25409" y="2286000"/>
          <a:ext cx="8513198" cy="15432451"/>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fwat.gov.uk/pricereview/pr09phase3/ltr_pr0936_fdchgprotocol2010-15" TargetMode="External"/><Relationship Id="rId7" Type="http://schemas.openxmlformats.org/officeDocument/2006/relationships/hyperlink" Target="http://www.ofwat.gov.uk/regulating/prs_web_cisdocs" TargetMode="External"/><Relationship Id="rId2" Type="http://schemas.openxmlformats.org/officeDocument/2006/relationships/hyperlink" Target="http://www.ofwat.gov.uk/publications/rdletters/ltr_rd1310idok" TargetMode="External"/><Relationship Id="rId1" Type="http://schemas.openxmlformats.org/officeDocument/2006/relationships/hyperlink" Target="http://www.ofwat.gov.uk/pricereview/pr09phase3/det_pr09_finalfull.pdf" TargetMode="External"/><Relationship Id="rId6" Type="http://schemas.openxmlformats.org/officeDocument/2006/relationships/hyperlink" Target="http://www.ofwat.gov.uk/regulating/prs_in1108copi.pdf" TargetMode="External"/><Relationship Id="rId5" Type="http://schemas.openxmlformats.org/officeDocument/2006/relationships/hyperlink" Target="http://www.ons.gov.uk/ons/index.html"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9"/>
  <sheetViews>
    <sheetView showGridLines="0" tabSelected="1" zoomScaleNormal="100" workbookViewId="0">
      <pane ySplit="2" topLeftCell="A3" activePane="bottomLeft" state="frozen"/>
      <selection pane="bottomLeft" activeCell="Q14" sqref="Q14"/>
    </sheetView>
  </sheetViews>
  <sheetFormatPr defaultColWidth="9.140625" defaultRowHeight="12.75"/>
  <cols>
    <col min="1" max="1" width="2.5703125" style="109" customWidth="1"/>
    <col min="2" max="4" width="10.140625" style="109" customWidth="1"/>
    <col min="5" max="5" width="33.7109375" style="109" customWidth="1"/>
    <col min="6" max="6" width="13.85546875" style="109" customWidth="1"/>
    <col min="7" max="7" width="10.85546875" style="109" customWidth="1"/>
    <col min="8" max="8" width="16.85546875" style="109" customWidth="1"/>
    <col min="9" max="13" width="10.85546875" style="109" customWidth="1"/>
    <col min="14" max="16384" width="9.140625" style="109"/>
  </cols>
  <sheetData>
    <row r="1" spans="1:15" ht="18">
      <c r="A1" s="434" t="s">
        <v>280</v>
      </c>
    </row>
    <row r="2" spans="1:15">
      <c r="A2" s="435" t="s">
        <v>756</v>
      </c>
    </row>
    <row r="4" spans="1:15" s="542" customFormat="1">
      <c r="B4" s="543" t="s">
        <v>491</v>
      </c>
    </row>
    <row r="5" spans="1:15" s="531" customFormat="1">
      <c r="B5" s="532"/>
    </row>
    <row r="6" spans="1:15" s="531" customFormat="1" ht="12.75" customHeight="1">
      <c r="B6" s="533"/>
      <c r="C6" s="534" t="s">
        <v>492</v>
      </c>
      <c r="D6" s="534" t="s">
        <v>493</v>
      </c>
      <c r="E6" s="742" t="s">
        <v>494</v>
      </c>
      <c r="F6" s="743"/>
      <c r="G6" s="743"/>
      <c r="H6" s="743"/>
      <c r="I6" s="743"/>
      <c r="J6" s="743"/>
      <c r="K6" s="743"/>
      <c r="L6" s="743"/>
      <c r="M6" s="743"/>
      <c r="N6" s="744"/>
      <c r="O6" s="535" t="s">
        <v>495</v>
      </c>
    </row>
    <row r="7" spans="1:15" s="531" customFormat="1" ht="12.75" customHeight="1">
      <c r="B7" s="533"/>
      <c r="C7" s="536"/>
      <c r="D7" s="668"/>
      <c r="E7" s="545"/>
      <c r="F7" s="546" t="s">
        <v>416</v>
      </c>
      <c r="G7" s="546" t="s">
        <v>420</v>
      </c>
      <c r="H7" s="734" t="s">
        <v>497</v>
      </c>
      <c r="I7" s="734"/>
      <c r="J7" s="734"/>
      <c r="K7" s="734"/>
      <c r="L7" s="734"/>
      <c r="M7" s="734"/>
      <c r="N7" s="735"/>
      <c r="O7" s="546"/>
    </row>
    <row r="8" spans="1:15" s="531" customFormat="1" ht="45" customHeight="1">
      <c r="B8" s="533"/>
      <c r="C8" s="751" t="s">
        <v>625</v>
      </c>
      <c r="D8" s="753" t="s">
        <v>679</v>
      </c>
      <c r="E8" s="755" t="s">
        <v>628</v>
      </c>
      <c r="F8" s="546" t="s">
        <v>88</v>
      </c>
      <c r="G8" s="546">
        <v>156</v>
      </c>
      <c r="H8" s="734" t="s">
        <v>629</v>
      </c>
      <c r="I8" s="734"/>
      <c r="J8" s="734"/>
      <c r="K8" s="734"/>
      <c r="L8" s="734"/>
      <c r="M8" s="734"/>
      <c r="N8" s="735"/>
      <c r="O8" s="546">
        <v>3.3</v>
      </c>
    </row>
    <row r="9" spans="1:15" s="531" customFormat="1" ht="45" customHeight="1">
      <c r="B9" s="533"/>
      <c r="C9" s="752"/>
      <c r="D9" s="754"/>
      <c r="E9" s="756"/>
      <c r="F9" s="546" t="s">
        <v>626</v>
      </c>
      <c r="G9" s="546" t="s">
        <v>627</v>
      </c>
      <c r="H9" s="734" t="s">
        <v>630</v>
      </c>
      <c r="I9" s="734"/>
      <c r="J9" s="734"/>
      <c r="K9" s="734"/>
      <c r="L9" s="734"/>
      <c r="M9" s="734"/>
      <c r="N9" s="735"/>
      <c r="O9" s="546">
        <v>3.3</v>
      </c>
    </row>
    <row r="10" spans="1:15" s="531" customFormat="1" ht="26.45" customHeight="1">
      <c r="B10" s="533"/>
      <c r="C10" s="675" t="s">
        <v>681</v>
      </c>
      <c r="D10" s="688" t="s">
        <v>678</v>
      </c>
      <c r="E10" s="546" t="s">
        <v>682</v>
      </c>
      <c r="F10" s="546" t="s">
        <v>683</v>
      </c>
      <c r="G10" s="546" t="s">
        <v>760</v>
      </c>
      <c r="H10" s="741" t="s">
        <v>761</v>
      </c>
      <c r="I10" s="734"/>
      <c r="J10" s="734"/>
      <c r="K10" s="734"/>
      <c r="L10" s="734"/>
      <c r="M10" s="734"/>
      <c r="N10" s="735"/>
      <c r="O10" s="546">
        <v>3.4</v>
      </c>
    </row>
    <row r="11" spans="1:15" s="531" customFormat="1" ht="26.45" customHeight="1">
      <c r="B11" s="533"/>
      <c r="C11" s="685"/>
      <c r="D11" s="686"/>
      <c r="E11" s="687"/>
      <c r="F11" s="687"/>
      <c r="G11" s="687"/>
      <c r="H11" s="687"/>
      <c r="I11" s="687"/>
      <c r="J11" s="687"/>
      <c r="K11" s="687"/>
      <c r="L11" s="687"/>
      <c r="M11" s="687"/>
      <c r="N11" s="687"/>
      <c r="O11" s="687"/>
    </row>
    <row r="12" spans="1:15" s="542" customFormat="1">
      <c r="B12" s="544" t="s">
        <v>496</v>
      </c>
      <c r="C12" s="436"/>
      <c r="D12" s="436"/>
      <c r="E12" s="436"/>
      <c r="F12" s="436"/>
      <c r="G12" s="436"/>
      <c r="H12" s="436"/>
      <c r="I12" s="436"/>
      <c r="J12" s="436"/>
      <c r="K12" s="436"/>
      <c r="L12" s="436"/>
      <c r="M12" s="436"/>
      <c r="N12" s="436"/>
    </row>
    <row r="13" spans="1:15" s="531" customFormat="1">
      <c r="B13" s="270"/>
      <c r="C13" s="109"/>
      <c r="D13" s="109"/>
      <c r="E13" s="109"/>
      <c r="F13" s="109"/>
      <c r="G13" s="109"/>
      <c r="H13" s="109"/>
      <c r="I13" s="109"/>
      <c r="J13" s="109"/>
      <c r="K13" s="109"/>
      <c r="L13" s="109"/>
      <c r="M13" s="109"/>
      <c r="N13" s="109"/>
    </row>
    <row r="14" spans="1:15" s="531" customFormat="1">
      <c r="B14" s="537"/>
      <c r="C14" s="538" t="s">
        <v>492</v>
      </c>
      <c r="D14" s="538" t="s">
        <v>493</v>
      </c>
      <c r="E14" s="539" t="s">
        <v>752</v>
      </c>
      <c r="F14" s="540"/>
      <c r="G14" s="540"/>
      <c r="H14" s="540"/>
      <c r="I14" s="540"/>
      <c r="J14" s="540"/>
      <c r="K14" s="540"/>
      <c r="L14" s="540"/>
      <c r="M14" s="540"/>
      <c r="N14" s="541"/>
    </row>
    <row r="15" spans="1:15" s="531" customFormat="1">
      <c r="B15" s="537"/>
      <c r="C15" s="675" t="s">
        <v>681</v>
      </c>
      <c r="D15" s="669" t="s">
        <v>679</v>
      </c>
      <c r="E15" s="736" t="s">
        <v>753</v>
      </c>
      <c r="F15" s="737"/>
      <c r="G15" s="737"/>
      <c r="H15" s="737"/>
      <c r="I15" s="737"/>
      <c r="J15" s="737"/>
      <c r="K15" s="737"/>
      <c r="L15" s="737"/>
      <c r="M15" s="737"/>
      <c r="N15" s="738"/>
    </row>
    <row r="16" spans="1:15" s="531" customFormat="1">
      <c r="B16" s="537"/>
      <c r="C16" s="675" t="s">
        <v>681</v>
      </c>
      <c r="D16" s="669" t="s">
        <v>754</v>
      </c>
      <c r="E16" s="736" t="s">
        <v>755</v>
      </c>
      <c r="F16" s="760"/>
      <c r="G16" s="760"/>
      <c r="H16" s="760"/>
      <c r="I16" s="760"/>
      <c r="J16" s="760"/>
      <c r="K16" s="760"/>
      <c r="L16" s="760"/>
      <c r="M16" s="760"/>
      <c r="N16" s="761"/>
    </row>
    <row r="17" spans="1:8" s="531" customFormat="1"/>
    <row r="18" spans="1:8">
      <c r="B18" s="555" t="s">
        <v>507</v>
      </c>
    </row>
    <row r="19" spans="1:8">
      <c r="A19" s="555"/>
    </row>
    <row r="20" spans="1:8">
      <c r="A20" s="436" t="s">
        <v>506</v>
      </c>
    </row>
    <row r="21" spans="1:8">
      <c r="A21" s="109" t="s">
        <v>519</v>
      </c>
      <c r="H21" s="275" t="s">
        <v>518</v>
      </c>
    </row>
    <row r="22" spans="1:8">
      <c r="A22" s="109" t="s">
        <v>512</v>
      </c>
    </row>
    <row r="23" spans="1:8">
      <c r="A23" s="109" t="s">
        <v>520</v>
      </c>
    </row>
    <row r="24" spans="1:8">
      <c r="A24" s="109" t="s">
        <v>521</v>
      </c>
    </row>
    <row r="26" spans="1:8">
      <c r="A26" s="436" t="s">
        <v>257</v>
      </c>
    </row>
    <row r="27" spans="1:8">
      <c r="A27" s="278" t="s">
        <v>256</v>
      </c>
      <c r="B27" s="109" t="s">
        <v>383</v>
      </c>
    </row>
    <row r="28" spans="1:8">
      <c r="A28" s="278"/>
      <c r="B28" s="109" t="s">
        <v>384</v>
      </c>
    </row>
    <row r="29" spans="1:8">
      <c r="A29" s="278" t="s">
        <v>256</v>
      </c>
      <c r="B29" s="37" t="s">
        <v>377</v>
      </c>
    </row>
    <row r="30" spans="1:8">
      <c r="A30" s="278" t="s">
        <v>256</v>
      </c>
      <c r="B30" s="37" t="s">
        <v>380</v>
      </c>
    </row>
    <row r="31" spans="1:8">
      <c r="A31" s="278"/>
      <c r="B31" s="37" t="s">
        <v>276</v>
      </c>
    </row>
    <row r="32" spans="1:8">
      <c r="A32" s="278" t="s">
        <v>256</v>
      </c>
      <c r="B32" s="303" t="s">
        <v>385</v>
      </c>
    </row>
    <row r="33" spans="1:13">
      <c r="A33" s="278"/>
      <c r="B33" s="37" t="s">
        <v>386</v>
      </c>
    </row>
    <row r="34" spans="1:13">
      <c r="A34" s="278" t="s">
        <v>256</v>
      </c>
      <c r="B34" s="109" t="s">
        <v>381</v>
      </c>
    </row>
    <row r="35" spans="1:13">
      <c r="A35" s="278"/>
      <c r="B35" s="109" t="s">
        <v>365</v>
      </c>
    </row>
    <row r="36" spans="1:13">
      <c r="A36" s="278" t="s">
        <v>256</v>
      </c>
      <c r="B36" s="109" t="s">
        <v>278</v>
      </c>
    </row>
    <row r="37" spans="1:13">
      <c r="A37" s="278"/>
      <c r="B37" s="109" t="s">
        <v>378</v>
      </c>
    </row>
    <row r="38" spans="1:13">
      <c r="A38" s="278"/>
      <c r="B38" s="109" t="s">
        <v>268</v>
      </c>
      <c r="C38" s="275" t="s">
        <v>269</v>
      </c>
    </row>
    <row r="41" spans="1:13">
      <c r="A41" s="437" t="s">
        <v>277</v>
      </c>
    </row>
    <row r="42" spans="1:13">
      <c r="A42" s="274" t="s">
        <v>387</v>
      </c>
    </row>
    <row r="43" spans="1:13">
      <c r="A43" s="274"/>
    </row>
    <row r="44" spans="1:13" s="282" customFormat="1" ht="18" customHeight="1">
      <c r="A44" s="281"/>
      <c r="B44" s="757" t="s">
        <v>291</v>
      </c>
      <c r="C44" s="758"/>
      <c r="D44" s="759"/>
      <c r="E44" s="739" t="s">
        <v>258</v>
      </c>
      <c r="F44" s="739"/>
      <c r="G44" s="740" t="s">
        <v>292</v>
      </c>
      <c r="H44" s="740"/>
      <c r="I44" s="739" t="s">
        <v>272</v>
      </c>
      <c r="J44" s="739"/>
      <c r="K44" s="739"/>
      <c r="L44" s="739"/>
      <c r="M44" s="739"/>
    </row>
    <row r="45" spans="1:13" s="284" customFormat="1" ht="15" customHeight="1">
      <c r="A45" s="283"/>
      <c r="B45" s="690" t="s">
        <v>281</v>
      </c>
      <c r="C45" s="691"/>
      <c r="D45" s="692"/>
      <c r="E45" s="729"/>
      <c r="F45" s="730"/>
      <c r="G45" s="729"/>
      <c r="H45" s="730"/>
      <c r="I45" s="750"/>
      <c r="J45" s="750"/>
      <c r="K45" s="750"/>
      <c r="L45" s="750"/>
      <c r="M45" s="750"/>
    </row>
    <row r="46" spans="1:13" s="282" customFormat="1" ht="59.25" customHeight="1">
      <c r="A46" s="285"/>
      <c r="B46" s="701" t="s">
        <v>112</v>
      </c>
      <c r="C46" s="702"/>
      <c r="D46" s="703"/>
      <c r="E46" s="701" t="s">
        <v>264</v>
      </c>
      <c r="F46" s="703"/>
      <c r="G46" s="731" t="s">
        <v>286</v>
      </c>
      <c r="H46" s="732"/>
      <c r="I46" s="701" t="s">
        <v>366</v>
      </c>
      <c r="J46" s="702"/>
      <c r="K46" s="702"/>
      <c r="L46" s="702"/>
      <c r="M46" s="703"/>
    </row>
    <row r="47" spans="1:13" s="282" customFormat="1" ht="77.25" customHeight="1">
      <c r="A47" s="285"/>
      <c r="B47" s="704"/>
      <c r="C47" s="705"/>
      <c r="D47" s="706"/>
      <c r="E47" s="704"/>
      <c r="F47" s="706"/>
      <c r="G47" s="723"/>
      <c r="H47" s="733"/>
      <c r="I47" s="704" t="s">
        <v>299</v>
      </c>
      <c r="J47" s="705"/>
      <c r="K47" s="705"/>
      <c r="L47" s="705"/>
      <c r="M47" s="706"/>
    </row>
    <row r="48" spans="1:13" s="282" customFormat="1" ht="50.25" customHeight="1">
      <c r="A48" s="285"/>
      <c r="B48" s="713" t="s">
        <v>162</v>
      </c>
      <c r="C48" s="714"/>
      <c r="D48" s="715"/>
      <c r="E48" s="696" t="s">
        <v>259</v>
      </c>
      <c r="F48" s="696"/>
      <c r="G48" s="696" t="s">
        <v>260</v>
      </c>
      <c r="H48" s="696"/>
      <c r="I48" s="701" t="s">
        <v>366</v>
      </c>
      <c r="J48" s="702"/>
      <c r="K48" s="702"/>
      <c r="L48" s="702"/>
      <c r="M48" s="703"/>
    </row>
    <row r="49" spans="1:13" s="282" customFormat="1" ht="76.5" customHeight="1">
      <c r="A49" s="285"/>
      <c r="B49" s="713" t="s">
        <v>263</v>
      </c>
      <c r="C49" s="714"/>
      <c r="D49" s="715"/>
      <c r="E49" s="696" t="s">
        <v>259</v>
      </c>
      <c r="F49" s="696"/>
      <c r="G49" s="696" t="s">
        <v>261</v>
      </c>
      <c r="H49" s="696"/>
      <c r="I49" s="713" t="s">
        <v>367</v>
      </c>
      <c r="J49" s="714"/>
      <c r="K49" s="714"/>
      <c r="L49" s="714"/>
      <c r="M49" s="715"/>
    </row>
    <row r="50" spans="1:13" s="282" customFormat="1" ht="29.25" customHeight="1">
      <c r="A50" s="285"/>
      <c r="B50" s="713" t="s">
        <v>194</v>
      </c>
      <c r="C50" s="714"/>
      <c r="D50" s="715"/>
      <c r="E50" s="696" t="s">
        <v>259</v>
      </c>
      <c r="F50" s="696"/>
      <c r="G50" s="696" t="s">
        <v>262</v>
      </c>
      <c r="H50" s="696"/>
      <c r="I50" s="747"/>
      <c r="J50" s="748"/>
      <c r="K50" s="748"/>
      <c r="L50" s="748"/>
      <c r="M50" s="749"/>
    </row>
    <row r="51" spans="1:13" s="282" customFormat="1" ht="16.5" customHeight="1">
      <c r="B51" s="701" t="s">
        <v>195</v>
      </c>
      <c r="C51" s="702"/>
      <c r="D51" s="703"/>
      <c r="E51" s="701" t="s">
        <v>259</v>
      </c>
      <c r="F51" s="703"/>
      <c r="G51" s="701" t="s">
        <v>265</v>
      </c>
      <c r="H51" s="703"/>
      <c r="I51" s="701" t="s">
        <v>514</v>
      </c>
      <c r="J51" s="702"/>
      <c r="K51" s="702"/>
      <c r="L51" s="702"/>
      <c r="M51" s="703"/>
    </row>
    <row r="52" spans="1:13" s="282" customFormat="1" ht="13.5" customHeight="1">
      <c r="B52" s="724"/>
      <c r="C52" s="721"/>
      <c r="D52" s="725"/>
      <c r="E52" s="724"/>
      <c r="F52" s="725"/>
      <c r="G52" s="724"/>
      <c r="H52" s="725"/>
      <c r="I52" s="720" t="s">
        <v>516</v>
      </c>
      <c r="J52" s="721"/>
      <c r="K52" s="721"/>
      <c r="L52" s="721"/>
      <c r="M52" s="722"/>
    </row>
    <row r="53" spans="1:13" s="282" customFormat="1" ht="11.45" customHeight="1">
      <c r="B53" s="724"/>
      <c r="C53" s="721"/>
      <c r="D53" s="725"/>
      <c r="E53" s="724"/>
      <c r="F53" s="725"/>
      <c r="G53" s="724"/>
      <c r="H53" s="725"/>
      <c r="I53" s="720" t="s">
        <v>515</v>
      </c>
      <c r="J53" s="721"/>
      <c r="K53" s="721"/>
      <c r="L53" s="721"/>
      <c r="M53" s="722"/>
    </row>
    <row r="54" spans="1:13" s="282" customFormat="1" ht="12">
      <c r="B54" s="724"/>
      <c r="C54" s="721"/>
      <c r="D54" s="722"/>
      <c r="E54" s="724"/>
      <c r="F54" s="722"/>
      <c r="G54" s="724"/>
      <c r="H54" s="722"/>
      <c r="I54" s="720" t="s">
        <v>517</v>
      </c>
      <c r="J54" s="721"/>
      <c r="K54" s="721"/>
      <c r="L54" s="721"/>
      <c r="M54" s="725"/>
    </row>
    <row r="55" spans="1:13" s="282" customFormat="1" ht="12">
      <c r="B55" s="704"/>
      <c r="C55" s="705"/>
      <c r="D55" s="706"/>
      <c r="E55" s="704"/>
      <c r="F55" s="706"/>
      <c r="G55" s="704"/>
      <c r="H55" s="706"/>
      <c r="I55" s="723" t="s">
        <v>364</v>
      </c>
      <c r="J55" s="705"/>
      <c r="K55" s="705"/>
      <c r="L55" s="705"/>
      <c r="M55" s="706"/>
    </row>
    <row r="56" spans="1:13" s="282" customFormat="1" ht="15" customHeight="1">
      <c r="A56" s="285"/>
      <c r="B56" s="690" t="s">
        <v>283</v>
      </c>
      <c r="C56" s="691"/>
      <c r="D56" s="692"/>
      <c r="E56" s="700"/>
      <c r="F56" s="700"/>
      <c r="G56" s="700"/>
      <c r="H56" s="700"/>
      <c r="I56" s="716"/>
      <c r="J56" s="717"/>
      <c r="K56" s="717"/>
      <c r="L56" s="717"/>
      <c r="M56" s="718"/>
    </row>
    <row r="57" spans="1:13" s="282" customFormat="1" ht="56.25" customHeight="1">
      <c r="A57" s="285"/>
      <c r="B57" s="713" t="s">
        <v>282</v>
      </c>
      <c r="C57" s="714"/>
      <c r="D57" s="715"/>
      <c r="E57" s="696" t="s">
        <v>266</v>
      </c>
      <c r="F57" s="696"/>
      <c r="G57" s="696" t="s">
        <v>273</v>
      </c>
      <c r="H57" s="696"/>
      <c r="I57" s="713" t="s">
        <v>513</v>
      </c>
      <c r="J57" s="714"/>
      <c r="K57" s="714"/>
      <c r="L57" s="714"/>
      <c r="M57" s="715"/>
    </row>
    <row r="58" spans="1:13" s="282" customFormat="1" ht="27" customHeight="1">
      <c r="A58" s="285"/>
      <c r="B58" s="690" t="s">
        <v>290</v>
      </c>
      <c r="C58" s="691"/>
      <c r="D58" s="692"/>
      <c r="E58" s="699"/>
      <c r="F58" s="699"/>
      <c r="G58" s="699"/>
      <c r="H58" s="699"/>
      <c r="I58" s="700"/>
      <c r="J58" s="700"/>
      <c r="K58" s="700"/>
      <c r="L58" s="700"/>
      <c r="M58" s="700"/>
    </row>
    <row r="59" spans="1:13" s="282" customFormat="1" ht="37.5" customHeight="1">
      <c r="A59" s="285"/>
      <c r="B59" s="731" t="s">
        <v>294</v>
      </c>
      <c r="C59" s="745"/>
      <c r="D59" s="732"/>
      <c r="E59" s="701" t="s">
        <v>279</v>
      </c>
      <c r="F59" s="703"/>
      <c r="G59" s="701" t="s">
        <v>284</v>
      </c>
      <c r="H59" s="703"/>
      <c r="I59" s="707" t="s">
        <v>293</v>
      </c>
      <c r="J59" s="708"/>
      <c r="K59" s="708"/>
      <c r="L59" s="708"/>
      <c r="M59" s="709"/>
    </row>
    <row r="60" spans="1:13" s="282" customFormat="1" ht="61.5" customHeight="1">
      <c r="A60" s="285"/>
      <c r="B60" s="723"/>
      <c r="C60" s="746"/>
      <c r="D60" s="733"/>
      <c r="E60" s="704"/>
      <c r="F60" s="706"/>
      <c r="G60" s="704"/>
      <c r="H60" s="706"/>
      <c r="I60" s="693" t="s">
        <v>373</v>
      </c>
      <c r="J60" s="694"/>
      <c r="K60" s="694"/>
      <c r="L60" s="694"/>
      <c r="M60" s="695"/>
    </row>
    <row r="61" spans="1:13" s="282" customFormat="1" ht="57.75" customHeight="1">
      <c r="A61" s="285"/>
      <c r="B61" s="719" t="s">
        <v>295</v>
      </c>
      <c r="C61" s="714"/>
      <c r="D61" s="715"/>
      <c r="E61" s="696" t="s">
        <v>274</v>
      </c>
      <c r="F61" s="696"/>
      <c r="G61" s="696" t="s">
        <v>285</v>
      </c>
      <c r="H61" s="696"/>
      <c r="I61" s="710" t="s">
        <v>296</v>
      </c>
      <c r="J61" s="711"/>
      <c r="K61" s="711"/>
      <c r="L61" s="711"/>
      <c r="M61" s="712"/>
    </row>
    <row r="62" spans="1:13" s="282" customFormat="1" ht="29.25" customHeight="1">
      <c r="A62" s="285"/>
      <c r="B62" s="719" t="s">
        <v>275</v>
      </c>
      <c r="C62" s="714"/>
      <c r="D62" s="715"/>
      <c r="E62" s="696" t="s">
        <v>274</v>
      </c>
      <c r="F62" s="696"/>
      <c r="G62" s="696" t="s">
        <v>285</v>
      </c>
      <c r="H62" s="696"/>
      <c r="I62" s="697"/>
      <c r="J62" s="697"/>
      <c r="K62" s="697"/>
      <c r="L62" s="697"/>
      <c r="M62" s="697"/>
    </row>
    <row r="63" spans="1:13" s="282" customFormat="1" ht="15" customHeight="1">
      <c r="A63" s="285"/>
      <c r="B63" s="690" t="s">
        <v>289</v>
      </c>
      <c r="C63" s="691"/>
      <c r="D63" s="692"/>
      <c r="E63" s="699"/>
      <c r="F63" s="699"/>
      <c r="G63" s="699"/>
      <c r="H63" s="699"/>
      <c r="I63" s="700"/>
      <c r="J63" s="700"/>
      <c r="K63" s="700"/>
      <c r="L63" s="700"/>
      <c r="M63" s="700"/>
    </row>
    <row r="64" spans="1:13" s="282" customFormat="1" ht="50.25" customHeight="1">
      <c r="A64" s="285"/>
      <c r="B64" s="701" t="s">
        <v>171</v>
      </c>
      <c r="C64" s="702"/>
      <c r="D64" s="703"/>
      <c r="E64" s="726" t="s">
        <v>297</v>
      </c>
      <c r="F64" s="727"/>
      <c r="G64" s="701"/>
      <c r="H64" s="703"/>
      <c r="I64" s="701" t="s">
        <v>302</v>
      </c>
      <c r="J64" s="702"/>
      <c r="K64" s="702"/>
      <c r="L64" s="702"/>
      <c r="M64" s="703"/>
    </row>
    <row r="65" spans="1:13" s="282" customFormat="1" ht="42" customHeight="1">
      <c r="A65" s="285"/>
      <c r="B65" s="704"/>
      <c r="C65" s="705"/>
      <c r="D65" s="706"/>
      <c r="E65" s="728" t="s">
        <v>298</v>
      </c>
      <c r="F65" s="728"/>
      <c r="G65" s="704"/>
      <c r="H65" s="706"/>
      <c r="I65" s="704"/>
      <c r="J65" s="705"/>
      <c r="K65" s="705"/>
      <c r="L65" s="705"/>
      <c r="M65" s="706"/>
    </row>
    <row r="66" spans="1:13" s="282" customFormat="1" ht="68.25" customHeight="1">
      <c r="A66" s="285"/>
      <c r="B66" s="701" t="s">
        <v>172</v>
      </c>
      <c r="C66" s="702"/>
      <c r="D66" s="703"/>
      <c r="E66" s="701" t="s">
        <v>259</v>
      </c>
      <c r="F66" s="703"/>
      <c r="G66" s="701" t="s">
        <v>300</v>
      </c>
      <c r="H66" s="703"/>
      <c r="I66" s="707" t="s">
        <v>374</v>
      </c>
      <c r="J66" s="708"/>
      <c r="K66" s="708"/>
      <c r="L66" s="708"/>
      <c r="M66" s="709"/>
    </row>
    <row r="67" spans="1:13" s="282" customFormat="1" ht="55.5" customHeight="1">
      <c r="A67" s="285"/>
      <c r="B67" s="704"/>
      <c r="C67" s="705"/>
      <c r="D67" s="706"/>
      <c r="E67" s="704" t="s">
        <v>594</v>
      </c>
      <c r="F67" s="706"/>
      <c r="G67" s="704"/>
      <c r="H67" s="706"/>
      <c r="I67" s="693" t="s">
        <v>376</v>
      </c>
      <c r="J67" s="694"/>
      <c r="K67" s="694"/>
      <c r="L67" s="694"/>
      <c r="M67" s="695"/>
    </row>
    <row r="68" spans="1:13" s="282" customFormat="1" ht="15" customHeight="1">
      <c r="A68" s="285"/>
      <c r="B68" s="690" t="s">
        <v>288</v>
      </c>
      <c r="C68" s="691"/>
      <c r="D68" s="692"/>
      <c r="E68" s="699"/>
      <c r="F68" s="699"/>
      <c r="G68" s="699"/>
      <c r="H68" s="699"/>
      <c r="I68" s="700"/>
      <c r="J68" s="700"/>
      <c r="K68" s="700"/>
      <c r="L68" s="700"/>
      <c r="M68" s="700"/>
    </row>
    <row r="69" spans="1:13" s="282" customFormat="1" ht="39" customHeight="1">
      <c r="A69" s="285"/>
      <c r="B69" s="696" t="s">
        <v>270</v>
      </c>
      <c r="C69" s="696"/>
      <c r="D69" s="696"/>
      <c r="E69" s="696" t="s">
        <v>264</v>
      </c>
      <c r="F69" s="696"/>
      <c r="G69" s="698" t="s">
        <v>287</v>
      </c>
      <c r="H69" s="696"/>
      <c r="I69" s="697"/>
      <c r="J69" s="697"/>
      <c r="K69" s="697"/>
      <c r="L69" s="697"/>
      <c r="M69" s="697"/>
    </row>
    <row r="70" spans="1:13" s="282" customFormat="1" ht="30.75" customHeight="1">
      <c r="A70" s="285"/>
      <c r="B70" s="696" t="s">
        <v>174</v>
      </c>
      <c r="C70" s="696"/>
      <c r="D70" s="696"/>
      <c r="E70" s="696" t="s">
        <v>592</v>
      </c>
      <c r="F70" s="696"/>
      <c r="G70" s="696" t="s">
        <v>88</v>
      </c>
      <c r="H70" s="696"/>
      <c r="I70" s="697"/>
      <c r="J70" s="697"/>
      <c r="K70" s="697"/>
      <c r="L70" s="697"/>
      <c r="M70" s="697"/>
    </row>
    <row r="71" spans="1:13">
      <c r="A71" s="273"/>
      <c r="B71" s="276"/>
      <c r="C71" s="276"/>
      <c r="D71" s="276"/>
      <c r="E71" s="277"/>
      <c r="F71" s="277"/>
      <c r="G71" s="277"/>
      <c r="H71" s="277"/>
      <c r="I71" s="277"/>
      <c r="J71" s="277"/>
      <c r="K71" s="277"/>
      <c r="L71" s="277"/>
      <c r="M71" s="277"/>
    </row>
    <row r="72" spans="1:13">
      <c r="A72" s="273"/>
      <c r="B72" s="276"/>
      <c r="C72" s="276"/>
      <c r="D72" s="276"/>
      <c r="E72" s="277"/>
      <c r="F72" s="277"/>
      <c r="G72" s="277"/>
      <c r="H72" s="277"/>
      <c r="I72" s="277"/>
      <c r="J72" s="277"/>
      <c r="K72" s="277"/>
      <c r="L72" s="277"/>
      <c r="M72" s="277"/>
    </row>
    <row r="73" spans="1:13">
      <c r="A73" s="436" t="s">
        <v>301</v>
      </c>
    </row>
    <row r="74" spans="1:13">
      <c r="A74" s="109" t="s">
        <v>382</v>
      </c>
    </row>
    <row r="75" spans="1:13">
      <c r="A75" s="109" t="s">
        <v>375</v>
      </c>
    </row>
    <row r="77" spans="1:13">
      <c r="A77" s="109" t="s">
        <v>379</v>
      </c>
    </row>
    <row r="78" spans="1:13">
      <c r="A78" s="274" t="s">
        <v>303</v>
      </c>
      <c r="B78" s="109" t="s">
        <v>415</v>
      </c>
    </row>
    <row r="79" spans="1:13">
      <c r="A79" s="274" t="s">
        <v>303</v>
      </c>
      <c r="B79" s="109" t="s">
        <v>361</v>
      </c>
    </row>
    <row r="82" spans="1:2">
      <c r="A82" s="274"/>
    </row>
    <row r="83" spans="1:2">
      <c r="A83" s="270"/>
    </row>
    <row r="88" spans="1:2">
      <c r="B88" s="275"/>
    </row>
    <row r="89" spans="1:2">
      <c r="B89" s="275"/>
    </row>
  </sheetData>
  <mergeCells count="96">
    <mergeCell ref="C8:C9"/>
    <mergeCell ref="D8:D9"/>
    <mergeCell ref="E8:E9"/>
    <mergeCell ref="B46:D47"/>
    <mergeCell ref="B44:D44"/>
    <mergeCell ref="B45:D45"/>
    <mergeCell ref="E16:N16"/>
    <mergeCell ref="E6:N6"/>
    <mergeCell ref="B63:D63"/>
    <mergeCell ref="E63:F63"/>
    <mergeCell ref="G63:H63"/>
    <mergeCell ref="I63:M63"/>
    <mergeCell ref="B61:D61"/>
    <mergeCell ref="E61:F61"/>
    <mergeCell ref="E62:F62"/>
    <mergeCell ref="G62:H62"/>
    <mergeCell ref="B59:D60"/>
    <mergeCell ref="E48:F48"/>
    <mergeCell ref="I62:M62"/>
    <mergeCell ref="G61:H61"/>
    <mergeCell ref="I50:M50"/>
    <mergeCell ref="I44:M44"/>
    <mergeCell ref="I45:M45"/>
    <mergeCell ref="H7:N7"/>
    <mergeCell ref="E15:N15"/>
    <mergeCell ref="E44:F44"/>
    <mergeCell ref="G44:H44"/>
    <mergeCell ref="H8:N8"/>
    <mergeCell ref="H9:N9"/>
    <mergeCell ref="H10:N10"/>
    <mergeCell ref="I49:M49"/>
    <mergeCell ref="E45:F45"/>
    <mergeCell ref="G45:H45"/>
    <mergeCell ref="G46:H47"/>
    <mergeCell ref="E46:F47"/>
    <mergeCell ref="I48:M48"/>
    <mergeCell ref="G48:H48"/>
    <mergeCell ref="G49:H49"/>
    <mergeCell ref="I46:M46"/>
    <mergeCell ref="I47:M47"/>
    <mergeCell ref="B64:D65"/>
    <mergeCell ref="E64:F64"/>
    <mergeCell ref="G64:H64"/>
    <mergeCell ref="G65:H65"/>
    <mergeCell ref="E65:F65"/>
    <mergeCell ref="B48:D48"/>
    <mergeCell ref="B57:D57"/>
    <mergeCell ref="E57:F57"/>
    <mergeCell ref="G57:H57"/>
    <mergeCell ref="E49:F49"/>
    <mergeCell ref="B49:D49"/>
    <mergeCell ref="B50:D50"/>
    <mergeCell ref="E50:F50"/>
    <mergeCell ref="G50:H50"/>
    <mergeCell ref="B62:D62"/>
    <mergeCell ref="I52:M52"/>
    <mergeCell ref="I53:M53"/>
    <mergeCell ref="I55:M55"/>
    <mergeCell ref="E51:F55"/>
    <mergeCell ref="G51:H55"/>
    <mergeCell ref="B51:D55"/>
    <mergeCell ref="E56:F56"/>
    <mergeCell ref="B58:D58"/>
    <mergeCell ref="E58:F58"/>
    <mergeCell ref="B56:D56"/>
    <mergeCell ref="I51:M51"/>
    <mergeCell ref="E59:F60"/>
    <mergeCell ref="G59:H60"/>
    <mergeCell ref="I60:M60"/>
    <mergeCell ref="I54:M54"/>
    <mergeCell ref="I57:M57"/>
    <mergeCell ref="G56:H56"/>
    <mergeCell ref="G58:H58"/>
    <mergeCell ref="I58:M58"/>
    <mergeCell ref="I56:M56"/>
    <mergeCell ref="E67:F67"/>
    <mergeCell ref="I64:M65"/>
    <mergeCell ref="I59:M59"/>
    <mergeCell ref="I61:M61"/>
    <mergeCell ref="G66:H67"/>
    <mergeCell ref="B68:D68"/>
    <mergeCell ref="I67:M67"/>
    <mergeCell ref="B70:D70"/>
    <mergeCell ref="E70:F70"/>
    <mergeCell ref="G70:H70"/>
    <mergeCell ref="I70:M70"/>
    <mergeCell ref="B69:D69"/>
    <mergeCell ref="E69:F69"/>
    <mergeCell ref="G69:H69"/>
    <mergeCell ref="I69:M69"/>
    <mergeCell ref="E68:F68"/>
    <mergeCell ref="G68:H68"/>
    <mergeCell ref="I68:M68"/>
    <mergeCell ref="B66:D67"/>
    <mergeCell ref="I66:M66"/>
    <mergeCell ref="E66:F66"/>
  </mergeCells>
  <hyperlinks>
    <hyperlink ref="C38" r:id="rId1"/>
    <hyperlink ref="I59:M59" r:id="rId2" display="Refer to RD 13/10 Interim determinations 2010-15 (see link below) section C for further information on applying CIS to interim determinations. "/>
    <hyperlink ref="I60:M60" location="IDoK_submissions_for_claim_under_RCC4" display="See note below on IDoK submissions for claim under RCC4. For all other claims, extract the total additional IDoK capex from 'ID4 Financial model export' report."/>
    <hyperlink ref="I61:M61" r:id="rId3" display="Refer to PR09/36 Change protocol for 2010-15. Company claimed for logging up or down and amount we accept"/>
    <hyperlink ref="E65:F65" r:id="rId4" display="http://www.ofwat.gov.uk/regulating/prs_in1108copi.pdf"/>
    <hyperlink ref="E64:F64" r:id="rId5" display="Detailed RPI reference tables are readily accessible and released monthly on the ONS website"/>
    <hyperlink ref="I66:M66" r:id="rId6" display="Refer to IN 11/08 Change in COPI for further information on our approach for using the new COPI (2010) series to compare outturn 2010-15 capital expenditure with the 2009 price review assumptions that were based on using the discontinued COPI series."/>
    <hyperlink ref="I67:M67" location="IDoK_submissions_for_claim_under_RCC4" display="See note below on IDoK submissions for claim under RCC4. For all other claims, extract the total additional IDoK capex from 'ID4 Financial model export' report."/>
    <hyperlink ref="H21" r:id="rId7"/>
  </hyperlinks>
  <pageMargins left="0.7" right="0.7" top="0.75" bottom="0.75" header="0.3" footer="0.3"/>
  <pageSetup paperSize="9" scale="10"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defaultColWidth="9.140625" defaultRowHeight="12.75"/>
  <cols>
    <col min="1" max="1" width="0.42578125" customWidth="1"/>
    <col min="2" max="2" width="0.5703125" customWidth="1"/>
    <col min="3" max="3" width="12.5703125" customWidth="1"/>
    <col min="4" max="4" width="10" customWidth="1"/>
    <col min="5" max="5" width="91" style="650" customWidth="1"/>
    <col min="6" max="6" width="14.28515625" customWidth="1"/>
    <col min="7" max="7" width="11.42578125" customWidth="1"/>
    <col min="8" max="8" width="11.7109375" customWidth="1"/>
    <col min="9" max="9" width="12.28515625" customWidth="1"/>
    <col min="10" max="10" width="13.28515625" customWidth="1"/>
    <col min="11" max="14" width="11.5703125" customWidth="1"/>
    <col min="15" max="15" width="4.28515625" customWidth="1"/>
    <col min="16" max="16" width="17.7109375" style="22" customWidth="1"/>
    <col min="17" max="17" width="4.28515625" style="22" customWidth="1"/>
    <col min="18" max="22" width="11.5703125" style="101" customWidth="1"/>
    <col min="23" max="32" width="9.140625" style="22"/>
    <col min="33" max="33" width="10.140625" style="22" customWidth="1"/>
    <col min="34" max="16384" width="9.140625" style="22"/>
  </cols>
  <sheetData>
    <row r="1" spans="1:23" ht="37.5" customHeight="1">
      <c r="A1" s="577" t="s">
        <v>20</v>
      </c>
      <c r="B1" s="578"/>
      <c r="C1" s="469"/>
      <c r="D1" s="478" t="s">
        <v>22</v>
      </c>
      <c r="E1" s="634" t="s">
        <v>549</v>
      </c>
      <c r="F1" s="470"/>
      <c r="G1" s="470"/>
      <c r="H1" s="470"/>
      <c r="I1" s="470"/>
      <c r="J1" s="470"/>
      <c r="K1" s="470"/>
      <c r="L1" s="470"/>
      <c r="M1" s="470"/>
      <c r="N1" s="471"/>
      <c r="O1" s="470"/>
      <c r="P1" s="472"/>
      <c r="Q1" s="473"/>
      <c r="R1" s="579"/>
      <c r="S1" s="580"/>
      <c r="T1" s="580"/>
      <c r="U1" s="580"/>
      <c r="V1" s="581"/>
      <c r="W1" s="2"/>
    </row>
    <row r="2" spans="1:23" ht="18">
      <c r="A2" s="3"/>
      <c r="B2" s="4"/>
      <c r="C2" s="45"/>
      <c r="D2" s="46"/>
      <c r="E2" s="635"/>
      <c r="F2" s="48"/>
      <c r="G2" s="49"/>
      <c r="H2" s="49"/>
      <c r="I2" s="49"/>
      <c r="J2" s="50"/>
      <c r="K2" s="50"/>
      <c r="L2" s="50"/>
      <c r="M2" s="50"/>
      <c r="N2" s="371"/>
      <c r="O2" s="5"/>
      <c r="P2" s="81"/>
      <c r="Q2" s="49"/>
      <c r="R2" s="582"/>
      <c r="S2" s="98"/>
      <c r="T2" s="98"/>
      <c r="U2" s="98"/>
      <c r="V2" s="583"/>
      <c r="W2" s="2"/>
    </row>
    <row r="3" spans="1:23" ht="18">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552</v>
      </c>
      <c r="T3" s="490" t="s">
        <v>553</v>
      </c>
      <c r="U3" s="490" t="s">
        <v>554</v>
      </c>
      <c r="V3" s="585" t="s">
        <v>555</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556</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417</v>
      </c>
      <c r="F13" s="104"/>
      <c r="G13" s="104"/>
      <c r="H13" s="104"/>
      <c r="I13" s="104"/>
      <c r="J13" s="185"/>
      <c r="K13" s="185"/>
      <c r="L13" s="185"/>
      <c r="M13" s="185"/>
      <c r="N13" s="382"/>
      <c r="O13" s="368"/>
      <c r="P13" s="554" t="e">
        <f>Calc2!$P$196</f>
        <v>#DIV/0!</v>
      </c>
      <c r="Q13" s="104"/>
      <c r="R13" s="102"/>
      <c r="S13" s="104"/>
      <c r="T13" s="104"/>
      <c r="U13" s="104"/>
      <c r="V13" s="596"/>
    </row>
    <row r="14" spans="1:23" s="37" customFormat="1">
      <c r="A14" s="109"/>
      <c r="B14" s="109"/>
      <c r="C14" s="104"/>
      <c r="D14" s="104" t="s">
        <v>57</v>
      </c>
      <c r="E14" s="644" t="s">
        <v>418</v>
      </c>
      <c r="F14" s="104"/>
      <c r="G14" s="104"/>
      <c r="H14" s="131"/>
      <c r="I14" s="131"/>
      <c r="J14" s="106"/>
      <c r="K14" s="106"/>
      <c r="L14" s="106"/>
      <c r="M14" s="106"/>
      <c r="N14" s="364"/>
      <c r="O14" s="109"/>
      <c r="P14" s="554" t="e">
        <f>Calc2!$P$197</f>
        <v>#DIV/0!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557</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5" t="s">
        <v>590</v>
      </c>
      <c r="D18" s="153" t="s">
        <v>533</v>
      </c>
      <c r="E18" s="646" t="s">
        <v>547</v>
      </c>
      <c r="F18" s="142"/>
      <c r="G18" s="143"/>
      <c r="H18" s="143"/>
      <c r="I18" s="143"/>
      <c r="J18" s="144"/>
      <c r="K18" s="144"/>
      <c r="L18" s="144"/>
      <c r="M18" s="146"/>
      <c r="N18" s="378"/>
      <c r="O18" s="37"/>
      <c r="P18" s="652">
        <f>Input!$O$153</f>
        <v>0</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568</v>
      </c>
      <c r="E20" s="645" t="s">
        <v>566</v>
      </c>
      <c r="F20" s="142"/>
      <c r="G20" s="134"/>
      <c r="H20" s="134"/>
      <c r="I20" s="134"/>
      <c r="J20" s="135"/>
      <c r="K20" s="135"/>
      <c r="L20" s="135"/>
      <c r="M20" s="135"/>
      <c r="N20" s="608"/>
      <c r="O20" s="37"/>
      <c r="P20" s="613"/>
      <c r="Q20" s="614"/>
      <c r="R20" s="609">
        <f>1/((1+$P18)^R$6)</f>
        <v>1</v>
      </c>
      <c r="S20" s="610">
        <f t="shared" ref="S20:V20" si="4">1/((1+$P18)^S$6)</f>
        <v>1</v>
      </c>
      <c r="T20" s="610">
        <f t="shared" si="4"/>
        <v>1</v>
      </c>
      <c r="U20" s="610">
        <f t="shared" si="4"/>
        <v>1</v>
      </c>
      <c r="V20" s="611">
        <f t="shared" si="4"/>
        <v>1</v>
      </c>
    </row>
    <row r="21" spans="1:22" s="138" customFormat="1">
      <c r="C21" s="139"/>
      <c r="D21" s="153" t="s">
        <v>568</v>
      </c>
      <c r="E21" s="645" t="s">
        <v>582</v>
      </c>
      <c r="F21" s="142"/>
      <c r="G21" s="134"/>
      <c r="H21" s="134"/>
      <c r="I21" s="134"/>
      <c r="J21" s="135"/>
      <c r="K21" s="135"/>
      <c r="L21" s="135"/>
      <c r="M21" s="135"/>
      <c r="N21" s="608"/>
      <c r="O21" s="37"/>
      <c r="P21" s="613">
        <f>SUM(R20:V20)</f>
        <v>5</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565</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591</v>
      </c>
      <c r="F25" s="155"/>
      <c r="G25" s="148"/>
      <c r="H25" s="148"/>
      <c r="I25" s="148"/>
      <c r="J25" s="156"/>
      <c r="K25" s="156"/>
      <c r="L25" s="156"/>
      <c r="M25" s="156"/>
      <c r="N25" s="604"/>
      <c r="O25" s="157"/>
      <c r="P25" s="602">
        <f>Input!$O$155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558</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564</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574</v>
      </c>
      <c r="F31" s="131"/>
      <c r="G31" s="148"/>
      <c r="H31" s="148"/>
      <c r="I31" s="148"/>
      <c r="J31" s="106"/>
      <c r="K31" s="106"/>
      <c r="L31" s="106"/>
      <c r="M31" s="106"/>
      <c r="N31" s="575"/>
      <c r="O31" s="203"/>
      <c r="P31" s="136"/>
      <c r="Q31" s="131"/>
      <c r="R31" s="603" t="e">
        <f>P13</f>
        <v>#DIV/0!</v>
      </c>
      <c r="S31" s="131"/>
      <c r="T31" s="131"/>
      <c r="U31" s="131"/>
      <c r="V31" s="595"/>
    </row>
    <row r="32" spans="1:22" s="37" customFormat="1">
      <c r="C32" s="131">
        <f>C31</f>
        <v>0</v>
      </c>
      <c r="D32" s="104" t="s">
        <v>57</v>
      </c>
      <c r="E32" s="643" t="s">
        <v>575</v>
      </c>
      <c r="F32" s="131"/>
      <c r="G32" s="148"/>
      <c r="H32" s="148"/>
      <c r="I32" s="148"/>
      <c r="J32" s="106"/>
      <c r="K32" s="106"/>
      <c r="L32" s="106"/>
      <c r="M32" s="106"/>
      <c r="N32" s="575"/>
      <c r="O32" s="203"/>
      <c r="P32" s="136"/>
      <c r="Q32" s="131"/>
      <c r="R32" s="603" t="e">
        <f>P14</f>
        <v>#DIV/0!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567</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1</v>
      </c>
      <c r="T35" s="616">
        <f>T$20</f>
        <v>1</v>
      </c>
      <c r="U35" s="616">
        <f>U$20</f>
        <v>1</v>
      </c>
      <c r="V35" s="621">
        <f>V$20</f>
        <v>1</v>
      </c>
    </row>
    <row r="36" spans="1:22" s="37" customFormat="1">
      <c r="C36" s="131"/>
      <c r="D36" s="104" t="s">
        <v>57</v>
      </c>
      <c r="E36" s="643" t="s">
        <v>417</v>
      </c>
      <c r="F36" s="131"/>
      <c r="G36" s="148"/>
      <c r="H36" s="148"/>
      <c r="I36" s="148"/>
      <c r="J36" s="106"/>
      <c r="K36" s="106"/>
      <c r="L36" s="106"/>
      <c r="M36" s="106"/>
      <c r="N36" s="612"/>
      <c r="O36" s="203"/>
      <c r="P36" s="136"/>
      <c r="Q36" s="131"/>
      <c r="R36" s="603" t="e">
        <f>R31*R35</f>
        <v>#DIV/0!</v>
      </c>
      <c r="S36" s="131">
        <f t="shared" ref="S36:V36" si="5">S31*S35</f>
        <v>0</v>
      </c>
      <c r="T36" s="131">
        <f t="shared" si="5"/>
        <v>0</v>
      </c>
      <c r="U36" s="131">
        <f t="shared" si="5"/>
        <v>0</v>
      </c>
      <c r="V36" s="605">
        <f t="shared" si="5"/>
        <v>0</v>
      </c>
    </row>
    <row r="37" spans="1:22" s="37" customFormat="1">
      <c r="C37" s="131"/>
      <c r="D37" s="104" t="s">
        <v>57</v>
      </c>
      <c r="E37" s="644" t="s">
        <v>418</v>
      </c>
      <c r="F37" s="131"/>
      <c r="G37" s="148"/>
      <c r="H37" s="148"/>
      <c r="I37" s="148"/>
      <c r="J37" s="106"/>
      <c r="K37" s="106"/>
      <c r="L37" s="106"/>
      <c r="M37" s="106"/>
      <c r="N37" s="612"/>
      <c r="O37" s="203"/>
      <c r="P37" s="136"/>
      <c r="Q37" s="131"/>
      <c r="R37" s="603" t="e">
        <f>R32*R35</f>
        <v>#DIV/0!</v>
      </c>
      <c r="S37" s="131">
        <f t="shared" ref="S37:V37" si="6">S32*S35</f>
        <v>0</v>
      </c>
      <c r="T37" s="131">
        <f t="shared" si="6"/>
        <v>0</v>
      </c>
      <c r="U37" s="131">
        <f t="shared" si="6"/>
        <v>0</v>
      </c>
      <c r="V37" s="605">
        <f t="shared" si="6"/>
        <v>0</v>
      </c>
    </row>
    <row r="38" spans="1:22" s="37" customFormat="1">
      <c r="C38" s="131"/>
      <c r="D38" s="104" t="s">
        <v>57</v>
      </c>
      <c r="E38" s="643" t="s">
        <v>569</v>
      </c>
      <c r="F38" s="131"/>
      <c r="G38" s="148"/>
      <c r="H38" s="148"/>
      <c r="I38" s="148"/>
      <c r="J38" s="106"/>
      <c r="K38" s="106"/>
      <c r="L38" s="106"/>
      <c r="M38" s="106"/>
      <c r="N38" s="612"/>
      <c r="O38" s="203"/>
      <c r="P38" s="622" t="e">
        <f>SUM(R36:V36)</f>
        <v>#DIV/0!</v>
      </c>
      <c r="Q38" s="131"/>
      <c r="R38" s="603"/>
      <c r="S38" s="131"/>
      <c r="T38" s="131"/>
      <c r="U38" s="131"/>
      <c r="V38" s="605"/>
    </row>
    <row r="39" spans="1:22" s="37" customFormat="1">
      <c r="C39" s="131"/>
      <c r="D39" s="104" t="s">
        <v>57</v>
      </c>
      <c r="E39" s="643" t="s">
        <v>570</v>
      </c>
      <c r="F39" s="155"/>
      <c r="G39" s="148"/>
      <c r="H39" s="148"/>
      <c r="I39" s="148"/>
      <c r="J39" s="156"/>
      <c r="K39" s="156"/>
      <c r="L39" s="156"/>
      <c r="M39" s="156"/>
      <c r="N39" s="365"/>
      <c r="O39" s="157"/>
      <c r="P39" s="622" t="e">
        <f>SUM(R37:V37)</f>
        <v>#DIV/0!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559</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t="e">
        <f>P$13</f>
        <v>#DIV/0!</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t="e">
        <f>P$14</f>
        <v>#DIV/0!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5</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580</v>
      </c>
      <c r="F47" s="131"/>
      <c r="G47" s="148"/>
      <c r="H47" s="148"/>
      <c r="I47" s="148"/>
      <c r="J47" s="106"/>
      <c r="K47" s="106"/>
      <c r="L47" s="106"/>
      <c r="M47" s="106"/>
      <c r="N47" s="575"/>
      <c r="O47" s="203"/>
      <c r="P47" s="136"/>
      <c r="Q47" s="131"/>
      <c r="R47" s="620" t="e">
        <f t="shared" ref="R47:V48" si="8">$P43/$P$45</f>
        <v>#DIV/0!</v>
      </c>
      <c r="S47" s="616" t="e">
        <f t="shared" si="8"/>
        <v>#DIV/0!</v>
      </c>
      <c r="T47" s="616" t="e">
        <f t="shared" si="8"/>
        <v>#DIV/0!</v>
      </c>
      <c r="U47" s="616" t="e">
        <f t="shared" si="8"/>
        <v>#DIV/0!</v>
      </c>
      <c r="V47" s="623" t="e">
        <f t="shared" si="8"/>
        <v>#DIV/0!</v>
      </c>
    </row>
    <row r="48" spans="1:22" s="37" customFormat="1">
      <c r="C48" s="131">
        <f>C47</f>
        <v>1</v>
      </c>
      <c r="D48" s="104" t="s">
        <v>57</v>
      </c>
      <c r="E48" s="643" t="s">
        <v>581</v>
      </c>
      <c r="F48" s="131"/>
      <c r="G48" s="148"/>
      <c r="H48" s="148"/>
      <c r="I48" s="148"/>
      <c r="J48" s="106"/>
      <c r="K48" s="106"/>
      <c r="L48" s="106"/>
      <c r="M48" s="106"/>
      <c r="N48" s="575"/>
      <c r="O48" s="203"/>
      <c r="P48" s="136"/>
      <c r="Q48" s="131"/>
      <c r="R48" s="620" t="e">
        <f t="shared" si="8"/>
        <v>#DIV/0!</v>
      </c>
      <c r="S48" s="616" t="e">
        <f t="shared" si="8"/>
        <v>#DIV/0!</v>
      </c>
      <c r="T48" s="616" t="e">
        <f t="shared" si="8"/>
        <v>#DIV/0!</v>
      </c>
      <c r="U48" s="616" t="e">
        <f t="shared" si="8"/>
        <v>#DIV/0!</v>
      </c>
      <c r="V48" s="623" t="e">
        <f t="shared" si="8"/>
        <v>#DIV/0!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567</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1</v>
      </c>
      <c r="T51" s="616">
        <f>T$20</f>
        <v>1</v>
      </c>
      <c r="U51" s="616">
        <f>U$20</f>
        <v>1</v>
      </c>
      <c r="V51" s="621">
        <f>V$20</f>
        <v>1</v>
      </c>
    </row>
    <row r="52" spans="1:22" s="37" customFormat="1">
      <c r="C52" s="131"/>
      <c r="D52" s="104" t="s">
        <v>57</v>
      </c>
      <c r="E52" s="643" t="s">
        <v>417</v>
      </c>
      <c r="F52" s="131"/>
      <c r="G52" s="148"/>
      <c r="H52" s="148"/>
      <c r="I52" s="148"/>
      <c r="J52" s="106"/>
      <c r="K52" s="106"/>
      <c r="L52" s="106"/>
      <c r="M52" s="106"/>
      <c r="N52" s="612"/>
      <c r="O52" s="203"/>
      <c r="P52" s="136"/>
      <c r="Q52" s="131"/>
      <c r="R52" s="603" t="e">
        <f>R47*R51</f>
        <v>#DIV/0!</v>
      </c>
      <c r="S52" s="616" t="e">
        <f t="shared" ref="S52:V52" si="9">S47*S51</f>
        <v>#DIV/0!</v>
      </c>
      <c r="T52" s="616" t="e">
        <f t="shared" si="9"/>
        <v>#DIV/0!</v>
      </c>
      <c r="U52" s="616" t="e">
        <f t="shared" si="9"/>
        <v>#DIV/0!</v>
      </c>
      <c r="V52" s="621" t="e">
        <f t="shared" si="9"/>
        <v>#DIV/0!</v>
      </c>
    </row>
    <row r="53" spans="1:22" s="37" customFormat="1">
      <c r="C53" s="131"/>
      <c r="D53" s="104" t="s">
        <v>57</v>
      </c>
      <c r="E53" s="644" t="s">
        <v>418</v>
      </c>
      <c r="F53" s="131"/>
      <c r="G53" s="148"/>
      <c r="H53" s="148"/>
      <c r="I53" s="148"/>
      <c r="J53" s="106"/>
      <c r="K53" s="106"/>
      <c r="L53" s="106"/>
      <c r="M53" s="106"/>
      <c r="N53" s="612"/>
      <c r="O53" s="203"/>
      <c r="P53" s="136"/>
      <c r="Q53" s="131"/>
      <c r="R53" s="603" t="e">
        <f>R48*R51</f>
        <v>#DIV/0!</v>
      </c>
      <c r="S53" s="616" t="e">
        <f t="shared" ref="S53:V53" si="10">S48*S51</f>
        <v>#DIV/0!</v>
      </c>
      <c r="T53" s="616" t="e">
        <f t="shared" si="10"/>
        <v>#DIV/0!</v>
      </c>
      <c r="U53" s="616" t="e">
        <f t="shared" si="10"/>
        <v>#DIV/0!</v>
      </c>
      <c r="V53" s="621" t="e">
        <f t="shared" si="10"/>
        <v>#DIV/0!</v>
      </c>
    </row>
    <row r="54" spans="1:22" s="37" customFormat="1">
      <c r="C54" s="131"/>
      <c r="D54" s="104" t="s">
        <v>57</v>
      </c>
      <c r="E54" s="643" t="s">
        <v>569</v>
      </c>
      <c r="F54" s="131"/>
      <c r="G54" s="148"/>
      <c r="H54" s="148"/>
      <c r="I54" s="148"/>
      <c r="J54" s="106"/>
      <c r="K54" s="106"/>
      <c r="L54" s="106"/>
      <c r="M54" s="106"/>
      <c r="N54" s="612"/>
      <c r="O54" s="203"/>
      <c r="P54" s="622" t="e">
        <f>SUM(R52:V52)</f>
        <v>#DIV/0!</v>
      </c>
      <c r="Q54" s="131"/>
      <c r="R54" s="603"/>
      <c r="S54" s="131"/>
      <c r="T54" s="131"/>
      <c r="U54" s="131"/>
      <c r="V54" s="605"/>
    </row>
    <row r="55" spans="1:22" s="37" customFormat="1">
      <c r="C55" s="131"/>
      <c r="D55" s="104" t="s">
        <v>57</v>
      </c>
      <c r="E55" s="643" t="s">
        <v>570</v>
      </c>
      <c r="F55" s="155"/>
      <c r="G55" s="148"/>
      <c r="H55" s="148"/>
      <c r="I55" s="148"/>
      <c r="J55" s="156"/>
      <c r="K55" s="156"/>
      <c r="L55" s="156"/>
      <c r="M55" s="156"/>
      <c r="N55" s="365"/>
      <c r="O55" s="157"/>
      <c r="P55" s="622" t="e">
        <f>SUM(R53:V53)</f>
        <v>#DIV/0!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560</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t="e">
        <f>P$13</f>
        <v>#DIV/0!</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t="e">
        <f>P$14</f>
        <v>#DIV/0!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576</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577</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567</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1</v>
      </c>
      <c r="T68" s="616">
        <f>T$20</f>
        <v>1</v>
      </c>
      <c r="U68" s="616">
        <f>U$20</f>
        <v>1</v>
      </c>
      <c r="V68" s="621">
        <f>V$20</f>
        <v>1</v>
      </c>
    </row>
    <row r="69" spans="1:22" s="37" customFormat="1">
      <c r="C69" s="131"/>
      <c r="D69" s="104" t="s">
        <v>57</v>
      </c>
      <c r="E69" s="643" t="s">
        <v>417</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418</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569</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570</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561</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t="e">
        <f>P$13</f>
        <v>#DIV/0!</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t="e">
        <f>P$14</f>
        <v>#DIV/0!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0</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578</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579</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567</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1</v>
      </c>
      <c r="T86" s="616">
        <f>T$20</f>
        <v>1</v>
      </c>
      <c r="U86" s="616">
        <f>U$20</f>
        <v>1</v>
      </c>
      <c r="V86" s="621">
        <f>V$20</f>
        <v>1</v>
      </c>
    </row>
    <row r="87" spans="1:22" s="37" customFormat="1">
      <c r="C87" s="131"/>
      <c r="D87" s="104" t="s">
        <v>57</v>
      </c>
      <c r="E87" s="643" t="s">
        <v>417</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418</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569</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570</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562</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585</v>
      </c>
      <c r="F94" s="155"/>
      <c r="G94" s="148"/>
      <c r="H94" s="148"/>
      <c r="I94" s="148"/>
      <c r="J94" s="156"/>
      <c r="K94" s="156"/>
      <c r="L94" s="156"/>
      <c r="M94" s="156"/>
      <c r="N94" s="365"/>
      <c r="O94" s="157"/>
      <c r="P94" s="158"/>
      <c r="Q94" s="148"/>
      <c r="R94" s="620" t="e">
        <f>Calc2!J196</f>
        <v>#DIV/0!</v>
      </c>
      <c r="S94" s="616" t="e">
        <f>Calc2!K196</f>
        <v>#DIV/0!</v>
      </c>
      <c r="T94" s="616" t="e">
        <f>Calc2!L196</f>
        <v>#DIV/0!</v>
      </c>
      <c r="U94" s="616" t="e">
        <f>Calc2!M196</f>
        <v>#DIV/0!</v>
      </c>
      <c r="V94" s="623" t="e">
        <f>Calc2!N196</f>
        <v>#DIV/0!</v>
      </c>
    </row>
    <row r="95" spans="1:22" s="37" customFormat="1">
      <c r="C95" s="131">
        <f>C94</f>
        <v>4</v>
      </c>
      <c r="D95" s="104" t="s">
        <v>57</v>
      </c>
      <c r="E95" s="643" t="s">
        <v>586</v>
      </c>
      <c r="F95" s="155"/>
      <c r="G95" s="148"/>
      <c r="H95" s="148"/>
      <c r="I95" s="148"/>
      <c r="J95" s="156"/>
      <c r="K95" s="156"/>
      <c r="L95" s="156"/>
      <c r="M95" s="156"/>
      <c r="N95" s="573"/>
      <c r="O95" s="157"/>
      <c r="P95" s="158"/>
      <c r="Q95" s="148"/>
      <c r="R95" s="620" t="e">
        <f>Calc2!J197</f>
        <v>#DIV/0!</v>
      </c>
      <c r="S95" s="616" t="e">
        <f>Calc2!K197</f>
        <v>#DIV/0!</v>
      </c>
      <c r="T95" s="616" t="e">
        <f>Calc2!L197</f>
        <v>#DIV/0!</v>
      </c>
      <c r="U95" s="616" t="e">
        <f>Calc2!M197</f>
        <v>#DIV/0!</v>
      </c>
      <c r="V95" s="623" t="e">
        <f>Calc2!N197</f>
        <v>#DIV/0!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567</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1</v>
      </c>
      <c r="T98" s="616">
        <f>T$20</f>
        <v>1</v>
      </c>
      <c r="U98" s="616">
        <f>U$20</f>
        <v>1</v>
      </c>
      <c r="V98" s="621">
        <f>V$20</f>
        <v>1</v>
      </c>
    </row>
    <row r="99" spans="1:22" s="37" customFormat="1">
      <c r="C99" s="131"/>
      <c r="D99" s="104" t="s">
        <v>57</v>
      </c>
      <c r="E99" s="643" t="s">
        <v>417</v>
      </c>
      <c r="F99" s="131"/>
      <c r="G99" s="148"/>
      <c r="H99" s="148"/>
      <c r="I99" s="148"/>
      <c r="J99" s="106"/>
      <c r="K99" s="106"/>
      <c r="L99" s="106"/>
      <c r="M99" s="106"/>
      <c r="N99" s="612"/>
      <c r="O99" s="203"/>
      <c r="P99" s="136"/>
      <c r="Q99" s="131"/>
      <c r="R99" s="603" t="e">
        <f>R94*R98</f>
        <v>#DIV/0!</v>
      </c>
      <c r="S99" s="616" t="e">
        <f t="shared" ref="S99:V99" si="23">S94*S98</f>
        <v>#DIV/0!</v>
      </c>
      <c r="T99" s="616" t="e">
        <f t="shared" si="23"/>
        <v>#DIV/0!</v>
      </c>
      <c r="U99" s="616" t="e">
        <f t="shared" si="23"/>
        <v>#DIV/0!</v>
      </c>
      <c r="V99" s="621" t="e">
        <f t="shared" si="23"/>
        <v>#DIV/0!</v>
      </c>
    </row>
    <row r="100" spans="1:22" s="37" customFormat="1">
      <c r="C100" s="131"/>
      <c r="D100" s="104" t="s">
        <v>57</v>
      </c>
      <c r="E100" s="644" t="s">
        <v>418</v>
      </c>
      <c r="F100" s="131"/>
      <c r="G100" s="148"/>
      <c r="H100" s="148"/>
      <c r="I100" s="148"/>
      <c r="J100" s="106"/>
      <c r="K100" s="106"/>
      <c r="L100" s="106"/>
      <c r="M100" s="106"/>
      <c r="N100" s="612"/>
      <c r="O100" s="203"/>
      <c r="P100" s="136"/>
      <c r="Q100" s="131"/>
      <c r="R100" s="603" t="e">
        <f>R95*R98</f>
        <v>#DIV/0!</v>
      </c>
      <c r="S100" s="616" t="e">
        <f t="shared" ref="S100:V100" si="24">S95*S98</f>
        <v>#DIV/0!</v>
      </c>
      <c r="T100" s="616" t="e">
        <f t="shared" si="24"/>
        <v>#DIV/0!</v>
      </c>
      <c r="U100" s="616" t="e">
        <f t="shared" si="24"/>
        <v>#DIV/0!</v>
      </c>
      <c r="V100" s="621" t="e">
        <f t="shared" si="24"/>
        <v>#DIV/0!</v>
      </c>
    </row>
    <row r="101" spans="1:22" s="37" customFormat="1">
      <c r="C101" s="131"/>
      <c r="D101" s="104" t="s">
        <v>57</v>
      </c>
      <c r="E101" s="643" t="s">
        <v>569</v>
      </c>
      <c r="F101" s="131"/>
      <c r="G101" s="148"/>
      <c r="H101" s="148"/>
      <c r="I101" s="148"/>
      <c r="J101" s="106"/>
      <c r="K101" s="106"/>
      <c r="L101" s="106"/>
      <c r="M101" s="106"/>
      <c r="N101" s="612"/>
      <c r="O101" s="203"/>
      <c r="P101" s="622" t="e">
        <f>SUM(R99:V99)</f>
        <v>#DIV/0!</v>
      </c>
      <c r="Q101" s="131"/>
      <c r="R101" s="603"/>
      <c r="S101" s="131"/>
      <c r="T101" s="131"/>
      <c r="U101" s="131"/>
      <c r="V101" s="605"/>
    </row>
    <row r="102" spans="1:22" s="37" customFormat="1">
      <c r="C102" s="131"/>
      <c r="D102" s="104" t="s">
        <v>57</v>
      </c>
      <c r="E102" s="643" t="s">
        <v>570</v>
      </c>
      <c r="F102" s="155"/>
      <c r="G102" s="148"/>
      <c r="H102" s="148"/>
      <c r="I102" s="148"/>
      <c r="J102" s="156"/>
      <c r="K102" s="156"/>
      <c r="L102" s="156"/>
      <c r="M102" s="156"/>
      <c r="N102" s="365"/>
      <c r="O102" s="157"/>
      <c r="P102" s="622" t="e">
        <f>SUM(R100:V100)</f>
        <v>#DIV/0!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563</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417</v>
      </c>
      <c r="F106" s="155"/>
      <c r="G106" s="148"/>
      <c r="H106" s="148"/>
      <c r="I106" s="148"/>
      <c r="J106" s="156"/>
      <c r="K106" s="156"/>
      <c r="L106" s="156"/>
      <c r="M106" s="156"/>
      <c r="N106" s="365"/>
      <c r="O106" s="157"/>
      <c r="P106" s="158"/>
      <c r="Q106" s="148"/>
      <c r="R106" s="620" t="e">
        <f>Calc2!J196</f>
        <v>#DIV/0!</v>
      </c>
      <c r="S106" s="616" t="e">
        <f>Calc2!K196</f>
        <v>#DIV/0!</v>
      </c>
      <c r="T106" s="616" t="e">
        <f>Calc2!L196</f>
        <v>#DIV/0!</v>
      </c>
      <c r="U106" s="616" t="e">
        <f>Calc2!M196</f>
        <v>#DIV/0!</v>
      </c>
      <c r="V106" s="623" t="e">
        <f>Calc2!N196</f>
        <v>#DIV/0!</v>
      </c>
    </row>
    <row r="107" spans="1:22" s="37" customFormat="1">
      <c r="C107" s="131"/>
      <c r="D107" s="104" t="s">
        <v>57</v>
      </c>
      <c r="E107" s="644" t="s">
        <v>418</v>
      </c>
      <c r="F107" s="155"/>
      <c r="G107" s="148"/>
      <c r="H107" s="148"/>
      <c r="I107" s="148"/>
      <c r="J107" s="156"/>
      <c r="K107" s="156"/>
      <c r="L107" s="156"/>
      <c r="M107" s="156"/>
      <c r="N107" s="573"/>
      <c r="O107" s="157"/>
      <c r="P107" s="158"/>
      <c r="Q107" s="148"/>
      <c r="R107" s="620" t="e">
        <f>Calc2!J197</f>
        <v>#DIV/0!</v>
      </c>
      <c r="S107" s="616" t="e">
        <f>Calc2!K197</f>
        <v>#DIV/0!</v>
      </c>
      <c r="T107" s="616" t="e">
        <f>Calc2!L197</f>
        <v>#DIV/0!</v>
      </c>
      <c r="U107" s="616" t="e">
        <f>Calc2!M197</f>
        <v>#DIV/0!</v>
      </c>
      <c r="V107" s="623" t="e">
        <f>Calc2!N197</f>
        <v>#DIV/0!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1</v>
      </c>
      <c r="T110" s="616">
        <f>T$20</f>
        <v>1</v>
      </c>
      <c r="U110" s="616">
        <f>U$20</f>
        <v>1</v>
      </c>
      <c r="V110" s="621">
        <f>V$20</f>
        <v>1</v>
      </c>
    </row>
    <row r="111" spans="1:22" s="37" customFormat="1">
      <c r="C111" s="131"/>
      <c r="D111" s="104" t="s">
        <v>57</v>
      </c>
      <c r="E111" s="643" t="s">
        <v>417</v>
      </c>
      <c r="F111" s="131"/>
      <c r="G111" s="148"/>
      <c r="H111" s="148"/>
      <c r="I111" s="148"/>
      <c r="J111" s="106"/>
      <c r="K111" s="106"/>
      <c r="L111" s="106"/>
      <c r="M111" s="106"/>
      <c r="N111" s="612"/>
      <c r="O111" s="203"/>
      <c r="P111" s="136"/>
      <c r="Q111" s="131"/>
      <c r="R111" s="603" t="e">
        <f>R106*R110</f>
        <v>#DIV/0!</v>
      </c>
      <c r="S111" s="616" t="e">
        <f t="shared" ref="S111:V111" si="25">S106*S110</f>
        <v>#DIV/0!</v>
      </c>
      <c r="T111" s="616" t="e">
        <f t="shared" si="25"/>
        <v>#DIV/0!</v>
      </c>
      <c r="U111" s="616" t="e">
        <f t="shared" si="25"/>
        <v>#DIV/0!</v>
      </c>
      <c r="V111" s="621" t="e">
        <f t="shared" si="25"/>
        <v>#DIV/0!</v>
      </c>
    </row>
    <row r="112" spans="1:22" s="37" customFormat="1">
      <c r="C112" s="131"/>
      <c r="D112" s="104" t="s">
        <v>57</v>
      </c>
      <c r="E112" s="644" t="s">
        <v>418</v>
      </c>
      <c r="F112" s="131"/>
      <c r="G112" s="148"/>
      <c r="H112" s="148"/>
      <c r="I112" s="148"/>
      <c r="J112" s="106"/>
      <c r="K112" s="106"/>
      <c r="L112" s="106"/>
      <c r="M112" s="106"/>
      <c r="N112" s="612"/>
      <c r="O112" s="203"/>
      <c r="P112" s="136"/>
      <c r="Q112" s="131"/>
      <c r="R112" s="603" t="e">
        <f>R107*R110</f>
        <v>#DIV/0!</v>
      </c>
      <c r="S112" s="616" t="e">
        <f t="shared" ref="S112:V112" si="26">S107*S110</f>
        <v>#DIV/0!</v>
      </c>
      <c r="T112" s="616" t="e">
        <f t="shared" si="26"/>
        <v>#DIV/0!</v>
      </c>
      <c r="U112" s="616" t="e">
        <f t="shared" si="26"/>
        <v>#DIV/0!</v>
      </c>
      <c r="V112" s="621" t="e">
        <f t="shared" si="26"/>
        <v>#DIV/0!</v>
      </c>
    </row>
    <row r="113" spans="3:22" s="37" customFormat="1">
      <c r="C113" s="131"/>
      <c r="D113" s="104" t="s">
        <v>57</v>
      </c>
      <c r="E113" s="643" t="s">
        <v>569</v>
      </c>
      <c r="F113" s="131"/>
      <c r="G113" s="148"/>
      <c r="H113" s="148"/>
      <c r="I113" s="148"/>
      <c r="J113" s="106"/>
      <c r="K113" s="106"/>
      <c r="L113" s="106"/>
      <c r="M113" s="106"/>
      <c r="N113" s="612"/>
      <c r="O113" s="203"/>
      <c r="P113" s="622" t="e">
        <f>SUM(R111:V111)</f>
        <v>#DIV/0!</v>
      </c>
      <c r="Q113" s="131"/>
      <c r="R113" s="603"/>
      <c r="S113" s="131"/>
      <c r="T113" s="131"/>
      <c r="U113" s="131"/>
      <c r="V113" s="605"/>
    </row>
    <row r="114" spans="3:22" s="37" customFormat="1">
      <c r="C114" s="131"/>
      <c r="D114" s="104" t="s">
        <v>57</v>
      </c>
      <c r="E114" s="643" t="s">
        <v>570</v>
      </c>
      <c r="F114" s="155"/>
      <c r="G114" s="148"/>
      <c r="H114" s="148"/>
      <c r="I114" s="148"/>
      <c r="J114" s="156"/>
      <c r="K114" s="156"/>
      <c r="L114" s="156"/>
      <c r="M114" s="156"/>
      <c r="N114" s="365"/>
      <c r="O114" s="157"/>
      <c r="P114" s="622" t="e">
        <f>SUM(R112:V112)</f>
        <v>#DIV/0!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6" t="str">
        <f>E113</f>
        <v>Water: Present value of revenue adjustments (2012-13 prices)</v>
      </c>
      <c r="F116" s="155"/>
      <c r="G116" s="148"/>
      <c r="H116" s="148"/>
      <c r="I116" s="148"/>
      <c r="J116" s="156"/>
      <c r="K116" s="156"/>
      <c r="L116" s="156"/>
      <c r="M116" s="156"/>
      <c r="N116" s="604"/>
      <c r="O116" s="157"/>
      <c r="P116" s="613" t="e">
        <f>P113</f>
        <v>#DIV/0!</v>
      </c>
      <c r="Q116" s="148"/>
      <c r="R116" s="594"/>
      <c r="S116" s="131"/>
      <c r="T116" s="131"/>
      <c r="U116" s="131"/>
      <c r="V116" s="605"/>
    </row>
    <row r="117" spans="3:22" s="37" customFormat="1">
      <c r="C117" s="131"/>
      <c r="D117" s="153" t="str">
        <f>D114</f>
        <v>£m 3dp</v>
      </c>
      <c r="E117" s="656" t="str">
        <f>E114</f>
        <v>Sewerage: Present value of revenue adjustments (2012-13 prices)</v>
      </c>
      <c r="F117" s="155"/>
      <c r="G117" s="148"/>
      <c r="H117" s="148"/>
      <c r="I117" s="148"/>
      <c r="J117" s="156"/>
      <c r="K117" s="156"/>
      <c r="L117" s="156"/>
      <c r="M117" s="156"/>
      <c r="N117" s="604"/>
      <c r="O117" s="157"/>
      <c r="P117" s="613" t="e">
        <f>P114</f>
        <v>#DIV/0!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t="e">
        <f>P13</f>
        <v>#DIV/0!</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t="e">
        <f>P14</f>
        <v>#DIV/0!</v>
      </c>
      <c r="Q119" s="148"/>
      <c r="R119" s="594"/>
      <c r="S119" s="131"/>
      <c r="T119" s="131"/>
      <c r="U119" s="131"/>
      <c r="V119" s="595"/>
    </row>
    <row r="120" spans="3:22" s="37" customFormat="1">
      <c r="C120" s="131"/>
      <c r="D120" s="615" t="str">
        <f>D$20</f>
        <v>Nr 3dp</v>
      </c>
      <c r="E120" s="646" t="s">
        <v>572</v>
      </c>
      <c r="F120" s="155"/>
      <c r="G120" s="148"/>
      <c r="H120" s="148"/>
      <c r="I120" s="148"/>
      <c r="J120" s="156"/>
      <c r="K120" s="156"/>
      <c r="L120" s="156"/>
      <c r="M120" s="156"/>
      <c r="N120" s="604"/>
      <c r="O120" s="157"/>
      <c r="P120" s="613" t="e">
        <f>P118/P116</f>
        <v>#DIV/0!</v>
      </c>
      <c r="Q120" s="148"/>
      <c r="R120" s="594"/>
      <c r="S120" s="131"/>
      <c r="T120" s="131"/>
      <c r="U120" s="131"/>
      <c r="V120" s="605"/>
    </row>
    <row r="121" spans="3:22" s="37" customFormat="1">
      <c r="C121" s="131"/>
      <c r="D121" s="615" t="str">
        <f>D$20</f>
        <v>Nr 3dp</v>
      </c>
      <c r="E121" s="646" t="s">
        <v>573</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583</v>
      </c>
      <c r="F123" s="155"/>
      <c r="G123" s="148"/>
      <c r="H123" s="148"/>
      <c r="I123" s="148"/>
      <c r="J123" s="156"/>
      <c r="K123" s="156"/>
      <c r="L123" s="156"/>
      <c r="M123" s="156"/>
      <c r="N123" s="604"/>
      <c r="O123" s="157"/>
      <c r="P123" s="158"/>
      <c r="Q123" s="148"/>
      <c r="R123" s="620" t="e">
        <f t="shared" ref="R123:V124" si="27">$P120*R106</f>
        <v>#DIV/0!</v>
      </c>
      <c r="S123" s="616" t="e">
        <f t="shared" si="27"/>
        <v>#DIV/0!</v>
      </c>
      <c r="T123" s="616" t="e">
        <f t="shared" si="27"/>
        <v>#DIV/0!</v>
      </c>
      <c r="U123" s="616" t="e">
        <f t="shared" si="27"/>
        <v>#DIV/0!</v>
      </c>
      <c r="V123" s="621" t="e">
        <f t="shared" si="27"/>
        <v>#DIV/0!</v>
      </c>
    </row>
    <row r="124" spans="3:22" s="37" customFormat="1">
      <c r="C124" s="131">
        <v>5</v>
      </c>
      <c r="D124" s="131" t="s">
        <v>57</v>
      </c>
      <c r="E124" s="643" t="s">
        <v>584</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567</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1</v>
      </c>
      <c r="T127" s="616">
        <f>T$20</f>
        <v>1</v>
      </c>
      <c r="U127" s="616">
        <f>U$20</f>
        <v>1</v>
      </c>
      <c r="V127" s="621">
        <f>V$20</f>
        <v>1</v>
      </c>
    </row>
    <row r="128" spans="3:22" s="37" customFormat="1">
      <c r="C128" s="131"/>
      <c r="D128" s="131" t="s">
        <v>57</v>
      </c>
      <c r="E128" s="643" t="s">
        <v>417</v>
      </c>
      <c r="F128" s="131"/>
      <c r="G128" s="148"/>
      <c r="H128" s="148"/>
      <c r="I128" s="148"/>
      <c r="J128" s="106"/>
      <c r="K128" s="106"/>
      <c r="L128" s="106"/>
      <c r="M128" s="106"/>
      <c r="N128" s="612"/>
      <c r="O128" s="203"/>
      <c r="P128" s="136"/>
      <c r="Q128" s="131"/>
      <c r="R128" s="603" t="e">
        <f>R123*R127</f>
        <v>#DIV/0!</v>
      </c>
      <c r="S128" s="616" t="e">
        <f t="shared" ref="S128:V128" si="28">S123*S127</f>
        <v>#DIV/0!</v>
      </c>
      <c r="T128" s="616" t="e">
        <f t="shared" si="28"/>
        <v>#DIV/0!</v>
      </c>
      <c r="U128" s="616" t="e">
        <f t="shared" si="28"/>
        <v>#DIV/0!</v>
      </c>
      <c r="V128" s="621" t="e">
        <f t="shared" si="28"/>
        <v>#DIV/0!</v>
      </c>
    </row>
    <row r="129" spans="1:22" s="37" customFormat="1">
      <c r="C129" s="131"/>
      <c r="D129" s="131" t="s">
        <v>57</v>
      </c>
      <c r="E129" s="643" t="s">
        <v>418</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569</v>
      </c>
      <c r="F130" s="131"/>
      <c r="G130" s="148"/>
      <c r="H130" s="148"/>
      <c r="I130" s="148"/>
      <c r="J130" s="106"/>
      <c r="K130" s="106"/>
      <c r="L130" s="106"/>
      <c r="M130" s="106"/>
      <c r="N130" s="612"/>
      <c r="O130" s="203"/>
      <c r="P130" s="622" t="e">
        <f>SUM(R128:V128)</f>
        <v>#DIV/0!</v>
      </c>
      <c r="Q130" s="131"/>
      <c r="R130" s="603"/>
      <c r="S130" s="131"/>
      <c r="T130" s="131"/>
      <c r="U130" s="131"/>
      <c r="V130" s="605"/>
    </row>
    <row r="131" spans="1:22" s="37" customFormat="1">
      <c r="C131" s="131"/>
      <c r="D131" s="131" t="s">
        <v>57</v>
      </c>
      <c r="E131" s="643" t="s">
        <v>570</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550</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548</v>
      </c>
      <c r="F135" s="155"/>
      <c r="G135" s="148"/>
      <c r="H135" s="148"/>
      <c r="I135" s="148"/>
      <c r="J135" s="156"/>
      <c r="K135" s="156"/>
      <c r="L135" s="156"/>
      <c r="M135" s="156"/>
      <c r="N135" s="365"/>
      <c r="O135" s="157"/>
      <c r="P135" s="602">
        <f>Input!$O$154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t="e">
        <f>R31</f>
        <v>#DIV/0!</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t="e">
        <f>R47</f>
        <v>#DIV/0!</v>
      </c>
      <c r="S138" s="616" t="e">
        <f>S47</f>
        <v>#DIV/0!</v>
      </c>
      <c r="T138" s="616" t="e">
        <f>T47</f>
        <v>#DIV/0!</v>
      </c>
      <c r="U138" s="616" t="e">
        <f>U47</f>
        <v>#DIV/0!</v>
      </c>
      <c r="V138" s="621" t="e">
        <f>V47</f>
        <v>#DIV/0!</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t="e">
        <f>R94</f>
        <v>#DIV/0!</v>
      </c>
      <c r="S141" s="616" t="e">
        <f>S94</f>
        <v>#DIV/0!</v>
      </c>
      <c r="T141" s="616" t="e">
        <f>T94</f>
        <v>#DIV/0!</v>
      </c>
      <c r="U141" s="616" t="e">
        <f>U94</f>
        <v>#DIV/0!</v>
      </c>
      <c r="V141" s="621" t="e">
        <f>V94</f>
        <v>#DIV/0!</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t="e">
        <f t="shared" ref="R142:V142" si="31">R123</f>
        <v>#DIV/0!</v>
      </c>
      <c r="S142" s="616" t="e">
        <f t="shared" si="31"/>
        <v>#DIV/0!</v>
      </c>
      <c r="T142" s="616" t="e">
        <f t="shared" si="31"/>
        <v>#DIV/0!</v>
      </c>
      <c r="U142" s="616" t="e">
        <f t="shared" si="31"/>
        <v>#DIV/0!</v>
      </c>
      <c r="V142" s="621" t="e">
        <f t="shared" si="31"/>
        <v>#DIV/0!</v>
      </c>
    </row>
    <row r="143" spans="1:22" s="37" customFormat="1">
      <c r="C143" s="131"/>
      <c r="D143" s="632" t="s">
        <v>57</v>
      </c>
      <c r="E143" s="648" t="s">
        <v>417</v>
      </c>
      <c r="F143" s="632"/>
      <c r="G143" s="131"/>
      <c r="H143" s="131"/>
      <c r="I143" s="131"/>
      <c r="J143" s="156"/>
      <c r="K143" s="156"/>
      <c r="L143" s="156"/>
      <c r="M143" s="156"/>
      <c r="N143" s="604"/>
      <c r="P143" s="136"/>
      <c r="Q143" s="131"/>
      <c r="R143" s="629" t="e">
        <f>CHOOSE($P$135+1,R137,R138,R139,R140,R141,R142)</f>
        <v>#DIV/0!</v>
      </c>
      <c r="S143" s="630">
        <f t="shared" ref="S143:V143" si="32">CHOOSE($P$135+1,S137,S138,S139,S140,S141,S142)</f>
        <v>0</v>
      </c>
      <c r="T143" s="630">
        <f t="shared" si="32"/>
        <v>0</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t="e">
        <f>R32</f>
        <v>#DIV/0!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t="e">
        <f>R48</f>
        <v>#DIV/0!</v>
      </c>
      <c r="S146" s="616" t="e">
        <f>S48</f>
        <v>#DIV/0!</v>
      </c>
      <c r="T146" s="616" t="e">
        <f>T48</f>
        <v>#DIV/0!</v>
      </c>
      <c r="U146" s="616" t="e">
        <f>U48</f>
        <v>#DIV/0!</v>
      </c>
      <c r="V146" s="621" t="e">
        <f>V48</f>
        <v>#DIV/0!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t="e">
        <f>R95</f>
        <v>#DIV/0!</v>
      </c>
      <c r="S149" s="616" t="e">
        <f>S95</f>
        <v>#DIV/0!</v>
      </c>
      <c r="T149" s="616" t="e">
        <f>T95</f>
        <v>#DIV/0!</v>
      </c>
      <c r="U149" s="616" t="e">
        <f>U95</f>
        <v>#DIV/0!</v>
      </c>
      <c r="V149" s="621" t="e">
        <f>V95</f>
        <v>#DIV/0!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418</v>
      </c>
      <c r="F151" s="632"/>
      <c r="G151" s="131"/>
      <c r="H151" s="131"/>
      <c r="I151" s="131"/>
      <c r="J151" s="156"/>
      <c r="K151" s="156"/>
      <c r="L151" s="156"/>
      <c r="M151" s="156"/>
      <c r="N151" s="604"/>
      <c r="P151" s="136"/>
      <c r="Q151" s="131"/>
      <c r="R151" s="629" t="e">
        <f>CHOOSE($P$135+1,R145,R146,R147,R148,R149,R150)</f>
        <v>#DIV/0!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551</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490</v>
      </c>
      <c r="D156" s="104" t="s">
        <v>57</v>
      </c>
      <c r="E156" s="643" t="s">
        <v>417</v>
      </c>
      <c r="F156" s="131"/>
      <c r="G156" s="131"/>
      <c r="H156" s="131"/>
      <c r="I156" s="131"/>
      <c r="J156" s="156"/>
      <c r="K156" s="156"/>
      <c r="L156" s="156"/>
      <c r="M156" s="156"/>
      <c r="N156" s="365"/>
      <c r="P156" s="136"/>
      <c r="Q156" s="131"/>
      <c r="R156" s="626" t="e">
        <f>R143</f>
        <v>#DIV/0!</v>
      </c>
      <c r="S156" s="627">
        <f t="shared" ref="S156:V156" si="36">S143</f>
        <v>0</v>
      </c>
      <c r="T156" s="627">
        <f t="shared" si="36"/>
        <v>0</v>
      </c>
      <c r="U156" s="627">
        <f t="shared" si="36"/>
        <v>0</v>
      </c>
      <c r="V156" s="628">
        <f t="shared" si="36"/>
        <v>0</v>
      </c>
    </row>
    <row r="157" spans="1:22" s="37" customFormat="1">
      <c r="B157" s="109"/>
      <c r="C157" s="104" t="s">
        <v>504</v>
      </c>
      <c r="D157" s="104" t="s">
        <v>57</v>
      </c>
      <c r="E157" s="643" t="s">
        <v>418</v>
      </c>
      <c r="F157" s="131"/>
      <c r="G157" s="131"/>
      <c r="H157" s="131"/>
      <c r="I157" s="131"/>
      <c r="J157" s="156"/>
      <c r="K157" s="156"/>
      <c r="L157" s="156"/>
      <c r="M157" s="156"/>
      <c r="N157" s="365"/>
      <c r="P157" s="136"/>
      <c r="Q157" s="131"/>
      <c r="R157" s="626" t="e">
        <f>R151</f>
        <v>#DIV/0!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5" right="0.75" top="1" bottom="1" header="0.5" footer="0.5"/>
  <pageSetup paperSize="8" scale="76"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cols>
    <col min="1" max="1" width="1.85546875" customWidth="1"/>
    <col min="2" max="2" width="8.85546875" customWidth="1"/>
    <col min="3" max="3" width="3.42578125" customWidth="1"/>
    <col min="4" max="4" width="0" hidden="1" customWidth="1"/>
    <col min="5" max="5" width="107.85546875" customWidth="1"/>
    <col min="6" max="14" width="18.85546875" customWidth="1"/>
    <col min="15" max="19" width="20.7109375" hidden="1" customWidth="1"/>
    <col min="20" max="20" width="3.140625" customWidth="1"/>
    <col min="21" max="21" width="23.85546875" customWidth="1"/>
    <col min="23" max="28" width="11.285156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IF(Input!G150="","",Input!G150)</f>
        <v>User entry text</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362</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8">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8">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8">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8">
      <c r="A16" s="110"/>
      <c r="B16" s="118" t="s">
        <v>129</v>
      </c>
      <c r="C16" s="119"/>
      <c r="D16" s="113"/>
      <c r="E16" s="113" t="str">
        <f>Input!E10</f>
        <v>Water: FBP IRE (net of grants &amp; contributions)</v>
      </c>
      <c r="F16" s="113"/>
      <c r="G16" s="120"/>
      <c r="H16" s="120"/>
      <c r="I16" s="120"/>
      <c r="J16" s="121">
        <f>Input!J10</f>
        <v>0</v>
      </c>
      <c r="K16" s="121">
        <f>Input!K10</f>
        <v>0</v>
      </c>
      <c r="L16" s="121">
        <f>Input!L10</f>
        <v>0</v>
      </c>
      <c r="M16" s="121">
        <f>Input!M10</f>
        <v>0</v>
      </c>
      <c r="N16" s="121">
        <f>Input!N10</f>
        <v>0</v>
      </c>
      <c r="O16" s="113"/>
      <c r="P16" s="113"/>
      <c r="Q16" s="113"/>
      <c r="R16" s="113"/>
      <c r="S16" s="113"/>
      <c r="T16" s="115"/>
      <c r="U16" s="122">
        <f t="shared" ref="U16:U34" si="0">SUM(J16:N16)</f>
        <v>0</v>
      </c>
      <c r="W16" s="123"/>
      <c r="X16" s="123"/>
      <c r="Y16" s="123"/>
      <c r="Z16" s="123"/>
      <c r="AA16" s="123"/>
    </row>
    <row r="17" spans="1:27" s="117" customFormat="1" ht="18">
      <c r="A17" s="110"/>
      <c r="B17" s="118" t="s">
        <v>131</v>
      </c>
      <c r="C17" s="119"/>
      <c r="D17" s="113"/>
      <c r="E17" s="113" t="str">
        <f>Input!E11</f>
        <v>Water: FBP MNI (net of grants &amp; contributions)</v>
      </c>
      <c r="F17" s="113"/>
      <c r="G17" s="120"/>
      <c r="H17" s="120"/>
      <c r="I17" s="120"/>
      <c r="J17" s="121">
        <f>Input!J11</f>
        <v>0</v>
      </c>
      <c r="K17" s="121">
        <f>Input!K11</f>
        <v>0</v>
      </c>
      <c r="L17" s="121">
        <f>Input!L11</f>
        <v>0</v>
      </c>
      <c r="M17" s="121">
        <f>Input!M11</f>
        <v>0</v>
      </c>
      <c r="N17" s="121">
        <f>Input!N11</f>
        <v>0</v>
      </c>
      <c r="O17" s="113"/>
      <c r="P17" s="113"/>
      <c r="Q17" s="113"/>
      <c r="R17" s="113"/>
      <c r="S17" s="113"/>
      <c r="T17" s="115"/>
      <c r="U17" s="122">
        <f t="shared" si="0"/>
        <v>0</v>
      </c>
      <c r="W17" s="123"/>
      <c r="X17" s="123"/>
      <c r="Y17" s="123"/>
      <c r="Z17" s="123"/>
      <c r="AA17" s="123"/>
    </row>
    <row r="18" spans="1:27" s="117" customFormat="1" ht="18">
      <c r="A18" s="110"/>
      <c r="B18" s="118" t="s">
        <v>132</v>
      </c>
      <c r="C18" s="119"/>
      <c r="D18" s="113"/>
      <c r="E18" s="113" t="str">
        <f>Input!E12</f>
        <v>Water: FBP infrastructure expenditure</v>
      </c>
      <c r="F18" s="113"/>
      <c r="G18" s="120"/>
      <c r="H18" s="120"/>
      <c r="I18" s="120"/>
      <c r="J18" s="121">
        <f>Input!J12</f>
        <v>0</v>
      </c>
      <c r="K18" s="121">
        <f>Input!K12</f>
        <v>0</v>
      </c>
      <c r="L18" s="121">
        <f>Input!L12</f>
        <v>0</v>
      </c>
      <c r="M18" s="121">
        <f>Input!M12</f>
        <v>0</v>
      </c>
      <c r="N18" s="121">
        <f>Input!N12</f>
        <v>0</v>
      </c>
      <c r="O18" s="113"/>
      <c r="P18" s="113"/>
      <c r="Q18" s="113"/>
      <c r="R18" s="113"/>
      <c r="S18" s="113"/>
      <c r="T18" s="115"/>
      <c r="U18" s="122">
        <f t="shared" si="0"/>
        <v>0</v>
      </c>
      <c r="W18" s="123"/>
      <c r="X18" s="123"/>
      <c r="Y18" s="123"/>
      <c r="Z18" s="123"/>
      <c r="AA18" s="123"/>
    </row>
    <row r="19" spans="1:27" s="117" customFormat="1" ht="18">
      <c r="A19" s="110"/>
      <c r="B19" s="118" t="s">
        <v>133</v>
      </c>
      <c r="C19" s="119"/>
      <c r="D19" s="113"/>
      <c r="E19" s="113" t="str">
        <f>Input!E13</f>
        <v>Water: FBP non-infrastructure expenditure</v>
      </c>
      <c r="F19" s="113"/>
      <c r="G19" s="120"/>
      <c r="H19" s="120"/>
      <c r="I19" s="120"/>
      <c r="J19" s="121">
        <f>Input!J13</f>
        <v>0</v>
      </c>
      <c r="K19" s="121">
        <f>Input!K13</f>
        <v>0</v>
      </c>
      <c r="L19" s="121">
        <f>Input!L13</f>
        <v>0</v>
      </c>
      <c r="M19" s="121">
        <f>Input!M13</f>
        <v>0</v>
      </c>
      <c r="N19" s="121">
        <f>Input!N13</f>
        <v>0</v>
      </c>
      <c r="O19" s="113"/>
      <c r="P19" s="113"/>
      <c r="Q19" s="113"/>
      <c r="R19" s="113"/>
      <c r="S19" s="113"/>
      <c r="T19" s="115"/>
      <c r="U19" s="122">
        <f t="shared" si="0"/>
        <v>0</v>
      </c>
      <c r="W19" s="123"/>
      <c r="X19" s="123"/>
      <c r="Y19" s="123"/>
      <c r="Z19" s="123"/>
      <c r="AA19" s="123"/>
    </row>
    <row r="20" spans="1:27" s="117" customFormat="1" ht="18">
      <c r="A20" s="110"/>
      <c r="B20" s="118" t="s">
        <v>134</v>
      </c>
      <c r="C20" s="119"/>
      <c r="D20" s="113"/>
      <c r="E20" s="113" t="str">
        <f>Input!E14</f>
        <v>Water: FBP enhancement grants and contributions</v>
      </c>
      <c r="F20" s="113"/>
      <c r="G20" s="120"/>
      <c r="H20" s="120"/>
      <c r="I20" s="120"/>
      <c r="J20" s="121">
        <f>-Input!J14</f>
        <v>0</v>
      </c>
      <c r="K20" s="121">
        <f>-Input!K14</f>
        <v>0</v>
      </c>
      <c r="L20" s="121">
        <f>-Input!L14</f>
        <v>0</v>
      </c>
      <c r="M20" s="121">
        <f>-Input!M14</f>
        <v>0</v>
      </c>
      <c r="N20" s="121">
        <f>-Input!N14</f>
        <v>0</v>
      </c>
      <c r="O20" s="113"/>
      <c r="P20" s="113"/>
      <c r="Q20" s="113"/>
      <c r="R20" s="113"/>
      <c r="S20" s="113"/>
      <c r="T20" s="115"/>
      <c r="U20" s="122">
        <f t="shared" si="0"/>
        <v>0</v>
      </c>
      <c r="W20" s="123"/>
      <c r="X20" s="123"/>
      <c r="Y20" s="123"/>
      <c r="Z20" s="123"/>
      <c r="AA20" s="123"/>
    </row>
    <row r="21" spans="1:27" s="117" customFormat="1" ht="18">
      <c r="A21" s="110"/>
      <c r="B21" s="118" t="s">
        <v>135</v>
      </c>
      <c r="C21" s="119"/>
      <c r="D21" s="113"/>
      <c r="E21" s="113" t="str">
        <f>Input!E17</f>
        <v>Water: FBP adjustment for Competition Commission determination</v>
      </c>
      <c r="F21" s="113"/>
      <c r="G21" s="120"/>
      <c r="H21" s="120"/>
      <c r="I21" s="120"/>
      <c r="J21" s="121">
        <f>-Input!J17</f>
        <v>0</v>
      </c>
      <c r="K21" s="121">
        <f>-Input!K17</f>
        <v>0</v>
      </c>
      <c r="L21" s="121">
        <f>-Input!L17</f>
        <v>0</v>
      </c>
      <c r="M21" s="121">
        <f>-Input!M17</f>
        <v>0</v>
      </c>
      <c r="N21" s="121">
        <f>-Input!N17</f>
        <v>0</v>
      </c>
      <c r="O21" s="113"/>
      <c r="P21" s="113"/>
      <c r="Q21" s="113"/>
      <c r="R21" s="113"/>
      <c r="S21" s="113"/>
      <c r="T21" s="115"/>
      <c r="U21" s="122">
        <f t="shared" ref="U21" si="1">SUM(J21:N21)</f>
        <v>0</v>
      </c>
      <c r="W21" s="123"/>
      <c r="X21" s="123"/>
      <c r="Y21" s="123"/>
      <c r="Z21" s="123"/>
      <c r="AA21" s="123"/>
    </row>
    <row r="22" spans="1:27" s="117" customFormat="1" ht="18">
      <c r="A22" s="110"/>
      <c r="B22" s="118" t="s">
        <v>136</v>
      </c>
      <c r="C22" s="119"/>
      <c r="D22" s="113"/>
      <c r="E22" s="113" t="str">
        <f>Input!E15</f>
        <v>Water: FBP large projects infrastructure (exc large project capex not subject to CIS)</v>
      </c>
      <c r="F22" s="113"/>
      <c r="G22" s="120"/>
      <c r="H22" s="120"/>
      <c r="I22" s="120"/>
      <c r="J22" s="121">
        <f>-Input!J15</f>
        <v>0</v>
      </c>
      <c r="K22" s="121">
        <f>-Input!K15</f>
        <v>0</v>
      </c>
      <c r="L22" s="121">
        <f>-Input!L15</f>
        <v>0</v>
      </c>
      <c r="M22" s="121">
        <f>-Input!M15</f>
        <v>0</v>
      </c>
      <c r="N22" s="121">
        <f>-Input!N15</f>
        <v>0</v>
      </c>
      <c r="O22" s="113"/>
      <c r="P22" s="113"/>
      <c r="Q22" s="113"/>
      <c r="R22" s="113"/>
      <c r="S22" s="113"/>
      <c r="T22" s="115"/>
      <c r="U22" s="122">
        <f t="shared" ref="U22:U23" si="2">SUM(J22:N22)</f>
        <v>0</v>
      </c>
      <c r="W22" s="123"/>
      <c r="X22" s="123"/>
      <c r="Y22" s="123"/>
      <c r="Z22" s="123"/>
      <c r="AA22" s="123"/>
    </row>
    <row r="23" spans="1:27" s="117" customFormat="1" ht="18">
      <c r="A23" s="110"/>
      <c r="B23" s="118" t="s">
        <v>137</v>
      </c>
      <c r="C23" s="119"/>
      <c r="D23" s="113"/>
      <c r="E23" s="113" t="str">
        <f>Input!E16</f>
        <v>Water: FBP large projects non-infrastructure (exc large project capex not subject to CIS)</v>
      </c>
      <c r="F23" s="113"/>
      <c r="G23" s="120"/>
      <c r="H23" s="120"/>
      <c r="I23" s="120"/>
      <c r="J23" s="121">
        <f>-Input!J16</f>
        <v>0</v>
      </c>
      <c r="K23" s="121">
        <f>-Input!K16</f>
        <v>0</v>
      </c>
      <c r="L23" s="121">
        <f>-Input!L16</f>
        <v>0</v>
      </c>
      <c r="M23" s="121">
        <f>-Input!M16</f>
        <v>0</v>
      </c>
      <c r="N23" s="121">
        <f>-Input!N16</f>
        <v>0</v>
      </c>
      <c r="O23" s="113"/>
      <c r="P23" s="113"/>
      <c r="Q23" s="113"/>
      <c r="R23" s="113"/>
      <c r="S23" s="113"/>
      <c r="T23" s="115"/>
      <c r="U23" s="122">
        <f t="shared" si="2"/>
        <v>0</v>
      </c>
      <c r="W23" s="123"/>
      <c r="X23" s="123"/>
      <c r="Y23" s="123"/>
      <c r="Z23" s="123"/>
      <c r="AA23" s="123"/>
    </row>
    <row r="24" spans="1:27" s="117" customFormat="1" ht="18">
      <c r="A24" s="110"/>
      <c r="B24" s="118" t="s">
        <v>138</v>
      </c>
      <c r="C24" s="119"/>
      <c r="D24" s="113"/>
      <c r="E24" s="113" t="str">
        <f>Calc!E55</f>
        <v>Water: Company bid capex (gross of adjustments)</v>
      </c>
      <c r="F24" s="113"/>
      <c r="G24" s="120"/>
      <c r="H24" s="120"/>
      <c r="I24" s="120"/>
      <c r="J24" s="121">
        <f>Calc!J55</f>
        <v>0</v>
      </c>
      <c r="K24" s="121">
        <f>Calc!K55</f>
        <v>0</v>
      </c>
      <c r="L24" s="121">
        <f>Calc!L55</f>
        <v>0</v>
      </c>
      <c r="M24" s="121">
        <f>Calc!M55</f>
        <v>0</v>
      </c>
      <c r="N24" s="121">
        <f>Calc!N55</f>
        <v>0</v>
      </c>
      <c r="O24" s="113"/>
      <c r="P24" s="113"/>
      <c r="Q24" s="113"/>
      <c r="R24" s="113"/>
      <c r="S24" s="113"/>
      <c r="T24" s="115"/>
      <c r="U24" s="122">
        <f t="shared" si="0"/>
        <v>0</v>
      </c>
      <c r="W24" s="123"/>
      <c r="X24" s="123"/>
      <c r="Y24" s="123"/>
      <c r="Z24" s="123"/>
      <c r="AA24" s="123"/>
    </row>
    <row r="25" spans="1:27" s="117" customFormat="1" ht="18">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8">
      <c r="A26" s="110"/>
      <c r="B26" s="118" t="s">
        <v>139</v>
      </c>
      <c r="C26" s="119"/>
      <c r="D26" s="113"/>
      <c r="E26" s="113" t="str">
        <f>Input!E19</f>
        <v>Sewerage: FBP IRE (net of grants &amp; contributions)</v>
      </c>
      <c r="F26" s="113"/>
      <c r="G26" s="120"/>
      <c r="H26" s="120"/>
      <c r="I26" s="120"/>
      <c r="J26" s="121">
        <f>Input!J19</f>
        <v>0</v>
      </c>
      <c r="K26" s="121">
        <f>Input!K19</f>
        <v>0</v>
      </c>
      <c r="L26" s="121">
        <f>Input!L19</f>
        <v>0</v>
      </c>
      <c r="M26" s="121">
        <f>Input!M19</f>
        <v>0</v>
      </c>
      <c r="N26" s="121">
        <f>Input!N19</f>
        <v>0</v>
      </c>
      <c r="O26" s="113"/>
      <c r="P26" s="113"/>
      <c r="Q26" s="113"/>
      <c r="R26" s="113"/>
      <c r="S26" s="113"/>
      <c r="T26" s="115"/>
      <c r="U26" s="122">
        <f t="shared" si="0"/>
        <v>0</v>
      </c>
    </row>
    <row r="27" spans="1:27" s="117" customFormat="1" ht="18">
      <c r="A27" s="110"/>
      <c r="B27" s="118" t="s">
        <v>140</v>
      </c>
      <c r="C27" s="119"/>
      <c r="D27" s="113"/>
      <c r="E27" s="113" t="str">
        <f>Input!E20</f>
        <v>Sewerage: FBP MNI (net of grants &amp; contributions)</v>
      </c>
      <c r="F27" s="113"/>
      <c r="G27" s="120"/>
      <c r="H27" s="120"/>
      <c r="I27" s="120"/>
      <c r="J27" s="121">
        <f>Input!J20</f>
        <v>0</v>
      </c>
      <c r="K27" s="121">
        <f>Input!K20</f>
        <v>0</v>
      </c>
      <c r="L27" s="121">
        <f>Input!L20</f>
        <v>0</v>
      </c>
      <c r="M27" s="121">
        <f>Input!M20</f>
        <v>0</v>
      </c>
      <c r="N27" s="121">
        <f>Input!N20</f>
        <v>0</v>
      </c>
      <c r="O27" s="113"/>
      <c r="P27" s="113"/>
      <c r="Q27" s="113"/>
      <c r="R27" s="113"/>
      <c r="S27" s="113"/>
      <c r="T27" s="115"/>
      <c r="U27" s="122">
        <f t="shared" si="0"/>
        <v>0</v>
      </c>
    </row>
    <row r="28" spans="1:27" s="117" customFormat="1" ht="18">
      <c r="A28" s="110"/>
      <c r="B28" s="118" t="s">
        <v>141</v>
      </c>
      <c r="C28" s="119"/>
      <c r="D28" s="113"/>
      <c r="E28" s="113" t="str">
        <f>Input!E21</f>
        <v>Sewerage: FBP infrastructure expenditure</v>
      </c>
      <c r="F28" s="113"/>
      <c r="G28" s="120"/>
      <c r="H28" s="120"/>
      <c r="I28" s="120"/>
      <c r="J28" s="121">
        <f>Input!J21</f>
        <v>0</v>
      </c>
      <c r="K28" s="121">
        <f>Input!K21</f>
        <v>0</v>
      </c>
      <c r="L28" s="121">
        <f>Input!L21</f>
        <v>0</v>
      </c>
      <c r="M28" s="121">
        <f>Input!M21</f>
        <v>0</v>
      </c>
      <c r="N28" s="121">
        <f>Input!N21</f>
        <v>0</v>
      </c>
      <c r="O28" s="113"/>
      <c r="P28" s="113"/>
      <c r="Q28" s="113"/>
      <c r="R28" s="113"/>
      <c r="S28" s="113"/>
      <c r="T28" s="115"/>
      <c r="U28" s="122">
        <f t="shared" si="0"/>
        <v>0</v>
      </c>
    </row>
    <row r="29" spans="1:27" s="117" customFormat="1" ht="18">
      <c r="A29" s="110"/>
      <c r="B29" s="118" t="s">
        <v>212</v>
      </c>
      <c r="C29" s="118"/>
      <c r="D29" s="113"/>
      <c r="E29" s="113" t="str">
        <f>Input!E22</f>
        <v>Sewerage: FBP non-infrastructure expenditure</v>
      </c>
      <c r="F29" s="113"/>
      <c r="G29" s="120"/>
      <c r="H29" s="120"/>
      <c r="I29" s="120"/>
      <c r="J29" s="121">
        <f>Input!J22</f>
        <v>0</v>
      </c>
      <c r="K29" s="121">
        <f>Input!K22</f>
        <v>0</v>
      </c>
      <c r="L29" s="121">
        <f>Input!L22</f>
        <v>0</v>
      </c>
      <c r="M29" s="121">
        <f>Input!M22</f>
        <v>0</v>
      </c>
      <c r="N29" s="121">
        <f>Input!N22</f>
        <v>0</v>
      </c>
      <c r="O29" s="113"/>
      <c r="P29" s="113"/>
      <c r="Q29" s="113"/>
      <c r="R29" s="113"/>
      <c r="S29" s="113"/>
      <c r="T29" s="115"/>
      <c r="U29" s="122">
        <f t="shared" si="0"/>
        <v>0</v>
      </c>
    </row>
    <row r="30" spans="1:27" s="117" customFormat="1" ht="18">
      <c r="A30" s="110"/>
      <c r="B30" s="118" t="s">
        <v>213</v>
      </c>
      <c r="C30" s="118"/>
      <c r="D30" s="113"/>
      <c r="E30" s="113" t="str">
        <f>Input!E23</f>
        <v>Sewerage: FBP enhancement grants and contributions</v>
      </c>
      <c r="F30" s="113"/>
      <c r="G30" s="120"/>
      <c r="H30" s="120"/>
      <c r="I30" s="120"/>
      <c r="J30" s="121">
        <f>-Input!J23</f>
        <v>0</v>
      </c>
      <c r="K30" s="121">
        <f>-Input!K23</f>
        <v>0</v>
      </c>
      <c r="L30" s="121">
        <f>-Input!L23</f>
        <v>0</v>
      </c>
      <c r="M30" s="121">
        <f>-Input!M23</f>
        <v>0</v>
      </c>
      <c r="N30" s="121">
        <f>-Input!N23</f>
        <v>0</v>
      </c>
      <c r="O30" s="113"/>
      <c r="P30" s="113"/>
      <c r="Q30" s="113"/>
      <c r="R30" s="113"/>
      <c r="S30" s="113"/>
      <c r="T30" s="115"/>
      <c r="U30" s="122">
        <f t="shared" si="0"/>
        <v>0</v>
      </c>
    </row>
    <row r="31" spans="1:27" s="117" customFormat="1" ht="18">
      <c r="A31" s="110"/>
      <c r="B31" s="118" t="s">
        <v>234</v>
      </c>
      <c r="C31" s="118"/>
      <c r="D31" s="113"/>
      <c r="E31" s="113" t="str">
        <f>Input!E26</f>
        <v>Sewerage: FBP adjustment for Competition Commission determination</v>
      </c>
      <c r="F31" s="113"/>
      <c r="G31" s="120"/>
      <c r="H31" s="120"/>
      <c r="I31" s="120"/>
      <c r="J31" s="121">
        <f>-Input!J26</f>
        <v>0</v>
      </c>
      <c r="K31" s="121">
        <f>-Input!K26</f>
        <v>0</v>
      </c>
      <c r="L31" s="121">
        <f>-Input!L26</f>
        <v>0</v>
      </c>
      <c r="M31" s="121">
        <f>-Input!M26</f>
        <v>0</v>
      </c>
      <c r="N31" s="121">
        <f>-Input!N26</f>
        <v>0</v>
      </c>
      <c r="O31" s="113"/>
      <c r="P31" s="113"/>
      <c r="Q31" s="113"/>
      <c r="R31" s="113"/>
      <c r="S31" s="113"/>
      <c r="T31" s="115"/>
      <c r="U31" s="122">
        <f t="shared" ref="U31:U33" si="3">SUM(J31:N31)</f>
        <v>0</v>
      </c>
    </row>
    <row r="32" spans="1:27" s="117" customFormat="1" ht="18">
      <c r="A32" s="110"/>
      <c r="B32" s="118" t="s">
        <v>235</v>
      </c>
      <c r="C32" s="118"/>
      <c r="D32" s="113"/>
      <c r="E32" s="113" t="str">
        <f>Input!E24</f>
        <v>Sewerage: FBP large projects infrastructure (exc large project capex not subject to CIS)</v>
      </c>
      <c r="F32" s="113"/>
      <c r="G32" s="120"/>
      <c r="H32" s="120"/>
      <c r="I32" s="120"/>
      <c r="J32" s="121">
        <f>Input!J24</f>
        <v>0</v>
      </c>
      <c r="K32" s="121">
        <f>Input!K24</f>
        <v>0</v>
      </c>
      <c r="L32" s="121">
        <f>Input!L24</f>
        <v>0</v>
      </c>
      <c r="M32" s="121">
        <f>Input!M24</f>
        <v>0</v>
      </c>
      <c r="N32" s="121">
        <f>Input!N24</f>
        <v>0</v>
      </c>
      <c r="O32" s="113"/>
      <c r="P32" s="113"/>
      <c r="Q32" s="113"/>
      <c r="R32" s="113"/>
      <c r="S32" s="113"/>
      <c r="T32" s="115"/>
      <c r="U32" s="122">
        <f t="shared" si="3"/>
        <v>0</v>
      </c>
    </row>
    <row r="33" spans="1:28" s="117" customFormat="1" ht="18">
      <c r="A33" s="110"/>
      <c r="B33" s="118" t="s">
        <v>236</v>
      </c>
      <c r="C33" s="118"/>
      <c r="D33" s="113"/>
      <c r="E33" s="113" t="str">
        <f>Input!E25</f>
        <v>Sewerage: FBP large projects non-infrastructure (exc large project capex not subject to CIS)</v>
      </c>
      <c r="F33" s="113"/>
      <c r="G33" s="120"/>
      <c r="H33" s="120"/>
      <c r="I33" s="120"/>
      <c r="J33" s="121">
        <f>Input!J25</f>
        <v>0</v>
      </c>
      <c r="K33" s="121">
        <f>Input!K25</f>
        <v>0</v>
      </c>
      <c r="L33" s="121">
        <f>Input!L25</f>
        <v>0</v>
      </c>
      <c r="M33" s="121">
        <f>Input!M25</f>
        <v>0</v>
      </c>
      <c r="N33" s="121">
        <f>Input!N25</f>
        <v>0</v>
      </c>
      <c r="O33" s="113"/>
      <c r="P33" s="113"/>
      <c r="Q33" s="113"/>
      <c r="R33" s="113"/>
      <c r="S33" s="113"/>
      <c r="T33" s="115"/>
      <c r="U33" s="122">
        <f t="shared" si="3"/>
        <v>0</v>
      </c>
    </row>
    <row r="34" spans="1:28" s="117" customFormat="1" ht="18">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8">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8">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8">
      <c r="A37" s="110"/>
      <c r="B37" s="119" t="s">
        <v>130</v>
      </c>
      <c r="C37" s="119"/>
      <c r="D37" s="113"/>
      <c r="E37" s="113" t="str">
        <f>Input!E30</f>
        <v>Water: IRE (net of grants &amp; contributions)</v>
      </c>
      <c r="F37" s="113"/>
      <c r="G37" s="120"/>
      <c r="H37" s="120"/>
      <c r="I37" s="120"/>
      <c r="J37" s="121">
        <f>Input!J30</f>
        <v>0</v>
      </c>
      <c r="K37" s="121">
        <f>Input!K30</f>
        <v>0</v>
      </c>
      <c r="L37" s="121">
        <f>Input!L30</f>
        <v>0</v>
      </c>
      <c r="M37" s="121">
        <f>Input!M30</f>
        <v>0</v>
      </c>
      <c r="N37" s="121">
        <f>Input!N30</f>
        <v>0</v>
      </c>
      <c r="O37" s="113"/>
      <c r="P37" s="113"/>
      <c r="Q37" s="113"/>
      <c r="R37" s="113"/>
      <c r="S37" s="113"/>
      <c r="T37" s="115"/>
      <c r="U37" s="122">
        <f t="shared" ref="U37:U51" si="4">SUM(J37:N37)</f>
        <v>0</v>
      </c>
      <c r="W37" s="123"/>
      <c r="X37" s="123"/>
      <c r="Y37" s="123"/>
      <c r="Z37" s="123"/>
      <c r="AA37" s="123"/>
      <c r="AB37" s="123"/>
    </row>
    <row r="38" spans="1:28" s="117" customFormat="1" ht="18">
      <c r="A38" s="110"/>
      <c r="B38" s="119" t="s">
        <v>142</v>
      </c>
      <c r="C38" s="119"/>
      <c r="D38" s="113"/>
      <c r="E38" s="113" t="str">
        <f>Input!E31</f>
        <v>Water: MNI (net of grants &amp; contributions)</v>
      </c>
      <c r="F38" s="113"/>
      <c r="G38" s="120"/>
      <c r="H38" s="120"/>
      <c r="I38" s="120"/>
      <c r="J38" s="121">
        <f>Input!J31</f>
        <v>0</v>
      </c>
      <c r="K38" s="121">
        <f>Input!K31</f>
        <v>0</v>
      </c>
      <c r="L38" s="121">
        <f>Input!L31</f>
        <v>0</v>
      </c>
      <c r="M38" s="121">
        <f>Input!M31</f>
        <v>0</v>
      </c>
      <c r="N38" s="121">
        <f>Input!N31</f>
        <v>0</v>
      </c>
      <c r="O38" s="113"/>
      <c r="P38" s="113"/>
      <c r="Q38" s="113"/>
      <c r="R38" s="113"/>
      <c r="S38" s="113"/>
      <c r="T38" s="115"/>
      <c r="U38" s="122">
        <f t="shared" si="4"/>
        <v>0</v>
      </c>
      <c r="W38" s="123"/>
      <c r="X38" s="123"/>
      <c r="Y38" s="123"/>
      <c r="Z38" s="123"/>
      <c r="AA38" s="123"/>
    </row>
    <row r="39" spans="1:28" s="117" customFormat="1" ht="18">
      <c r="A39" s="110"/>
      <c r="B39" s="119" t="s">
        <v>143</v>
      </c>
      <c r="C39" s="119"/>
      <c r="D39" s="113"/>
      <c r="E39" s="113" t="str">
        <f>Input!E32</f>
        <v>Water: Total enhancements (infra) net of grants &amp; contributions</v>
      </c>
      <c r="F39" s="113"/>
      <c r="G39" s="120"/>
      <c r="H39" s="120"/>
      <c r="I39" s="120"/>
      <c r="J39" s="121">
        <f>Input!J32</f>
        <v>0</v>
      </c>
      <c r="K39" s="121">
        <f>Input!K32</f>
        <v>0</v>
      </c>
      <c r="L39" s="121">
        <f>Input!L32</f>
        <v>0</v>
      </c>
      <c r="M39" s="121">
        <f>Input!M32</f>
        <v>0</v>
      </c>
      <c r="N39" s="121">
        <f>Input!N32</f>
        <v>0</v>
      </c>
      <c r="O39" s="113"/>
      <c r="P39" s="113"/>
      <c r="Q39" s="113"/>
      <c r="R39" s="113"/>
      <c r="S39" s="113"/>
      <c r="T39" s="115"/>
      <c r="U39" s="122">
        <f t="shared" si="4"/>
        <v>0</v>
      </c>
      <c r="W39" s="123"/>
      <c r="X39" s="123"/>
      <c r="Y39" s="123"/>
      <c r="Z39" s="123"/>
      <c r="AA39" s="123"/>
    </row>
    <row r="40" spans="1:28" s="117" customFormat="1" ht="18">
      <c r="A40" s="110"/>
      <c r="B40" s="119" t="s">
        <v>144</v>
      </c>
      <c r="C40" s="119"/>
      <c r="D40" s="113"/>
      <c r="E40" s="113" t="str">
        <f>Input!E33</f>
        <v>Water: Total enhancements (non-infra) net of grants &amp; contributions</v>
      </c>
      <c r="F40" s="113"/>
      <c r="G40" s="120"/>
      <c r="H40" s="120"/>
      <c r="I40" s="120"/>
      <c r="J40" s="121">
        <f>Input!J33</f>
        <v>0</v>
      </c>
      <c r="K40" s="121">
        <f>Input!K33</f>
        <v>0</v>
      </c>
      <c r="L40" s="121">
        <f>Input!L33</f>
        <v>0</v>
      </c>
      <c r="M40" s="121">
        <f>Input!M33</f>
        <v>0</v>
      </c>
      <c r="N40" s="121">
        <f>Input!N33</f>
        <v>0</v>
      </c>
      <c r="O40" s="113"/>
      <c r="P40" s="113"/>
      <c r="Q40" s="113"/>
      <c r="R40" s="113"/>
      <c r="S40" s="113"/>
      <c r="T40" s="115"/>
      <c r="U40" s="122">
        <f t="shared" si="4"/>
        <v>0</v>
      </c>
      <c r="W40" s="123"/>
      <c r="X40" s="123"/>
      <c r="Y40" s="123"/>
      <c r="Z40" s="123"/>
      <c r="AA40" s="123"/>
    </row>
    <row r="41" spans="1:28" s="117" customFormat="1" ht="18">
      <c r="A41" s="110"/>
      <c r="B41" s="119" t="s">
        <v>145</v>
      </c>
      <c r="C41" s="119"/>
      <c r="D41" s="113"/>
      <c r="E41" s="113" t="str">
        <f>Input!E34</f>
        <v>Water: Large projects infrastructure (exc large project capex not subject to CIS)</v>
      </c>
      <c r="F41" s="113"/>
      <c r="G41" s="120"/>
      <c r="H41" s="120"/>
      <c r="I41" s="120"/>
      <c r="J41" s="121">
        <f>Input!J34</f>
        <v>0</v>
      </c>
      <c r="K41" s="121">
        <f>Input!K34</f>
        <v>0</v>
      </c>
      <c r="L41" s="121">
        <f>Input!L34</f>
        <v>0</v>
      </c>
      <c r="M41" s="121">
        <f>Input!M34</f>
        <v>0</v>
      </c>
      <c r="N41" s="121">
        <f>Input!N34</f>
        <v>0</v>
      </c>
      <c r="O41" s="113"/>
      <c r="P41" s="113"/>
      <c r="Q41" s="113"/>
      <c r="R41" s="113"/>
      <c r="S41" s="113"/>
      <c r="T41" s="115"/>
      <c r="U41" s="122">
        <f t="shared" ref="U41:U42" si="5">SUM(J41:N41)</f>
        <v>0</v>
      </c>
      <c r="W41" s="123"/>
      <c r="X41" s="123"/>
      <c r="Y41" s="123"/>
      <c r="Z41" s="123"/>
      <c r="AA41" s="123"/>
    </row>
    <row r="42" spans="1:28" s="117" customFormat="1" ht="18">
      <c r="A42" s="110"/>
      <c r="B42" s="119" t="s">
        <v>146</v>
      </c>
      <c r="C42" s="119"/>
      <c r="D42" s="113"/>
      <c r="E42" s="113" t="str">
        <f>Input!E35</f>
        <v>Water: Large projects non-infrastructure (exc large project capex not subject to CIS)</v>
      </c>
      <c r="F42" s="113"/>
      <c r="G42" s="120"/>
      <c r="H42" s="120"/>
      <c r="I42" s="120"/>
      <c r="J42" s="121">
        <f>Input!J35</f>
        <v>0</v>
      </c>
      <c r="K42" s="121">
        <f>Input!K35</f>
        <v>0</v>
      </c>
      <c r="L42" s="121">
        <f>Input!L35</f>
        <v>0</v>
      </c>
      <c r="M42" s="121">
        <f>Input!M35</f>
        <v>0</v>
      </c>
      <c r="N42" s="121">
        <f>Input!N35</f>
        <v>0</v>
      </c>
      <c r="O42" s="113"/>
      <c r="P42" s="113"/>
      <c r="Q42" s="113"/>
      <c r="R42" s="113"/>
      <c r="S42" s="113"/>
      <c r="T42" s="115"/>
      <c r="U42" s="122">
        <f t="shared" si="5"/>
        <v>0</v>
      </c>
      <c r="W42" s="123"/>
      <c r="X42" s="123"/>
      <c r="Y42" s="123"/>
      <c r="Z42" s="123"/>
      <c r="AA42" s="123"/>
    </row>
    <row r="43" spans="1:28" s="117" customFormat="1" ht="18">
      <c r="A43" s="110"/>
      <c r="B43" s="119" t="s">
        <v>147</v>
      </c>
      <c r="C43" s="119"/>
      <c r="D43" s="113"/>
      <c r="E43" s="113" t="str">
        <f>Calc!E56</f>
        <v>Water: Baseline capex (gross of adjustments)</v>
      </c>
      <c r="F43" s="113"/>
      <c r="G43" s="120"/>
      <c r="H43" s="120"/>
      <c r="I43" s="120"/>
      <c r="J43" s="121">
        <f>Calc!J56</f>
        <v>0</v>
      </c>
      <c r="K43" s="121">
        <f>Calc!K56</f>
        <v>0</v>
      </c>
      <c r="L43" s="121">
        <f>Calc!L56</f>
        <v>0</v>
      </c>
      <c r="M43" s="121">
        <f>Calc!M56</f>
        <v>0</v>
      </c>
      <c r="N43" s="121">
        <f>Calc!N56</f>
        <v>0</v>
      </c>
      <c r="O43" s="113"/>
      <c r="P43" s="113"/>
      <c r="Q43" s="113"/>
      <c r="R43" s="113"/>
      <c r="S43" s="113"/>
      <c r="T43" s="115"/>
      <c r="U43" s="122">
        <f t="shared" si="4"/>
        <v>0</v>
      </c>
      <c r="W43" s="123"/>
      <c r="X43" s="123"/>
      <c r="Y43" s="123"/>
      <c r="Z43" s="123"/>
      <c r="AA43" s="123"/>
    </row>
    <row r="44" spans="1:28" s="117" customFormat="1" ht="18">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8">
      <c r="A45" s="110"/>
      <c r="B45" s="119" t="s">
        <v>148</v>
      </c>
      <c r="C45" s="119"/>
      <c r="D45" s="113"/>
      <c r="E45" s="113" t="str">
        <f>Input!E37</f>
        <v>Sewerage: IRE (net of grants &amp; contributions)</v>
      </c>
      <c r="F45" s="113"/>
      <c r="G45" s="120"/>
      <c r="H45" s="120"/>
      <c r="I45" s="120"/>
      <c r="J45" s="121">
        <f>Input!J37</f>
        <v>0</v>
      </c>
      <c r="K45" s="121">
        <f>Input!K37</f>
        <v>0</v>
      </c>
      <c r="L45" s="121">
        <f>Input!L37</f>
        <v>0</v>
      </c>
      <c r="M45" s="121">
        <f>Input!M37</f>
        <v>0</v>
      </c>
      <c r="N45" s="121">
        <f>Input!N37</f>
        <v>0</v>
      </c>
      <c r="O45" s="113"/>
      <c r="P45" s="113"/>
      <c r="Q45" s="113"/>
      <c r="R45" s="113"/>
      <c r="S45" s="113"/>
      <c r="T45" s="115"/>
      <c r="U45" s="122">
        <f t="shared" si="4"/>
        <v>0</v>
      </c>
    </row>
    <row r="46" spans="1:28" s="117" customFormat="1" ht="18">
      <c r="A46" s="110"/>
      <c r="B46" s="119" t="s">
        <v>149</v>
      </c>
      <c r="C46" s="119"/>
      <c r="D46" s="113"/>
      <c r="E46" s="113" t="str">
        <f>Input!E38</f>
        <v>Sewerage: MNI (net of grants &amp; contributions)</v>
      </c>
      <c r="F46" s="113"/>
      <c r="G46" s="120"/>
      <c r="H46" s="120"/>
      <c r="I46" s="120"/>
      <c r="J46" s="121">
        <f>Input!J38</f>
        <v>0</v>
      </c>
      <c r="K46" s="121">
        <f>Input!K38</f>
        <v>0</v>
      </c>
      <c r="L46" s="121">
        <f>Input!L38</f>
        <v>0</v>
      </c>
      <c r="M46" s="121">
        <f>Input!M38</f>
        <v>0</v>
      </c>
      <c r="N46" s="121">
        <f>Input!N38</f>
        <v>0</v>
      </c>
      <c r="O46" s="113"/>
      <c r="P46" s="113"/>
      <c r="Q46" s="113"/>
      <c r="R46" s="113"/>
      <c r="S46" s="113"/>
      <c r="T46" s="115"/>
      <c r="U46" s="122">
        <f t="shared" si="4"/>
        <v>0</v>
      </c>
    </row>
    <row r="47" spans="1:28" s="117" customFormat="1" ht="18">
      <c r="A47" s="110"/>
      <c r="B47" s="119" t="s">
        <v>150</v>
      </c>
      <c r="C47" s="119"/>
      <c r="D47" s="113"/>
      <c r="E47" s="113" t="str">
        <f>Input!E39</f>
        <v>Sewerage: Total enhancements (infra) net of grants &amp; contributions</v>
      </c>
      <c r="F47" s="113"/>
      <c r="G47" s="120"/>
      <c r="H47" s="120"/>
      <c r="I47" s="120"/>
      <c r="J47" s="121">
        <f>Input!J39</f>
        <v>0</v>
      </c>
      <c r="K47" s="121">
        <f>Input!K39</f>
        <v>0</v>
      </c>
      <c r="L47" s="121">
        <f>Input!L39</f>
        <v>0</v>
      </c>
      <c r="M47" s="121">
        <f>Input!M39</f>
        <v>0</v>
      </c>
      <c r="N47" s="121">
        <f>Input!N39</f>
        <v>0</v>
      </c>
      <c r="O47" s="113"/>
      <c r="P47" s="113"/>
      <c r="Q47" s="113"/>
      <c r="R47" s="113"/>
      <c r="S47" s="113"/>
      <c r="T47" s="115"/>
      <c r="U47" s="122">
        <f t="shared" si="4"/>
        <v>0</v>
      </c>
    </row>
    <row r="48" spans="1:28" s="117" customFormat="1" ht="18">
      <c r="A48" s="110"/>
      <c r="B48" s="119" t="s">
        <v>214</v>
      </c>
      <c r="C48" s="119"/>
      <c r="D48" s="113"/>
      <c r="E48" s="113" t="str">
        <f>Input!E40</f>
        <v>Sewerage: Total enhancements (non-infra) net of grants &amp; contributions</v>
      </c>
      <c r="F48" s="113"/>
      <c r="G48" s="120"/>
      <c r="H48" s="120"/>
      <c r="I48" s="120"/>
      <c r="J48" s="121">
        <f>Input!J40</f>
        <v>0</v>
      </c>
      <c r="K48" s="121">
        <f>Input!K40</f>
        <v>0</v>
      </c>
      <c r="L48" s="121">
        <f>Input!L40</f>
        <v>0</v>
      </c>
      <c r="M48" s="121">
        <f>Input!M40</f>
        <v>0</v>
      </c>
      <c r="N48" s="121">
        <f>Input!N40</f>
        <v>0</v>
      </c>
      <c r="O48" s="113"/>
      <c r="P48" s="113"/>
      <c r="Q48" s="113"/>
      <c r="R48" s="113"/>
      <c r="S48" s="113"/>
      <c r="T48" s="115"/>
      <c r="U48" s="122">
        <f t="shared" si="4"/>
        <v>0</v>
      </c>
    </row>
    <row r="49" spans="1:27" s="117" customFormat="1" ht="18">
      <c r="A49" s="110"/>
      <c r="B49" s="119" t="s">
        <v>215</v>
      </c>
      <c r="C49" s="119"/>
      <c r="D49" s="113"/>
      <c r="E49" s="113" t="str">
        <f>Input!E41</f>
        <v>Sewerage: Large projects infrastructure (exc large project capex not subject to CIS)</v>
      </c>
      <c r="F49" s="113"/>
      <c r="G49" s="120"/>
      <c r="H49" s="120"/>
      <c r="I49" s="120"/>
      <c r="J49" s="121">
        <f>Input!J41</f>
        <v>0</v>
      </c>
      <c r="K49" s="121">
        <f>Input!K41</f>
        <v>0</v>
      </c>
      <c r="L49" s="121">
        <f>Input!L41</f>
        <v>0</v>
      </c>
      <c r="M49" s="121">
        <f>Input!M41</f>
        <v>0</v>
      </c>
      <c r="N49" s="121">
        <f>Input!N41</f>
        <v>0</v>
      </c>
      <c r="O49" s="113"/>
      <c r="P49" s="113"/>
      <c r="Q49" s="113"/>
      <c r="R49" s="113"/>
      <c r="S49" s="113"/>
      <c r="T49" s="115"/>
      <c r="U49" s="122">
        <f t="shared" ref="U49:U50" si="6">SUM(J49:N49)</f>
        <v>0</v>
      </c>
    </row>
    <row r="50" spans="1:27" s="117" customFormat="1" ht="18">
      <c r="A50" s="110"/>
      <c r="B50" s="119" t="s">
        <v>216</v>
      </c>
      <c r="C50" s="119"/>
      <c r="D50" s="113"/>
      <c r="E50" s="113" t="str">
        <f>Input!E42</f>
        <v>Sewerage: Large projects non-infrastructure (exc large project capex not subject to CIS)</v>
      </c>
      <c r="F50" s="113"/>
      <c r="G50" s="120"/>
      <c r="H50" s="120"/>
      <c r="I50" s="120"/>
      <c r="J50" s="121">
        <f>Input!J42</f>
        <v>0</v>
      </c>
      <c r="K50" s="121">
        <f>Input!K42</f>
        <v>0</v>
      </c>
      <c r="L50" s="121">
        <f>Input!L42</f>
        <v>0</v>
      </c>
      <c r="M50" s="121">
        <f>Input!M42</f>
        <v>0</v>
      </c>
      <c r="N50" s="121">
        <f>Input!N42</f>
        <v>0</v>
      </c>
      <c r="O50" s="113"/>
      <c r="P50" s="113"/>
      <c r="Q50" s="113"/>
      <c r="R50" s="113"/>
      <c r="S50" s="113"/>
      <c r="T50" s="115"/>
      <c r="U50" s="122">
        <f t="shared" si="6"/>
        <v>0</v>
      </c>
    </row>
    <row r="51" spans="1:27" s="117" customFormat="1" ht="18">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8">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8">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8">
      <c r="A54" s="110"/>
      <c r="B54" s="119" t="s">
        <v>151</v>
      </c>
      <c r="C54" s="119"/>
      <c r="D54" s="113"/>
      <c r="E54" s="113" t="str">
        <f>Calc!E39</f>
        <v>Water: IRE</v>
      </c>
      <c r="F54" s="113"/>
      <c r="G54" s="120"/>
      <c r="H54" s="120"/>
      <c r="I54" s="120"/>
      <c r="J54" s="121" t="e">
        <f>Calc!J39</f>
        <v>#DIV/0!</v>
      </c>
      <c r="K54" s="121" t="e">
        <f>Calc!K39</f>
        <v>#DIV/0!</v>
      </c>
      <c r="L54" s="121" t="e">
        <f>Calc!L39</f>
        <v>#DIV/0!</v>
      </c>
      <c r="M54" s="121" t="e">
        <f>Calc!M39</f>
        <v>#DIV/0!</v>
      </c>
      <c r="N54" s="121" t="e">
        <f>Calc!N39</f>
        <v>#DIV/0!</v>
      </c>
      <c r="O54" s="113"/>
      <c r="P54" s="113"/>
      <c r="Q54" s="113"/>
      <c r="R54" s="113"/>
      <c r="S54" s="113"/>
      <c r="T54" s="115"/>
      <c r="U54" s="122" t="e">
        <f>SUM(J54:N54)</f>
        <v>#DIV/0!</v>
      </c>
      <c r="W54" s="123"/>
      <c r="X54" s="123"/>
      <c r="Y54" s="123"/>
      <c r="Z54" s="123"/>
      <c r="AA54" s="123"/>
    </row>
    <row r="55" spans="1:27" s="117" customFormat="1" ht="18">
      <c r="A55" s="110"/>
      <c r="B55" s="119" t="s">
        <v>152</v>
      </c>
      <c r="C55" s="119"/>
      <c r="D55" s="113"/>
      <c r="E55" s="113" t="str">
        <f>Calc!E40</f>
        <v>Water: MNI</v>
      </c>
      <c r="F55" s="113"/>
      <c r="G55" s="120"/>
      <c r="H55" s="120"/>
      <c r="I55" s="120"/>
      <c r="J55" s="121" t="e">
        <f>Calc!J40</f>
        <v>#DIV/0!</v>
      </c>
      <c r="K55" s="121" t="e">
        <f>Calc!K40</f>
        <v>#DIV/0!</v>
      </c>
      <c r="L55" s="121" t="e">
        <f>Calc!L40</f>
        <v>#DIV/0!</v>
      </c>
      <c r="M55" s="121" t="e">
        <f>Calc!M40</f>
        <v>#DIV/0!</v>
      </c>
      <c r="N55" s="121" t="e">
        <f>Calc!N40</f>
        <v>#DIV/0!</v>
      </c>
      <c r="O55" s="113"/>
      <c r="P55" s="113"/>
      <c r="Q55" s="113"/>
      <c r="R55" s="113"/>
      <c r="S55" s="113"/>
      <c r="T55" s="115"/>
      <c r="U55" s="122" t="e">
        <f>SUM(J55:N55)</f>
        <v>#DIV/0!</v>
      </c>
      <c r="W55" s="123"/>
      <c r="X55" s="123"/>
      <c r="Y55" s="123"/>
      <c r="Z55" s="123"/>
      <c r="AA55" s="123"/>
    </row>
    <row r="56" spans="1:27" s="117" customFormat="1" ht="18">
      <c r="A56" s="110"/>
      <c r="B56" s="119" t="s">
        <v>153</v>
      </c>
      <c r="C56" s="119"/>
      <c r="D56" s="113"/>
      <c r="E56" s="113" t="str">
        <f>Calc!E41</f>
        <v>Water: Infrastructure enhancements</v>
      </c>
      <c r="F56" s="113"/>
      <c r="G56" s="120"/>
      <c r="H56" s="120"/>
      <c r="I56" s="120"/>
      <c r="J56" s="121" t="e">
        <f>Calc!J41</f>
        <v>#DIV/0!</v>
      </c>
      <c r="K56" s="121" t="e">
        <f>Calc!K41</f>
        <v>#DIV/0!</v>
      </c>
      <c r="L56" s="121" t="e">
        <f>Calc!L41</f>
        <v>#DIV/0!</v>
      </c>
      <c r="M56" s="121" t="e">
        <f>Calc!M41</f>
        <v>#DIV/0!</v>
      </c>
      <c r="N56" s="121" t="e">
        <f>Calc!N41</f>
        <v>#DIV/0!</v>
      </c>
      <c r="O56" s="113"/>
      <c r="P56" s="113"/>
      <c r="Q56" s="113"/>
      <c r="R56" s="113"/>
      <c r="S56" s="113"/>
      <c r="T56" s="115"/>
      <c r="U56" s="122" t="e">
        <f>SUM(J56:N56)</f>
        <v>#DIV/0!</v>
      </c>
      <c r="W56" s="123"/>
      <c r="X56" s="123"/>
      <c r="Y56" s="123"/>
      <c r="Z56" s="123"/>
      <c r="AA56" s="123"/>
    </row>
    <row r="57" spans="1:27" s="117" customFormat="1" ht="18">
      <c r="A57" s="110"/>
      <c r="B57" s="119" t="s">
        <v>154</v>
      </c>
      <c r="C57" s="119"/>
      <c r="D57" s="113"/>
      <c r="E57" s="113" t="str">
        <f>Calc!E42</f>
        <v>Water: Non-infrastructure enhancements</v>
      </c>
      <c r="F57" s="113"/>
      <c r="G57" s="120"/>
      <c r="H57" s="120"/>
      <c r="I57" s="120"/>
      <c r="J57" s="121" t="e">
        <f>Calc!J42</f>
        <v>#DIV/0!</v>
      </c>
      <c r="K57" s="121" t="e">
        <f>Calc!K42</f>
        <v>#DIV/0!</v>
      </c>
      <c r="L57" s="121" t="e">
        <f>Calc!L42</f>
        <v>#DIV/0!</v>
      </c>
      <c r="M57" s="121" t="e">
        <f>Calc!M42</f>
        <v>#DIV/0!</v>
      </c>
      <c r="N57" s="121" t="e">
        <f>Calc!N42</f>
        <v>#DIV/0!</v>
      </c>
      <c r="O57" s="113"/>
      <c r="P57" s="113"/>
      <c r="Q57" s="113"/>
      <c r="R57" s="113"/>
      <c r="S57" s="113"/>
      <c r="T57" s="115"/>
      <c r="U57" s="122" t="e">
        <f>SUM(J57:N57)</f>
        <v>#DIV/0!</v>
      </c>
      <c r="W57" s="123"/>
      <c r="X57" s="123"/>
      <c r="Y57" s="123"/>
      <c r="Z57" s="123"/>
      <c r="AA57" s="123"/>
    </row>
    <row r="58" spans="1:27" s="117" customFormat="1" ht="18">
      <c r="A58" s="110"/>
      <c r="B58" s="119" t="s">
        <v>155</v>
      </c>
      <c r="C58" s="119"/>
      <c r="D58" s="113"/>
      <c r="E58" s="113" t="str">
        <f>Calc!E43</f>
        <v>Water: Large projects infrastructure</v>
      </c>
      <c r="F58" s="113"/>
      <c r="G58" s="120"/>
      <c r="H58" s="120"/>
      <c r="I58" s="120"/>
      <c r="J58" s="121" t="e">
        <f>Calc!J43</f>
        <v>#DIV/0!</v>
      </c>
      <c r="K58" s="121" t="e">
        <f>Calc!K43</f>
        <v>#DIV/0!</v>
      </c>
      <c r="L58" s="121" t="e">
        <f>Calc!L43</f>
        <v>#DIV/0!</v>
      </c>
      <c r="M58" s="121" t="e">
        <f>Calc!M43</f>
        <v>#DIV/0!</v>
      </c>
      <c r="N58" s="121" t="e">
        <f>Calc!N43</f>
        <v>#DIV/0!</v>
      </c>
      <c r="O58" s="113"/>
      <c r="P58" s="113"/>
      <c r="Q58" s="113"/>
      <c r="R58" s="113"/>
      <c r="S58" s="113"/>
      <c r="T58" s="115"/>
      <c r="U58" s="122" t="e">
        <f t="shared" ref="U58:U59" si="7">SUM(J58:N58)</f>
        <v>#DIV/0!</v>
      </c>
      <c r="W58" s="123"/>
      <c r="X58" s="123"/>
      <c r="Y58" s="123"/>
      <c r="Z58" s="123"/>
      <c r="AA58" s="123"/>
    </row>
    <row r="59" spans="1:27" s="117" customFormat="1" ht="18">
      <c r="A59" s="110"/>
      <c r="B59" s="119" t="s">
        <v>156</v>
      </c>
      <c r="C59" s="119"/>
      <c r="D59" s="113"/>
      <c r="E59" s="113" t="str">
        <f>Calc!E44</f>
        <v>Water: Large projects non-infrastructure</v>
      </c>
      <c r="F59" s="113"/>
      <c r="G59" s="120"/>
      <c r="H59" s="120"/>
      <c r="I59" s="120"/>
      <c r="J59" s="121" t="e">
        <f>Calc!J44</f>
        <v>#DIV/0!</v>
      </c>
      <c r="K59" s="121" t="e">
        <f>Calc!K44</f>
        <v>#DIV/0!</v>
      </c>
      <c r="L59" s="121" t="e">
        <f>Calc!L44</f>
        <v>#DIV/0!</v>
      </c>
      <c r="M59" s="121" t="e">
        <f>Calc!M44</f>
        <v>#DIV/0!</v>
      </c>
      <c r="N59" s="121" t="e">
        <f>Calc!N44</f>
        <v>#DIV/0!</v>
      </c>
      <c r="O59" s="113"/>
      <c r="P59" s="113"/>
      <c r="Q59" s="113"/>
      <c r="R59" s="113"/>
      <c r="S59" s="113"/>
      <c r="T59" s="115"/>
      <c r="U59" s="122" t="e">
        <f t="shared" si="7"/>
        <v>#DIV/0!</v>
      </c>
      <c r="W59" s="123"/>
      <c r="X59" s="123"/>
      <c r="Y59" s="123"/>
      <c r="Z59" s="123"/>
      <c r="AA59" s="123"/>
    </row>
    <row r="60" spans="1:27" s="117" customFormat="1" ht="18">
      <c r="A60" s="110"/>
      <c r="B60" s="119" t="s">
        <v>157</v>
      </c>
      <c r="C60" s="119"/>
      <c r="D60" s="113"/>
      <c r="E60" s="113" t="str">
        <f>Calc!E57</f>
        <v>Water: Allowance capex (gross of adjustments)</v>
      </c>
      <c r="F60" s="113"/>
      <c r="G60" s="120"/>
      <c r="H60" s="120"/>
      <c r="I60" s="120"/>
      <c r="J60" s="121" t="e">
        <f>Calc!J57</f>
        <v>#DIV/0!</v>
      </c>
      <c r="K60" s="121" t="e">
        <f>Calc!K57</f>
        <v>#DIV/0!</v>
      </c>
      <c r="L60" s="121" t="e">
        <f>Calc!L57</f>
        <v>#DIV/0!</v>
      </c>
      <c r="M60" s="121" t="e">
        <f>Calc!M57</f>
        <v>#DIV/0!</v>
      </c>
      <c r="N60" s="121" t="e">
        <f>Calc!N57</f>
        <v>#DIV/0!</v>
      </c>
      <c r="O60" s="113"/>
      <c r="P60" s="113"/>
      <c r="Q60" s="113"/>
      <c r="R60" s="113"/>
      <c r="S60" s="113"/>
      <c r="T60" s="115"/>
      <c r="U60" s="122" t="e">
        <f>SUM(J60:N60)</f>
        <v>#DIV/0!</v>
      </c>
      <c r="W60" s="123"/>
      <c r="X60" s="123"/>
      <c r="Y60" s="123"/>
      <c r="Z60" s="123"/>
      <c r="AA60" s="123"/>
    </row>
    <row r="61" spans="1:27" s="117" customFormat="1" ht="18">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8">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8">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8">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8">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8">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8">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8">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8">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8">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8">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8">
      <c r="A72" s="110"/>
      <c r="B72" s="119">
        <v>2.1</v>
      </c>
      <c r="C72" s="119"/>
      <c r="D72" s="113"/>
      <c r="E72" s="113" t="str">
        <f>Calc!E94</f>
        <v>Water: CIS bid ratio</v>
      </c>
      <c r="F72" s="113"/>
      <c r="G72" s="124" t="e">
        <f>Calc!G94</f>
        <v>#DIV/0!</v>
      </c>
      <c r="H72" s="120"/>
      <c r="I72" s="120"/>
      <c r="J72" s="121"/>
      <c r="K72" s="121"/>
      <c r="L72" s="121"/>
      <c r="M72" s="121"/>
      <c r="N72" s="121"/>
      <c r="O72" s="113"/>
      <c r="P72" s="113"/>
      <c r="Q72" s="113"/>
      <c r="R72" s="113"/>
      <c r="S72" s="113"/>
      <c r="T72" s="115"/>
      <c r="U72" s="122"/>
    </row>
    <row r="73" spans="1:21" s="117" customFormat="1" ht="18">
      <c r="A73" s="110"/>
      <c r="B73" s="119">
        <v>2.2000000000000002</v>
      </c>
      <c r="C73" s="119"/>
      <c r="D73" s="113"/>
      <c r="E73" s="113" t="str">
        <f>Calc!E127</f>
        <v>Water: Additional income (applied at FD)</v>
      </c>
      <c r="F73" s="113"/>
      <c r="G73" s="124"/>
      <c r="H73" s="120"/>
      <c r="I73" s="120"/>
      <c r="J73" s="121" t="e">
        <f>Calc!J127</f>
        <v>#DIV/0!</v>
      </c>
      <c r="K73" s="121" t="e">
        <f>Calc!K127</f>
        <v>#DIV/0!</v>
      </c>
      <c r="L73" s="121" t="e">
        <f>Calc!L127</f>
        <v>#DIV/0!</v>
      </c>
      <c r="M73" s="121" t="e">
        <f>Calc!M127</f>
        <v>#DIV/0!</v>
      </c>
      <c r="N73" s="121" t="e">
        <f>Calc!N127</f>
        <v>#DIV/0!</v>
      </c>
      <c r="O73" s="113"/>
      <c r="P73" s="113"/>
      <c r="Q73" s="113"/>
      <c r="R73" s="113"/>
      <c r="S73" s="113"/>
      <c r="T73" s="115"/>
      <c r="U73" s="122" t="e">
        <f>SUM(J73:N73)</f>
        <v>#DIV/0!</v>
      </c>
    </row>
    <row r="74" spans="1:21" s="117" customFormat="1" ht="18">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8">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8">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8">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8">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8"/>
    <row r="80" spans="1:21" s="41" customFormat="1" ht="18"/>
    <row r="81" s="41" customFormat="1" ht="18"/>
    <row r="82" s="41" customFormat="1" ht="18"/>
    <row r="83" s="41" customFormat="1" ht="18"/>
    <row r="84" s="41" customFormat="1" ht="18"/>
    <row r="85" s="41" customFormat="1" ht="18"/>
    <row r="86" s="41" customFormat="1" ht="18"/>
    <row r="87" s="41" customFormat="1" ht="18"/>
    <row r="88" s="41" customFormat="1" ht="18"/>
    <row r="89" s="41" customFormat="1" ht="18"/>
    <row r="90" s="41" customFormat="1" ht="18"/>
    <row r="91" s="41" customFormat="1" ht="18"/>
    <row r="92" s="41" customFormat="1" ht="18"/>
    <row r="93" s="41" customFormat="1" ht="18"/>
    <row r="94" s="41" customFormat="1" ht="18"/>
    <row r="95" s="41" customFormat="1" ht="18"/>
    <row r="96" s="41" customFormat="1" ht="18"/>
    <row r="97" s="41" customFormat="1" ht="18"/>
    <row r="98" s="41" customFormat="1" ht="18"/>
    <row r="99" s="41" customFormat="1" ht="18"/>
    <row r="100" s="41" customFormat="1" ht="18"/>
    <row r="101" s="41" customFormat="1" ht="18"/>
  </sheetData>
  <pageMargins left="0.7" right="0.7" top="0.75" bottom="0.75" header="0.3" footer="0.3"/>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cols>
    <col min="1" max="1" width="1.85546875" customWidth="1"/>
    <col min="2" max="2" width="8.85546875" customWidth="1"/>
    <col min="3" max="3" width="3.42578125" customWidth="1"/>
    <col min="4" max="4" width="0" hidden="1" customWidth="1"/>
    <col min="5" max="5" width="107.85546875" customWidth="1"/>
    <col min="6" max="14" width="18.85546875" customWidth="1"/>
    <col min="15" max="19" width="20.7109375" hidden="1" customWidth="1"/>
    <col min="20" max="20" width="3.140625" customWidth="1"/>
    <col min="21" max="21" width="23.85546875" customWidth="1"/>
    <col min="23" max="28" width="11.285156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IF(Input!G150="","",Input!G150)</f>
        <v>User entry text</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362</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8">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8">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8">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8">
      <c r="A16" s="110"/>
      <c r="B16" s="118" t="s">
        <v>129</v>
      </c>
      <c r="C16" s="119"/>
      <c r="D16" s="113"/>
      <c r="E16" s="113" t="str">
        <f>Input!E10</f>
        <v>Water: FBP IRE (net of grants &amp; contributions)</v>
      </c>
      <c r="F16" s="113"/>
      <c r="G16" s="120"/>
      <c r="H16" s="120"/>
      <c r="I16" s="120"/>
      <c r="J16" s="121">
        <f>Input!J10</f>
        <v>0</v>
      </c>
      <c r="K16" s="121">
        <f>Input!K10</f>
        <v>0</v>
      </c>
      <c r="L16" s="121">
        <f>Input!L10</f>
        <v>0</v>
      </c>
      <c r="M16" s="121">
        <f>Input!M10</f>
        <v>0</v>
      </c>
      <c r="N16" s="121">
        <f>Input!N10</f>
        <v>0</v>
      </c>
      <c r="O16" s="113"/>
      <c r="P16" s="113"/>
      <c r="Q16" s="113"/>
      <c r="R16" s="113"/>
      <c r="S16" s="113"/>
      <c r="T16" s="115"/>
      <c r="U16" s="122">
        <f t="shared" ref="U16:U34" si="0">SUM(J16:N16)</f>
        <v>0</v>
      </c>
      <c r="W16" s="123"/>
      <c r="X16" s="123"/>
      <c r="Y16" s="123"/>
      <c r="Z16" s="123"/>
      <c r="AA16" s="123"/>
    </row>
    <row r="17" spans="1:27" s="117" customFormat="1" ht="18">
      <c r="A17" s="110"/>
      <c r="B17" s="118" t="s">
        <v>131</v>
      </c>
      <c r="C17" s="119"/>
      <c r="D17" s="113"/>
      <c r="E17" s="113" t="str">
        <f>Input!E11</f>
        <v>Water: FBP MNI (net of grants &amp; contributions)</v>
      </c>
      <c r="F17" s="113"/>
      <c r="G17" s="120"/>
      <c r="H17" s="120"/>
      <c r="I17" s="120"/>
      <c r="J17" s="121">
        <f>Input!J11</f>
        <v>0</v>
      </c>
      <c r="K17" s="121">
        <f>Input!K11</f>
        <v>0</v>
      </c>
      <c r="L17" s="121">
        <f>Input!L11</f>
        <v>0</v>
      </c>
      <c r="M17" s="121">
        <f>Input!M11</f>
        <v>0</v>
      </c>
      <c r="N17" s="121">
        <f>Input!N11</f>
        <v>0</v>
      </c>
      <c r="O17" s="113"/>
      <c r="P17" s="113"/>
      <c r="Q17" s="113"/>
      <c r="R17" s="113"/>
      <c r="S17" s="113"/>
      <c r="T17" s="115"/>
      <c r="U17" s="122">
        <f t="shared" si="0"/>
        <v>0</v>
      </c>
      <c r="W17" s="123"/>
      <c r="X17" s="123"/>
      <c r="Y17" s="123"/>
      <c r="Z17" s="123"/>
      <c r="AA17" s="123"/>
    </row>
    <row r="18" spans="1:27" s="117" customFormat="1" ht="18">
      <c r="A18" s="110"/>
      <c r="B18" s="118" t="s">
        <v>132</v>
      </c>
      <c r="C18" s="119"/>
      <c r="D18" s="113"/>
      <c r="E18" s="113" t="str">
        <f>Input!E12</f>
        <v>Water: FBP infrastructure expenditure</v>
      </c>
      <c r="F18" s="113"/>
      <c r="G18" s="120"/>
      <c r="H18" s="120"/>
      <c r="I18" s="120"/>
      <c r="J18" s="121">
        <f>Input!J12</f>
        <v>0</v>
      </c>
      <c r="K18" s="121">
        <f>Input!K12</f>
        <v>0</v>
      </c>
      <c r="L18" s="121">
        <f>Input!L12</f>
        <v>0</v>
      </c>
      <c r="M18" s="121">
        <f>Input!M12</f>
        <v>0</v>
      </c>
      <c r="N18" s="121">
        <f>Input!N12</f>
        <v>0</v>
      </c>
      <c r="O18" s="113"/>
      <c r="P18" s="113"/>
      <c r="Q18" s="113"/>
      <c r="R18" s="113"/>
      <c r="S18" s="113"/>
      <c r="T18" s="115"/>
      <c r="U18" s="122">
        <f t="shared" si="0"/>
        <v>0</v>
      </c>
      <c r="W18" s="123"/>
      <c r="X18" s="123"/>
      <c r="Y18" s="123"/>
      <c r="Z18" s="123"/>
      <c r="AA18" s="123"/>
    </row>
    <row r="19" spans="1:27" s="117" customFormat="1" ht="18">
      <c r="A19" s="110"/>
      <c r="B19" s="118" t="s">
        <v>133</v>
      </c>
      <c r="C19" s="119"/>
      <c r="D19" s="113"/>
      <c r="E19" s="113" t="str">
        <f>Input!E13</f>
        <v>Water: FBP non-infrastructure expenditure</v>
      </c>
      <c r="F19" s="113"/>
      <c r="G19" s="120"/>
      <c r="H19" s="120"/>
      <c r="I19" s="120"/>
      <c r="J19" s="121">
        <f>Input!J13</f>
        <v>0</v>
      </c>
      <c r="K19" s="121">
        <f>Input!K13</f>
        <v>0</v>
      </c>
      <c r="L19" s="121">
        <f>Input!L13</f>
        <v>0</v>
      </c>
      <c r="M19" s="121">
        <f>Input!M13</f>
        <v>0</v>
      </c>
      <c r="N19" s="121">
        <f>Input!N13</f>
        <v>0</v>
      </c>
      <c r="O19" s="113"/>
      <c r="P19" s="113"/>
      <c r="Q19" s="113"/>
      <c r="R19" s="113"/>
      <c r="S19" s="113"/>
      <c r="T19" s="115"/>
      <c r="U19" s="122">
        <f t="shared" si="0"/>
        <v>0</v>
      </c>
      <c r="W19" s="123"/>
      <c r="X19" s="123"/>
      <c r="Y19" s="123"/>
      <c r="Z19" s="123"/>
      <c r="AA19" s="123"/>
    </row>
    <row r="20" spans="1:27" s="117" customFormat="1" ht="18">
      <c r="A20" s="110"/>
      <c r="B20" s="118" t="s">
        <v>134</v>
      </c>
      <c r="C20" s="119"/>
      <c r="D20" s="113"/>
      <c r="E20" s="113" t="str">
        <f>Input!E14</f>
        <v>Water: FBP enhancement grants and contributions</v>
      </c>
      <c r="F20" s="113"/>
      <c r="G20" s="120"/>
      <c r="H20" s="120"/>
      <c r="I20" s="120"/>
      <c r="J20" s="121">
        <f>-Input!J14</f>
        <v>0</v>
      </c>
      <c r="K20" s="121">
        <f>-Input!K14</f>
        <v>0</v>
      </c>
      <c r="L20" s="121">
        <f>-Input!L14</f>
        <v>0</v>
      </c>
      <c r="M20" s="121">
        <f>-Input!M14</f>
        <v>0</v>
      </c>
      <c r="N20" s="121">
        <f>-Input!N14</f>
        <v>0</v>
      </c>
      <c r="O20" s="113"/>
      <c r="P20" s="113"/>
      <c r="Q20" s="113"/>
      <c r="R20" s="113"/>
      <c r="S20" s="113"/>
      <c r="T20" s="115"/>
      <c r="U20" s="122">
        <f t="shared" si="0"/>
        <v>0</v>
      </c>
      <c r="W20" s="123"/>
      <c r="X20" s="123"/>
      <c r="Y20" s="123"/>
      <c r="Z20" s="123"/>
      <c r="AA20" s="123"/>
    </row>
    <row r="21" spans="1:27" s="117" customFormat="1" ht="18">
      <c r="A21" s="110"/>
      <c r="B21" s="118" t="s">
        <v>135</v>
      </c>
      <c r="C21" s="119"/>
      <c r="D21" s="113"/>
      <c r="E21" s="113" t="str">
        <f>Input!E17</f>
        <v>Water: FBP adjustment for Competition Commission determination</v>
      </c>
      <c r="F21" s="113"/>
      <c r="G21" s="120"/>
      <c r="H21" s="120"/>
      <c r="I21" s="120"/>
      <c r="J21" s="121">
        <f>-Input!J17</f>
        <v>0</v>
      </c>
      <c r="K21" s="121">
        <f>-Input!K17</f>
        <v>0</v>
      </c>
      <c r="L21" s="121">
        <f>-Input!L17</f>
        <v>0</v>
      </c>
      <c r="M21" s="121">
        <f>-Input!M17</f>
        <v>0</v>
      </c>
      <c r="N21" s="121">
        <f>-Input!N17</f>
        <v>0</v>
      </c>
      <c r="O21" s="113"/>
      <c r="P21" s="113"/>
      <c r="Q21" s="113"/>
      <c r="R21" s="113"/>
      <c r="S21" s="113"/>
      <c r="T21" s="115"/>
      <c r="U21" s="122">
        <f t="shared" ref="U21:U23" si="1">SUM(J21:N21)</f>
        <v>0</v>
      </c>
      <c r="W21" s="123"/>
      <c r="X21" s="123"/>
      <c r="Y21" s="123"/>
      <c r="Z21" s="123"/>
      <c r="AA21" s="123"/>
    </row>
    <row r="22" spans="1:27" s="117" customFormat="1" ht="18">
      <c r="A22" s="110"/>
      <c r="B22" s="118" t="s">
        <v>136</v>
      </c>
      <c r="C22" s="119"/>
      <c r="D22" s="113"/>
      <c r="E22" s="113" t="str">
        <f>Input!E15</f>
        <v>Water: FBP large projects infrastructure (exc large project capex not subject to CIS)</v>
      </c>
      <c r="F22" s="113"/>
      <c r="G22" s="120"/>
      <c r="H22" s="120"/>
      <c r="I22" s="120"/>
      <c r="J22" s="121">
        <f>-Input!J15</f>
        <v>0</v>
      </c>
      <c r="K22" s="121">
        <f>-Input!K15</f>
        <v>0</v>
      </c>
      <c r="L22" s="121">
        <f>-Input!L15</f>
        <v>0</v>
      </c>
      <c r="M22" s="121">
        <f>-Input!M15</f>
        <v>0</v>
      </c>
      <c r="N22" s="121">
        <f>-Input!N15</f>
        <v>0</v>
      </c>
      <c r="O22" s="113"/>
      <c r="P22" s="113"/>
      <c r="Q22" s="113"/>
      <c r="R22" s="113"/>
      <c r="S22" s="113"/>
      <c r="T22" s="115"/>
      <c r="U22" s="122">
        <f t="shared" si="1"/>
        <v>0</v>
      </c>
      <c r="W22" s="123"/>
      <c r="X22" s="123"/>
      <c r="Y22" s="123"/>
      <c r="Z22" s="123"/>
      <c r="AA22" s="123"/>
    </row>
    <row r="23" spans="1:27" s="117" customFormat="1" ht="18">
      <c r="A23" s="110"/>
      <c r="B23" s="118" t="s">
        <v>137</v>
      </c>
      <c r="C23" s="119"/>
      <c r="D23" s="113"/>
      <c r="E23" s="113" t="str">
        <f>Input!E16</f>
        <v>Water: FBP large projects non-infrastructure (exc large project capex not subject to CIS)</v>
      </c>
      <c r="F23" s="113"/>
      <c r="G23" s="120"/>
      <c r="H23" s="120"/>
      <c r="I23" s="120"/>
      <c r="J23" s="121">
        <f>-Input!J16</f>
        <v>0</v>
      </c>
      <c r="K23" s="121">
        <f>-Input!K16</f>
        <v>0</v>
      </c>
      <c r="L23" s="121">
        <f>-Input!L16</f>
        <v>0</v>
      </c>
      <c r="M23" s="121">
        <f>-Input!M16</f>
        <v>0</v>
      </c>
      <c r="N23" s="121">
        <f>-Input!N16</f>
        <v>0</v>
      </c>
      <c r="O23" s="113"/>
      <c r="P23" s="113"/>
      <c r="Q23" s="113"/>
      <c r="R23" s="113"/>
      <c r="S23" s="113"/>
      <c r="T23" s="115"/>
      <c r="U23" s="122">
        <f t="shared" si="1"/>
        <v>0</v>
      </c>
      <c r="W23" s="123"/>
      <c r="X23" s="123"/>
      <c r="Y23" s="123"/>
      <c r="Z23" s="123"/>
      <c r="AA23" s="123"/>
    </row>
    <row r="24" spans="1:27" s="117" customFormat="1" ht="18">
      <c r="A24" s="110"/>
      <c r="B24" s="118" t="s">
        <v>138</v>
      </c>
      <c r="C24" s="119"/>
      <c r="D24" s="113"/>
      <c r="E24" s="113" t="str">
        <f>Calc2!E55</f>
        <v>Water: Company bid capex (gross of adjustments)</v>
      </c>
      <c r="F24" s="113"/>
      <c r="G24" s="120"/>
      <c r="H24" s="120"/>
      <c r="I24" s="120"/>
      <c r="J24" s="121">
        <f>Calc2!J55</f>
        <v>0</v>
      </c>
      <c r="K24" s="121">
        <f>Calc2!K55</f>
        <v>0</v>
      </c>
      <c r="L24" s="121">
        <f>Calc2!L55</f>
        <v>0</v>
      </c>
      <c r="M24" s="121">
        <f>Calc2!M55</f>
        <v>0</v>
      </c>
      <c r="N24" s="121">
        <f>Calc2!N55</f>
        <v>0</v>
      </c>
      <c r="O24" s="113"/>
      <c r="P24" s="113"/>
      <c r="Q24" s="113"/>
      <c r="R24" s="113"/>
      <c r="S24" s="113"/>
      <c r="T24" s="115"/>
      <c r="U24" s="122">
        <f t="shared" si="0"/>
        <v>0</v>
      </c>
      <c r="W24" s="123"/>
      <c r="X24" s="123"/>
      <c r="Y24" s="123"/>
      <c r="Z24" s="123"/>
      <c r="AA24" s="123"/>
    </row>
    <row r="25" spans="1:27" s="117" customFormat="1" ht="18">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8">
      <c r="A26" s="110"/>
      <c r="B26" s="118" t="s">
        <v>139</v>
      </c>
      <c r="C26" s="119"/>
      <c r="D26" s="113"/>
      <c r="E26" s="113" t="str">
        <f>Input!E19</f>
        <v>Sewerage: FBP IRE (net of grants &amp; contributions)</v>
      </c>
      <c r="F26" s="113"/>
      <c r="G26" s="120"/>
      <c r="H26" s="120"/>
      <c r="I26" s="120"/>
      <c r="J26" s="121">
        <f>Input!J19</f>
        <v>0</v>
      </c>
      <c r="K26" s="121">
        <f>Input!K19</f>
        <v>0</v>
      </c>
      <c r="L26" s="121">
        <f>Input!L19</f>
        <v>0</v>
      </c>
      <c r="M26" s="121">
        <f>Input!M19</f>
        <v>0</v>
      </c>
      <c r="N26" s="121">
        <f>Input!N19</f>
        <v>0</v>
      </c>
      <c r="O26" s="113"/>
      <c r="P26" s="113"/>
      <c r="Q26" s="113"/>
      <c r="R26" s="113"/>
      <c r="S26" s="113"/>
      <c r="T26" s="115"/>
      <c r="U26" s="122">
        <f t="shared" si="0"/>
        <v>0</v>
      </c>
    </row>
    <row r="27" spans="1:27" s="117" customFormat="1" ht="18">
      <c r="A27" s="110"/>
      <c r="B27" s="118" t="s">
        <v>140</v>
      </c>
      <c r="C27" s="119"/>
      <c r="D27" s="113"/>
      <c r="E27" s="113" t="str">
        <f>Input!E20</f>
        <v>Sewerage: FBP MNI (net of grants &amp; contributions)</v>
      </c>
      <c r="F27" s="113"/>
      <c r="G27" s="120"/>
      <c r="H27" s="120"/>
      <c r="I27" s="120"/>
      <c r="J27" s="121">
        <f>Input!J20</f>
        <v>0</v>
      </c>
      <c r="K27" s="121">
        <f>Input!K20</f>
        <v>0</v>
      </c>
      <c r="L27" s="121">
        <f>Input!L20</f>
        <v>0</v>
      </c>
      <c r="M27" s="121">
        <f>Input!M20</f>
        <v>0</v>
      </c>
      <c r="N27" s="121">
        <f>Input!N20</f>
        <v>0</v>
      </c>
      <c r="O27" s="113"/>
      <c r="P27" s="113"/>
      <c r="Q27" s="113"/>
      <c r="R27" s="113"/>
      <c r="S27" s="113"/>
      <c r="T27" s="115"/>
      <c r="U27" s="122">
        <f t="shared" si="0"/>
        <v>0</v>
      </c>
    </row>
    <row r="28" spans="1:27" s="117" customFormat="1" ht="18">
      <c r="A28" s="110"/>
      <c r="B28" s="118" t="s">
        <v>141</v>
      </c>
      <c r="C28" s="119"/>
      <c r="D28" s="113"/>
      <c r="E28" s="113" t="str">
        <f>Input!E21</f>
        <v>Sewerage: FBP infrastructure expenditure</v>
      </c>
      <c r="F28" s="113"/>
      <c r="G28" s="120"/>
      <c r="H28" s="120"/>
      <c r="I28" s="120"/>
      <c r="J28" s="121">
        <f>Input!J21</f>
        <v>0</v>
      </c>
      <c r="K28" s="121">
        <f>Input!K21</f>
        <v>0</v>
      </c>
      <c r="L28" s="121">
        <f>Input!L21</f>
        <v>0</v>
      </c>
      <c r="M28" s="121">
        <f>Input!M21</f>
        <v>0</v>
      </c>
      <c r="N28" s="121">
        <f>Input!N21</f>
        <v>0</v>
      </c>
      <c r="O28" s="113"/>
      <c r="P28" s="113"/>
      <c r="Q28" s="113"/>
      <c r="R28" s="113"/>
      <c r="S28" s="113"/>
      <c r="T28" s="115"/>
      <c r="U28" s="122">
        <f t="shared" si="0"/>
        <v>0</v>
      </c>
    </row>
    <row r="29" spans="1:27" s="117" customFormat="1" ht="18">
      <c r="A29" s="110"/>
      <c r="B29" s="118" t="s">
        <v>212</v>
      </c>
      <c r="C29" s="118"/>
      <c r="D29" s="113"/>
      <c r="E29" s="113" t="str">
        <f>Input!E22</f>
        <v>Sewerage: FBP non-infrastructure expenditure</v>
      </c>
      <c r="F29" s="113"/>
      <c r="G29" s="120"/>
      <c r="H29" s="120"/>
      <c r="I29" s="120"/>
      <c r="J29" s="121">
        <f>Input!J22</f>
        <v>0</v>
      </c>
      <c r="K29" s="121">
        <f>Input!K22</f>
        <v>0</v>
      </c>
      <c r="L29" s="121">
        <f>Input!L22</f>
        <v>0</v>
      </c>
      <c r="M29" s="121">
        <f>Input!M22</f>
        <v>0</v>
      </c>
      <c r="N29" s="121">
        <f>Input!N22</f>
        <v>0</v>
      </c>
      <c r="O29" s="113"/>
      <c r="P29" s="113"/>
      <c r="Q29" s="113"/>
      <c r="R29" s="113"/>
      <c r="S29" s="113"/>
      <c r="T29" s="115"/>
      <c r="U29" s="122">
        <f t="shared" si="0"/>
        <v>0</v>
      </c>
    </row>
    <row r="30" spans="1:27" s="117" customFormat="1" ht="18">
      <c r="A30" s="110"/>
      <c r="B30" s="118" t="s">
        <v>213</v>
      </c>
      <c r="C30" s="118"/>
      <c r="D30" s="113"/>
      <c r="E30" s="113" t="str">
        <f>Input!E23</f>
        <v>Sewerage: FBP enhancement grants and contributions</v>
      </c>
      <c r="F30" s="113"/>
      <c r="G30" s="120"/>
      <c r="H30" s="120"/>
      <c r="I30" s="120"/>
      <c r="J30" s="121">
        <f>-Input!J23</f>
        <v>0</v>
      </c>
      <c r="K30" s="121">
        <f>-Input!K23</f>
        <v>0</v>
      </c>
      <c r="L30" s="121">
        <f>-Input!L23</f>
        <v>0</v>
      </c>
      <c r="M30" s="121">
        <f>-Input!M23</f>
        <v>0</v>
      </c>
      <c r="N30" s="121">
        <f>-Input!N23</f>
        <v>0</v>
      </c>
      <c r="O30" s="113"/>
      <c r="P30" s="113"/>
      <c r="Q30" s="113"/>
      <c r="R30" s="113"/>
      <c r="S30" s="113"/>
      <c r="T30" s="115"/>
      <c r="U30" s="122">
        <f t="shared" si="0"/>
        <v>0</v>
      </c>
    </row>
    <row r="31" spans="1:27" s="117" customFormat="1" ht="18">
      <c r="A31" s="110"/>
      <c r="B31" s="118" t="s">
        <v>234</v>
      </c>
      <c r="C31" s="118"/>
      <c r="D31" s="113"/>
      <c r="E31" s="113" t="str">
        <f>Input!E26</f>
        <v>Sewerage: FBP adjustment for Competition Commission determination</v>
      </c>
      <c r="F31" s="113"/>
      <c r="G31" s="120"/>
      <c r="H31" s="120"/>
      <c r="I31" s="120"/>
      <c r="J31" s="121">
        <f>-Input!J26</f>
        <v>0</v>
      </c>
      <c r="K31" s="121">
        <f>-Input!K26</f>
        <v>0</v>
      </c>
      <c r="L31" s="121">
        <f>-Input!L26</f>
        <v>0</v>
      </c>
      <c r="M31" s="121">
        <f>-Input!M26</f>
        <v>0</v>
      </c>
      <c r="N31" s="121">
        <f>-Input!N26</f>
        <v>0</v>
      </c>
      <c r="O31" s="113"/>
      <c r="P31" s="113"/>
      <c r="Q31" s="113"/>
      <c r="R31" s="113"/>
      <c r="S31" s="113"/>
      <c r="T31" s="115"/>
      <c r="U31" s="122">
        <f t="shared" ref="U31:U33" si="2">SUM(J31:N31)</f>
        <v>0</v>
      </c>
    </row>
    <row r="32" spans="1:27" s="117" customFormat="1" ht="18">
      <c r="A32" s="110"/>
      <c r="B32" s="118" t="s">
        <v>235</v>
      </c>
      <c r="C32" s="118"/>
      <c r="D32" s="113"/>
      <c r="E32" s="113" t="str">
        <f>Input!E24</f>
        <v>Sewerage: FBP large projects infrastructure (exc large project capex not subject to CIS)</v>
      </c>
      <c r="F32" s="113"/>
      <c r="G32" s="120"/>
      <c r="H32" s="120"/>
      <c r="I32" s="120"/>
      <c r="J32" s="121">
        <f>Input!J24</f>
        <v>0</v>
      </c>
      <c r="K32" s="121">
        <f>Input!K24</f>
        <v>0</v>
      </c>
      <c r="L32" s="121">
        <f>Input!L24</f>
        <v>0</v>
      </c>
      <c r="M32" s="121">
        <f>Input!M24</f>
        <v>0</v>
      </c>
      <c r="N32" s="121">
        <f>Input!N24</f>
        <v>0</v>
      </c>
      <c r="O32" s="113"/>
      <c r="P32" s="113"/>
      <c r="Q32" s="113"/>
      <c r="R32" s="113"/>
      <c r="S32" s="113"/>
      <c r="T32" s="115"/>
      <c r="U32" s="122">
        <f t="shared" si="2"/>
        <v>0</v>
      </c>
    </row>
    <row r="33" spans="1:28" s="117" customFormat="1" ht="18">
      <c r="A33" s="110"/>
      <c r="B33" s="118" t="s">
        <v>236</v>
      </c>
      <c r="C33" s="118"/>
      <c r="D33" s="113"/>
      <c r="E33" s="113" t="str">
        <f>Input!E25</f>
        <v>Sewerage: FBP large projects non-infrastructure (exc large project capex not subject to CIS)</v>
      </c>
      <c r="F33" s="113"/>
      <c r="G33" s="120"/>
      <c r="H33" s="120"/>
      <c r="I33" s="120"/>
      <c r="J33" s="121">
        <f>Input!J25</f>
        <v>0</v>
      </c>
      <c r="K33" s="121">
        <f>Input!K25</f>
        <v>0</v>
      </c>
      <c r="L33" s="121">
        <f>Input!L25</f>
        <v>0</v>
      </c>
      <c r="M33" s="121">
        <f>Input!M25</f>
        <v>0</v>
      </c>
      <c r="N33" s="121">
        <f>Input!N25</f>
        <v>0</v>
      </c>
      <c r="O33" s="113"/>
      <c r="P33" s="113"/>
      <c r="Q33" s="113"/>
      <c r="R33" s="113"/>
      <c r="S33" s="113"/>
      <c r="T33" s="115"/>
      <c r="U33" s="122">
        <f t="shared" si="2"/>
        <v>0</v>
      </c>
    </row>
    <row r="34" spans="1:28" s="117" customFormat="1" ht="18">
      <c r="A34" s="110"/>
      <c r="B34" s="118" t="s">
        <v>237</v>
      </c>
      <c r="C34" s="118"/>
      <c r="D34" s="113"/>
      <c r="E34" s="113" t="str">
        <f>Calc2!E66</f>
        <v>Sewerage: Company bid capex (gross of adjustments)</v>
      </c>
      <c r="F34" s="113"/>
      <c r="G34" s="113"/>
      <c r="H34" s="113"/>
      <c r="I34" s="113"/>
      <c r="J34" s="121">
        <f>Calc2!J66</f>
        <v>0</v>
      </c>
      <c r="K34" s="121">
        <f>Calc2!K66</f>
        <v>0</v>
      </c>
      <c r="L34" s="121">
        <f>Calc2!L66</f>
        <v>0</v>
      </c>
      <c r="M34" s="121">
        <f>Calc2!M66</f>
        <v>0</v>
      </c>
      <c r="N34" s="121">
        <f>Calc2!N66</f>
        <v>0</v>
      </c>
      <c r="O34" s="113"/>
      <c r="P34" s="113"/>
      <c r="Q34" s="113"/>
      <c r="R34" s="113"/>
      <c r="S34" s="113"/>
      <c r="T34" s="115"/>
      <c r="U34" s="122">
        <f t="shared" si="0"/>
        <v>0</v>
      </c>
    </row>
    <row r="35" spans="1:28" s="117" customFormat="1" ht="18">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8">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8">
      <c r="A37" s="110"/>
      <c r="B37" s="119" t="s">
        <v>130</v>
      </c>
      <c r="C37" s="119"/>
      <c r="D37" s="113"/>
      <c r="E37" s="113" t="str">
        <f>Input!E30</f>
        <v>Water: IRE (net of grants &amp; contributions)</v>
      </c>
      <c r="F37" s="113"/>
      <c r="G37" s="120"/>
      <c r="H37" s="120"/>
      <c r="I37" s="120"/>
      <c r="J37" s="121">
        <f>Input!J30</f>
        <v>0</v>
      </c>
      <c r="K37" s="121">
        <f>Input!K30</f>
        <v>0</v>
      </c>
      <c r="L37" s="121">
        <f>Input!L30</f>
        <v>0</v>
      </c>
      <c r="M37" s="121">
        <f>Input!M30</f>
        <v>0</v>
      </c>
      <c r="N37" s="121">
        <f>Input!N30</f>
        <v>0</v>
      </c>
      <c r="O37" s="113"/>
      <c r="P37" s="113"/>
      <c r="Q37" s="113"/>
      <c r="R37" s="113"/>
      <c r="S37" s="113"/>
      <c r="T37" s="115"/>
      <c r="U37" s="122">
        <f t="shared" ref="U37:U51" si="3">SUM(J37:N37)</f>
        <v>0</v>
      </c>
      <c r="W37" s="123"/>
      <c r="X37" s="123"/>
      <c r="Y37" s="123"/>
      <c r="Z37" s="123"/>
      <c r="AA37" s="123"/>
      <c r="AB37" s="123"/>
    </row>
    <row r="38" spans="1:28" s="117" customFormat="1" ht="18">
      <c r="A38" s="110"/>
      <c r="B38" s="119" t="s">
        <v>142</v>
      </c>
      <c r="C38" s="119"/>
      <c r="D38" s="113"/>
      <c r="E38" s="113" t="str">
        <f>Input!E31</f>
        <v>Water: MNI (net of grants &amp; contributions)</v>
      </c>
      <c r="F38" s="113"/>
      <c r="G38" s="120"/>
      <c r="H38" s="120"/>
      <c r="I38" s="120"/>
      <c r="J38" s="121">
        <f>Input!J31</f>
        <v>0</v>
      </c>
      <c r="K38" s="121">
        <f>Input!K31</f>
        <v>0</v>
      </c>
      <c r="L38" s="121">
        <f>Input!L31</f>
        <v>0</v>
      </c>
      <c r="M38" s="121">
        <f>Input!M31</f>
        <v>0</v>
      </c>
      <c r="N38" s="121">
        <f>Input!N31</f>
        <v>0</v>
      </c>
      <c r="O38" s="113"/>
      <c r="P38" s="113"/>
      <c r="Q38" s="113"/>
      <c r="R38" s="113"/>
      <c r="S38" s="113"/>
      <c r="T38" s="115"/>
      <c r="U38" s="122">
        <f t="shared" si="3"/>
        <v>0</v>
      </c>
      <c r="W38" s="123"/>
      <c r="X38" s="123"/>
      <c r="Y38" s="123"/>
      <c r="Z38" s="123"/>
      <c r="AA38" s="123"/>
    </row>
    <row r="39" spans="1:28" s="117" customFormat="1" ht="18">
      <c r="A39" s="110"/>
      <c r="B39" s="119" t="s">
        <v>143</v>
      </c>
      <c r="C39" s="119"/>
      <c r="D39" s="113"/>
      <c r="E39" s="113" t="str">
        <f>Input!E32</f>
        <v>Water: Total enhancements (infra) net of grants &amp; contributions</v>
      </c>
      <c r="F39" s="113"/>
      <c r="G39" s="120"/>
      <c r="H39" s="120"/>
      <c r="I39" s="120"/>
      <c r="J39" s="121">
        <f>Input!J32</f>
        <v>0</v>
      </c>
      <c r="K39" s="121">
        <f>Input!K32</f>
        <v>0</v>
      </c>
      <c r="L39" s="121">
        <f>Input!L32</f>
        <v>0</v>
      </c>
      <c r="M39" s="121">
        <f>Input!M32</f>
        <v>0</v>
      </c>
      <c r="N39" s="121">
        <f>Input!N32</f>
        <v>0</v>
      </c>
      <c r="O39" s="113"/>
      <c r="P39" s="113"/>
      <c r="Q39" s="113"/>
      <c r="R39" s="113"/>
      <c r="S39" s="113"/>
      <c r="T39" s="115"/>
      <c r="U39" s="122">
        <f t="shared" si="3"/>
        <v>0</v>
      </c>
      <c r="W39" s="123"/>
      <c r="X39" s="123"/>
      <c r="Y39" s="123"/>
      <c r="Z39" s="123"/>
      <c r="AA39" s="123"/>
    </row>
    <row r="40" spans="1:28" s="117" customFormat="1" ht="18">
      <c r="A40" s="110"/>
      <c r="B40" s="119" t="s">
        <v>144</v>
      </c>
      <c r="C40" s="119"/>
      <c r="D40" s="113"/>
      <c r="E40" s="113" t="str">
        <f>Input!E33</f>
        <v>Water: Total enhancements (non-infra) net of grants &amp; contributions</v>
      </c>
      <c r="F40" s="113"/>
      <c r="G40" s="120"/>
      <c r="H40" s="120"/>
      <c r="I40" s="120"/>
      <c r="J40" s="121">
        <f>Input!J33</f>
        <v>0</v>
      </c>
      <c r="K40" s="121">
        <f>Input!K33</f>
        <v>0</v>
      </c>
      <c r="L40" s="121">
        <f>Input!L33</f>
        <v>0</v>
      </c>
      <c r="M40" s="121">
        <f>Input!M33</f>
        <v>0</v>
      </c>
      <c r="N40" s="121">
        <f>Input!N33</f>
        <v>0</v>
      </c>
      <c r="O40" s="113"/>
      <c r="P40" s="113"/>
      <c r="Q40" s="113"/>
      <c r="R40" s="113"/>
      <c r="S40" s="113"/>
      <c r="T40" s="115"/>
      <c r="U40" s="122">
        <f t="shared" si="3"/>
        <v>0</v>
      </c>
      <c r="W40" s="123"/>
      <c r="X40" s="123"/>
      <c r="Y40" s="123"/>
      <c r="Z40" s="123"/>
      <c r="AA40" s="123"/>
    </row>
    <row r="41" spans="1:28" s="117" customFormat="1" ht="18">
      <c r="A41" s="110"/>
      <c r="B41" s="119" t="s">
        <v>145</v>
      </c>
      <c r="C41" s="119"/>
      <c r="D41" s="113"/>
      <c r="E41" s="113" t="str">
        <f>Input!E34</f>
        <v>Water: Large projects infrastructure (exc large project capex not subject to CIS)</v>
      </c>
      <c r="F41" s="113"/>
      <c r="G41" s="120"/>
      <c r="H41" s="120"/>
      <c r="I41" s="120"/>
      <c r="J41" s="121">
        <f>Input!J34</f>
        <v>0</v>
      </c>
      <c r="K41" s="121">
        <f>Input!K34</f>
        <v>0</v>
      </c>
      <c r="L41" s="121">
        <f>Input!L34</f>
        <v>0</v>
      </c>
      <c r="M41" s="121">
        <f>Input!M34</f>
        <v>0</v>
      </c>
      <c r="N41" s="121">
        <f>Input!N34</f>
        <v>0</v>
      </c>
      <c r="O41" s="113"/>
      <c r="P41" s="113"/>
      <c r="Q41" s="113"/>
      <c r="R41" s="113"/>
      <c r="S41" s="113"/>
      <c r="T41" s="115"/>
      <c r="U41" s="122">
        <f t="shared" si="3"/>
        <v>0</v>
      </c>
      <c r="W41" s="123"/>
      <c r="X41" s="123"/>
      <c r="Y41" s="123"/>
      <c r="Z41" s="123"/>
      <c r="AA41" s="123"/>
    </row>
    <row r="42" spans="1:28" s="117" customFormat="1" ht="18">
      <c r="A42" s="110"/>
      <c r="B42" s="119" t="s">
        <v>146</v>
      </c>
      <c r="C42" s="119"/>
      <c r="D42" s="113"/>
      <c r="E42" s="113" t="str">
        <f>Input!E35</f>
        <v>Water: Large projects non-infrastructure (exc large project capex not subject to CIS)</v>
      </c>
      <c r="F42" s="113"/>
      <c r="G42" s="120"/>
      <c r="H42" s="120"/>
      <c r="I42" s="120"/>
      <c r="J42" s="121">
        <f>Input!J35</f>
        <v>0</v>
      </c>
      <c r="K42" s="121">
        <f>Input!K35</f>
        <v>0</v>
      </c>
      <c r="L42" s="121">
        <f>Input!L35</f>
        <v>0</v>
      </c>
      <c r="M42" s="121">
        <f>Input!M35</f>
        <v>0</v>
      </c>
      <c r="N42" s="121">
        <f>Input!N35</f>
        <v>0</v>
      </c>
      <c r="O42" s="113"/>
      <c r="P42" s="113"/>
      <c r="Q42" s="113"/>
      <c r="R42" s="113"/>
      <c r="S42" s="113"/>
      <c r="T42" s="115"/>
      <c r="U42" s="122">
        <f t="shared" si="3"/>
        <v>0</v>
      </c>
      <c r="W42" s="123"/>
      <c r="X42" s="123"/>
      <c r="Y42" s="123"/>
      <c r="Z42" s="123"/>
      <c r="AA42" s="123"/>
    </row>
    <row r="43" spans="1:28" s="117" customFormat="1" ht="18">
      <c r="A43" s="110"/>
      <c r="B43" s="119" t="s">
        <v>147</v>
      </c>
      <c r="C43" s="119"/>
      <c r="D43" s="113"/>
      <c r="E43" s="113" t="str">
        <f>Calc2!E56</f>
        <v>Water: Baseline capex (gross of adjustments)</v>
      </c>
      <c r="F43" s="113"/>
      <c r="G43" s="120"/>
      <c r="H43" s="120"/>
      <c r="I43" s="120"/>
      <c r="J43" s="121">
        <f>Calc2!J56</f>
        <v>0</v>
      </c>
      <c r="K43" s="121">
        <f>Calc2!K56</f>
        <v>0</v>
      </c>
      <c r="L43" s="121">
        <f>Calc2!L56</f>
        <v>0</v>
      </c>
      <c r="M43" s="121">
        <f>Calc2!M56</f>
        <v>0</v>
      </c>
      <c r="N43" s="121">
        <f>Calc2!N56</f>
        <v>0</v>
      </c>
      <c r="O43" s="113"/>
      <c r="P43" s="113"/>
      <c r="Q43" s="113"/>
      <c r="R43" s="113"/>
      <c r="S43" s="113"/>
      <c r="T43" s="115"/>
      <c r="U43" s="122">
        <f t="shared" si="3"/>
        <v>0</v>
      </c>
      <c r="W43" s="123"/>
      <c r="X43" s="123"/>
      <c r="Y43" s="123"/>
      <c r="Z43" s="123"/>
      <c r="AA43" s="123"/>
    </row>
    <row r="44" spans="1:28" s="117" customFormat="1" ht="18">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8">
      <c r="A45" s="110"/>
      <c r="B45" s="119" t="s">
        <v>148</v>
      </c>
      <c r="C45" s="119"/>
      <c r="D45" s="113"/>
      <c r="E45" s="113" t="str">
        <f>Input!E37</f>
        <v>Sewerage: IRE (net of grants &amp; contributions)</v>
      </c>
      <c r="F45" s="113"/>
      <c r="G45" s="120"/>
      <c r="H45" s="120"/>
      <c r="I45" s="120"/>
      <c r="J45" s="121">
        <f>Input!J37</f>
        <v>0</v>
      </c>
      <c r="K45" s="121">
        <f>Input!K37</f>
        <v>0</v>
      </c>
      <c r="L45" s="121">
        <f>Input!L37</f>
        <v>0</v>
      </c>
      <c r="M45" s="121">
        <f>Input!M37</f>
        <v>0</v>
      </c>
      <c r="N45" s="121">
        <f>Input!N37</f>
        <v>0</v>
      </c>
      <c r="O45" s="113"/>
      <c r="P45" s="113"/>
      <c r="Q45" s="113"/>
      <c r="R45" s="113"/>
      <c r="S45" s="113"/>
      <c r="T45" s="115"/>
      <c r="U45" s="122">
        <f t="shared" si="3"/>
        <v>0</v>
      </c>
    </row>
    <row r="46" spans="1:28" s="117" customFormat="1" ht="18">
      <c r="A46" s="110"/>
      <c r="B46" s="119" t="s">
        <v>149</v>
      </c>
      <c r="C46" s="119"/>
      <c r="D46" s="113"/>
      <c r="E46" s="113" t="str">
        <f>Input!E38</f>
        <v>Sewerage: MNI (net of grants &amp; contributions)</v>
      </c>
      <c r="F46" s="113"/>
      <c r="G46" s="120"/>
      <c r="H46" s="120"/>
      <c r="I46" s="120"/>
      <c r="J46" s="121">
        <f>Input!J38</f>
        <v>0</v>
      </c>
      <c r="K46" s="121">
        <f>Input!K38</f>
        <v>0</v>
      </c>
      <c r="L46" s="121">
        <f>Input!L38</f>
        <v>0</v>
      </c>
      <c r="M46" s="121">
        <f>Input!M38</f>
        <v>0</v>
      </c>
      <c r="N46" s="121">
        <f>Input!N38</f>
        <v>0</v>
      </c>
      <c r="O46" s="113"/>
      <c r="P46" s="113"/>
      <c r="Q46" s="113"/>
      <c r="R46" s="113"/>
      <c r="S46" s="113"/>
      <c r="T46" s="115"/>
      <c r="U46" s="122">
        <f t="shared" si="3"/>
        <v>0</v>
      </c>
    </row>
    <row r="47" spans="1:28" s="117" customFormat="1" ht="18">
      <c r="A47" s="110"/>
      <c r="B47" s="119" t="s">
        <v>150</v>
      </c>
      <c r="C47" s="119"/>
      <c r="D47" s="113"/>
      <c r="E47" s="113" t="str">
        <f>Input!E39</f>
        <v>Sewerage: Total enhancements (infra) net of grants &amp; contributions</v>
      </c>
      <c r="F47" s="113"/>
      <c r="G47" s="120"/>
      <c r="H47" s="120"/>
      <c r="I47" s="120"/>
      <c r="J47" s="121">
        <f>Input!J39</f>
        <v>0</v>
      </c>
      <c r="K47" s="121">
        <f>Input!K39</f>
        <v>0</v>
      </c>
      <c r="L47" s="121">
        <f>Input!L39</f>
        <v>0</v>
      </c>
      <c r="M47" s="121">
        <f>Input!M39</f>
        <v>0</v>
      </c>
      <c r="N47" s="121">
        <f>Input!N39</f>
        <v>0</v>
      </c>
      <c r="O47" s="113"/>
      <c r="P47" s="113"/>
      <c r="Q47" s="113"/>
      <c r="R47" s="113"/>
      <c r="S47" s="113"/>
      <c r="T47" s="115"/>
      <c r="U47" s="122">
        <f t="shared" si="3"/>
        <v>0</v>
      </c>
    </row>
    <row r="48" spans="1:28" s="117" customFormat="1" ht="18">
      <c r="A48" s="110"/>
      <c r="B48" s="119" t="s">
        <v>214</v>
      </c>
      <c r="C48" s="119"/>
      <c r="D48" s="113"/>
      <c r="E48" s="113" t="str">
        <f>Input!E40</f>
        <v>Sewerage: Total enhancements (non-infra) net of grants &amp; contributions</v>
      </c>
      <c r="F48" s="113"/>
      <c r="G48" s="120"/>
      <c r="H48" s="120"/>
      <c r="I48" s="120"/>
      <c r="J48" s="121">
        <f>Input!J40</f>
        <v>0</v>
      </c>
      <c r="K48" s="121">
        <f>Input!K40</f>
        <v>0</v>
      </c>
      <c r="L48" s="121">
        <f>Input!L40</f>
        <v>0</v>
      </c>
      <c r="M48" s="121">
        <f>Input!M40</f>
        <v>0</v>
      </c>
      <c r="N48" s="121">
        <f>Input!N40</f>
        <v>0</v>
      </c>
      <c r="O48" s="113"/>
      <c r="P48" s="113"/>
      <c r="Q48" s="113"/>
      <c r="R48" s="113"/>
      <c r="S48" s="113"/>
      <c r="T48" s="115"/>
      <c r="U48" s="122">
        <f t="shared" si="3"/>
        <v>0</v>
      </c>
    </row>
    <row r="49" spans="1:27" s="117" customFormat="1" ht="18">
      <c r="A49" s="110"/>
      <c r="B49" s="119" t="s">
        <v>215</v>
      </c>
      <c r="C49" s="119"/>
      <c r="D49" s="113"/>
      <c r="E49" s="113" t="str">
        <f>Input!E41</f>
        <v>Sewerage: Large projects infrastructure (exc large project capex not subject to CIS)</v>
      </c>
      <c r="F49" s="113"/>
      <c r="G49" s="120"/>
      <c r="H49" s="120"/>
      <c r="I49" s="120"/>
      <c r="J49" s="121">
        <f>Input!J41</f>
        <v>0</v>
      </c>
      <c r="K49" s="121">
        <f>Input!K41</f>
        <v>0</v>
      </c>
      <c r="L49" s="121">
        <f>Input!L41</f>
        <v>0</v>
      </c>
      <c r="M49" s="121">
        <f>Input!M41</f>
        <v>0</v>
      </c>
      <c r="N49" s="121">
        <f>Input!N41</f>
        <v>0</v>
      </c>
      <c r="O49" s="113"/>
      <c r="P49" s="113"/>
      <c r="Q49" s="113"/>
      <c r="R49" s="113"/>
      <c r="S49" s="113"/>
      <c r="T49" s="115"/>
      <c r="U49" s="122">
        <f t="shared" si="3"/>
        <v>0</v>
      </c>
    </row>
    <row r="50" spans="1:27" s="117" customFormat="1" ht="18">
      <c r="A50" s="110"/>
      <c r="B50" s="119" t="s">
        <v>216</v>
      </c>
      <c r="C50" s="119"/>
      <c r="D50" s="113"/>
      <c r="E50" s="113" t="str">
        <f>Input!E42</f>
        <v>Sewerage: Large projects non-infrastructure (exc large project capex not subject to CIS)</v>
      </c>
      <c r="F50" s="113"/>
      <c r="G50" s="120"/>
      <c r="H50" s="120"/>
      <c r="I50" s="120"/>
      <c r="J50" s="121">
        <f>Input!J42</f>
        <v>0</v>
      </c>
      <c r="K50" s="121">
        <f>Input!K42</f>
        <v>0</v>
      </c>
      <c r="L50" s="121">
        <f>Input!L42</f>
        <v>0</v>
      </c>
      <c r="M50" s="121">
        <f>Input!M42</f>
        <v>0</v>
      </c>
      <c r="N50" s="121">
        <f>Input!N42</f>
        <v>0</v>
      </c>
      <c r="O50" s="113"/>
      <c r="P50" s="113"/>
      <c r="Q50" s="113"/>
      <c r="R50" s="113"/>
      <c r="S50" s="113"/>
      <c r="T50" s="115"/>
      <c r="U50" s="122">
        <f t="shared" si="3"/>
        <v>0</v>
      </c>
    </row>
    <row r="51" spans="1:27" s="117" customFormat="1" ht="18">
      <c r="A51" s="110"/>
      <c r="B51" s="119" t="s">
        <v>217</v>
      </c>
      <c r="C51" s="118"/>
      <c r="D51" s="113"/>
      <c r="E51" s="113" t="str">
        <f>Calc2!E67</f>
        <v>Sewerage: Baseline capex (gross of adjustments)</v>
      </c>
      <c r="F51" s="113"/>
      <c r="G51" s="120"/>
      <c r="H51" s="120"/>
      <c r="I51" s="120"/>
      <c r="J51" s="121">
        <f>Calc2!J67</f>
        <v>0</v>
      </c>
      <c r="K51" s="121">
        <f>Calc2!K67</f>
        <v>0</v>
      </c>
      <c r="L51" s="121">
        <f>Calc2!L67</f>
        <v>0</v>
      </c>
      <c r="M51" s="121">
        <f>Calc2!M67</f>
        <v>0</v>
      </c>
      <c r="N51" s="121">
        <f>Calc2!N67</f>
        <v>0</v>
      </c>
      <c r="O51" s="113"/>
      <c r="P51" s="113"/>
      <c r="Q51" s="113"/>
      <c r="R51" s="113"/>
      <c r="S51" s="113"/>
      <c r="T51" s="115"/>
      <c r="U51" s="122">
        <f t="shared" si="3"/>
        <v>0</v>
      </c>
    </row>
    <row r="52" spans="1:27" s="117" customFormat="1" ht="18">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8">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8">
      <c r="A54" s="110"/>
      <c r="B54" s="119" t="s">
        <v>151</v>
      </c>
      <c r="C54" s="119"/>
      <c r="D54" s="113"/>
      <c r="E54" s="113" t="str">
        <f>Calc2!E39</f>
        <v>Water: IRE</v>
      </c>
      <c r="F54" s="113"/>
      <c r="G54" s="120"/>
      <c r="H54" s="120"/>
      <c r="I54" s="120"/>
      <c r="J54" s="121" t="e">
        <f>Calc2!J39</f>
        <v>#DIV/0!</v>
      </c>
      <c r="K54" s="121" t="e">
        <f>Calc2!K39</f>
        <v>#DIV/0!</v>
      </c>
      <c r="L54" s="121" t="e">
        <f>Calc2!L39</f>
        <v>#DIV/0!</v>
      </c>
      <c r="M54" s="121" t="e">
        <f>Calc2!M39</f>
        <v>#DIV/0!</v>
      </c>
      <c r="N54" s="121" t="e">
        <f>Calc2!N39</f>
        <v>#DIV/0!</v>
      </c>
      <c r="O54" s="113"/>
      <c r="P54" s="113"/>
      <c r="Q54" s="113"/>
      <c r="R54" s="113"/>
      <c r="S54" s="113"/>
      <c r="T54" s="115"/>
      <c r="U54" s="122" t="e">
        <f>SUM(J54:N54)</f>
        <v>#DIV/0!</v>
      </c>
      <c r="W54" s="123"/>
      <c r="X54" s="123"/>
      <c r="Y54" s="123"/>
      <c r="Z54" s="123"/>
      <c r="AA54" s="123"/>
    </row>
    <row r="55" spans="1:27" s="117" customFormat="1" ht="18">
      <c r="A55" s="110"/>
      <c r="B55" s="119" t="s">
        <v>152</v>
      </c>
      <c r="C55" s="119"/>
      <c r="D55" s="113"/>
      <c r="E55" s="113" t="str">
        <f>Calc2!E40</f>
        <v>Water: MNI</v>
      </c>
      <c r="F55" s="113"/>
      <c r="G55" s="120"/>
      <c r="H55" s="120"/>
      <c r="I55" s="120"/>
      <c r="J55" s="121" t="e">
        <f>Calc2!J40</f>
        <v>#DIV/0!</v>
      </c>
      <c r="K55" s="121" t="e">
        <f>Calc2!K40</f>
        <v>#DIV/0!</v>
      </c>
      <c r="L55" s="121" t="e">
        <f>Calc2!L40</f>
        <v>#DIV/0!</v>
      </c>
      <c r="M55" s="121" t="e">
        <f>Calc2!M40</f>
        <v>#DIV/0!</v>
      </c>
      <c r="N55" s="121" t="e">
        <f>Calc2!N40</f>
        <v>#DIV/0!</v>
      </c>
      <c r="O55" s="113"/>
      <c r="P55" s="113"/>
      <c r="Q55" s="113"/>
      <c r="R55" s="113"/>
      <c r="S55" s="113"/>
      <c r="T55" s="115"/>
      <c r="U55" s="122" t="e">
        <f>SUM(J55:N55)</f>
        <v>#DIV/0!</v>
      </c>
      <c r="W55" s="123"/>
      <c r="X55" s="123"/>
      <c r="Y55" s="123"/>
      <c r="Z55" s="123"/>
      <c r="AA55" s="123"/>
    </row>
    <row r="56" spans="1:27" s="117" customFormat="1" ht="18">
      <c r="A56" s="110"/>
      <c r="B56" s="119" t="s">
        <v>153</v>
      </c>
      <c r="C56" s="119"/>
      <c r="D56" s="113"/>
      <c r="E56" s="113" t="str">
        <f>Calc2!E41</f>
        <v>Water: Infrastructure enhancements</v>
      </c>
      <c r="F56" s="113"/>
      <c r="G56" s="120"/>
      <c r="H56" s="120"/>
      <c r="I56" s="120"/>
      <c r="J56" s="121" t="e">
        <f>Calc2!J41</f>
        <v>#DIV/0!</v>
      </c>
      <c r="K56" s="121" t="e">
        <f>Calc2!K41</f>
        <v>#DIV/0!</v>
      </c>
      <c r="L56" s="121" t="e">
        <f>Calc2!L41</f>
        <v>#DIV/0!</v>
      </c>
      <c r="M56" s="121" t="e">
        <f>Calc2!M41</f>
        <v>#DIV/0!</v>
      </c>
      <c r="N56" s="121" t="e">
        <f>Calc2!N41</f>
        <v>#DIV/0!</v>
      </c>
      <c r="O56" s="113"/>
      <c r="P56" s="113"/>
      <c r="Q56" s="113"/>
      <c r="R56" s="113"/>
      <c r="S56" s="113"/>
      <c r="T56" s="115"/>
      <c r="U56" s="122" t="e">
        <f>SUM(J56:N56)</f>
        <v>#DIV/0!</v>
      </c>
      <c r="W56" s="123"/>
      <c r="X56" s="123"/>
      <c r="Y56" s="123"/>
      <c r="Z56" s="123"/>
      <c r="AA56" s="123"/>
    </row>
    <row r="57" spans="1:27" s="117" customFormat="1" ht="18">
      <c r="A57" s="110"/>
      <c r="B57" s="119" t="s">
        <v>154</v>
      </c>
      <c r="C57" s="119"/>
      <c r="D57" s="113"/>
      <c r="E57" s="113" t="str">
        <f>Calc2!E42</f>
        <v>Water: Non-infrastructure enhancements</v>
      </c>
      <c r="F57" s="113"/>
      <c r="G57" s="120"/>
      <c r="H57" s="120"/>
      <c r="I57" s="120"/>
      <c r="J57" s="121" t="e">
        <f>Calc2!J42</f>
        <v>#DIV/0!</v>
      </c>
      <c r="K57" s="121" t="e">
        <f>Calc2!K42</f>
        <v>#DIV/0!</v>
      </c>
      <c r="L57" s="121" t="e">
        <f>Calc2!L42</f>
        <v>#DIV/0!</v>
      </c>
      <c r="M57" s="121" t="e">
        <f>Calc2!M42</f>
        <v>#DIV/0!</v>
      </c>
      <c r="N57" s="121" t="e">
        <f>Calc2!N42</f>
        <v>#DIV/0!</v>
      </c>
      <c r="O57" s="113"/>
      <c r="P57" s="113"/>
      <c r="Q57" s="113"/>
      <c r="R57" s="113"/>
      <c r="S57" s="113"/>
      <c r="T57" s="115"/>
      <c r="U57" s="122" t="e">
        <f>SUM(J57:N57)</f>
        <v>#DIV/0!</v>
      </c>
      <c r="W57" s="123"/>
      <c r="X57" s="123"/>
      <c r="Y57" s="123"/>
      <c r="Z57" s="123"/>
      <c r="AA57" s="123"/>
    </row>
    <row r="58" spans="1:27" s="117" customFormat="1" ht="18">
      <c r="A58" s="110"/>
      <c r="B58" s="119" t="s">
        <v>155</v>
      </c>
      <c r="C58" s="119"/>
      <c r="D58" s="113"/>
      <c r="E58" s="113" t="str">
        <f>Calc2!E43</f>
        <v>Water: Large projects infrastructure</v>
      </c>
      <c r="F58" s="113"/>
      <c r="G58" s="120"/>
      <c r="H58" s="120"/>
      <c r="I58" s="120"/>
      <c r="J58" s="121" t="e">
        <f>Calc2!J43</f>
        <v>#DIV/0!</v>
      </c>
      <c r="K58" s="121" t="e">
        <f>Calc2!K43</f>
        <v>#DIV/0!</v>
      </c>
      <c r="L58" s="121" t="e">
        <f>Calc2!L43</f>
        <v>#DIV/0!</v>
      </c>
      <c r="M58" s="121" t="e">
        <f>Calc2!M43</f>
        <v>#DIV/0!</v>
      </c>
      <c r="N58" s="121" t="e">
        <f>Calc2!N43</f>
        <v>#DIV/0!</v>
      </c>
      <c r="O58" s="113"/>
      <c r="P58" s="113"/>
      <c r="Q58" s="113"/>
      <c r="R58" s="113"/>
      <c r="S58" s="113"/>
      <c r="T58" s="115"/>
      <c r="U58" s="122" t="e">
        <f t="shared" ref="U58:U59" si="4">SUM(J58:N58)</f>
        <v>#DIV/0!</v>
      </c>
      <c r="W58" s="123"/>
      <c r="X58" s="123"/>
      <c r="Y58" s="123"/>
      <c r="Z58" s="123"/>
      <c r="AA58" s="123"/>
    </row>
    <row r="59" spans="1:27" s="117" customFormat="1" ht="18">
      <c r="A59" s="110"/>
      <c r="B59" s="119" t="s">
        <v>156</v>
      </c>
      <c r="C59" s="119"/>
      <c r="D59" s="113"/>
      <c r="E59" s="113" t="str">
        <f>Calc2!E44</f>
        <v>Water: Large projects non-infrastructure</v>
      </c>
      <c r="F59" s="113"/>
      <c r="G59" s="120"/>
      <c r="H59" s="120"/>
      <c r="I59" s="120"/>
      <c r="J59" s="121" t="e">
        <f>Calc2!J44</f>
        <v>#DIV/0!</v>
      </c>
      <c r="K59" s="121" t="e">
        <f>Calc2!K44</f>
        <v>#DIV/0!</v>
      </c>
      <c r="L59" s="121" t="e">
        <f>Calc2!L44</f>
        <v>#DIV/0!</v>
      </c>
      <c r="M59" s="121" t="e">
        <f>Calc2!M44</f>
        <v>#DIV/0!</v>
      </c>
      <c r="N59" s="121" t="e">
        <f>Calc2!N44</f>
        <v>#DIV/0!</v>
      </c>
      <c r="O59" s="113"/>
      <c r="P59" s="113"/>
      <c r="Q59" s="113"/>
      <c r="R59" s="113"/>
      <c r="S59" s="113"/>
      <c r="T59" s="115"/>
      <c r="U59" s="122" t="e">
        <f t="shared" si="4"/>
        <v>#DIV/0!</v>
      </c>
      <c r="W59" s="123"/>
      <c r="X59" s="123"/>
      <c r="Y59" s="123"/>
      <c r="Z59" s="123"/>
      <c r="AA59" s="123"/>
    </row>
    <row r="60" spans="1:27" s="117" customFormat="1" ht="18">
      <c r="A60" s="110"/>
      <c r="B60" s="119" t="s">
        <v>157</v>
      </c>
      <c r="C60" s="119"/>
      <c r="D60" s="113"/>
      <c r="E60" s="113" t="str">
        <f>Calc2!E57</f>
        <v>Water: Allowance capex (gross of adjustments)</v>
      </c>
      <c r="F60" s="113"/>
      <c r="G60" s="120"/>
      <c r="H60" s="120"/>
      <c r="I60" s="120"/>
      <c r="J60" s="121" t="e">
        <f>Calc2!J57</f>
        <v>#DIV/0!</v>
      </c>
      <c r="K60" s="121" t="e">
        <f>Calc2!K57</f>
        <v>#DIV/0!</v>
      </c>
      <c r="L60" s="121" t="e">
        <f>Calc2!L57</f>
        <v>#DIV/0!</v>
      </c>
      <c r="M60" s="121" t="e">
        <f>Calc2!M57</f>
        <v>#DIV/0!</v>
      </c>
      <c r="N60" s="121" t="e">
        <f>Calc2!N57</f>
        <v>#DIV/0!</v>
      </c>
      <c r="O60" s="113"/>
      <c r="P60" s="113"/>
      <c r="Q60" s="113"/>
      <c r="R60" s="113"/>
      <c r="S60" s="113"/>
      <c r="T60" s="115"/>
      <c r="U60" s="122" t="e">
        <f>SUM(J60:N60)</f>
        <v>#DIV/0!</v>
      </c>
      <c r="W60" s="123"/>
      <c r="X60" s="123"/>
      <c r="Y60" s="123"/>
      <c r="Z60" s="123"/>
      <c r="AA60" s="123"/>
    </row>
    <row r="61" spans="1:27" s="117" customFormat="1" ht="18">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8">
      <c r="A62" s="110"/>
      <c r="B62" s="119" t="s">
        <v>158</v>
      </c>
      <c r="C62" s="119"/>
      <c r="D62" s="113"/>
      <c r="E62" s="113" t="str">
        <f>Calc2!E46</f>
        <v>Sewerage: IRE</v>
      </c>
      <c r="F62" s="113"/>
      <c r="G62" s="120"/>
      <c r="H62" s="120"/>
      <c r="I62" s="120"/>
      <c r="J62" s="121">
        <f>Calc2!J46</f>
        <v>0</v>
      </c>
      <c r="K62" s="121">
        <f>Calc2!K46</f>
        <v>0</v>
      </c>
      <c r="L62" s="121">
        <f>Calc2!L46</f>
        <v>0</v>
      </c>
      <c r="M62" s="121">
        <f>Calc2!M46</f>
        <v>0</v>
      </c>
      <c r="N62" s="121">
        <f>Calc2!N46</f>
        <v>0</v>
      </c>
      <c r="O62" s="113"/>
      <c r="P62" s="113"/>
      <c r="Q62" s="113"/>
      <c r="R62" s="113"/>
      <c r="S62" s="113"/>
      <c r="T62" s="115"/>
      <c r="U62" s="122">
        <f>SUM(J62:N62)</f>
        <v>0</v>
      </c>
    </row>
    <row r="63" spans="1:27" s="117" customFormat="1" ht="18">
      <c r="A63" s="110"/>
      <c r="B63" s="119" t="s">
        <v>159</v>
      </c>
      <c r="C63" s="119"/>
      <c r="D63" s="113"/>
      <c r="E63" s="113" t="str">
        <f>Calc2!E47</f>
        <v>Sewerage: MNI</v>
      </c>
      <c r="F63" s="113"/>
      <c r="G63" s="120"/>
      <c r="H63" s="120"/>
      <c r="I63" s="120"/>
      <c r="J63" s="121">
        <f>Calc2!J47</f>
        <v>0</v>
      </c>
      <c r="K63" s="121">
        <f>Calc2!K47</f>
        <v>0</v>
      </c>
      <c r="L63" s="121">
        <f>Calc2!L47</f>
        <v>0</v>
      </c>
      <c r="M63" s="121">
        <f>Calc2!M47</f>
        <v>0</v>
      </c>
      <c r="N63" s="121">
        <f>Calc2!N47</f>
        <v>0</v>
      </c>
      <c r="O63" s="113"/>
      <c r="P63" s="113"/>
      <c r="Q63" s="113"/>
      <c r="R63" s="113"/>
      <c r="S63" s="113"/>
      <c r="T63" s="115"/>
      <c r="U63" s="122">
        <f>SUM(J63:N63)</f>
        <v>0</v>
      </c>
    </row>
    <row r="64" spans="1:27" s="117" customFormat="1" ht="18">
      <c r="A64" s="110"/>
      <c r="B64" s="119" t="s">
        <v>160</v>
      </c>
      <c r="C64" s="119"/>
      <c r="D64" s="113"/>
      <c r="E64" s="113" t="str">
        <f>Calc2!E48</f>
        <v>Sewerage: Infrastructure enhancements</v>
      </c>
      <c r="F64" s="113"/>
      <c r="G64" s="120"/>
      <c r="H64" s="120"/>
      <c r="I64" s="120"/>
      <c r="J64" s="121">
        <f>Calc2!J48</f>
        <v>0</v>
      </c>
      <c r="K64" s="121">
        <f>Calc2!K48</f>
        <v>0</v>
      </c>
      <c r="L64" s="121">
        <f>Calc2!L48</f>
        <v>0</v>
      </c>
      <c r="M64" s="121">
        <f>Calc2!M48</f>
        <v>0</v>
      </c>
      <c r="N64" s="121">
        <f>Calc2!N48</f>
        <v>0</v>
      </c>
      <c r="O64" s="113"/>
      <c r="P64" s="113"/>
      <c r="Q64" s="113"/>
      <c r="R64" s="113"/>
      <c r="S64" s="113"/>
      <c r="T64" s="115"/>
      <c r="U64" s="122">
        <f>SUM(J64:N64)</f>
        <v>0</v>
      </c>
    </row>
    <row r="65" spans="1:21" s="117" customFormat="1" ht="18">
      <c r="A65" s="110"/>
      <c r="B65" s="119" t="s">
        <v>238</v>
      </c>
      <c r="C65" s="119"/>
      <c r="D65" s="113"/>
      <c r="E65" s="113" t="str">
        <f>Calc2!E49</f>
        <v>Sewerage: Non-infrastructure enhancements</v>
      </c>
      <c r="F65" s="113"/>
      <c r="G65" s="120"/>
      <c r="H65" s="120"/>
      <c r="I65" s="120"/>
      <c r="J65" s="121">
        <f>Calc2!J49</f>
        <v>0</v>
      </c>
      <c r="K65" s="121">
        <f>Calc2!K49</f>
        <v>0</v>
      </c>
      <c r="L65" s="121">
        <f>Calc2!L49</f>
        <v>0</v>
      </c>
      <c r="M65" s="121">
        <f>Calc2!M49</f>
        <v>0</v>
      </c>
      <c r="N65" s="121">
        <f>Calc2!N49</f>
        <v>0</v>
      </c>
      <c r="O65" s="113"/>
      <c r="P65" s="113"/>
      <c r="Q65" s="113"/>
      <c r="R65" s="113"/>
      <c r="S65" s="113"/>
      <c r="T65" s="115"/>
      <c r="U65" s="122">
        <f>SUM(J65:N65)</f>
        <v>0</v>
      </c>
    </row>
    <row r="66" spans="1:21" s="117" customFormat="1" ht="18">
      <c r="A66" s="110"/>
      <c r="B66" s="119" t="s">
        <v>239</v>
      </c>
      <c r="C66" s="119"/>
      <c r="D66" s="113"/>
      <c r="E66" s="113" t="str">
        <f>Calc2!E50</f>
        <v>Sewerage: Large projects infrastructure</v>
      </c>
      <c r="F66" s="113"/>
      <c r="G66" s="120"/>
      <c r="H66" s="120"/>
      <c r="I66" s="120"/>
      <c r="J66" s="121">
        <f>Calc2!J50</f>
        <v>0</v>
      </c>
      <c r="K66" s="121">
        <f>Calc2!K50</f>
        <v>0</v>
      </c>
      <c r="L66" s="121">
        <f>Calc2!L50</f>
        <v>0</v>
      </c>
      <c r="M66" s="121">
        <f>Calc2!M50</f>
        <v>0</v>
      </c>
      <c r="N66" s="121">
        <f>Calc2!N50</f>
        <v>0</v>
      </c>
      <c r="O66" s="113"/>
      <c r="P66" s="113"/>
      <c r="Q66" s="113"/>
      <c r="R66" s="113"/>
      <c r="S66" s="113"/>
      <c r="T66" s="115"/>
      <c r="U66" s="122">
        <f t="shared" ref="U66:U67" si="5">SUM(J66:N66)</f>
        <v>0</v>
      </c>
    </row>
    <row r="67" spans="1:21" s="117" customFormat="1" ht="18">
      <c r="A67" s="110"/>
      <c r="B67" s="119" t="s">
        <v>240</v>
      </c>
      <c r="C67" s="119"/>
      <c r="D67" s="113"/>
      <c r="E67" s="113" t="str">
        <f>Calc2!E51</f>
        <v>Sewerage: Large projects non-infrastructure</v>
      </c>
      <c r="F67" s="113"/>
      <c r="G67" s="120"/>
      <c r="H67" s="120"/>
      <c r="I67" s="120"/>
      <c r="J67" s="121">
        <f>Calc2!J51</f>
        <v>0</v>
      </c>
      <c r="K67" s="121">
        <f>Calc2!K51</f>
        <v>0</v>
      </c>
      <c r="L67" s="121">
        <f>Calc2!L51</f>
        <v>0</v>
      </c>
      <c r="M67" s="121">
        <f>Calc2!M51</f>
        <v>0</v>
      </c>
      <c r="N67" s="121">
        <f>Calc2!N51</f>
        <v>0</v>
      </c>
      <c r="O67" s="113"/>
      <c r="P67" s="113"/>
      <c r="Q67" s="113"/>
      <c r="R67" s="113"/>
      <c r="S67" s="113"/>
      <c r="T67" s="115"/>
      <c r="U67" s="122">
        <f t="shared" si="5"/>
        <v>0</v>
      </c>
    </row>
    <row r="68" spans="1:21" s="117" customFormat="1" ht="18">
      <c r="A68" s="110"/>
      <c r="B68" s="119" t="s">
        <v>241</v>
      </c>
      <c r="C68" s="118"/>
      <c r="D68" s="113"/>
      <c r="E68" s="113" t="str">
        <f>Calc2!E68</f>
        <v>Sewerage: Allowance capex (gross of adjustments)</v>
      </c>
      <c r="F68" s="113"/>
      <c r="G68" s="120"/>
      <c r="H68" s="120"/>
      <c r="I68" s="120"/>
      <c r="J68" s="121">
        <f>Calc2!J68</f>
        <v>0</v>
      </c>
      <c r="K68" s="121">
        <f>Calc2!K68</f>
        <v>0</v>
      </c>
      <c r="L68" s="121">
        <f>Calc2!L68</f>
        <v>0</v>
      </c>
      <c r="M68" s="121">
        <f>Calc2!M68</f>
        <v>0</v>
      </c>
      <c r="N68" s="121">
        <f>Calc2!N68</f>
        <v>0</v>
      </c>
      <c r="O68" s="113"/>
      <c r="P68" s="113"/>
      <c r="Q68" s="113"/>
      <c r="R68" s="113"/>
      <c r="S68" s="113"/>
      <c r="T68" s="115"/>
      <c r="U68" s="122">
        <f>SUM(J68:N68)</f>
        <v>0</v>
      </c>
    </row>
    <row r="69" spans="1:21" s="117" customFormat="1" ht="18">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8">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8">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8">
      <c r="A72" s="110"/>
      <c r="B72" s="119">
        <v>2.1</v>
      </c>
      <c r="C72" s="119"/>
      <c r="D72" s="113"/>
      <c r="E72" s="113" t="str">
        <f>Calc2!E94</f>
        <v>Water: CIS bid ratio</v>
      </c>
      <c r="F72" s="113"/>
      <c r="G72" s="124" t="e">
        <f>Calc2!G94</f>
        <v>#DIV/0!</v>
      </c>
      <c r="H72" s="120"/>
      <c r="I72" s="120"/>
      <c r="J72" s="121"/>
      <c r="K72" s="121"/>
      <c r="L72" s="121"/>
      <c r="M72" s="121"/>
      <c r="N72" s="121"/>
      <c r="O72" s="113"/>
      <c r="P72" s="113"/>
      <c r="Q72" s="113"/>
      <c r="R72" s="113"/>
      <c r="S72" s="113"/>
      <c r="T72" s="115"/>
      <c r="U72" s="122"/>
    </row>
    <row r="73" spans="1:21" s="117" customFormat="1" ht="18">
      <c r="A73" s="110"/>
      <c r="B73" s="119">
        <v>2.2000000000000002</v>
      </c>
      <c r="C73" s="119"/>
      <c r="D73" s="113"/>
      <c r="E73" s="113" t="str">
        <f>Calc2!E127</f>
        <v>Water: Additional income (applied at FD)</v>
      </c>
      <c r="F73" s="113"/>
      <c r="G73" s="124"/>
      <c r="H73" s="120"/>
      <c r="I73" s="120"/>
      <c r="J73" s="121" t="e">
        <f>Calc2!J127</f>
        <v>#DIV/0!</v>
      </c>
      <c r="K73" s="121" t="e">
        <f>Calc2!K127</f>
        <v>#DIV/0!</v>
      </c>
      <c r="L73" s="121" t="e">
        <f>Calc2!L127</f>
        <v>#DIV/0!</v>
      </c>
      <c r="M73" s="121" t="e">
        <f>Calc2!M127</f>
        <v>#DIV/0!</v>
      </c>
      <c r="N73" s="121" t="e">
        <f>Calc2!N127</f>
        <v>#DIV/0!</v>
      </c>
      <c r="O73" s="113"/>
      <c r="P73" s="113"/>
      <c r="Q73" s="113"/>
      <c r="R73" s="113"/>
      <c r="S73" s="113"/>
      <c r="T73" s="115"/>
      <c r="U73" s="122" t="e">
        <f>SUM(J73:N73)</f>
        <v>#DIV/0!</v>
      </c>
    </row>
    <row r="74" spans="1:21" s="117" customFormat="1" ht="18">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8">
      <c r="A75" s="110"/>
      <c r="B75" s="119">
        <v>2.2999999999999998</v>
      </c>
      <c r="C75" s="119"/>
      <c r="D75" s="113"/>
      <c r="E75" s="113" t="str">
        <f>Calc2!E99</f>
        <v>Sewerage: CIS bid ratio</v>
      </c>
      <c r="F75" s="113"/>
      <c r="G75" s="301">
        <f>Calc2!G99</f>
        <v>0</v>
      </c>
      <c r="H75" s="120"/>
      <c r="I75" s="120"/>
      <c r="J75" s="121"/>
      <c r="K75" s="121"/>
      <c r="L75" s="121"/>
      <c r="M75" s="121"/>
      <c r="N75" s="121"/>
      <c r="O75" s="113"/>
      <c r="P75" s="113"/>
      <c r="Q75" s="113"/>
      <c r="R75" s="113"/>
      <c r="S75" s="113"/>
      <c r="T75" s="115"/>
      <c r="U75" s="122"/>
    </row>
    <row r="76" spans="1:21" s="117" customFormat="1" ht="18">
      <c r="A76" s="110"/>
      <c r="B76" s="119">
        <v>2.4</v>
      </c>
      <c r="C76" s="119"/>
      <c r="D76" s="113"/>
      <c r="E76" s="113" t="str">
        <f>Calc2!E128</f>
        <v>Sewerage: Additional income (applied at FD)</v>
      </c>
      <c r="F76" s="113"/>
      <c r="G76" s="120"/>
      <c r="H76" s="120"/>
      <c r="I76" s="120"/>
      <c r="J76" s="121">
        <f>Calc2!J128</f>
        <v>0</v>
      </c>
      <c r="K76" s="121">
        <f>Calc2!K128</f>
        <v>0</v>
      </c>
      <c r="L76" s="121">
        <f>Calc2!L128</f>
        <v>0</v>
      </c>
      <c r="M76" s="121">
        <f>Calc2!M128</f>
        <v>0</v>
      </c>
      <c r="N76" s="121">
        <f>Calc2!N128</f>
        <v>0</v>
      </c>
      <c r="O76" s="113"/>
      <c r="P76" s="113"/>
      <c r="Q76" s="113"/>
      <c r="R76" s="113"/>
      <c r="S76" s="113"/>
      <c r="T76" s="115"/>
      <c r="U76" s="122">
        <f>SUM(J76:N76)</f>
        <v>0</v>
      </c>
    </row>
    <row r="77" spans="1:21" s="117" customFormat="1" ht="18">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8">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8"/>
    <row r="80" spans="1:21" s="41" customFormat="1" ht="18"/>
    <row r="81" s="41" customFormat="1" ht="18"/>
    <row r="82" s="41" customFormat="1" ht="18"/>
    <row r="83" s="41" customFormat="1" ht="18"/>
    <row r="84" s="41" customFormat="1" ht="18"/>
    <row r="85" s="41" customFormat="1" ht="18"/>
    <row r="86" s="41" customFormat="1" ht="18"/>
    <row r="87" s="41" customFormat="1" ht="18"/>
    <row r="88" s="41" customFormat="1" ht="18"/>
    <row r="89" s="41" customFormat="1" ht="18"/>
    <row r="90" s="41" customFormat="1" ht="18"/>
    <row r="91" s="41" customFormat="1" ht="18"/>
    <row r="92" s="41" customFormat="1" ht="18"/>
    <row r="93" s="41" customFormat="1" ht="18"/>
    <row r="94" s="41" customFormat="1" ht="18"/>
    <row r="95" s="41" customFormat="1" ht="18"/>
    <row r="96" s="41" customFormat="1" ht="18"/>
    <row r="97" s="41" customFormat="1" ht="18"/>
    <row r="98" s="41" customFormat="1" ht="18"/>
    <row r="99" s="41" customFormat="1" ht="18"/>
    <row r="100" s="41" customFormat="1" ht="18"/>
    <row r="101" s="41" customFormat="1" ht="18"/>
  </sheetData>
  <pageMargins left="0.7" right="0.7" top="0.75"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cols>
    <col min="1" max="1" width="1.85546875" customWidth="1"/>
    <col min="2" max="2" width="8.85546875" customWidth="1"/>
    <col min="3" max="3" width="3.42578125" customWidth="1"/>
    <col min="4" max="4" width="0" hidden="1" customWidth="1"/>
    <col min="5" max="5" width="93.85546875" bestFit="1" customWidth="1"/>
    <col min="6" max="14" width="17.42578125" customWidth="1"/>
    <col min="15" max="18" width="20.7109375" hidden="1" customWidth="1"/>
    <col min="19" max="19" width="18.28515625" hidden="1" customWidth="1"/>
    <col min="20" max="20" width="3.140625" customWidth="1"/>
    <col min="21" max="21" width="26.14062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IF(Input!G150="","",Input!G150)</f>
        <v>User entry text</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593</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8">
      <c r="A10" s="43"/>
      <c r="B10" s="45"/>
      <c r="C10" s="45"/>
      <c r="D10" s="46"/>
      <c r="E10" s="47"/>
      <c r="F10" s="47"/>
      <c r="G10" s="49"/>
      <c r="H10" s="49"/>
      <c r="I10" s="49"/>
      <c r="J10" s="50"/>
      <c r="K10" s="50"/>
      <c r="L10" s="50"/>
      <c r="M10" s="50"/>
      <c r="N10" s="50"/>
      <c r="O10" s="49"/>
      <c r="P10" s="49"/>
      <c r="Q10" s="49"/>
      <c r="R10" s="49"/>
      <c r="S10" s="49"/>
      <c r="T10" s="49"/>
      <c r="U10" s="292"/>
    </row>
    <row r="11" spans="1:21" ht="18">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305</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8">
      <c r="A15" s="110"/>
      <c r="B15" s="111">
        <v>1.1000000000000001</v>
      </c>
      <c r="C15" s="112"/>
      <c r="D15" s="113"/>
      <c r="E15" s="105" t="s">
        <v>306</v>
      </c>
      <c r="F15" s="105"/>
      <c r="G15" s="113"/>
      <c r="H15" s="113"/>
      <c r="I15" s="113"/>
      <c r="J15" s="114"/>
      <c r="K15" s="114"/>
      <c r="L15" s="114"/>
      <c r="M15" s="114"/>
      <c r="N15" s="114"/>
      <c r="O15" s="113"/>
      <c r="P15" s="113"/>
      <c r="Q15" s="113"/>
      <c r="R15" s="113"/>
      <c r="S15" s="113"/>
      <c r="T15" s="115"/>
      <c r="U15" s="294"/>
    </row>
    <row r="16" spans="1:21" s="117" customFormat="1" ht="18">
      <c r="A16" s="110"/>
      <c r="B16" s="118" t="s">
        <v>129</v>
      </c>
      <c r="C16" s="119"/>
      <c r="D16" s="113"/>
      <c r="E16" s="124" t="str">
        <f>Calc!E55</f>
        <v>Water: Company bid capex (gross of adjustments)</v>
      </c>
      <c r="F16" s="124"/>
      <c r="G16" s="113"/>
      <c r="H16" s="120"/>
      <c r="I16" s="120"/>
      <c r="J16" s="121">
        <f>Calc!J55</f>
        <v>0</v>
      </c>
      <c r="K16" s="121">
        <f>Calc!K55</f>
        <v>0</v>
      </c>
      <c r="L16" s="121">
        <f>Calc!L55</f>
        <v>0</v>
      </c>
      <c r="M16" s="121">
        <f>Calc!M55</f>
        <v>0</v>
      </c>
      <c r="N16" s="121">
        <f>Calc!N55</f>
        <v>0</v>
      </c>
      <c r="O16" s="113"/>
      <c r="P16" s="113"/>
      <c r="Q16" s="113"/>
      <c r="R16" s="113"/>
      <c r="S16" s="113"/>
      <c r="T16" s="115"/>
      <c r="U16" s="295">
        <f>SUM(J16:N16)</f>
        <v>0</v>
      </c>
    </row>
    <row r="17" spans="1:21" s="117" customFormat="1" ht="18">
      <c r="A17" s="110"/>
      <c r="B17" s="118" t="s">
        <v>131</v>
      </c>
      <c r="C17" s="119"/>
      <c r="D17" s="113"/>
      <c r="E17" s="124" t="str">
        <f>Calc!E56</f>
        <v>Water: Baseline capex (gross of adjustments)</v>
      </c>
      <c r="F17" s="124"/>
      <c r="G17" s="113"/>
      <c r="H17" s="120"/>
      <c r="I17" s="120"/>
      <c r="J17" s="121">
        <f>Calc!J56</f>
        <v>0</v>
      </c>
      <c r="K17" s="121">
        <f>Calc!K56</f>
        <v>0</v>
      </c>
      <c r="L17" s="121">
        <f>Calc!L56</f>
        <v>0</v>
      </c>
      <c r="M17" s="121">
        <f>Calc!M56</f>
        <v>0</v>
      </c>
      <c r="N17" s="121">
        <f>Calc!N56</f>
        <v>0</v>
      </c>
      <c r="O17" s="113"/>
      <c r="P17" s="113"/>
      <c r="Q17" s="113"/>
      <c r="R17" s="113"/>
      <c r="S17" s="113"/>
      <c r="T17" s="115"/>
      <c r="U17" s="295">
        <f t="shared" ref="U17:U18" si="0">SUM(J17:N17)</f>
        <v>0</v>
      </c>
    </row>
    <row r="18" spans="1:21" s="117" customFormat="1" ht="18">
      <c r="A18" s="110"/>
      <c r="B18" s="118" t="s">
        <v>132</v>
      </c>
      <c r="C18" s="119"/>
      <c r="D18" s="113"/>
      <c r="E18" s="124" t="str">
        <f>Calc!E57</f>
        <v>Water: Allowance capex (gross of adjustments)</v>
      </c>
      <c r="F18" s="124"/>
      <c r="G18" s="113"/>
      <c r="H18" s="286"/>
      <c r="I18" s="120"/>
      <c r="J18" s="121" t="e">
        <f>Calc!J57</f>
        <v>#DIV/0!</v>
      </c>
      <c r="K18" s="121" t="e">
        <f>Calc!K57</f>
        <v>#DIV/0!</v>
      </c>
      <c r="L18" s="121" t="e">
        <f>Calc!L57</f>
        <v>#DIV/0!</v>
      </c>
      <c r="M18" s="121" t="e">
        <f>Calc!M57</f>
        <v>#DIV/0!</v>
      </c>
      <c r="N18" s="121" t="e">
        <f>Calc!N57</f>
        <v>#DIV/0!</v>
      </c>
      <c r="O18" s="113"/>
      <c r="P18" s="113"/>
      <c r="Q18" s="113"/>
      <c r="R18" s="113"/>
      <c r="S18" s="113"/>
      <c r="T18" s="115"/>
      <c r="U18" s="295" t="e">
        <f t="shared" si="0"/>
        <v>#DIV/0!</v>
      </c>
    </row>
    <row r="19" spans="1:21" s="117" customFormat="1" ht="18">
      <c r="A19" s="110"/>
      <c r="B19" s="118" t="s">
        <v>133</v>
      </c>
      <c r="C19" s="119"/>
      <c r="D19" s="113"/>
      <c r="E19" s="124" t="str">
        <f>Calc!E94</f>
        <v>Water: CIS bid ratio</v>
      </c>
      <c r="F19" s="124"/>
      <c r="G19" s="301" t="e">
        <f>Calc!G94</f>
        <v>#DIV/0!</v>
      </c>
      <c r="H19" s="120"/>
      <c r="I19" s="120"/>
      <c r="J19" s="121"/>
      <c r="K19" s="121"/>
      <c r="L19" s="121"/>
      <c r="M19" s="121"/>
      <c r="N19" s="121"/>
      <c r="O19" s="113"/>
      <c r="P19" s="113"/>
      <c r="Q19" s="113"/>
      <c r="R19" s="113"/>
      <c r="S19" s="113"/>
      <c r="T19" s="115"/>
      <c r="U19" s="302"/>
    </row>
    <row r="20" spans="1:21" s="117" customFormat="1" ht="18">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8">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8">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8">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8">
      <c r="A24" s="110"/>
      <c r="B24" s="118" t="s">
        <v>136</v>
      </c>
      <c r="C24" s="119"/>
      <c r="D24" s="113"/>
      <c r="E24" s="113" t="str">
        <f>Calc!E62</f>
        <v>Water: Company bid capex (net of logging and IDoK)</v>
      </c>
      <c r="F24" s="113"/>
      <c r="G24" s="113"/>
      <c r="H24" s="120"/>
      <c r="I24" s="120"/>
      <c r="J24" s="121">
        <f>Calc!J62</f>
        <v>0</v>
      </c>
      <c r="K24" s="121">
        <f>Calc!K62</f>
        <v>0</v>
      </c>
      <c r="L24" s="121">
        <f>Calc!L62</f>
        <v>0</v>
      </c>
      <c r="M24" s="121">
        <f>Calc!M62</f>
        <v>0</v>
      </c>
      <c r="N24" s="121">
        <f>Calc!N62</f>
        <v>0</v>
      </c>
      <c r="O24" s="113"/>
      <c r="P24" s="113"/>
      <c r="Q24" s="113"/>
      <c r="R24" s="113"/>
      <c r="S24" s="113"/>
      <c r="T24" s="115"/>
      <c r="U24" s="295">
        <f t="shared" ref="U24:U26" si="2">SUM(J24:N24)</f>
        <v>0</v>
      </c>
    </row>
    <row r="25" spans="1:21" s="117" customFormat="1" ht="18">
      <c r="A25" s="110"/>
      <c r="B25" s="118" t="s">
        <v>137</v>
      </c>
      <c r="C25" s="119"/>
      <c r="D25" s="113"/>
      <c r="E25" s="113" t="str">
        <f>Calc!E63</f>
        <v>Water: Baseline capex (net of logging, IDoK and shortfalls)</v>
      </c>
      <c r="F25" s="113"/>
      <c r="G25" s="113"/>
      <c r="H25" s="120"/>
      <c r="I25" s="120"/>
      <c r="J25" s="121">
        <f>Calc!J63</f>
        <v>0</v>
      </c>
      <c r="K25" s="121">
        <f>Calc!K63</f>
        <v>0</v>
      </c>
      <c r="L25" s="121">
        <f>Calc!L63</f>
        <v>0</v>
      </c>
      <c r="M25" s="121">
        <f>Calc!M63</f>
        <v>0</v>
      </c>
      <c r="N25" s="121">
        <f>Calc!N63</f>
        <v>0</v>
      </c>
      <c r="O25" s="113"/>
      <c r="P25" s="113"/>
      <c r="Q25" s="113"/>
      <c r="R25" s="113"/>
      <c r="S25" s="113"/>
      <c r="T25" s="115"/>
      <c r="U25" s="295">
        <f t="shared" si="2"/>
        <v>0</v>
      </c>
    </row>
    <row r="26" spans="1:21" s="117" customFormat="1" ht="18">
      <c r="A26" s="110"/>
      <c r="B26" s="118" t="s">
        <v>138</v>
      </c>
      <c r="C26" s="119"/>
      <c r="D26" s="113"/>
      <c r="E26" s="113" t="str">
        <f>Calc!E64</f>
        <v>Water: Allowance capex (net of adjustments)</v>
      </c>
      <c r="F26" s="113"/>
      <c r="G26" s="113"/>
      <c r="H26" s="120"/>
      <c r="I26" s="120"/>
      <c r="J26" s="121" t="e">
        <f>Calc!J64</f>
        <v>#DIV/0!</v>
      </c>
      <c r="K26" s="121" t="e">
        <f>Calc!K64</f>
        <v>#DIV/0!</v>
      </c>
      <c r="L26" s="121" t="e">
        <f>Calc!L64</f>
        <v>#DIV/0!</v>
      </c>
      <c r="M26" s="121" t="e">
        <f>Calc!M64</f>
        <v>#DIV/0!</v>
      </c>
      <c r="N26" s="121" t="e">
        <f>Calc!N64</f>
        <v>#DIV/0!</v>
      </c>
      <c r="O26" s="113"/>
      <c r="P26" s="113"/>
      <c r="Q26" s="113"/>
      <c r="R26" s="113"/>
      <c r="S26" s="113"/>
      <c r="T26" s="115"/>
      <c r="U26" s="295" t="e">
        <f t="shared" si="2"/>
        <v>#DIV/0!</v>
      </c>
    </row>
    <row r="27" spans="1:21" s="117" customFormat="1" ht="18">
      <c r="A27" s="110"/>
      <c r="B27" s="118" t="s">
        <v>139</v>
      </c>
      <c r="C27" s="119"/>
      <c r="D27" s="113"/>
      <c r="E27" s="113" t="str">
        <f>Calc!E106</f>
        <v>Water: Restated CIS bid ratio</v>
      </c>
      <c r="F27" s="113"/>
      <c r="G27" s="301" t="e">
        <f>Calc!G106</f>
        <v>#DIV/0!</v>
      </c>
      <c r="H27" s="120"/>
      <c r="I27" s="120"/>
      <c r="J27" s="121"/>
      <c r="K27" s="121"/>
      <c r="L27" s="121"/>
      <c r="M27" s="121"/>
      <c r="N27" s="121"/>
      <c r="O27" s="113"/>
      <c r="P27" s="113"/>
      <c r="Q27" s="113"/>
      <c r="R27" s="113"/>
      <c r="S27" s="113"/>
      <c r="T27" s="115"/>
      <c r="U27" s="296"/>
    </row>
    <row r="28" spans="1:21" s="117" customFormat="1" ht="18">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8">
      <c r="A29" s="110"/>
      <c r="B29" s="111">
        <v>1.2</v>
      </c>
      <c r="C29" s="112"/>
      <c r="D29" s="113"/>
      <c r="E29" s="105" t="s">
        <v>307</v>
      </c>
      <c r="F29" s="105"/>
      <c r="G29" s="113"/>
      <c r="H29" s="113"/>
      <c r="I29" s="113"/>
      <c r="J29" s="114"/>
      <c r="K29" s="114"/>
      <c r="L29" s="114"/>
      <c r="M29" s="114"/>
      <c r="N29" s="114"/>
      <c r="O29" s="113"/>
      <c r="P29" s="113"/>
      <c r="Q29" s="113"/>
      <c r="R29" s="113"/>
      <c r="S29" s="113"/>
      <c r="T29" s="115"/>
      <c r="U29" s="294"/>
    </row>
    <row r="30" spans="1:21" s="117" customFormat="1" ht="18">
      <c r="A30" s="110"/>
      <c r="B30" s="118" t="s">
        <v>130</v>
      </c>
      <c r="C30" s="119"/>
      <c r="D30" s="113"/>
      <c r="E30" s="113" t="str">
        <f>Calc!E79&amp;" (adjusted for actual NI)"</f>
        <v>Water: Company bid capex (adjusted for actual NI)</v>
      </c>
      <c r="F30" s="113"/>
      <c r="G30" s="113"/>
      <c r="H30" s="120"/>
      <c r="I30" s="120"/>
      <c r="J30" s="121" t="e">
        <f>Calc!J79</f>
        <v>#DIV/0!</v>
      </c>
      <c r="K30" s="121" t="e">
        <f>Calc!K79</f>
        <v>#DIV/0!</v>
      </c>
      <c r="L30" s="121" t="e">
        <f>Calc!L79</f>
        <v>#DIV/0!</v>
      </c>
      <c r="M30" s="121" t="e">
        <f>Calc!M79</f>
        <v>#DIV/0!</v>
      </c>
      <c r="N30" s="121" t="e">
        <f>Calc!N79</f>
        <v>#DIV/0!</v>
      </c>
      <c r="O30" s="113"/>
      <c r="P30" s="113"/>
      <c r="Q30" s="113"/>
      <c r="R30" s="113"/>
      <c r="S30" s="113"/>
      <c r="T30" s="115"/>
      <c r="U30" s="295" t="e">
        <f t="shared" ref="U30:U33" si="3">SUM(J30:N30)</f>
        <v>#DIV/0!</v>
      </c>
    </row>
    <row r="31" spans="1:21" s="117" customFormat="1" ht="18">
      <c r="A31" s="110"/>
      <c r="B31" s="118" t="s">
        <v>142</v>
      </c>
      <c r="C31" s="118"/>
      <c r="D31" s="113"/>
      <c r="E31" s="113" t="str">
        <f>Calc!E80&amp;" (adjusted for actual NI)"</f>
        <v>Water: Baseline capex (adjusted for actual NI)</v>
      </c>
      <c r="F31" s="113"/>
      <c r="G31" s="113"/>
      <c r="H31" s="120"/>
      <c r="I31" s="120"/>
      <c r="J31" s="121" t="e">
        <f>Calc!J80</f>
        <v>#DIV/0!</v>
      </c>
      <c r="K31" s="121" t="e">
        <f>Calc!K80</f>
        <v>#DIV/0!</v>
      </c>
      <c r="L31" s="121" t="e">
        <f>Calc!L80</f>
        <v>#DIV/0!</v>
      </c>
      <c r="M31" s="121" t="e">
        <f>Calc!M80</f>
        <v>#DIV/0!</v>
      </c>
      <c r="N31" s="121" t="e">
        <f>Calc!N80</f>
        <v>#DIV/0!</v>
      </c>
      <c r="O31" s="113"/>
      <c r="P31" s="113"/>
      <c r="Q31" s="113"/>
      <c r="R31" s="113"/>
      <c r="S31" s="113"/>
      <c r="T31" s="115"/>
      <c r="U31" s="295" t="e">
        <f t="shared" si="3"/>
        <v>#DIV/0!</v>
      </c>
    </row>
    <row r="32" spans="1:21" s="117" customFormat="1" ht="18">
      <c r="A32" s="110"/>
      <c r="B32" s="118" t="s">
        <v>143</v>
      </c>
      <c r="C32" s="118"/>
      <c r="D32" s="113"/>
      <c r="E32" s="113" t="str">
        <f>Calc!E81&amp;" (adjusted for actual NI)"</f>
        <v>Water: Allowance capex (adjusted for actual NI)</v>
      </c>
      <c r="F32" s="113"/>
      <c r="G32" s="113"/>
      <c r="H32" s="120"/>
      <c r="I32" s="120"/>
      <c r="J32" s="121" t="e">
        <f>Calc!J81</f>
        <v>#DIV/0!</v>
      </c>
      <c r="K32" s="121" t="e">
        <f>Calc!K81</f>
        <v>#DIV/0!</v>
      </c>
      <c r="L32" s="121" t="e">
        <f>Calc!L81</f>
        <v>#DIV/0!</v>
      </c>
      <c r="M32" s="121" t="e">
        <f>Calc!M81</f>
        <v>#DIV/0!</v>
      </c>
      <c r="N32" s="121" t="e">
        <f>Calc!N81</f>
        <v>#DIV/0!</v>
      </c>
      <c r="O32" s="113"/>
      <c r="P32" s="113"/>
      <c r="Q32" s="113"/>
      <c r="R32" s="113"/>
      <c r="S32" s="113"/>
      <c r="T32" s="115"/>
      <c r="U32" s="295" t="e">
        <f t="shared" si="3"/>
        <v>#DIV/0!</v>
      </c>
    </row>
    <row r="33" spans="1:21" s="117" customFormat="1" ht="18">
      <c r="A33" s="110"/>
      <c r="B33" s="118" t="s">
        <v>144</v>
      </c>
      <c r="C33" s="118"/>
      <c r="D33" s="113"/>
      <c r="E33" s="113" t="str">
        <f>Calc!E82&amp;" (adjusted for actual NI)"</f>
        <v>Water: Actual capex (adjusted for actual NI)</v>
      </c>
      <c r="F33" s="113"/>
      <c r="G33" s="113"/>
      <c r="H33" s="120"/>
      <c r="I33" s="120"/>
      <c r="J33" s="121" t="e">
        <f>Calc!J82</f>
        <v>#DIV/0!</v>
      </c>
      <c r="K33" s="121" t="e">
        <f>Calc!K82</f>
        <v>#DIV/0!</v>
      </c>
      <c r="L33" s="121" t="e">
        <f>Calc!L82</f>
        <v>#DIV/0!</v>
      </c>
      <c r="M33" s="121" t="e">
        <f>Calc!M82</f>
        <v>#DIV/0!</v>
      </c>
      <c r="N33" s="121" t="e">
        <f>Calc!N82</f>
        <v>#DIV/0!</v>
      </c>
      <c r="O33" s="113"/>
      <c r="P33" s="113"/>
      <c r="Q33" s="113"/>
      <c r="R33" s="113"/>
      <c r="S33" s="113"/>
      <c r="T33" s="115"/>
      <c r="U33" s="295" t="e">
        <f t="shared" si="3"/>
        <v>#DIV/0!</v>
      </c>
    </row>
    <row r="34" spans="1:21" s="117" customFormat="1" ht="18">
      <c r="A34" s="110"/>
      <c r="B34" s="118" t="s">
        <v>145</v>
      </c>
      <c r="C34" s="118"/>
      <c r="D34" s="113"/>
      <c r="E34" s="113" t="str">
        <f>Calc!E116</f>
        <v>Water: CIS outturn ratio</v>
      </c>
      <c r="F34" s="113"/>
      <c r="G34" s="301" t="e">
        <f>Calc!G116</f>
        <v>#DIV/0!</v>
      </c>
      <c r="H34" s="287"/>
      <c r="I34" s="120"/>
      <c r="J34" s="121"/>
      <c r="K34" s="121"/>
      <c r="L34" s="121"/>
      <c r="M34" s="121"/>
      <c r="N34" s="121"/>
      <c r="O34" s="113"/>
      <c r="P34" s="113"/>
      <c r="Q34" s="113"/>
      <c r="R34" s="113"/>
      <c r="S34" s="113"/>
      <c r="T34" s="115"/>
      <c r="U34" s="296"/>
    </row>
    <row r="35" spans="1:21" s="117" customFormat="1" ht="18">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8">
      <c r="A36" s="110"/>
      <c r="B36" s="111">
        <v>1.3</v>
      </c>
      <c r="C36" s="112"/>
      <c r="D36" s="113"/>
      <c r="E36" s="105" t="s">
        <v>326</v>
      </c>
      <c r="F36" s="105"/>
      <c r="G36" s="113"/>
      <c r="H36" s="113"/>
      <c r="I36" s="113"/>
      <c r="J36" s="114"/>
      <c r="K36" s="114"/>
      <c r="L36" s="114"/>
      <c r="M36" s="114"/>
      <c r="N36" s="114"/>
      <c r="O36" s="113"/>
      <c r="P36" s="113"/>
      <c r="Q36" s="113"/>
      <c r="R36" s="113"/>
      <c r="S36" s="113"/>
      <c r="T36" s="115"/>
      <c r="U36" s="294"/>
    </row>
    <row r="37" spans="1:21" s="117" customFormat="1" ht="18">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t="e">
        <f>Calc!P124</f>
        <v>#DIV/0!</v>
      </c>
    </row>
    <row r="38" spans="1:21" s="117" customFormat="1" ht="18">
      <c r="A38" s="110"/>
      <c r="B38" s="118" t="s">
        <v>152</v>
      </c>
      <c r="C38" s="119"/>
      <c r="D38" s="113"/>
      <c r="E38" s="113" t="str">
        <f>Calc!E127</f>
        <v>Water: Additional income (applied at FD)</v>
      </c>
      <c r="F38" s="113"/>
      <c r="G38" s="113"/>
      <c r="H38" s="113"/>
      <c r="I38" s="113"/>
      <c r="J38" s="121" t="e">
        <f>Calc!J127</f>
        <v>#DIV/0!</v>
      </c>
      <c r="K38" s="121" t="e">
        <f>Calc!K127</f>
        <v>#DIV/0!</v>
      </c>
      <c r="L38" s="121" t="e">
        <f>Calc!L127</f>
        <v>#DIV/0!</v>
      </c>
      <c r="M38" s="121" t="e">
        <f>Calc!M127</f>
        <v>#DIV/0!</v>
      </c>
      <c r="N38" s="121" t="e">
        <f>Calc!N127</f>
        <v>#DIV/0!</v>
      </c>
      <c r="O38" s="113"/>
      <c r="P38" s="113"/>
      <c r="Q38" s="113"/>
      <c r="R38" s="113"/>
      <c r="S38" s="113"/>
      <c r="T38" s="115"/>
      <c r="U38" s="295" t="e">
        <f t="shared" ref="U38" si="4">SUM(J38:N38)</f>
        <v>#DIV/0!</v>
      </c>
    </row>
    <row r="39" spans="1:21" s="117" customFormat="1" ht="18">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t="e">
        <f>SUM(Calc!J187:N187)</f>
        <v>#DIV/0!</v>
      </c>
    </row>
    <row r="40" spans="1:21" s="117" customFormat="1" ht="18">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8">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329</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8">
      <c r="A44" s="110"/>
      <c r="B44" s="111">
        <v>2.1</v>
      </c>
      <c r="C44" s="112"/>
      <c r="D44" s="113"/>
      <c r="E44" s="105" t="s">
        <v>306</v>
      </c>
      <c r="F44" s="105"/>
      <c r="G44" s="113"/>
      <c r="H44" s="113"/>
      <c r="I44" s="113"/>
      <c r="J44" s="114"/>
      <c r="K44" s="114"/>
      <c r="L44" s="114"/>
      <c r="M44" s="114"/>
      <c r="N44" s="114"/>
      <c r="O44" s="113"/>
      <c r="P44" s="113"/>
      <c r="Q44" s="113"/>
      <c r="R44" s="113"/>
      <c r="S44" s="113"/>
      <c r="T44" s="115"/>
      <c r="U44" s="294"/>
    </row>
    <row r="45" spans="1:21" s="117" customFormat="1" ht="18">
      <c r="A45" s="110"/>
      <c r="B45" s="118" t="s">
        <v>330</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8">
      <c r="A46" s="110"/>
      <c r="B46" s="118" t="s">
        <v>331</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8">
      <c r="A47" s="110"/>
      <c r="B47" s="118" t="s">
        <v>332</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8">
      <c r="A48" s="110"/>
      <c r="B48" s="118" t="s">
        <v>333</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8">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8">
      <c r="A50" s="110"/>
      <c r="B50" s="118" t="s">
        <v>334</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8">
      <c r="A51" s="110"/>
      <c r="B51" s="118" t="s">
        <v>335</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8">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8">
      <c r="A53" s="110"/>
      <c r="B53" s="118" t="s">
        <v>336</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8">
      <c r="A54" s="110"/>
      <c r="B54" s="118" t="s">
        <v>337</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8">
      <c r="A55" s="110"/>
      <c r="B55" s="118" t="s">
        <v>338</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8">
      <c r="A56" s="110"/>
      <c r="B56" s="118" t="s">
        <v>339</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8">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8">
      <c r="A58" s="110"/>
      <c r="B58" s="111">
        <v>2.2000000000000002</v>
      </c>
      <c r="C58" s="112"/>
      <c r="D58" s="113"/>
      <c r="E58" s="105" t="s">
        <v>307</v>
      </c>
      <c r="F58" s="105"/>
      <c r="G58" s="113"/>
      <c r="H58" s="113"/>
      <c r="I58" s="113"/>
      <c r="J58" s="114"/>
      <c r="K58" s="114"/>
      <c r="L58" s="114"/>
      <c r="M58" s="114"/>
      <c r="N58" s="114"/>
      <c r="O58" s="113"/>
      <c r="P58" s="113"/>
      <c r="Q58" s="113"/>
      <c r="R58" s="113"/>
      <c r="S58" s="113"/>
      <c r="T58" s="115"/>
      <c r="U58" s="294"/>
    </row>
    <row r="59" spans="1:21" s="117" customFormat="1" ht="18">
      <c r="A59" s="110"/>
      <c r="B59" s="118" t="s">
        <v>340</v>
      </c>
      <c r="C59" s="119"/>
      <c r="D59" s="113"/>
      <c r="E59" s="113" t="str">
        <f>Calc!E84&amp;" (adjusted for actual NI)"</f>
        <v>Sewerage: Company bid capex (adjusted for actual NI)</v>
      </c>
      <c r="F59" s="113"/>
      <c r="G59" s="113"/>
      <c r="H59" s="120"/>
      <c r="I59" s="120"/>
      <c r="J59" s="121" t="e">
        <f>Calc!J84</f>
        <v>#DIV/0!</v>
      </c>
      <c r="K59" s="121" t="e">
        <f>Calc!K84</f>
        <v>#DIV/0!</v>
      </c>
      <c r="L59" s="121" t="e">
        <f>Calc!L84</f>
        <v>#DIV/0!</v>
      </c>
      <c r="M59" s="121" t="e">
        <f>Calc!M84</f>
        <v>#DIV/0!</v>
      </c>
      <c r="N59" s="121" t="e">
        <f>Calc!N84</f>
        <v>#DIV/0!</v>
      </c>
      <c r="O59" s="113"/>
      <c r="P59" s="113"/>
      <c r="Q59" s="113"/>
      <c r="R59" s="113"/>
      <c r="S59" s="113"/>
      <c r="T59" s="115"/>
      <c r="U59" s="295" t="e">
        <f t="shared" ref="U59:U62" si="8">SUM(J59:N59)</f>
        <v>#DIV/0!</v>
      </c>
    </row>
    <row r="60" spans="1:21" s="117" customFormat="1" ht="18">
      <c r="A60" s="110"/>
      <c r="B60" s="118" t="s">
        <v>341</v>
      </c>
      <c r="C60" s="118"/>
      <c r="D60" s="113"/>
      <c r="E60" s="113" t="str">
        <f>Calc!E85&amp;" (adjusted for actual NI)"</f>
        <v>Sewerage: Baseline capex (adjusted for actual NI)</v>
      </c>
      <c r="F60" s="113"/>
      <c r="G60" s="113"/>
      <c r="H60" s="120"/>
      <c r="I60" s="120"/>
      <c r="J60" s="121" t="e">
        <f>Calc!J85</f>
        <v>#DIV/0!</v>
      </c>
      <c r="K60" s="121" t="e">
        <f>Calc!K85</f>
        <v>#DIV/0!</v>
      </c>
      <c r="L60" s="121" t="e">
        <f>Calc!L85</f>
        <v>#DIV/0!</v>
      </c>
      <c r="M60" s="121" t="e">
        <f>Calc!M85</f>
        <v>#DIV/0!</v>
      </c>
      <c r="N60" s="121" t="e">
        <f>Calc!N85</f>
        <v>#DIV/0!</v>
      </c>
      <c r="O60" s="113"/>
      <c r="P60" s="113"/>
      <c r="Q60" s="113"/>
      <c r="R60" s="113"/>
      <c r="S60" s="113"/>
      <c r="T60" s="115"/>
      <c r="U60" s="295" t="e">
        <f t="shared" si="8"/>
        <v>#DIV/0!</v>
      </c>
    </row>
    <row r="61" spans="1:21" s="117" customFormat="1" ht="18">
      <c r="A61" s="110"/>
      <c r="B61" s="118" t="s">
        <v>342</v>
      </c>
      <c r="C61" s="118"/>
      <c r="D61" s="113"/>
      <c r="E61" s="113" t="str">
        <f>Calc!E86&amp;" (adjusted for actual NI)"</f>
        <v>Sewerage: Allowance capex (adjusted for actual NI)</v>
      </c>
      <c r="F61" s="113"/>
      <c r="G61" s="113"/>
      <c r="H61" s="120"/>
      <c r="I61" s="120"/>
      <c r="J61" s="121" t="e">
        <f>Calc!J86</f>
        <v>#DIV/0!</v>
      </c>
      <c r="K61" s="121" t="e">
        <f>Calc!K86</f>
        <v>#DIV/0!</v>
      </c>
      <c r="L61" s="121" t="e">
        <f>Calc!L86</f>
        <v>#DIV/0!</v>
      </c>
      <c r="M61" s="121" t="e">
        <f>Calc!M86</f>
        <v>#DIV/0!</v>
      </c>
      <c r="N61" s="121" t="e">
        <f>Calc!N86</f>
        <v>#DIV/0!</v>
      </c>
      <c r="O61" s="113"/>
      <c r="P61" s="113"/>
      <c r="Q61" s="113"/>
      <c r="R61" s="113"/>
      <c r="S61" s="113"/>
      <c r="T61" s="115"/>
      <c r="U61" s="295" t="e">
        <f t="shared" si="8"/>
        <v>#DIV/0!</v>
      </c>
    </row>
    <row r="62" spans="1:21" s="117" customFormat="1" ht="18">
      <c r="A62" s="110"/>
      <c r="B62" s="118" t="s">
        <v>343</v>
      </c>
      <c r="C62" s="118"/>
      <c r="D62" s="113"/>
      <c r="E62" s="113" t="str">
        <f>Calc!E87&amp;" (adjusted for actual NI)"</f>
        <v>Sewerage: Actual capex (adjusted for actual NI)</v>
      </c>
      <c r="F62" s="113"/>
      <c r="G62" s="113"/>
      <c r="H62" s="120"/>
      <c r="I62" s="120"/>
      <c r="J62" s="121" t="e">
        <f>Calc!J87</f>
        <v>#DIV/0!</v>
      </c>
      <c r="K62" s="121" t="e">
        <f>Calc!K87</f>
        <v>#DIV/0!</v>
      </c>
      <c r="L62" s="121" t="e">
        <f>Calc!L87</f>
        <v>#DIV/0!</v>
      </c>
      <c r="M62" s="121" t="e">
        <f>Calc!M87</f>
        <v>#DIV/0!</v>
      </c>
      <c r="N62" s="121" t="e">
        <f>Calc!N87</f>
        <v>#DIV/0!</v>
      </c>
      <c r="O62" s="113"/>
      <c r="P62" s="113"/>
      <c r="Q62" s="113"/>
      <c r="R62" s="113"/>
      <c r="S62" s="113"/>
      <c r="T62" s="115"/>
      <c r="U62" s="295" t="e">
        <f t="shared" si="8"/>
        <v>#DIV/0!</v>
      </c>
    </row>
    <row r="63" spans="1:21" s="117" customFormat="1" ht="18">
      <c r="A63" s="110"/>
      <c r="B63" s="118" t="s">
        <v>344</v>
      </c>
      <c r="C63" s="118"/>
      <c r="D63" s="113"/>
      <c r="E63" s="113" t="str">
        <f>Calc!E119</f>
        <v>Sewerage: CIS outturn ratio</v>
      </c>
      <c r="F63" s="113"/>
      <c r="G63" s="301" t="e">
        <f>Calc!G119</f>
        <v>#DIV/0!</v>
      </c>
      <c r="H63" s="287"/>
      <c r="I63" s="120"/>
      <c r="J63" s="121"/>
      <c r="K63" s="121"/>
      <c r="L63" s="121"/>
      <c r="M63" s="121"/>
      <c r="N63" s="121"/>
      <c r="O63" s="113"/>
      <c r="P63" s="113"/>
      <c r="Q63" s="113"/>
      <c r="R63" s="113"/>
      <c r="S63" s="113"/>
      <c r="T63" s="115"/>
      <c r="U63" s="296"/>
    </row>
    <row r="64" spans="1:21" s="117" customFormat="1" ht="18">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8">
      <c r="A65" s="110"/>
      <c r="B65" s="111">
        <v>2.2999999999999998</v>
      </c>
      <c r="C65" s="112"/>
      <c r="D65" s="113"/>
      <c r="E65" s="105" t="s">
        <v>326</v>
      </c>
      <c r="F65" s="105"/>
      <c r="G65" s="113"/>
      <c r="H65" s="113"/>
      <c r="I65" s="113"/>
      <c r="J65" s="114"/>
      <c r="K65" s="114"/>
      <c r="L65" s="114"/>
      <c r="M65" s="114"/>
      <c r="N65" s="114"/>
      <c r="O65" s="113"/>
      <c r="P65" s="113"/>
      <c r="Q65" s="113"/>
      <c r="R65" s="113"/>
      <c r="S65" s="113"/>
      <c r="T65" s="115"/>
      <c r="U65" s="294"/>
    </row>
    <row r="66" spans="1:24" s="117" customFormat="1" ht="18">
      <c r="A66" s="110"/>
      <c r="B66" s="118" t="s">
        <v>345</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t="e">
        <f>Calc!P125</f>
        <v>#DIV/0!</v>
      </c>
    </row>
    <row r="67" spans="1:24" s="117" customFormat="1" ht="18">
      <c r="A67" s="110"/>
      <c r="B67" s="118" t="s">
        <v>346</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8">
      <c r="A68" s="110"/>
      <c r="B68" s="118" t="s">
        <v>347</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8">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8">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8">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8">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8">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8">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8">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8">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8">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8">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8">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8">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8">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8">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8">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8">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8">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8">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8">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8">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8">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8">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8">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8">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8">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8">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8">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8">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8">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8">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8">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8">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8">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8">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8">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8">
      <c r="G104" s="113"/>
      <c r="H104" s="113"/>
      <c r="I104" s="113"/>
      <c r="J104" s="113"/>
      <c r="K104" s="113"/>
      <c r="L104" s="113"/>
      <c r="M104" s="113"/>
      <c r="N104" s="113"/>
      <c r="O104" s="113"/>
      <c r="P104" s="113"/>
      <c r="Q104" s="113"/>
      <c r="R104" s="113"/>
      <c r="S104" s="113"/>
      <c r="T104"/>
      <c r="U104" s="290"/>
    </row>
    <row r="105" spans="1:21" s="41" customFormat="1" ht="18">
      <c r="T105"/>
      <c r="U105" s="290"/>
    </row>
    <row r="106" spans="1:21" s="41" customFormat="1" ht="18">
      <c r="T106"/>
      <c r="U106" s="290"/>
    </row>
    <row r="107" spans="1:21" s="41" customFormat="1" ht="18">
      <c r="T107"/>
      <c r="U107" s="290"/>
    </row>
    <row r="108" spans="1:21" s="41" customFormat="1" ht="18">
      <c r="T108"/>
      <c r="U108" s="290"/>
    </row>
    <row r="109" spans="1:21" s="41" customFormat="1" ht="18">
      <c r="T109"/>
      <c r="U109" s="290"/>
    </row>
    <row r="110" spans="1:21" s="41" customFormat="1" ht="18">
      <c r="T110"/>
      <c r="U110" s="290"/>
    </row>
    <row r="111" spans="1:21" s="41" customFormat="1" ht="18">
      <c r="T111"/>
      <c r="U111" s="290"/>
    </row>
    <row r="112" spans="1:21" s="41" customFormat="1" ht="18">
      <c r="T112"/>
      <c r="U112" s="290"/>
    </row>
    <row r="113" spans="20:21" s="41" customFormat="1" ht="18">
      <c r="T113"/>
      <c r="U113" s="290"/>
    </row>
    <row r="114" spans="20:21" s="41" customFormat="1" ht="18">
      <c r="T114"/>
      <c r="U114" s="290"/>
    </row>
    <row r="115" spans="20:21" s="41" customFormat="1" ht="18">
      <c r="T115"/>
      <c r="U115" s="290"/>
    </row>
    <row r="116" spans="20:21" s="41" customFormat="1" ht="18">
      <c r="T116"/>
      <c r="U116" s="290"/>
    </row>
    <row r="117" spans="20:21" s="41" customFormat="1" ht="18">
      <c r="T117"/>
      <c r="U117" s="290"/>
    </row>
    <row r="118" spans="20:21" s="41" customFormat="1" ht="18">
      <c r="T118"/>
      <c r="U118" s="290"/>
    </row>
    <row r="119" spans="20:21" s="41" customFormat="1" ht="18">
      <c r="T119"/>
      <c r="U119" s="290"/>
    </row>
    <row r="120" spans="20:21" s="41" customFormat="1" ht="18">
      <c r="T120"/>
      <c r="U120" s="290"/>
    </row>
    <row r="121" spans="20:21" s="41" customFormat="1" ht="18">
      <c r="T121"/>
      <c r="U121" s="290"/>
    </row>
    <row r="122" spans="20:21" s="41" customFormat="1" ht="18">
      <c r="T122"/>
      <c r="U122" s="290"/>
    </row>
    <row r="123" spans="20:21" s="41" customFormat="1" ht="18">
      <c r="T123"/>
      <c r="U123" s="290"/>
    </row>
    <row r="124" spans="20:21" s="41" customFormat="1" ht="18">
      <c r="T124"/>
      <c r="U124" s="290"/>
    </row>
  </sheetData>
  <printOptions headings="1" gridLines="1"/>
  <pageMargins left="0.70866141732283472" right="0.70866141732283472" top="0.74803149606299213" bottom="0.74803149606299213" header="0.31496062992125984" footer="0.31496062992125984"/>
  <pageSetup paperSize="9" scale="38"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cols>
    <col min="1" max="1" width="1.85546875" customWidth="1"/>
    <col min="2" max="2" width="8.85546875" customWidth="1"/>
    <col min="3" max="3" width="3.42578125" customWidth="1"/>
    <col min="4" max="4" width="0" hidden="1" customWidth="1"/>
    <col min="5" max="5" width="93.85546875" bestFit="1" customWidth="1"/>
    <col min="6" max="14" width="17.42578125" customWidth="1"/>
    <col min="15" max="18" width="20.7109375" hidden="1" customWidth="1"/>
    <col min="19" max="19" width="18.28515625" hidden="1" customWidth="1"/>
    <col min="20" max="20" width="3.140625" customWidth="1"/>
    <col min="21" max="21" width="26.14062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IF(Input!G150="","",Input!G150)</f>
        <v>User entry text</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593</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8">
      <c r="A10" s="43"/>
      <c r="B10" s="45"/>
      <c r="C10" s="45"/>
      <c r="D10" s="46"/>
      <c r="E10" s="47"/>
      <c r="F10" s="47"/>
      <c r="G10" s="49"/>
      <c r="H10" s="49"/>
      <c r="I10" s="49"/>
      <c r="J10" s="50"/>
      <c r="K10" s="50"/>
      <c r="L10" s="50"/>
      <c r="M10" s="50"/>
      <c r="N10" s="50"/>
      <c r="O10" s="49"/>
      <c r="P10" s="49"/>
      <c r="Q10" s="49"/>
      <c r="R10" s="49"/>
      <c r="S10" s="49"/>
      <c r="T10" s="49"/>
      <c r="U10" s="292"/>
    </row>
    <row r="11" spans="1:21" ht="18">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305</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8">
      <c r="A15" s="110"/>
      <c r="B15" s="111">
        <v>1.1000000000000001</v>
      </c>
      <c r="C15" s="112"/>
      <c r="D15" s="113"/>
      <c r="E15" s="105" t="s">
        <v>306</v>
      </c>
      <c r="F15" s="105"/>
      <c r="G15" s="113"/>
      <c r="H15" s="113"/>
      <c r="I15" s="113"/>
      <c r="J15" s="114"/>
      <c r="K15" s="114"/>
      <c r="L15" s="114"/>
      <c r="M15" s="114"/>
      <c r="N15" s="114"/>
      <c r="O15" s="113"/>
      <c r="P15" s="113"/>
      <c r="Q15" s="113"/>
      <c r="R15" s="113"/>
      <c r="S15" s="113"/>
      <c r="T15" s="115"/>
      <c r="U15" s="294"/>
    </row>
    <row r="16" spans="1:21" s="117" customFormat="1" ht="18">
      <c r="A16" s="110"/>
      <c r="B16" s="118" t="s">
        <v>129</v>
      </c>
      <c r="C16" s="119"/>
      <c r="D16" s="113"/>
      <c r="E16" s="124" t="str">
        <f>Calc2!E55</f>
        <v>Water: Company bid capex (gross of adjustments)</v>
      </c>
      <c r="F16" s="124"/>
      <c r="G16" s="113"/>
      <c r="H16" s="120"/>
      <c r="I16" s="120"/>
      <c r="J16" s="121">
        <f>Calc2!J55</f>
        <v>0</v>
      </c>
      <c r="K16" s="121">
        <f>Calc2!K55</f>
        <v>0</v>
      </c>
      <c r="L16" s="121">
        <f>Calc2!L55</f>
        <v>0</v>
      </c>
      <c r="M16" s="121">
        <f>Calc2!M55</f>
        <v>0</v>
      </c>
      <c r="N16" s="121">
        <f>Calc2!N55</f>
        <v>0</v>
      </c>
      <c r="O16" s="113"/>
      <c r="P16" s="113"/>
      <c r="Q16" s="113"/>
      <c r="R16" s="113"/>
      <c r="S16" s="113"/>
      <c r="T16" s="115"/>
      <c r="U16" s="295">
        <f>SUM(J16:N16)</f>
        <v>0</v>
      </c>
    </row>
    <row r="17" spans="1:21" s="117" customFormat="1" ht="18">
      <c r="A17" s="110"/>
      <c r="B17" s="118" t="s">
        <v>131</v>
      </c>
      <c r="C17" s="119"/>
      <c r="D17" s="113"/>
      <c r="E17" s="124" t="str">
        <f>Calc2!E56</f>
        <v>Water: Baseline capex (gross of adjustments)</v>
      </c>
      <c r="F17" s="124"/>
      <c r="G17" s="113"/>
      <c r="H17" s="120"/>
      <c r="I17" s="120"/>
      <c r="J17" s="121">
        <f>Calc2!J56</f>
        <v>0</v>
      </c>
      <c r="K17" s="121">
        <f>Calc2!K56</f>
        <v>0</v>
      </c>
      <c r="L17" s="121">
        <f>Calc2!L56</f>
        <v>0</v>
      </c>
      <c r="M17" s="121">
        <f>Calc2!M56</f>
        <v>0</v>
      </c>
      <c r="N17" s="121">
        <f>Calc2!N56</f>
        <v>0</v>
      </c>
      <c r="O17" s="113"/>
      <c r="P17" s="113"/>
      <c r="Q17" s="113"/>
      <c r="R17" s="113"/>
      <c r="S17" s="113"/>
      <c r="T17" s="115"/>
      <c r="U17" s="295">
        <f t="shared" ref="U17:U18" si="0">SUM(J17:N17)</f>
        <v>0</v>
      </c>
    </row>
    <row r="18" spans="1:21" s="117" customFormat="1" ht="18">
      <c r="A18" s="110"/>
      <c r="B18" s="118" t="s">
        <v>132</v>
      </c>
      <c r="C18" s="119"/>
      <c r="D18" s="113"/>
      <c r="E18" s="124" t="str">
        <f>Calc2!E57</f>
        <v>Water: Allowance capex (gross of adjustments)</v>
      </c>
      <c r="F18" s="124"/>
      <c r="G18" s="113"/>
      <c r="H18" s="286"/>
      <c r="I18" s="120"/>
      <c r="J18" s="121" t="e">
        <f>Calc2!J57</f>
        <v>#DIV/0!</v>
      </c>
      <c r="K18" s="121" t="e">
        <f>Calc2!K57</f>
        <v>#DIV/0!</v>
      </c>
      <c r="L18" s="121" t="e">
        <f>Calc2!L57</f>
        <v>#DIV/0!</v>
      </c>
      <c r="M18" s="121" t="e">
        <f>Calc2!M57</f>
        <v>#DIV/0!</v>
      </c>
      <c r="N18" s="121" t="e">
        <f>Calc2!N57</f>
        <v>#DIV/0!</v>
      </c>
      <c r="O18" s="113"/>
      <c r="P18" s="113"/>
      <c r="Q18" s="113"/>
      <c r="R18" s="113"/>
      <c r="S18" s="113"/>
      <c r="T18" s="115"/>
      <c r="U18" s="295" t="e">
        <f t="shared" si="0"/>
        <v>#DIV/0!</v>
      </c>
    </row>
    <row r="19" spans="1:21" s="117" customFormat="1" ht="18">
      <c r="A19" s="110"/>
      <c r="B19" s="118" t="s">
        <v>133</v>
      </c>
      <c r="C19" s="119"/>
      <c r="D19" s="113"/>
      <c r="E19" s="124" t="str">
        <f>Calc2!E94</f>
        <v>Water: CIS bid ratio</v>
      </c>
      <c r="F19" s="124"/>
      <c r="G19" s="301" t="e">
        <f>Calc2!G94</f>
        <v>#DIV/0!</v>
      </c>
      <c r="H19" s="120"/>
      <c r="I19" s="120"/>
      <c r="J19" s="121"/>
      <c r="K19" s="121"/>
      <c r="L19" s="121"/>
      <c r="M19" s="121"/>
      <c r="N19" s="121"/>
      <c r="O19" s="113"/>
      <c r="P19" s="113"/>
      <c r="Q19" s="113"/>
      <c r="R19" s="113"/>
      <c r="S19" s="113"/>
      <c r="T19" s="115"/>
      <c r="U19" s="302"/>
    </row>
    <row r="20" spans="1:21" s="117" customFormat="1" ht="18">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8">
      <c r="A21" s="110"/>
      <c r="B21" s="118" t="s">
        <v>134</v>
      </c>
      <c r="C21" s="119"/>
      <c r="D21" s="113"/>
      <c r="E21" s="113" t="str">
        <f>Calc2!E59</f>
        <v>Water: Adjustments to company bid capex</v>
      </c>
      <c r="F21" s="113"/>
      <c r="G21" s="113"/>
      <c r="H21" s="120"/>
      <c r="I21" s="120"/>
      <c r="J21" s="121">
        <f>Calc2!J59</f>
        <v>0</v>
      </c>
      <c r="K21" s="121">
        <f>Calc2!K59</f>
        <v>0</v>
      </c>
      <c r="L21" s="121">
        <f>Calc2!L59</f>
        <v>0</v>
      </c>
      <c r="M21" s="121">
        <f>Calc2!M59</f>
        <v>0</v>
      </c>
      <c r="N21" s="121">
        <f>Calc2!N59</f>
        <v>0</v>
      </c>
      <c r="O21" s="113"/>
      <c r="P21" s="113"/>
      <c r="Q21" s="113"/>
      <c r="R21" s="113"/>
      <c r="S21" s="113"/>
      <c r="T21" s="115"/>
      <c r="U21" s="295">
        <f t="shared" ref="U21:U22" si="1">SUM(J21:N21)</f>
        <v>0</v>
      </c>
    </row>
    <row r="22" spans="1:21" s="117" customFormat="1" ht="18">
      <c r="A22" s="110"/>
      <c r="B22" s="118" t="s">
        <v>135</v>
      </c>
      <c r="C22" s="119"/>
      <c r="D22" s="113"/>
      <c r="E22" s="113" t="str">
        <f>Calc2!E60</f>
        <v>Water: Adjustments to baseline capex</v>
      </c>
      <c r="F22" s="113"/>
      <c r="G22" s="113"/>
      <c r="H22" s="120"/>
      <c r="I22" s="120"/>
      <c r="J22" s="121">
        <f>Calc2!J60</f>
        <v>0</v>
      </c>
      <c r="K22" s="121">
        <f>Calc2!K60</f>
        <v>0</v>
      </c>
      <c r="L22" s="121">
        <f>Calc2!L60</f>
        <v>0</v>
      </c>
      <c r="M22" s="121">
        <f>Calc2!M60</f>
        <v>0</v>
      </c>
      <c r="N22" s="121">
        <f>Calc2!N60</f>
        <v>0</v>
      </c>
      <c r="O22" s="113"/>
      <c r="P22" s="113"/>
      <c r="Q22" s="113"/>
      <c r="R22" s="113"/>
      <c r="S22" s="113"/>
      <c r="T22" s="115"/>
      <c r="U22" s="295">
        <f t="shared" si="1"/>
        <v>0</v>
      </c>
    </row>
    <row r="23" spans="1:21" s="117" customFormat="1" ht="18">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8">
      <c r="A24" s="110"/>
      <c r="B24" s="118" t="s">
        <v>136</v>
      </c>
      <c r="C24" s="119"/>
      <c r="D24" s="113"/>
      <c r="E24" s="113" t="str">
        <f>Calc2!E62</f>
        <v>Water: Company bid capex (net of logging and IDoK)</v>
      </c>
      <c r="F24" s="113"/>
      <c r="G24" s="113"/>
      <c r="H24" s="120"/>
      <c r="I24" s="120"/>
      <c r="J24" s="121">
        <f>Calc2!J62</f>
        <v>0</v>
      </c>
      <c r="K24" s="121">
        <f>Calc2!K62</f>
        <v>0</v>
      </c>
      <c r="L24" s="121">
        <f>Calc2!L62</f>
        <v>0</v>
      </c>
      <c r="M24" s="121">
        <f>Calc2!M62</f>
        <v>0</v>
      </c>
      <c r="N24" s="121">
        <f>Calc2!N62</f>
        <v>0</v>
      </c>
      <c r="O24" s="113"/>
      <c r="P24" s="113"/>
      <c r="Q24" s="113"/>
      <c r="R24" s="113"/>
      <c r="S24" s="113"/>
      <c r="T24" s="115"/>
      <c r="U24" s="295">
        <f t="shared" ref="U24:U26" si="2">SUM(J24:N24)</f>
        <v>0</v>
      </c>
    </row>
    <row r="25" spans="1:21" s="117" customFormat="1" ht="18">
      <c r="A25" s="110"/>
      <c r="B25" s="118" t="s">
        <v>137</v>
      </c>
      <c r="C25" s="119"/>
      <c r="D25" s="113"/>
      <c r="E25" s="113" t="str">
        <f>Calc2!E63</f>
        <v>Water: Baseline capex (net of logging, IDoK and shortfalls)</v>
      </c>
      <c r="F25" s="113"/>
      <c r="G25" s="113"/>
      <c r="H25" s="120"/>
      <c r="I25" s="120"/>
      <c r="J25" s="121">
        <f>Calc2!J63</f>
        <v>0</v>
      </c>
      <c r="K25" s="121">
        <f>Calc2!K63</f>
        <v>0</v>
      </c>
      <c r="L25" s="121">
        <f>Calc2!L63</f>
        <v>0</v>
      </c>
      <c r="M25" s="121">
        <f>Calc2!M63</f>
        <v>0</v>
      </c>
      <c r="N25" s="121">
        <f>Calc2!N63</f>
        <v>0</v>
      </c>
      <c r="O25" s="113"/>
      <c r="P25" s="113"/>
      <c r="Q25" s="113"/>
      <c r="R25" s="113"/>
      <c r="S25" s="113"/>
      <c r="T25" s="115"/>
      <c r="U25" s="295">
        <f t="shared" si="2"/>
        <v>0</v>
      </c>
    </row>
    <row r="26" spans="1:21" s="117" customFormat="1" ht="18">
      <c r="A26" s="110"/>
      <c r="B26" s="118" t="s">
        <v>138</v>
      </c>
      <c r="C26" s="119"/>
      <c r="D26" s="113"/>
      <c r="E26" s="113" t="str">
        <f>Calc2!E64</f>
        <v>Water: Allowance capex (net of adjustments)</v>
      </c>
      <c r="F26" s="113"/>
      <c r="G26" s="113"/>
      <c r="H26" s="120"/>
      <c r="I26" s="120"/>
      <c r="J26" s="121" t="e">
        <f>Calc2!J64</f>
        <v>#DIV/0!</v>
      </c>
      <c r="K26" s="121" t="e">
        <f>Calc2!K64</f>
        <v>#DIV/0!</v>
      </c>
      <c r="L26" s="121" t="e">
        <f>Calc2!L64</f>
        <v>#DIV/0!</v>
      </c>
      <c r="M26" s="121" t="e">
        <f>Calc2!M64</f>
        <v>#DIV/0!</v>
      </c>
      <c r="N26" s="121" t="e">
        <f>Calc2!N64</f>
        <v>#DIV/0!</v>
      </c>
      <c r="O26" s="113"/>
      <c r="P26" s="113"/>
      <c r="Q26" s="113"/>
      <c r="R26" s="113"/>
      <c r="S26" s="113"/>
      <c r="T26" s="115"/>
      <c r="U26" s="295" t="e">
        <f t="shared" si="2"/>
        <v>#DIV/0!</v>
      </c>
    </row>
    <row r="27" spans="1:21" s="117" customFormat="1" ht="18">
      <c r="A27" s="110"/>
      <c r="B27" s="118" t="s">
        <v>139</v>
      </c>
      <c r="C27" s="119"/>
      <c r="D27" s="113"/>
      <c r="E27" s="113" t="str">
        <f>Calc2!E106</f>
        <v>Water: Restated CIS bid ratio</v>
      </c>
      <c r="F27" s="113"/>
      <c r="G27" s="301" t="e">
        <f>Calc2!G106</f>
        <v>#DIV/0!</v>
      </c>
      <c r="H27" s="120"/>
      <c r="I27" s="120"/>
      <c r="J27" s="121"/>
      <c r="K27" s="121"/>
      <c r="L27" s="121"/>
      <c r="M27" s="121"/>
      <c r="N27" s="121"/>
      <c r="O27" s="113"/>
      <c r="P27" s="113"/>
      <c r="Q27" s="113"/>
      <c r="R27" s="113"/>
      <c r="S27" s="113"/>
      <c r="T27" s="115"/>
      <c r="U27" s="296"/>
    </row>
    <row r="28" spans="1:21" s="117" customFormat="1" ht="18">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8">
      <c r="A29" s="110"/>
      <c r="B29" s="111">
        <v>1.2</v>
      </c>
      <c r="C29" s="112"/>
      <c r="D29" s="113"/>
      <c r="E29" s="105" t="s">
        <v>307</v>
      </c>
      <c r="F29" s="105"/>
      <c r="G29" s="113"/>
      <c r="H29" s="113"/>
      <c r="I29" s="113"/>
      <c r="J29" s="114"/>
      <c r="K29" s="114"/>
      <c r="L29" s="114"/>
      <c r="M29" s="114"/>
      <c r="N29" s="114"/>
      <c r="O29" s="113"/>
      <c r="P29" s="113"/>
      <c r="Q29" s="113"/>
      <c r="R29" s="113"/>
      <c r="S29" s="113"/>
      <c r="T29" s="115"/>
      <c r="U29" s="294"/>
    </row>
    <row r="30" spans="1:21" s="117" customFormat="1" ht="18">
      <c r="A30" s="110"/>
      <c r="B30" s="118" t="s">
        <v>130</v>
      </c>
      <c r="C30" s="119"/>
      <c r="D30" s="113"/>
      <c r="E30" s="113" t="str">
        <f>Calc2!E79&amp;" (adjusted for actual NI)"</f>
        <v>Water: Company bid capex (adjusted for actual NI)</v>
      </c>
      <c r="F30" s="113"/>
      <c r="G30" s="113"/>
      <c r="H30" s="120"/>
      <c r="I30" s="120"/>
      <c r="J30" s="121" t="e">
        <f>Calc2!J79</f>
        <v>#DIV/0!</v>
      </c>
      <c r="K30" s="121" t="e">
        <f>Calc2!K79</f>
        <v>#DIV/0!</v>
      </c>
      <c r="L30" s="121" t="e">
        <f>Calc2!L79</f>
        <v>#DIV/0!</v>
      </c>
      <c r="M30" s="121" t="e">
        <f>Calc2!M79</f>
        <v>#DIV/0!</v>
      </c>
      <c r="N30" s="121" t="e">
        <f>Calc2!N79</f>
        <v>#DIV/0!</v>
      </c>
      <c r="O30" s="113"/>
      <c r="P30" s="113"/>
      <c r="Q30" s="113"/>
      <c r="R30" s="113"/>
      <c r="S30" s="113"/>
      <c r="T30" s="115"/>
      <c r="U30" s="295" t="e">
        <f t="shared" ref="U30:U33" si="3">SUM(J30:N30)</f>
        <v>#DIV/0!</v>
      </c>
    </row>
    <row r="31" spans="1:21" s="117" customFormat="1" ht="18">
      <c r="A31" s="110"/>
      <c r="B31" s="118" t="s">
        <v>142</v>
      </c>
      <c r="C31" s="118"/>
      <c r="D31" s="113"/>
      <c r="E31" s="113" t="str">
        <f>Calc2!E80&amp;" (adjusted for actual NI)"</f>
        <v>Water: Baseline capex (adjusted for actual NI)</v>
      </c>
      <c r="F31" s="113"/>
      <c r="G31" s="113"/>
      <c r="H31" s="120"/>
      <c r="I31" s="120"/>
      <c r="J31" s="121" t="e">
        <f>Calc2!J80</f>
        <v>#DIV/0!</v>
      </c>
      <c r="K31" s="121" t="e">
        <f>Calc2!K80</f>
        <v>#DIV/0!</v>
      </c>
      <c r="L31" s="121" t="e">
        <f>Calc2!L80</f>
        <v>#DIV/0!</v>
      </c>
      <c r="M31" s="121" t="e">
        <f>Calc2!M80</f>
        <v>#DIV/0!</v>
      </c>
      <c r="N31" s="121" t="e">
        <f>Calc2!N80</f>
        <v>#DIV/0!</v>
      </c>
      <c r="O31" s="113"/>
      <c r="P31" s="113"/>
      <c r="Q31" s="113"/>
      <c r="R31" s="113"/>
      <c r="S31" s="113"/>
      <c r="T31" s="115"/>
      <c r="U31" s="295" t="e">
        <f t="shared" si="3"/>
        <v>#DIV/0!</v>
      </c>
    </row>
    <row r="32" spans="1:21" s="117" customFormat="1" ht="18">
      <c r="A32" s="110"/>
      <c r="B32" s="118" t="s">
        <v>143</v>
      </c>
      <c r="C32" s="118"/>
      <c r="D32" s="113"/>
      <c r="E32" s="113" t="str">
        <f>Calc2!E81&amp;" (adjusted for actual NI)"</f>
        <v>Water: Allowance capex (adjusted for actual NI)</v>
      </c>
      <c r="F32" s="113"/>
      <c r="G32" s="113"/>
      <c r="H32" s="120"/>
      <c r="I32" s="120"/>
      <c r="J32" s="121" t="e">
        <f>Calc2!J81</f>
        <v>#DIV/0!</v>
      </c>
      <c r="K32" s="121" t="e">
        <f>Calc2!K81</f>
        <v>#DIV/0!</v>
      </c>
      <c r="L32" s="121" t="e">
        <f>Calc2!L81</f>
        <v>#DIV/0!</v>
      </c>
      <c r="M32" s="121" t="e">
        <f>Calc2!M81</f>
        <v>#DIV/0!</v>
      </c>
      <c r="N32" s="121" t="e">
        <f>Calc2!N81</f>
        <v>#DIV/0!</v>
      </c>
      <c r="O32" s="113"/>
      <c r="P32" s="113"/>
      <c r="Q32" s="113"/>
      <c r="R32" s="113"/>
      <c r="S32" s="113"/>
      <c r="T32" s="115"/>
      <c r="U32" s="295" t="e">
        <f t="shared" si="3"/>
        <v>#DIV/0!</v>
      </c>
    </row>
    <row r="33" spans="1:21" s="117" customFormat="1" ht="18">
      <c r="A33" s="110"/>
      <c r="B33" s="118" t="s">
        <v>144</v>
      </c>
      <c r="C33" s="118"/>
      <c r="D33" s="113"/>
      <c r="E33" s="113" t="str">
        <f>Calc2!E82&amp;" (adjusted for actual NI)"</f>
        <v>Water: Actual capex (adjusted for actual NI)</v>
      </c>
      <c r="F33" s="113"/>
      <c r="G33" s="113"/>
      <c r="H33" s="120"/>
      <c r="I33" s="120"/>
      <c r="J33" s="121" t="e">
        <f>Calc2!J82</f>
        <v>#DIV/0!</v>
      </c>
      <c r="K33" s="121" t="e">
        <f>Calc2!K82</f>
        <v>#DIV/0!</v>
      </c>
      <c r="L33" s="121" t="e">
        <f>Calc2!L82</f>
        <v>#DIV/0!</v>
      </c>
      <c r="M33" s="121" t="e">
        <f>Calc2!M82</f>
        <v>#DIV/0!</v>
      </c>
      <c r="N33" s="121" t="e">
        <f>Calc2!N82</f>
        <v>#DIV/0!</v>
      </c>
      <c r="O33" s="113"/>
      <c r="P33" s="113"/>
      <c r="Q33" s="113"/>
      <c r="R33" s="113"/>
      <c r="S33" s="113"/>
      <c r="T33" s="115"/>
      <c r="U33" s="295" t="e">
        <f t="shared" si="3"/>
        <v>#DIV/0!</v>
      </c>
    </row>
    <row r="34" spans="1:21" s="117" customFormat="1" ht="18">
      <c r="A34" s="110"/>
      <c r="B34" s="118" t="s">
        <v>145</v>
      </c>
      <c r="C34" s="118"/>
      <c r="D34" s="113"/>
      <c r="E34" s="113" t="str">
        <f>Calc2!E116</f>
        <v>Water: CIS outturn ratio</v>
      </c>
      <c r="F34" s="113"/>
      <c r="G34" s="301" t="e">
        <f>Calc2!G116</f>
        <v>#DIV/0!</v>
      </c>
      <c r="H34" s="287"/>
      <c r="I34" s="120"/>
      <c r="J34" s="121"/>
      <c r="K34" s="121"/>
      <c r="L34" s="121"/>
      <c r="M34" s="121"/>
      <c r="N34" s="121"/>
      <c r="O34" s="113"/>
      <c r="P34" s="113"/>
      <c r="Q34" s="113"/>
      <c r="R34" s="113"/>
      <c r="S34" s="113"/>
      <c r="T34" s="115"/>
      <c r="U34" s="296"/>
    </row>
    <row r="35" spans="1:21" s="117" customFormat="1" ht="18">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8">
      <c r="A36" s="110"/>
      <c r="B36" s="111">
        <v>1.3</v>
      </c>
      <c r="C36" s="112"/>
      <c r="D36" s="113"/>
      <c r="E36" s="105" t="s">
        <v>326</v>
      </c>
      <c r="F36" s="105"/>
      <c r="G36" s="113"/>
      <c r="H36" s="113"/>
      <c r="I36" s="113"/>
      <c r="J36" s="114"/>
      <c r="K36" s="114"/>
      <c r="L36" s="114"/>
      <c r="M36" s="114"/>
      <c r="N36" s="114"/>
      <c r="O36" s="113"/>
      <c r="P36" s="113"/>
      <c r="Q36" s="113"/>
      <c r="R36" s="113"/>
      <c r="S36" s="113"/>
      <c r="T36" s="115"/>
      <c r="U36" s="294"/>
    </row>
    <row r="37" spans="1:21" s="117" customFormat="1" ht="18">
      <c r="A37" s="110"/>
      <c r="B37" s="118" t="s">
        <v>151</v>
      </c>
      <c r="C37" s="119"/>
      <c r="D37" s="113"/>
      <c r="E37" s="113" t="str">
        <f>Calc2!E124</f>
        <v>Water: Total reward/(penalty)</v>
      </c>
      <c r="F37" s="113"/>
      <c r="G37" s="113"/>
      <c r="H37" s="120"/>
      <c r="I37" s="120"/>
      <c r="J37" s="121"/>
      <c r="K37" s="121"/>
      <c r="L37" s="121"/>
      <c r="M37" s="121"/>
      <c r="N37" s="121"/>
      <c r="O37" s="113"/>
      <c r="P37" s="113"/>
      <c r="Q37" s="113"/>
      <c r="R37" s="113"/>
      <c r="S37" s="113"/>
      <c r="T37" s="115"/>
      <c r="U37" s="295" t="e">
        <f>Calc2!P124</f>
        <v>#DIV/0!</v>
      </c>
    </row>
    <row r="38" spans="1:21" s="117" customFormat="1" ht="18">
      <c r="A38" s="110"/>
      <c r="B38" s="118" t="s">
        <v>152</v>
      </c>
      <c r="C38" s="119"/>
      <c r="D38" s="113"/>
      <c r="E38" s="113" t="str">
        <f>Calc2!E127</f>
        <v>Water: Additional income (applied at FD)</v>
      </c>
      <c r="F38" s="113"/>
      <c r="G38" s="113"/>
      <c r="H38" s="113"/>
      <c r="I38" s="113"/>
      <c r="J38" s="121" t="e">
        <f>Calc2!J127</f>
        <v>#DIV/0!</v>
      </c>
      <c r="K38" s="121" t="e">
        <f>Calc2!K127</f>
        <v>#DIV/0!</v>
      </c>
      <c r="L38" s="121" t="e">
        <f>Calc2!L127</f>
        <v>#DIV/0!</v>
      </c>
      <c r="M38" s="121" t="e">
        <f>Calc2!M127</f>
        <v>#DIV/0!</v>
      </c>
      <c r="N38" s="121" t="e">
        <f>Calc2!N127</f>
        <v>#DIV/0!</v>
      </c>
      <c r="O38" s="113"/>
      <c r="P38" s="113"/>
      <c r="Q38" s="113"/>
      <c r="R38" s="113"/>
      <c r="S38" s="113"/>
      <c r="T38" s="115"/>
      <c r="U38" s="295" t="e">
        <f t="shared" ref="U38" si="4">SUM(J38:N38)</f>
        <v>#DIV/0!</v>
      </c>
    </row>
    <row r="39" spans="1:21" s="117" customFormat="1" ht="18">
      <c r="A39" s="110"/>
      <c r="B39" s="118" t="s">
        <v>153</v>
      </c>
      <c r="C39" s="119"/>
      <c r="D39" s="113"/>
      <c r="E39" s="113" t="str">
        <f>Calc2!E187</f>
        <v>Water: Ex post reward/penalty</v>
      </c>
      <c r="F39" s="113"/>
      <c r="G39" s="113"/>
      <c r="H39" s="120"/>
      <c r="I39" s="120"/>
      <c r="J39" s="121"/>
      <c r="K39" s="121"/>
      <c r="L39" s="121"/>
      <c r="M39" s="121"/>
      <c r="N39" s="121"/>
      <c r="O39" s="113"/>
      <c r="P39" s="113"/>
      <c r="Q39" s="113"/>
      <c r="R39" s="113"/>
      <c r="S39" s="113"/>
      <c r="T39" s="115"/>
      <c r="U39" s="295" t="e">
        <f>SUM(Calc2!J187:N187)</f>
        <v>#DIV/0!</v>
      </c>
    </row>
    <row r="40" spans="1:21" s="117" customFormat="1" ht="18">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8">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329</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8">
      <c r="A44" s="110"/>
      <c r="B44" s="111">
        <v>2.1</v>
      </c>
      <c r="C44" s="112"/>
      <c r="D44" s="113"/>
      <c r="E44" s="105" t="s">
        <v>306</v>
      </c>
      <c r="F44" s="105"/>
      <c r="G44" s="113"/>
      <c r="H44" s="113"/>
      <c r="I44" s="113"/>
      <c r="J44" s="114"/>
      <c r="K44" s="114"/>
      <c r="L44" s="114"/>
      <c r="M44" s="114"/>
      <c r="N44" s="114"/>
      <c r="O44" s="113"/>
      <c r="P44" s="113"/>
      <c r="Q44" s="113"/>
      <c r="R44" s="113"/>
      <c r="S44" s="113"/>
      <c r="T44" s="115"/>
      <c r="U44" s="294"/>
    </row>
    <row r="45" spans="1:21" s="117" customFormat="1" ht="18">
      <c r="A45" s="110"/>
      <c r="B45" s="118" t="s">
        <v>330</v>
      </c>
      <c r="C45" s="119"/>
      <c r="D45" s="113"/>
      <c r="E45" s="124" t="str">
        <f>Calc2!E66</f>
        <v>Sewerage: Company bid capex (gross of adjustments)</v>
      </c>
      <c r="F45" s="124"/>
      <c r="G45" s="113"/>
      <c r="H45" s="120"/>
      <c r="I45" s="120"/>
      <c r="J45" s="121">
        <f>Calc2!J66</f>
        <v>0</v>
      </c>
      <c r="K45" s="121">
        <f>Calc2!K66</f>
        <v>0</v>
      </c>
      <c r="L45" s="121">
        <f>Calc2!L66</f>
        <v>0</v>
      </c>
      <c r="M45" s="121">
        <f>Calc2!M66</f>
        <v>0</v>
      </c>
      <c r="N45" s="121">
        <f>Calc2!N66</f>
        <v>0</v>
      </c>
      <c r="O45" s="113"/>
      <c r="P45" s="113"/>
      <c r="Q45" s="113"/>
      <c r="R45" s="113"/>
      <c r="S45" s="113"/>
      <c r="T45" s="115"/>
      <c r="U45" s="295">
        <f>SUM(J45:N45)</f>
        <v>0</v>
      </c>
    </row>
    <row r="46" spans="1:21" s="117" customFormat="1" ht="18">
      <c r="A46" s="110"/>
      <c r="B46" s="118" t="s">
        <v>331</v>
      </c>
      <c r="C46" s="119"/>
      <c r="D46" s="113"/>
      <c r="E46" s="124" t="str">
        <f>Calc2!E67</f>
        <v>Sewerage: Baseline capex (gross of adjustments)</v>
      </c>
      <c r="F46" s="124"/>
      <c r="G46" s="113"/>
      <c r="H46" s="120"/>
      <c r="I46" s="120"/>
      <c r="J46" s="121">
        <f>Calc2!J67</f>
        <v>0</v>
      </c>
      <c r="K46" s="121">
        <f>Calc2!K67</f>
        <v>0</v>
      </c>
      <c r="L46" s="121">
        <f>Calc2!L67</f>
        <v>0</v>
      </c>
      <c r="M46" s="121">
        <f>Calc2!M67</f>
        <v>0</v>
      </c>
      <c r="N46" s="121">
        <f>Calc2!N67</f>
        <v>0</v>
      </c>
      <c r="O46" s="113"/>
      <c r="P46" s="113"/>
      <c r="Q46" s="113"/>
      <c r="R46" s="113"/>
      <c r="S46" s="113"/>
      <c r="T46" s="115"/>
      <c r="U46" s="295">
        <f t="shared" ref="U46:U47" si="5">SUM(J46:N46)</f>
        <v>0</v>
      </c>
    </row>
    <row r="47" spans="1:21" s="117" customFormat="1" ht="18">
      <c r="A47" s="110"/>
      <c r="B47" s="118" t="s">
        <v>332</v>
      </c>
      <c r="C47" s="119"/>
      <c r="D47" s="113"/>
      <c r="E47" s="124" t="str">
        <f>Calc2!E68</f>
        <v>Sewerage: Allowance capex (gross of adjustments)</v>
      </c>
      <c r="F47" s="124"/>
      <c r="G47" s="113"/>
      <c r="H47" s="286"/>
      <c r="I47" s="120"/>
      <c r="J47" s="121">
        <f>Calc2!J68</f>
        <v>0</v>
      </c>
      <c r="K47" s="121">
        <f>Calc2!K68</f>
        <v>0</v>
      </c>
      <c r="L47" s="121">
        <f>Calc2!L68</f>
        <v>0</v>
      </c>
      <c r="M47" s="121">
        <f>Calc2!M68</f>
        <v>0</v>
      </c>
      <c r="N47" s="121">
        <f>Calc2!N68</f>
        <v>0</v>
      </c>
      <c r="O47" s="113"/>
      <c r="P47" s="113"/>
      <c r="Q47" s="113"/>
      <c r="R47" s="113"/>
      <c r="S47" s="113"/>
      <c r="T47" s="115"/>
      <c r="U47" s="295">
        <f t="shared" si="5"/>
        <v>0</v>
      </c>
    </row>
    <row r="48" spans="1:21" s="117" customFormat="1" ht="18">
      <c r="A48" s="110"/>
      <c r="B48" s="118" t="s">
        <v>333</v>
      </c>
      <c r="C48" s="119"/>
      <c r="D48" s="113"/>
      <c r="E48" s="124" t="str">
        <f>Calc2!E99</f>
        <v>Sewerage: CIS bid ratio</v>
      </c>
      <c r="F48" s="124"/>
      <c r="G48" s="301">
        <f>Calc2!G99</f>
        <v>0</v>
      </c>
      <c r="H48" s="120"/>
      <c r="I48" s="120"/>
      <c r="J48" s="121"/>
      <c r="K48" s="121"/>
      <c r="L48" s="121"/>
      <c r="M48" s="121"/>
      <c r="N48" s="121"/>
      <c r="O48" s="113"/>
      <c r="P48" s="113"/>
      <c r="Q48" s="113"/>
      <c r="R48" s="113"/>
      <c r="S48" s="113"/>
      <c r="T48" s="115"/>
      <c r="U48" s="296"/>
    </row>
    <row r="49" spans="1:21" s="117" customFormat="1" ht="18">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8">
      <c r="A50" s="110"/>
      <c r="B50" s="118" t="s">
        <v>334</v>
      </c>
      <c r="C50" s="119"/>
      <c r="D50" s="113"/>
      <c r="E50" s="113" t="str">
        <f>Calc2!E70</f>
        <v>Sewerage: Adjustments to company bid capex</v>
      </c>
      <c r="F50" s="113"/>
      <c r="G50" s="113"/>
      <c r="H50" s="120"/>
      <c r="I50" s="120"/>
      <c r="J50" s="121">
        <f>Calc2!J70</f>
        <v>0</v>
      </c>
      <c r="K50" s="121">
        <f>Calc2!K70</f>
        <v>0</v>
      </c>
      <c r="L50" s="121">
        <f>Calc2!L70</f>
        <v>0</v>
      </c>
      <c r="M50" s="121">
        <f>Calc2!M70</f>
        <v>0</v>
      </c>
      <c r="N50" s="121">
        <f>Calc2!N70</f>
        <v>0</v>
      </c>
      <c r="O50" s="113"/>
      <c r="P50" s="113"/>
      <c r="Q50" s="113"/>
      <c r="R50" s="113"/>
      <c r="S50" s="113"/>
      <c r="T50" s="115"/>
      <c r="U50" s="295">
        <f t="shared" ref="U50:U51" si="6">SUM(J50:N50)</f>
        <v>0</v>
      </c>
    </row>
    <row r="51" spans="1:21" s="117" customFormat="1" ht="18">
      <c r="A51" s="110"/>
      <c r="B51" s="118" t="s">
        <v>335</v>
      </c>
      <c r="C51" s="119"/>
      <c r="D51" s="113"/>
      <c r="E51" s="113" t="str">
        <f>Calc2!E71</f>
        <v>Sewerage: Adjustments to baseline capex</v>
      </c>
      <c r="F51" s="113"/>
      <c r="G51" s="113"/>
      <c r="H51" s="120"/>
      <c r="I51" s="120"/>
      <c r="J51" s="121">
        <f>Calc2!J71</f>
        <v>0</v>
      </c>
      <c r="K51" s="121">
        <f>Calc2!K71</f>
        <v>0</v>
      </c>
      <c r="L51" s="121">
        <f>Calc2!L71</f>
        <v>0</v>
      </c>
      <c r="M51" s="121">
        <f>Calc2!M71</f>
        <v>0</v>
      </c>
      <c r="N51" s="121">
        <f>Calc2!N71</f>
        <v>0</v>
      </c>
      <c r="O51" s="113"/>
      <c r="P51" s="113"/>
      <c r="Q51" s="113"/>
      <c r="R51" s="113"/>
      <c r="S51" s="113"/>
      <c r="T51" s="115"/>
      <c r="U51" s="295">
        <f t="shared" si="6"/>
        <v>0</v>
      </c>
    </row>
    <row r="52" spans="1:21" s="117" customFormat="1" ht="18">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8">
      <c r="A53" s="110"/>
      <c r="B53" s="118" t="s">
        <v>336</v>
      </c>
      <c r="C53" s="119"/>
      <c r="D53" s="113"/>
      <c r="E53" s="113" t="str">
        <f>Calc2!E73</f>
        <v>Sewerage: Company bid capex (net of logging and IDoK)</v>
      </c>
      <c r="F53" s="113"/>
      <c r="G53" s="113"/>
      <c r="H53" s="120"/>
      <c r="I53" s="120"/>
      <c r="J53" s="121">
        <f>Calc2!J73</f>
        <v>0</v>
      </c>
      <c r="K53" s="121">
        <f>Calc2!K73</f>
        <v>0</v>
      </c>
      <c r="L53" s="121">
        <f>Calc2!L73</f>
        <v>0</v>
      </c>
      <c r="M53" s="121">
        <f>Calc2!M73</f>
        <v>0</v>
      </c>
      <c r="N53" s="121">
        <f>Calc2!N73</f>
        <v>0</v>
      </c>
      <c r="O53" s="113"/>
      <c r="P53" s="113"/>
      <c r="Q53" s="113"/>
      <c r="R53" s="113"/>
      <c r="S53" s="113"/>
      <c r="T53" s="115"/>
      <c r="U53" s="295">
        <f t="shared" ref="U53:U55" si="7">SUM(J53:N53)</f>
        <v>0</v>
      </c>
    </row>
    <row r="54" spans="1:21" s="117" customFormat="1" ht="18">
      <c r="A54" s="110"/>
      <c r="B54" s="118" t="s">
        <v>337</v>
      </c>
      <c r="C54" s="119"/>
      <c r="D54" s="113"/>
      <c r="E54" s="113" t="str">
        <f>Calc2!E74</f>
        <v>Sewerage: Baseline capex (net of logging, IDoK and shortfalls)</v>
      </c>
      <c r="F54" s="113"/>
      <c r="G54" s="113"/>
      <c r="H54" s="120"/>
      <c r="I54" s="120"/>
      <c r="J54" s="121">
        <f>Calc2!J74</f>
        <v>0</v>
      </c>
      <c r="K54" s="121">
        <f>Calc2!K74</f>
        <v>0</v>
      </c>
      <c r="L54" s="121">
        <f>Calc2!L74</f>
        <v>0</v>
      </c>
      <c r="M54" s="121">
        <f>Calc2!M74</f>
        <v>0</v>
      </c>
      <c r="N54" s="121">
        <f>Calc2!N74</f>
        <v>0</v>
      </c>
      <c r="O54" s="113"/>
      <c r="P54" s="113"/>
      <c r="Q54" s="113"/>
      <c r="R54" s="113"/>
      <c r="S54" s="113"/>
      <c r="T54" s="115"/>
      <c r="U54" s="295">
        <f t="shared" si="7"/>
        <v>0</v>
      </c>
    </row>
    <row r="55" spans="1:21" s="117" customFormat="1" ht="18">
      <c r="A55" s="110"/>
      <c r="B55" s="118" t="s">
        <v>338</v>
      </c>
      <c r="C55" s="119"/>
      <c r="D55" s="113"/>
      <c r="E55" s="113" t="str">
        <f>Calc2!E75</f>
        <v>Sewerage: Allowance capex (net of adjustments)</v>
      </c>
      <c r="F55" s="113"/>
      <c r="G55" s="113"/>
      <c r="H55" s="120"/>
      <c r="I55" s="120"/>
      <c r="J55" s="121">
        <f>Calc2!J75</f>
        <v>0</v>
      </c>
      <c r="K55" s="121">
        <f>Calc2!K75</f>
        <v>0</v>
      </c>
      <c r="L55" s="121">
        <f>Calc2!L75</f>
        <v>0</v>
      </c>
      <c r="M55" s="121">
        <f>Calc2!M75</f>
        <v>0</v>
      </c>
      <c r="N55" s="121">
        <f>Calc2!N75</f>
        <v>0</v>
      </c>
      <c r="O55" s="113"/>
      <c r="P55" s="113"/>
      <c r="Q55" s="113"/>
      <c r="R55" s="113"/>
      <c r="S55" s="113"/>
      <c r="T55" s="115"/>
      <c r="U55" s="295">
        <f t="shared" si="7"/>
        <v>0</v>
      </c>
    </row>
    <row r="56" spans="1:21" s="117" customFormat="1" ht="18">
      <c r="A56" s="110"/>
      <c r="B56" s="118" t="s">
        <v>339</v>
      </c>
      <c r="C56" s="119"/>
      <c r="D56" s="113"/>
      <c r="E56" s="113" t="str">
        <f>Calc2!E110</f>
        <v>Sewerage: Restated CIS bid ratio</v>
      </c>
      <c r="F56" s="113"/>
      <c r="G56" s="301">
        <f>Calc2!G110</f>
        <v>0</v>
      </c>
      <c r="H56" s="120"/>
      <c r="I56" s="120"/>
      <c r="J56" s="121"/>
      <c r="K56" s="121"/>
      <c r="L56" s="121"/>
      <c r="M56" s="121"/>
      <c r="N56" s="121"/>
      <c r="O56" s="113"/>
      <c r="P56" s="113"/>
      <c r="Q56" s="113"/>
      <c r="R56" s="113"/>
      <c r="S56" s="113"/>
      <c r="T56" s="115"/>
      <c r="U56" s="296"/>
    </row>
    <row r="57" spans="1:21" s="117" customFormat="1" ht="18">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8">
      <c r="A58" s="110"/>
      <c r="B58" s="111">
        <v>2.2000000000000002</v>
      </c>
      <c r="C58" s="112"/>
      <c r="D58" s="113"/>
      <c r="E58" s="105" t="s">
        <v>307</v>
      </c>
      <c r="F58" s="105"/>
      <c r="G58" s="113"/>
      <c r="H58" s="113"/>
      <c r="I58" s="113"/>
      <c r="J58" s="114"/>
      <c r="K58" s="114"/>
      <c r="L58" s="114"/>
      <c r="M58" s="114"/>
      <c r="N58" s="114"/>
      <c r="O58" s="113"/>
      <c r="P58" s="113"/>
      <c r="Q58" s="113"/>
      <c r="R58" s="113"/>
      <c r="S58" s="113"/>
      <c r="T58" s="115"/>
      <c r="U58" s="294"/>
    </row>
    <row r="59" spans="1:21" s="117" customFormat="1" ht="18">
      <c r="A59" s="110"/>
      <c r="B59" s="118" t="s">
        <v>340</v>
      </c>
      <c r="C59" s="119"/>
      <c r="D59" s="113"/>
      <c r="E59" s="113" t="str">
        <f>Calc2!E84&amp;" (adjusted for actual NI)"</f>
        <v>Sewerage: Company bid capex (adjusted for actual NI)</v>
      </c>
      <c r="F59" s="113"/>
      <c r="G59" s="113"/>
      <c r="H59" s="120"/>
      <c r="I59" s="120"/>
      <c r="J59" s="121" t="e">
        <f>Calc2!J84</f>
        <v>#DIV/0!</v>
      </c>
      <c r="K59" s="121" t="e">
        <f>Calc2!K84</f>
        <v>#DIV/0!</v>
      </c>
      <c r="L59" s="121" t="e">
        <f>Calc2!L84</f>
        <v>#DIV/0!</v>
      </c>
      <c r="M59" s="121" t="e">
        <f>Calc2!M84</f>
        <v>#DIV/0!</v>
      </c>
      <c r="N59" s="121" t="e">
        <f>Calc2!N84</f>
        <v>#DIV/0!</v>
      </c>
      <c r="O59" s="113"/>
      <c r="P59" s="113"/>
      <c r="Q59" s="113"/>
      <c r="R59" s="113"/>
      <c r="S59" s="113"/>
      <c r="T59" s="115"/>
      <c r="U59" s="295" t="e">
        <f t="shared" ref="U59:U62" si="8">SUM(J59:N59)</f>
        <v>#DIV/0!</v>
      </c>
    </row>
    <row r="60" spans="1:21" s="117" customFormat="1" ht="18">
      <c r="A60" s="110"/>
      <c r="B60" s="118" t="s">
        <v>341</v>
      </c>
      <c r="C60" s="118"/>
      <c r="D60" s="113"/>
      <c r="E60" s="113" t="str">
        <f>Calc2!E85&amp;" (adjusted for actual NI)"</f>
        <v>Sewerage: Baseline capex (adjusted for actual NI)</v>
      </c>
      <c r="F60" s="113"/>
      <c r="G60" s="113"/>
      <c r="H60" s="120"/>
      <c r="I60" s="120"/>
      <c r="J60" s="121" t="e">
        <f>Calc2!J85</f>
        <v>#DIV/0!</v>
      </c>
      <c r="K60" s="121" t="e">
        <f>Calc2!K85</f>
        <v>#DIV/0!</v>
      </c>
      <c r="L60" s="121" t="e">
        <f>Calc2!L85</f>
        <v>#DIV/0!</v>
      </c>
      <c r="M60" s="121" t="e">
        <f>Calc2!M85</f>
        <v>#DIV/0!</v>
      </c>
      <c r="N60" s="121" t="e">
        <f>Calc2!N85</f>
        <v>#DIV/0!</v>
      </c>
      <c r="O60" s="113"/>
      <c r="P60" s="113"/>
      <c r="Q60" s="113"/>
      <c r="R60" s="113"/>
      <c r="S60" s="113"/>
      <c r="T60" s="115"/>
      <c r="U60" s="295" t="e">
        <f t="shared" si="8"/>
        <v>#DIV/0!</v>
      </c>
    </row>
    <row r="61" spans="1:21" s="117" customFormat="1" ht="18">
      <c r="A61" s="110"/>
      <c r="B61" s="118" t="s">
        <v>342</v>
      </c>
      <c r="C61" s="118"/>
      <c r="D61" s="113"/>
      <c r="E61" s="113" t="str">
        <f>Calc2!E86&amp;" (adjusted for actual NI)"</f>
        <v>Sewerage: Allowance capex (adjusted for actual NI)</v>
      </c>
      <c r="F61" s="113"/>
      <c r="G61" s="113"/>
      <c r="H61" s="120"/>
      <c r="I61" s="120"/>
      <c r="J61" s="121" t="e">
        <f>Calc2!J86</f>
        <v>#DIV/0!</v>
      </c>
      <c r="K61" s="121" t="e">
        <f>Calc2!K86</f>
        <v>#DIV/0!</v>
      </c>
      <c r="L61" s="121" t="e">
        <f>Calc2!L86</f>
        <v>#DIV/0!</v>
      </c>
      <c r="M61" s="121" t="e">
        <f>Calc2!M86</f>
        <v>#DIV/0!</v>
      </c>
      <c r="N61" s="121" t="e">
        <f>Calc2!N86</f>
        <v>#DIV/0!</v>
      </c>
      <c r="O61" s="113"/>
      <c r="P61" s="113"/>
      <c r="Q61" s="113"/>
      <c r="R61" s="113"/>
      <c r="S61" s="113"/>
      <c r="T61" s="115"/>
      <c r="U61" s="295" t="e">
        <f t="shared" si="8"/>
        <v>#DIV/0!</v>
      </c>
    </row>
    <row r="62" spans="1:21" s="117" customFormat="1" ht="18">
      <c r="A62" s="110"/>
      <c r="B62" s="118" t="s">
        <v>343</v>
      </c>
      <c r="C62" s="118"/>
      <c r="D62" s="113"/>
      <c r="E62" s="113" t="str">
        <f>Calc2!E87&amp;" (adjusted for actual NI)"</f>
        <v>Sewerage: Actual capex (adjusted for actual NI)</v>
      </c>
      <c r="F62" s="113"/>
      <c r="G62" s="113"/>
      <c r="H62" s="120"/>
      <c r="I62" s="120"/>
      <c r="J62" s="121" t="e">
        <f>Calc2!J87</f>
        <v>#DIV/0!</v>
      </c>
      <c r="K62" s="121" t="e">
        <f>Calc2!K87</f>
        <v>#DIV/0!</v>
      </c>
      <c r="L62" s="121" t="e">
        <f>Calc2!L87</f>
        <v>#DIV/0!</v>
      </c>
      <c r="M62" s="121" t="e">
        <f>Calc2!M87</f>
        <v>#DIV/0!</v>
      </c>
      <c r="N62" s="121" t="e">
        <f>Calc2!N87</f>
        <v>#DIV/0!</v>
      </c>
      <c r="O62" s="113"/>
      <c r="P62" s="113"/>
      <c r="Q62" s="113"/>
      <c r="R62" s="113"/>
      <c r="S62" s="113"/>
      <c r="T62" s="115"/>
      <c r="U62" s="295" t="e">
        <f t="shared" si="8"/>
        <v>#DIV/0!</v>
      </c>
    </row>
    <row r="63" spans="1:21" s="117" customFormat="1" ht="18">
      <c r="A63" s="110"/>
      <c r="B63" s="118" t="s">
        <v>344</v>
      </c>
      <c r="C63" s="118"/>
      <c r="D63" s="113"/>
      <c r="E63" s="113" t="str">
        <f>Calc2!E119</f>
        <v>Sewerage: CIS outturn ratio</v>
      </c>
      <c r="F63" s="113"/>
      <c r="G63" s="301" t="e">
        <f>Calc2!G119</f>
        <v>#DIV/0!</v>
      </c>
      <c r="H63" s="287"/>
      <c r="I63" s="120"/>
      <c r="J63" s="121"/>
      <c r="K63" s="121"/>
      <c r="L63" s="121"/>
      <c r="M63" s="121"/>
      <c r="N63" s="121"/>
      <c r="O63" s="113"/>
      <c r="P63" s="113"/>
      <c r="Q63" s="113"/>
      <c r="R63" s="113"/>
      <c r="S63" s="113"/>
      <c r="T63" s="115"/>
      <c r="U63" s="296"/>
    </row>
    <row r="64" spans="1:21" s="117" customFormat="1" ht="18">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8">
      <c r="A65" s="110"/>
      <c r="B65" s="111">
        <v>2.2999999999999998</v>
      </c>
      <c r="C65" s="112"/>
      <c r="D65" s="113"/>
      <c r="E65" s="105" t="s">
        <v>326</v>
      </c>
      <c r="F65" s="105"/>
      <c r="G65" s="113"/>
      <c r="H65" s="113"/>
      <c r="I65" s="113"/>
      <c r="J65" s="114"/>
      <c r="K65" s="114"/>
      <c r="L65" s="114"/>
      <c r="M65" s="114"/>
      <c r="N65" s="114"/>
      <c r="O65" s="113"/>
      <c r="P65" s="113"/>
      <c r="Q65" s="113"/>
      <c r="R65" s="113"/>
      <c r="S65" s="113"/>
      <c r="T65" s="115"/>
      <c r="U65" s="294"/>
    </row>
    <row r="66" spans="1:24" s="117" customFormat="1" ht="18">
      <c r="A66" s="110"/>
      <c r="B66" s="118" t="s">
        <v>345</v>
      </c>
      <c r="C66" s="119"/>
      <c r="D66" s="113"/>
      <c r="E66" s="113" t="str">
        <f>Calc2!E125</f>
        <v>Sewerage: Total reward/(penalty)</v>
      </c>
      <c r="F66" s="113"/>
      <c r="G66" s="113"/>
      <c r="H66" s="120"/>
      <c r="I66" s="120"/>
      <c r="J66" s="121"/>
      <c r="K66" s="121"/>
      <c r="L66" s="121"/>
      <c r="M66" s="121"/>
      <c r="N66" s="121"/>
      <c r="O66" s="113"/>
      <c r="P66" s="113"/>
      <c r="Q66" s="113"/>
      <c r="R66" s="113"/>
      <c r="S66" s="113"/>
      <c r="T66" s="115"/>
      <c r="U66" s="295" t="e">
        <f>Calc2!P125</f>
        <v>#DIV/0!</v>
      </c>
    </row>
    <row r="67" spans="1:24" s="117" customFormat="1" ht="18">
      <c r="A67" s="110"/>
      <c r="B67" s="118" t="s">
        <v>346</v>
      </c>
      <c r="C67" s="119"/>
      <c r="D67" s="113"/>
      <c r="E67" s="113" t="str">
        <f>Calc2!E128</f>
        <v>Sewerage: Additional income (applied at FD)</v>
      </c>
      <c r="F67" s="113"/>
      <c r="G67" s="113"/>
      <c r="H67" s="113"/>
      <c r="I67" s="113"/>
      <c r="J67" s="121">
        <f>Calc2!J128</f>
        <v>0</v>
      </c>
      <c r="K67" s="121">
        <f>Calc2!K128</f>
        <v>0</v>
      </c>
      <c r="L67" s="121">
        <f>Calc2!L128</f>
        <v>0</v>
      </c>
      <c r="M67" s="121">
        <f>Calc2!M128</f>
        <v>0</v>
      </c>
      <c r="N67" s="121">
        <f>Calc2!N128</f>
        <v>0</v>
      </c>
      <c r="O67" s="113"/>
      <c r="P67" s="113"/>
      <c r="Q67" s="113"/>
      <c r="R67" s="113"/>
      <c r="S67" s="113"/>
      <c r="T67" s="115"/>
      <c r="U67" s="295">
        <f t="shared" ref="U67" si="9">SUM(J67:N67)</f>
        <v>0</v>
      </c>
    </row>
    <row r="68" spans="1:24" s="117" customFormat="1" ht="18">
      <c r="A68" s="110"/>
      <c r="B68" s="118" t="s">
        <v>347</v>
      </c>
      <c r="C68" s="119"/>
      <c r="D68" s="113"/>
      <c r="E68" s="113" t="str">
        <f>Calc2!E188</f>
        <v>Sewerage: Ex post reward/penalty</v>
      </c>
      <c r="F68" s="113"/>
      <c r="G68" s="113"/>
      <c r="H68" s="120"/>
      <c r="I68" s="120"/>
      <c r="J68" s="121"/>
      <c r="K68" s="121"/>
      <c r="L68" s="121"/>
      <c r="M68" s="121"/>
      <c r="N68" s="121"/>
      <c r="O68" s="113"/>
      <c r="P68" s="113"/>
      <c r="Q68" s="113"/>
      <c r="R68" s="113"/>
      <c r="S68" s="113"/>
      <c r="T68" s="115"/>
      <c r="U68" s="295">
        <f>SUM(Calc2!J188:N188)</f>
        <v>0</v>
      </c>
    </row>
    <row r="69" spans="1:24" s="117" customFormat="1" ht="18">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8">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8">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8">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8">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8">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8">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8">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8">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8">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8">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8">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8">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8">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8">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8">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8">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8">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8">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8">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8">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8">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8">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8">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8">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8">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8">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8">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8">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8">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8">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8">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8">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8">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8">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8">
      <c r="G104" s="113"/>
      <c r="H104" s="113"/>
      <c r="I104" s="113"/>
      <c r="J104" s="113"/>
      <c r="K104" s="113"/>
      <c r="L104" s="113"/>
      <c r="M104" s="113"/>
      <c r="N104" s="113"/>
      <c r="O104" s="113"/>
      <c r="P104" s="113"/>
      <c r="Q104" s="113"/>
      <c r="R104" s="113"/>
      <c r="S104" s="113"/>
      <c r="T104"/>
      <c r="U104" s="290"/>
    </row>
    <row r="105" spans="1:21" s="41" customFormat="1" ht="18">
      <c r="T105"/>
      <c r="U105" s="290"/>
    </row>
    <row r="106" spans="1:21" s="41" customFormat="1" ht="18">
      <c r="T106"/>
      <c r="U106" s="290"/>
    </row>
    <row r="107" spans="1:21" s="41" customFormat="1" ht="18">
      <c r="T107"/>
      <c r="U107" s="290"/>
    </row>
    <row r="108" spans="1:21" s="41" customFormat="1" ht="18">
      <c r="T108"/>
      <c r="U108" s="290"/>
    </row>
    <row r="109" spans="1:21" s="41" customFormat="1" ht="18">
      <c r="T109"/>
      <c r="U109" s="290"/>
    </row>
    <row r="110" spans="1:21" s="41" customFormat="1" ht="18">
      <c r="T110"/>
      <c r="U110" s="290"/>
    </row>
    <row r="111" spans="1:21" s="41" customFormat="1" ht="18">
      <c r="T111"/>
      <c r="U111" s="290"/>
    </row>
    <row r="112" spans="1:21" s="41" customFormat="1" ht="18">
      <c r="T112"/>
      <c r="U112" s="290"/>
    </row>
    <row r="113" spans="20:21" s="41" customFormat="1" ht="18">
      <c r="T113"/>
      <c r="U113" s="290"/>
    </row>
    <row r="114" spans="20:21" s="41" customFormat="1" ht="18">
      <c r="T114"/>
      <c r="U114" s="290"/>
    </row>
    <row r="115" spans="20:21" s="41" customFormat="1" ht="18">
      <c r="T115"/>
      <c r="U115" s="290"/>
    </row>
    <row r="116" spans="20:21" s="41" customFormat="1" ht="18">
      <c r="T116"/>
      <c r="U116" s="290"/>
    </row>
    <row r="117" spans="20:21" s="41" customFormat="1" ht="18">
      <c r="T117"/>
      <c r="U117" s="290"/>
    </row>
    <row r="118" spans="20:21" s="41" customFormat="1" ht="18">
      <c r="T118"/>
      <c r="U118" s="290"/>
    </row>
    <row r="119" spans="20:21" s="41" customFormat="1" ht="18">
      <c r="T119"/>
      <c r="U119" s="290"/>
    </row>
    <row r="120" spans="20:21" s="41" customFormat="1" ht="18">
      <c r="T120"/>
      <c r="U120" s="290"/>
    </row>
    <row r="121" spans="20:21" s="41" customFormat="1" ht="18">
      <c r="T121"/>
      <c r="U121" s="290"/>
    </row>
    <row r="122" spans="20:21" s="41" customFormat="1" ht="18">
      <c r="T122"/>
      <c r="U122" s="290"/>
    </row>
    <row r="123" spans="20:21" s="41" customFormat="1" ht="18">
      <c r="T123"/>
      <c r="U123" s="290"/>
    </row>
    <row r="124" spans="20:21" s="41" customFormat="1" ht="18">
      <c r="T124"/>
      <c r="U124" s="290"/>
    </row>
  </sheetData>
  <printOptions headings="1" gridLines="1"/>
  <pageMargins left="0.70866141732283472" right="0.70866141732283472" top="0.74803149606299213" bottom="0.74803149606299213" header="0.31496062992125984" footer="0.31496062992125984"/>
  <pageSetup paperSize="9" scale="38"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cols>
    <col min="1" max="1" width="1.85546875" customWidth="1"/>
    <col min="3" max="3" width="18.140625" bestFit="1" customWidth="1"/>
    <col min="4" max="4" width="0" hidden="1" customWidth="1"/>
    <col min="5" max="5" width="125.42578125" customWidth="1"/>
    <col min="6" max="7" width="21.7109375" customWidth="1"/>
    <col min="8" max="9" width="21.7109375" hidden="1" customWidth="1"/>
    <col min="10" max="14" width="21.7109375" customWidth="1"/>
    <col min="15" max="15" width="20.7109375" customWidth="1"/>
    <col min="16" max="17" width="20.7109375" hidden="1" customWidth="1"/>
    <col min="18" max="19" width="9" hidden="1" customWidth="1"/>
    <col min="20" max="20" width="3.140625" customWidth="1"/>
    <col min="21" max="21" width="19.140625" customWidth="1"/>
    <col min="23" max="28" width="11.285156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IF(Input!G150="","",Input!G150)</f>
        <v>User entry text</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421</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8">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8">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t="e">
        <f>Calc!P149</f>
        <v>#DIV/0!</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t="e">
        <f>Calc!P153</f>
        <v>#DIV/0!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t="e">
        <f>Calc!P193</f>
        <v>#DIV/0!</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t="e">
        <f>Calc!P194</f>
        <v>#DIV/0!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t="e">
        <f>Calc!P196</f>
        <v>#DIV/0!</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t="e">
        <f>Calc!P197</f>
        <v>#DIV/0!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8">
      <c r="E23" s="94"/>
      <c r="F23" s="94"/>
    </row>
    <row r="24" spans="1:27" s="42" customFormat="1" ht="18"/>
    <row r="25" spans="1:27" s="42" customFormat="1" ht="18"/>
    <row r="26" spans="1:27" s="42" customFormat="1" ht="18"/>
    <row r="27" spans="1:27" s="42" customFormat="1" ht="18"/>
    <row r="28" spans="1:27" s="42" customFormat="1" ht="18"/>
    <row r="29" spans="1:27" s="42" customFormat="1" ht="18"/>
    <row r="30" spans="1:27" s="42" customFormat="1" ht="18"/>
    <row r="31" spans="1:27" s="42" customFormat="1" ht="18"/>
    <row r="32" spans="1:27" s="42" customFormat="1" ht="18"/>
    <row r="33" s="42" customFormat="1" ht="18"/>
    <row r="34" s="42" customFormat="1" ht="18"/>
    <row r="35" s="42" customFormat="1" ht="18"/>
    <row r="36" s="41" customFormat="1" ht="18"/>
    <row r="37" s="41" customFormat="1" ht="18"/>
    <row r="38" s="41" customFormat="1" ht="18"/>
    <row r="39" s="41" customFormat="1" ht="18"/>
    <row r="40" s="41" customFormat="1" ht="18"/>
    <row r="41" s="41" customFormat="1" ht="18"/>
    <row r="42" s="41" customFormat="1" ht="18"/>
    <row r="43" s="41" customFormat="1" ht="18"/>
    <row r="44" s="41" customFormat="1" ht="18"/>
    <row r="45" s="41" customFormat="1" ht="18"/>
  </sheetData>
  <pageMargins left="0.70866141732283472" right="0.70866141732283472" top="0.74803149606299213" bottom="0.74803149606299213" header="0.31496062992125984" footer="0.31496062992125984"/>
  <pageSetup paperSize="9" scale="50" fitToHeight="0" orientation="landscape"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cols>
    <col min="1" max="1" width="1.85546875" customWidth="1"/>
    <col min="3" max="3" width="18.140625" bestFit="1" customWidth="1"/>
    <col min="4" max="4" width="0" hidden="1" customWidth="1"/>
    <col min="5" max="5" width="125.42578125" customWidth="1"/>
    <col min="6" max="7" width="21.7109375" customWidth="1"/>
    <col min="8" max="9" width="21.7109375" hidden="1" customWidth="1"/>
    <col min="10" max="14" width="21.7109375" customWidth="1"/>
    <col min="15" max="15" width="20.7109375" customWidth="1"/>
    <col min="16" max="17" width="20.7109375" hidden="1" customWidth="1"/>
    <col min="18" max="19" width="9" hidden="1" customWidth="1"/>
    <col min="20" max="20" width="3.140625" customWidth="1"/>
    <col min="21" max="21" width="19.140625" customWidth="1"/>
    <col min="23" max="28" width="11.285156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IF(Input!G150="","",Input!G150)</f>
        <v>User entry text</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421</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8">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8">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Calc2!C149</f>
        <v>C00056_L012</v>
      </c>
      <c r="D13" s="54"/>
      <c r="E13" s="54" t="str">
        <f>Calc2!E149</f>
        <v>Water: Ex post RCV adjustment</v>
      </c>
      <c r="F13" s="54"/>
      <c r="G13" s="55"/>
      <c r="H13" s="55"/>
      <c r="I13" s="55"/>
      <c r="J13" s="92"/>
      <c r="K13" s="92"/>
      <c r="L13" s="92"/>
      <c r="M13" s="92"/>
      <c r="N13" s="92"/>
      <c r="O13" s="93" t="e">
        <f>Calc2!P149</f>
        <v>#DIV/0!</v>
      </c>
      <c r="P13" s="54"/>
      <c r="Q13" s="54"/>
      <c r="R13" s="54"/>
      <c r="S13" s="54"/>
      <c r="T13" s="87"/>
      <c r="U13" s="295"/>
      <c r="W13" s="89"/>
      <c r="X13" s="89"/>
      <c r="Y13" s="89"/>
      <c r="Z13" s="89"/>
      <c r="AA13" s="89"/>
    </row>
    <row r="14" spans="1:27" s="42" customFormat="1" ht="17.25" customHeight="1">
      <c r="A14" s="53"/>
      <c r="B14" s="54"/>
      <c r="C14" s="64" t="str">
        <f>Calc2!C153</f>
        <v>C00057_L012</v>
      </c>
      <c r="D14" s="54"/>
      <c r="E14" s="54" t="str">
        <f>Calc2!E153</f>
        <v>Sewerage: Ex post RCV adjustment</v>
      </c>
      <c r="F14" s="54"/>
      <c r="G14" s="55"/>
      <c r="H14" s="55"/>
      <c r="I14" s="55"/>
      <c r="J14" s="92"/>
      <c r="K14" s="92"/>
      <c r="L14" s="92"/>
      <c r="M14" s="92"/>
      <c r="N14" s="92"/>
      <c r="O14" s="93" t="e">
        <f>Calc2!P153</f>
        <v>#DIV/0!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Calc2!E193</f>
        <v>Water: Future value of ex post revenue adjustment of prior year annual adjustments</v>
      </c>
      <c r="F16" s="54"/>
      <c r="G16" s="55"/>
      <c r="H16" s="55"/>
      <c r="I16" s="55"/>
      <c r="J16" s="92"/>
      <c r="K16" s="92"/>
      <c r="L16" s="92"/>
      <c r="M16" s="92"/>
      <c r="N16" s="92"/>
      <c r="O16" s="93" t="e">
        <f>Calc2!P193</f>
        <v>#DIV/0!</v>
      </c>
      <c r="P16" s="54"/>
      <c r="Q16" s="54"/>
      <c r="R16" s="54"/>
      <c r="S16" s="54"/>
      <c r="T16" s="87"/>
      <c r="U16" s="85"/>
      <c r="W16" s="89"/>
      <c r="X16" s="89"/>
      <c r="Y16" s="89"/>
      <c r="Z16" s="89"/>
      <c r="AA16" s="89"/>
    </row>
    <row r="17" spans="1:27" s="42" customFormat="1" ht="17.25" customHeight="1">
      <c r="A17" s="53"/>
      <c r="B17" s="54"/>
      <c r="C17" s="64"/>
      <c r="D17" s="54"/>
      <c r="E17" s="54" t="str">
        <f>Calc2!E194</f>
        <v>Sewerage: Future value of ex post revenue adjustment of prior year annual adjustments</v>
      </c>
      <c r="F17" s="54"/>
      <c r="G17" s="55"/>
      <c r="H17" s="55"/>
      <c r="I17" s="55"/>
      <c r="J17" s="92"/>
      <c r="K17" s="92"/>
      <c r="L17" s="92"/>
      <c r="M17" s="92"/>
      <c r="N17" s="92"/>
      <c r="O17" s="93" t="e">
        <f>Calc2!P194</f>
        <v>#DIV/0!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Calc2!E196</f>
        <v>Water: Future value of ex post revenue adjustment of prior year annual adjustments (2012-13 prices)</v>
      </c>
      <c r="F19" s="54"/>
      <c r="G19" s="55"/>
      <c r="H19" s="55"/>
      <c r="I19" s="55"/>
      <c r="J19" s="92"/>
      <c r="K19" s="92"/>
      <c r="L19" s="92"/>
      <c r="M19" s="92"/>
      <c r="N19" s="92"/>
      <c r="O19" s="93" t="e">
        <f>Calc2!P196</f>
        <v>#DIV/0!</v>
      </c>
      <c r="P19" s="54"/>
      <c r="Q19" s="54"/>
      <c r="R19" s="54"/>
      <c r="S19" s="54"/>
      <c r="T19" s="87"/>
      <c r="U19" s="529"/>
      <c r="W19" s="89"/>
      <c r="X19" s="89"/>
      <c r="Y19" s="89"/>
      <c r="Z19" s="89"/>
      <c r="AA19" s="89"/>
    </row>
    <row r="20" spans="1:27" s="42" customFormat="1" ht="17.25" customHeight="1">
      <c r="A20" s="53"/>
      <c r="B20" s="54"/>
      <c r="C20" s="64"/>
      <c r="D20" s="54"/>
      <c r="E20" s="54" t="str">
        <f>Calc2!E197</f>
        <v>Sewerage: Future value of ex post revenue adjustment of prior year annual adjustments (2012-13 prices)</v>
      </c>
      <c r="F20" s="54"/>
      <c r="G20" s="55"/>
      <c r="H20" s="55"/>
      <c r="I20" s="55"/>
      <c r="J20" s="92"/>
      <c r="K20" s="92"/>
      <c r="L20" s="92"/>
      <c r="M20" s="92"/>
      <c r="N20" s="92"/>
      <c r="O20" s="93" t="e">
        <f>Calc2!P197</f>
        <v>#DIV/0!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8">
      <c r="E23" s="94"/>
      <c r="F23" s="94"/>
    </row>
    <row r="24" spans="1:27" s="42" customFormat="1" ht="18"/>
    <row r="25" spans="1:27" s="42" customFormat="1" ht="18"/>
    <row r="26" spans="1:27" s="42" customFormat="1" ht="18"/>
    <row r="27" spans="1:27" s="42" customFormat="1" ht="18"/>
    <row r="28" spans="1:27" s="42" customFormat="1" ht="18"/>
    <row r="29" spans="1:27" s="42" customFormat="1" ht="18"/>
    <row r="30" spans="1:27" s="42" customFormat="1" ht="18"/>
    <row r="31" spans="1:27" s="42" customFormat="1" ht="18"/>
    <row r="32" spans="1:27" s="42" customFormat="1" ht="18"/>
    <row r="33" s="42" customFormat="1" ht="18"/>
    <row r="34" s="42" customFormat="1" ht="18"/>
    <row r="35" s="42" customFormat="1" ht="18"/>
    <row r="36" s="41" customFormat="1" ht="18"/>
    <row r="37" s="41" customFormat="1" ht="18"/>
    <row r="38" s="41" customFormat="1" ht="18"/>
    <row r="39" s="41" customFormat="1" ht="18"/>
    <row r="40" s="41" customFormat="1" ht="18"/>
    <row r="41" s="41" customFormat="1" ht="18"/>
    <row r="42" s="41" customFormat="1" ht="18"/>
    <row r="43" s="41" customFormat="1" ht="18"/>
    <row r="44" s="41" customFormat="1" ht="18"/>
    <row r="45" s="41" customFormat="1" ht="18"/>
  </sheetData>
  <pageMargins left="0.70866141732283472" right="0.70866141732283472" top="0.74803149606299213" bottom="0.74803149606299213" header="0.31496062992125984" footer="0.31496062992125984"/>
  <pageSetup paperSize="9" scale="50" fitToHeight="0" orientation="landscape"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cols>
    <col min="1" max="1" width="19.285156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IF(B1&gt;Input!$O$146,Input!$O$135+Input!$O$134*Input!$O$146,IF(B1&gt;100,Input!$O$135+Input!$O$134*B1,Input!$O$126+Input!$O$125*B1))</f>
        <v>0</v>
      </c>
      <c r="C2" s="259">
        <f>IF(C1&gt;Input!$O$146,Input!$O$135+Input!$O$134*Input!$O$146,IF(C1&gt;100,Input!$O$135+Input!$O$134*C1,Input!$O$126+Input!$O$125*C1))</f>
        <v>0</v>
      </c>
      <c r="D2" s="259">
        <f>IF(D1&gt;Input!$O$146,Input!$O$135+Input!$O$134*Input!$O$146,IF(D1&gt;100,Input!$O$135+Input!$O$134*D1,Input!$O$126+Input!$O$125*D1))</f>
        <v>0</v>
      </c>
      <c r="E2" s="259">
        <f>IF(E1&gt;Input!$O$146,Input!$O$135+Input!$O$134*Input!$O$146,IF(E1&gt;100,Input!$O$135+Input!$O$134*E1,Input!$O$126+Input!$O$125*E1))</f>
        <v>0</v>
      </c>
      <c r="F2" s="259">
        <f>IF(F1&gt;Input!$O$146,Input!$O$135+Input!$O$134*Input!$O$146,IF(F1&gt;100,Input!$O$135+Input!$O$134*F1,Input!$O$126+Input!$O$125*F1))</f>
        <v>0</v>
      </c>
      <c r="G2" s="259">
        <f>IF(G1&gt;Input!$O$146,Input!$O$135+Input!$O$134*Input!$O$146,IF(G1&gt;100,Input!$O$135+Input!$O$134*G1,Input!$O$126+Input!$O$125*G1))</f>
        <v>0</v>
      </c>
      <c r="H2" s="259">
        <f>IF(H1&gt;Input!$O$146,Input!$O$135+Input!$O$134*Input!$O$146,IF(H1&gt;100,Input!$O$135+Input!$O$134*H1,Input!$O$126+Input!$O$125*H1))</f>
        <v>0</v>
      </c>
      <c r="I2" s="259">
        <f>IF(I1&gt;Input!$O$146,Input!$O$135+Input!$O$134*Input!$O$146,IF(I1&gt;100,Input!$O$135+Input!$O$134*I1,Input!$O$126+Input!$O$125*I1))</f>
        <v>0</v>
      </c>
      <c r="J2" s="259">
        <f>IF(J1&gt;Input!$O$146,Input!$O$135+Input!$O$134*Input!$O$146,IF(J1&gt;100,Input!$O$135+Input!$O$134*J1,Input!$O$126+Input!$O$125*J1))</f>
        <v>0</v>
      </c>
      <c r="K2" s="259">
        <f>IF(K1&gt;Input!$O$146,Input!$O$135+Input!$O$134*Input!$O$146,IF(K1&gt;100,Input!$O$135+Input!$O$134*K1,Input!$O$126+Input!$O$125*K1))</f>
        <v>0</v>
      </c>
      <c r="L2" s="259">
        <f>IF(L1&gt;Input!$O$146,Input!$O$135+Input!$O$134*Input!$O$146,IF(L1&gt;100,Input!$O$135+Input!$O$134*L1,Input!$O$126+Input!$O$125*L1))</f>
        <v>0</v>
      </c>
      <c r="M2" s="259">
        <f>IF(M1&gt;Input!$O$146,Input!$O$135+Input!$O$134*Input!$O$146,IF(M1&gt;100,Input!$O$135+Input!$O$134*M1,Input!$O$126+Input!$O$125*M1))</f>
        <v>0</v>
      </c>
      <c r="N2" s="259">
        <f>IF(N1&gt;Input!$O$146,Input!$O$135+Input!$O$134*Input!$O$146,IF(N1&gt;100,Input!$O$135+Input!$O$134*N1,Input!$O$126+Input!$O$125*N1))</f>
        <v>0</v>
      </c>
      <c r="O2" s="260">
        <f>IF(O1&gt;Input!$O$146,Input!$O$135+Input!$O$134*Input!$O$146,IF(O1&gt;100,Input!$O$135+Input!$O$134*O1,Input!$O$126+Input!$O$125*O1))</f>
        <v>0</v>
      </c>
    </row>
    <row r="3" spans="1:15" s="109" customFormat="1">
      <c r="A3" s="523" t="s">
        <v>51</v>
      </c>
      <c r="B3" s="258">
        <f>IF(B1&gt;Input!$O$146,Input!$O$137+Input!$O$136*Input!$O$146,IF(B1&gt;100,Input!$O$137+Input!$O$136*B1,Input!$O$128+Input!$O$127*B1))</f>
        <v>0</v>
      </c>
      <c r="C3" s="259">
        <f>IF(C1&gt;Input!$O$146,Input!$O$137+Input!$O$136*Input!$O$146,IF(C1&gt;100,Input!$O$137+Input!$O$136*C1,Input!$O$128+Input!$O$127*C1))</f>
        <v>0</v>
      </c>
      <c r="D3" s="259">
        <f>IF(D1&gt;Input!$O$146,Input!$O$137+Input!$O$136*Input!$O$146,IF(D1&gt;100,Input!$O$137+Input!$O$136*D1,Input!$O$128+Input!$O$127*D1))</f>
        <v>0</v>
      </c>
      <c r="E3" s="259">
        <f>IF(E1&gt;Input!$O$146,Input!$O$137+Input!$O$136*Input!$O$146,IF(E1&gt;100,Input!$O$137+Input!$O$136*E1,Input!$O$128+Input!$O$127*E1))</f>
        <v>0</v>
      </c>
      <c r="F3" s="259">
        <f>IF(F1&gt;Input!$O$146,Input!$O$137+Input!$O$136*Input!$O$146,IF(F1&gt;100,Input!$O$137+Input!$O$136*F1,Input!$O$128+Input!$O$127*F1))</f>
        <v>0</v>
      </c>
      <c r="G3" s="259">
        <f>IF(G1&gt;Input!$O$146,Input!$O$137+Input!$O$136*Input!$O$146,IF(G1&gt;100,Input!$O$137+Input!$O$136*G1,Input!$O$128+Input!$O$127*G1))</f>
        <v>0</v>
      </c>
      <c r="H3" s="259">
        <f>IF(H1&gt;Input!$O$146,Input!$O$137+Input!$O$136*Input!$O$146,IF(H1&gt;100,Input!$O$137+Input!$O$136*H1,Input!$O$128+Input!$O$127*H1))</f>
        <v>0</v>
      </c>
      <c r="I3" s="259">
        <f>IF(I1&gt;Input!$O$146,Input!$O$137+Input!$O$136*Input!$O$146,IF(I1&gt;100,Input!$O$137+Input!$O$136*I1,Input!$O$128+Input!$O$127*I1))</f>
        <v>0</v>
      </c>
      <c r="J3" s="259">
        <f>IF(J1&gt;Input!$O$146,Input!$O$137+Input!$O$136*Input!$O$146,IF(J1&gt;100,Input!$O$137+Input!$O$136*J1,Input!$O$128+Input!$O$127*J1))</f>
        <v>0</v>
      </c>
      <c r="K3" s="259">
        <f>IF(K1&gt;Input!$O$146,Input!$O$137+Input!$O$136*Input!$O$146,IF(K1&gt;100,Input!$O$137+Input!$O$136*K1,Input!$O$128+Input!$O$127*K1))</f>
        <v>0</v>
      </c>
      <c r="L3" s="259">
        <f>IF(L1&gt;Input!$O$146,Input!$O$137+Input!$O$136*Input!$O$146,IF(L1&gt;100,Input!$O$137+Input!$O$136*L1,Input!$O$128+Input!$O$127*L1))</f>
        <v>0</v>
      </c>
      <c r="M3" s="259">
        <f>IF(M1&gt;Input!$O$146,Input!$O$137+Input!$O$136*Input!$O$146,IF(M1&gt;100,Input!$O$137+Input!$O$136*M1,Input!$O$128+Input!$O$127*M1))</f>
        <v>0</v>
      </c>
      <c r="N3" s="259">
        <f>IF(N1&gt;Input!$O$146,Input!$O$137+Input!$O$136*Input!$O$146,IF(N1&gt;100,Input!$O$137+Input!$O$136*N1,Input!$O$128+Input!$O$127*N1))</f>
        <v>0</v>
      </c>
      <c r="O3" s="260">
        <f>IF(O1&gt;Input!$O$146,Input!$O$137+Input!$O$136*Input!$O$146,IF(O1&gt;100,Input!$O$137+Input!$O$136*O1,Input!$O$128+Input!$O$127*O1))</f>
        <v>0</v>
      </c>
    </row>
    <row r="4" spans="1:15" s="109" customFormat="1">
      <c r="A4" s="523" t="s">
        <v>53</v>
      </c>
      <c r="B4" s="265">
        <f>IF(B1&gt;Input!$O$146,Input!$O$140+Input!$O$139*Input!$O$146+Input!$O$138*Input!$O$146^2-(B1-Input!$O$146)*Input!$O$143,IF(B1&gt;100,Input!$O$140+Input!$O$139*B1+Input!$O$138*B1^2,Input!$O$131+Input!$O$130*B1+Input!$O$129*B1^2))</f>
        <v>0</v>
      </c>
      <c r="C4" s="264">
        <f>IF(C1&gt;Input!$O$146,Input!$O$140+Input!$O$139*Input!$O$146+Input!$O$138*Input!$O$146^2-(C1-Input!$O$146)*Input!$O$143,IF(C1&gt;100,Input!$O$140+Input!$O$139*C1+Input!$O$138*C1^2,Input!$O$131+Input!$O$130*C1+Input!$O$129*C1^2))</f>
        <v>0</v>
      </c>
      <c r="D4" s="264">
        <f>IF(D1&gt;Input!$O$146,Input!$O$140+Input!$O$139*Input!$O$146+Input!$O$138*Input!$O$146^2-(D1-Input!$O$146)*Input!$O$143,IF(D1&gt;100,Input!$O$140+Input!$O$139*D1+Input!$O$138*D1^2,Input!$O$131+Input!$O$130*D1+Input!$O$129*D1^2))</f>
        <v>0</v>
      </c>
      <c r="E4" s="264">
        <f>IF(E1&gt;Input!$O$146,Input!$O$140+Input!$O$139*Input!$O$146+Input!$O$138*Input!$O$146^2-(E1-Input!$O$146)*Input!$O$143,IF(E1&gt;100,Input!$O$140+Input!$O$139*E1+Input!$O$138*E1^2,Input!$O$131+Input!$O$130*E1+Input!$O$129*E1^2))</f>
        <v>0</v>
      </c>
      <c r="F4" s="264">
        <f>IF(F1&gt;Input!$O$146,Input!$O$140+Input!$O$139*Input!$O$146+Input!$O$138*Input!$O$146^2-(F1-Input!$O$146)*Input!$O$143,IF(F1&gt;100,Input!$O$140+Input!$O$139*F1+Input!$O$138*F1^2,Input!$O$131+Input!$O$130*F1+Input!$O$129*F1^2))</f>
        <v>0</v>
      </c>
      <c r="G4" s="264">
        <f>IF(G1&gt;Input!$O$146,Input!$O$140+Input!$O$139*Input!$O$146+Input!$O$138*Input!$O$146^2-(G1-Input!$O$146)*Input!$O$143,IF(G1&gt;100,Input!$O$140+Input!$O$139*G1+Input!$O$138*G1^2,Input!$O$131+Input!$O$130*G1+Input!$O$129*G1^2))</f>
        <v>0</v>
      </c>
      <c r="H4" s="264">
        <f>IF(H1&gt;Input!$O$146,Input!$O$140+Input!$O$139*Input!$O$146+Input!$O$138*Input!$O$146^2-(H1-Input!$O$146)*Input!$O$143,IF(H1&gt;100,Input!$O$140+Input!$O$139*H1+Input!$O$138*H1^2,Input!$O$131+Input!$O$130*H1+Input!$O$129*H1^2))</f>
        <v>0</v>
      </c>
      <c r="I4" s="264">
        <f>IF(I1&gt;Input!$O$146,Input!$O$140+Input!$O$139*Input!$O$146+Input!$O$138*Input!$O$146^2-(I1-Input!$O$146)*Input!$O$143,IF(I1&gt;100,Input!$O$140+Input!$O$139*I1+Input!$O$138*I1^2,Input!$O$131+Input!$O$130*I1+Input!$O$129*I1^2))</f>
        <v>0</v>
      </c>
      <c r="J4" s="264">
        <f>IF(J1&gt;Input!$O$146,Input!$O$140+Input!$O$139*Input!$O$146+Input!$O$138*Input!$O$146^2-(J1-Input!$O$146)*Input!$O$143,IF(J1&gt;100,Input!$O$140+Input!$O$139*J1+Input!$O$138*J1^2,Input!$O$131+Input!$O$130*J1+Input!$O$129*J1^2))</f>
        <v>0</v>
      </c>
      <c r="K4" s="264">
        <f>IF(K1&gt;Input!$O$146,Input!$O$140+Input!$O$139*Input!$O$146+Input!$O$138*Input!$O$146^2-(K1-Input!$O$146)*Input!$O$143,IF(K1&gt;100,Input!$O$140+Input!$O$139*K1+Input!$O$138*K1^2,Input!$O$131+Input!$O$130*K1+Input!$O$129*K1^2))</f>
        <v>0</v>
      </c>
      <c r="L4" s="268">
        <f>IF(L1&gt;Input!$O$146,Input!$O$140+Input!$O$139*Input!$O$146+Input!$O$138*Input!$O$146^2-(L1-Input!$O$146)*Input!$O$143,IF(L1&gt;100,Input!$O$140+Input!$O$139*L1+Input!$O$138*L1^2,Input!$O$131+Input!$O$130*L1+Input!$O$129*L1^2))</f>
        <v>0</v>
      </c>
      <c r="M4" s="268">
        <f>IF(M1&gt;Input!$O$146,Input!$O$140+Input!$O$139*Input!$O$146+Input!$O$138*Input!$O$146^2-(M1-Input!$O$146)*Input!$O$143,IF(M1&gt;100,Input!$O$140+Input!$O$139*M1+Input!$O$138*M1^2,Input!$O$131+Input!$O$130*M1+Input!$O$129*M1^2))</f>
        <v>0</v>
      </c>
      <c r="N4" s="268">
        <f>IF(N1&gt;Input!$O$146,Input!$O$140+Input!$O$139*Input!$O$146+Input!$O$138*Input!$O$146^2-(N1-Input!$O$146)*Input!$O$143,IF(N1&gt;100,Input!$O$140+Input!$O$139*N1+Input!$O$138*N1^2,Input!$O$131+Input!$O$130*N1+Input!$O$129*N1^2))</f>
        <v>0</v>
      </c>
      <c r="O4" s="271">
        <f>IF(O1&gt;Input!$O$146,Input!$O$140+Input!$O$139*Input!$O$146+Input!$O$138*Input!$O$146^2-(O1-Input!$O$146)*Input!$O$143,IF(O1&gt;100,Input!$O$140+Input!$O$139*O1+Input!$O$138*O1^2,Input!$O$131+Input!$O$130*O1+Input!$O$129*O1^2))</f>
        <v>0</v>
      </c>
    </row>
    <row r="5" spans="1:15" s="109" customFormat="1" ht="12.75" customHeight="1">
      <c r="A5" s="522">
        <v>70</v>
      </c>
      <c r="B5" s="261">
        <f t="shared" ref="B5:O19" si="0">(B$3-$A5)*B$2+B$4</f>
        <v>0</v>
      </c>
      <c r="C5" s="262">
        <f t="shared" si="0"/>
        <v>0</v>
      </c>
      <c r="D5" s="262">
        <f t="shared" si="0"/>
        <v>0</v>
      </c>
      <c r="E5" s="262">
        <f t="shared" si="0"/>
        <v>0</v>
      </c>
      <c r="F5" s="262">
        <f t="shared" si="0"/>
        <v>0</v>
      </c>
      <c r="G5" s="262">
        <f t="shared" si="0"/>
        <v>0</v>
      </c>
      <c r="H5" s="262">
        <f t="shared" si="0"/>
        <v>0</v>
      </c>
      <c r="I5" s="262">
        <f t="shared" si="0"/>
        <v>0</v>
      </c>
      <c r="J5" s="262">
        <f t="shared" si="0"/>
        <v>0</v>
      </c>
      <c r="K5" s="262">
        <f t="shared" si="0"/>
        <v>0</v>
      </c>
      <c r="L5" s="264">
        <f t="shared" si="0"/>
        <v>0</v>
      </c>
      <c r="M5" s="264">
        <f t="shared" si="0"/>
        <v>0</v>
      </c>
      <c r="N5" s="264">
        <f t="shared" si="0"/>
        <v>0</v>
      </c>
      <c r="O5" s="272">
        <f t="shared" si="0"/>
        <v>0</v>
      </c>
    </row>
    <row r="6" spans="1:15" s="109" customFormat="1">
      <c r="A6" s="523">
        <v>80</v>
      </c>
      <c r="B6" s="263">
        <f t="shared" si="0"/>
        <v>0</v>
      </c>
      <c r="C6" s="264">
        <f t="shared" si="0"/>
        <v>0</v>
      </c>
      <c r="D6" s="264">
        <f t="shared" si="0"/>
        <v>0</v>
      </c>
      <c r="E6" s="264">
        <f t="shared" si="0"/>
        <v>0</v>
      </c>
      <c r="F6" s="264">
        <f t="shared" si="0"/>
        <v>0</v>
      </c>
      <c r="G6" s="264">
        <f t="shared" si="0"/>
        <v>0</v>
      </c>
      <c r="H6" s="264">
        <f t="shared" si="0"/>
        <v>0</v>
      </c>
      <c r="I6" s="264">
        <f t="shared" si="0"/>
        <v>0</v>
      </c>
      <c r="J6" s="264">
        <f t="shared" si="0"/>
        <v>0</v>
      </c>
      <c r="K6" s="264">
        <f t="shared" si="0"/>
        <v>0</v>
      </c>
      <c r="L6" s="264">
        <f t="shared" si="0"/>
        <v>0</v>
      </c>
      <c r="M6" s="264">
        <f t="shared" si="0"/>
        <v>0</v>
      </c>
      <c r="N6" s="264">
        <f t="shared" si="0"/>
        <v>0</v>
      </c>
      <c r="O6" s="272">
        <f t="shared" si="0"/>
        <v>0</v>
      </c>
    </row>
    <row r="7" spans="1:15" s="109" customFormat="1">
      <c r="A7" s="523">
        <v>85</v>
      </c>
      <c r="B7" s="265">
        <f t="shared" si="0"/>
        <v>0</v>
      </c>
      <c r="C7" s="266">
        <f t="shared" si="0"/>
        <v>0</v>
      </c>
      <c r="D7" s="264">
        <f t="shared" si="0"/>
        <v>0</v>
      </c>
      <c r="E7" s="264">
        <f t="shared" si="0"/>
        <v>0</v>
      </c>
      <c r="F7" s="264">
        <f t="shared" si="0"/>
        <v>0</v>
      </c>
      <c r="G7" s="264">
        <f t="shared" si="0"/>
        <v>0</v>
      </c>
      <c r="H7" s="264">
        <f t="shared" si="0"/>
        <v>0</v>
      </c>
      <c r="I7" s="264">
        <f t="shared" si="0"/>
        <v>0</v>
      </c>
      <c r="J7" s="264">
        <f t="shared" si="0"/>
        <v>0</v>
      </c>
      <c r="K7" s="264">
        <f t="shared" si="0"/>
        <v>0</v>
      </c>
      <c r="L7" s="264">
        <f t="shared" si="0"/>
        <v>0</v>
      </c>
      <c r="M7" s="264">
        <f t="shared" si="0"/>
        <v>0</v>
      </c>
      <c r="N7" s="264">
        <f t="shared" si="0"/>
        <v>0</v>
      </c>
      <c r="O7" s="272">
        <f t="shared" si="0"/>
        <v>0</v>
      </c>
    </row>
    <row r="8" spans="1:15" s="109" customFormat="1">
      <c r="A8" s="523">
        <v>90</v>
      </c>
      <c r="B8" s="265">
        <f t="shared" si="0"/>
        <v>0</v>
      </c>
      <c r="C8" s="264">
        <f t="shared" si="0"/>
        <v>0</v>
      </c>
      <c r="D8" s="266">
        <f t="shared" si="0"/>
        <v>0</v>
      </c>
      <c r="E8" s="264">
        <f t="shared" si="0"/>
        <v>0</v>
      </c>
      <c r="F8" s="264">
        <f t="shared" si="0"/>
        <v>0</v>
      </c>
      <c r="G8" s="264">
        <f t="shared" si="0"/>
        <v>0</v>
      </c>
      <c r="H8" s="264">
        <f t="shared" si="0"/>
        <v>0</v>
      </c>
      <c r="I8" s="264">
        <f t="shared" si="0"/>
        <v>0</v>
      </c>
      <c r="J8" s="264">
        <f t="shared" si="0"/>
        <v>0</v>
      </c>
      <c r="K8" s="264">
        <f t="shared" si="0"/>
        <v>0</v>
      </c>
      <c r="L8" s="264">
        <f t="shared" si="0"/>
        <v>0</v>
      </c>
      <c r="M8" s="264">
        <f t="shared" si="0"/>
        <v>0</v>
      </c>
      <c r="N8" s="264">
        <f t="shared" si="0"/>
        <v>0</v>
      </c>
      <c r="O8" s="272">
        <f t="shared" si="0"/>
        <v>0</v>
      </c>
    </row>
    <row r="9" spans="1:15" s="109" customFormat="1">
      <c r="A9" s="523">
        <v>95</v>
      </c>
      <c r="B9" s="265">
        <f t="shared" si="0"/>
        <v>0</v>
      </c>
      <c r="C9" s="264">
        <f t="shared" si="0"/>
        <v>0</v>
      </c>
      <c r="D9" s="264">
        <f t="shared" si="0"/>
        <v>0</v>
      </c>
      <c r="E9" s="266">
        <f t="shared" si="0"/>
        <v>0</v>
      </c>
      <c r="F9" s="264">
        <f t="shared" si="0"/>
        <v>0</v>
      </c>
      <c r="G9" s="264">
        <f t="shared" si="0"/>
        <v>0</v>
      </c>
      <c r="H9" s="264">
        <f t="shared" si="0"/>
        <v>0</v>
      </c>
      <c r="I9" s="264">
        <f t="shared" si="0"/>
        <v>0</v>
      </c>
      <c r="J9" s="264">
        <f t="shared" si="0"/>
        <v>0</v>
      </c>
      <c r="K9" s="264">
        <f t="shared" si="0"/>
        <v>0</v>
      </c>
      <c r="L9" s="264">
        <f t="shared" si="0"/>
        <v>0</v>
      </c>
      <c r="M9" s="264">
        <f t="shared" si="0"/>
        <v>0</v>
      </c>
      <c r="N9" s="264">
        <f t="shared" si="0"/>
        <v>0</v>
      </c>
      <c r="O9" s="272">
        <f t="shared" si="0"/>
        <v>0</v>
      </c>
    </row>
    <row r="10" spans="1:15" s="109" customFormat="1">
      <c r="A10" s="523">
        <v>100</v>
      </c>
      <c r="B10" s="265">
        <f t="shared" si="0"/>
        <v>0</v>
      </c>
      <c r="C10" s="264">
        <f t="shared" si="0"/>
        <v>0</v>
      </c>
      <c r="D10" s="264">
        <f t="shared" si="0"/>
        <v>0</v>
      </c>
      <c r="E10" s="264">
        <f t="shared" si="0"/>
        <v>0</v>
      </c>
      <c r="F10" s="266">
        <f t="shared" si="0"/>
        <v>0</v>
      </c>
      <c r="G10" s="264">
        <f t="shared" si="0"/>
        <v>0</v>
      </c>
      <c r="H10" s="264">
        <f t="shared" si="0"/>
        <v>0</v>
      </c>
      <c r="I10" s="264">
        <f t="shared" si="0"/>
        <v>0</v>
      </c>
      <c r="J10" s="264">
        <f t="shared" si="0"/>
        <v>0</v>
      </c>
      <c r="K10" s="264">
        <f t="shared" si="0"/>
        <v>0</v>
      </c>
      <c r="L10" s="264">
        <f t="shared" si="0"/>
        <v>0</v>
      </c>
      <c r="M10" s="264">
        <f t="shared" si="0"/>
        <v>0</v>
      </c>
      <c r="N10" s="264">
        <f t="shared" si="0"/>
        <v>0</v>
      </c>
      <c r="O10" s="272">
        <f t="shared" si="0"/>
        <v>0</v>
      </c>
    </row>
    <row r="11" spans="1:15" s="109" customFormat="1">
      <c r="A11" s="523">
        <v>105</v>
      </c>
      <c r="B11" s="265">
        <f t="shared" si="0"/>
        <v>0</v>
      </c>
      <c r="C11" s="264">
        <f t="shared" si="0"/>
        <v>0</v>
      </c>
      <c r="D11" s="264">
        <f t="shared" si="0"/>
        <v>0</v>
      </c>
      <c r="E11" s="264">
        <f t="shared" si="0"/>
        <v>0</v>
      </c>
      <c r="F11" s="264">
        <f t="shared" si="0"/>
        <v>0</v>
      </c>
      <c r="G11" s="266">
        <f t="shared" si="0"/>
        <v>0</v>
      </c>
      <c r="H11" s="264">
        <f t="shared" si="0"/>
        <v>0</v>
      </c>
      <c r="I11" s="264">
        <f t="shared" si="0"/>
        <v>0</v>
      </c>
      <c r="J11" s="264">
        <f t="shared" si="0"/>
        <v>0</v>
      </c>
      <c r="K11" s="264">
        <f t="shared" si="0"/>
        <v>0</v>
      </c>
      <c r="L11" s="264">
        <f t="shared" si="0"/>
        <v>0</v>
      </c>
      <c r="M11" s="264">
        <f t="shared" si="0"/>
        <v>0</v>
      </c>
      <c r="N11" s="264">
        <f t="shared" si="0"/>
        <v>0</v>
      </c>
      <c r="O11" s="272">
        <f t="shared" si="0"/>
        <v>0</v>
      </c>
    </row>
    <row r="12" spans="1:15" s="109" customFormat="1">
      <c r="A12" s="523">
        <v>110</v>
      </c>
      <c r="B12" s="265">
        <f t="shared" si="0"/>
        <v>0</v>
      </c>
      <c r="C12" s="264">
        <f t="shared" si="0"/>
        <v>0</v>
      </c>
      <c r="D12" s="264">
        <f t="shared" si="0"/>
        <v>0</v>
      </c>
      <c r="E12" s="264">
        <f t="shared" si="0"/>
        <v>0</v>
      </c>
      <c r="F12" s="264">
        <f t="shared" si="0"/>
        <v>0</v>
      </c>
      <c r="G12" s="264">
        <f t="shared" si="0"/>
        <v>0</v>
      </c>
      <c r="H12" s="266">
        <f t="shared" si="0"/>
        <v>0</v>
      </c>
      <c r="I12" s="264">
        <f t="shared" si="0"/>
        <v>0</v>
      </c>
      <c r="J12" s="264">
        <f t="shared" si="0"/>
        <v>0</v>
      </c>
      <c r="K12" s="264">
        <f t="shared" si="0"/>
        <v>0</v>
      </c>
      <c r="L12" s="264">
        <f t="shared" si="0"/>
        <v>0</v>
      </c>
      <c r="M12" s="264">
        <f t="shared" si="0"/>
        <v>0</v>
      </c>
      <c r="N12" s="264">
        <f t="shared" si="0"/>
        <v>0</v>
      </c>
      <c r="O12" s="272">
        <f t="shared" si="0"/>
        <v>0</v>
      </c>
    </row>
    <row r="13" spans="1:15" s="109" customFormat="1">
      <c r="A13" s="523">
        <v>115</v>
      </c>
      <c r="B13" s="265">
        <f t="shared" si="0"/>
        <v>0</v>
      </c>
      <c r="C13" s="264">
        <f t="shared" si="0"/>
        <v>0</v>
      </c>
      <c r="D13" s="264">
        <f t="shared" si="0"/>
        <v>0</v>
      </c>
      <c r="E13" s="264">
        <f t="shared" si="0"/>
        <v>0</v>
      </c>
      <c r="F13" s="264">
        <f t="shared" si="0"/>
        <v>0</v>
      </c>
      <c r="G13" s="264">
        <f t="shared" si="0"/>
        <v>0</v>
      </c>
      <c r="H13" s="264">
        <f t="shared" si="0"/>
        <v>0</v>
      </c>
      <c r="I13" s="266">
        <f t="shared" si="0"/>
        <v>0</v>
      </c>
      <c r="J13" s="264">
        <f t="shared" si="0"/>
        <v>0</v>
      </c>
      <c r="K13" s="264">
        <f t="shared" si="0"/>
        <v>0</v>
      </c>
      <c r="L13" s="264">
        <f t="shared" si="0"/>
        <v>0</v>
      </c>
      <c r="M13" s="264">
        <f t="shared" si="0"/>
        <v>0</v>
      </c>
      <c r="N13" s="264">
        <f t="shared" si="0"/>
        <v>0</v>
      </c>
      <c r="O13" s="272">
        <f t="shared" si="0"/>
        <v>0</v>
      </c>
    </row>
    <row r="14" spans="1:15" s="109" customFormat="1">
      <c r="A14" s="523">
        <v>120</v>
      </c>
      <c r="B14" s="265">
        <f t="shared" si="0"/>
        <v>0</v>
      </c>
      <c r="C14" s="264">
        <f t="shared" si="0"/>
        <v>0</v>
      </c>
      <c r="D14" s="264">
        <f t="shared" si="0"/>
        <v>0</v>
      </c>
      <c r="E14" s="264">
        <f t="shared" si="0"/>
        <v>0</v>
      </c>
      <c r="F14" s="264">
        <f t="shared" si="0"/>
        <v>0</v>
      </c>
      <c r="G14" s="264">
        <f t="shared" si="0"/>
        <v>0</v>
      </c>
      <c r="H14" s="264">
        <f t="shared" si="0"/>
        <v>0</v>
      </c>
      <c r="I14" s="264">
        <f t="shared" si="0"/>
        <v>0</v>
      </c>
      <c r="J14" s="266">
        <f t="shared" si="0"/>
        <v>0</v>
      </c>
      <c r="K14" s="264">
        <f t="shared" si="0"/>
        <v>0</v>
      </c>
      <c r="L14" s="264">
        <f t="shared" si="0"/>
        <v>0</v>
      </c>
      <c r="M14" s="264">
        <f t="shared" si="0"/>
        <v>0</v>
      </c>
      <c r="N14" s="264">
        <f t="shared" si="0"/>
        <v>0</v>
      </c>
      <c r="O14" s="272">
        <f t="shared" si="0"/>
        <v>0</v>
      </c>
    </row>
    <row r="15" spans="1:15" s="109" customFormat="1">
      <c r="A15" s="523">
        <v>130</v>
      </c>
      <c r="B15" s="265">
        <f t="shared" si="0"/>
        <v>0</v>
      </c>
      <c r="C15" s="264">
        <f t="shared" si="0"/>
        <v>0</v>
      </c>
      <c r="D15" s="264">
        <f t="shared" si="0"/>
        <v>0</v>
      </c>
      <c r="E15" s="264">
        <f t="shared" si="0"/>
        <v>0</v>
      </c>
      <c r="F15" s="264">
        <f t="shared" si="0"/>
        <v>0</v>
      </c>
      <c r="G15" s="264">
        <f t="shared" si="0"/>
        <v>0</v>
      </c>
      <c r="H15" s="264">
        <f t="shared" si="0"/>
        <v>0</v>
      </c>
      <c r="I15" s="264">
        <f t="shared" si="0"/>
        <v>0</v>
      </c>
      <c r="J15" s="264">
        <f t="shared" si="0"/>
        <v>0</v>
      </c>
      <c r="K15" s="266">
        <f t="shared" si="0"/>
        <v>0</v>
      </c>
      <c r="L15" s="264">
        <f t="shared" si="0"/>
        <v>0</v>
      </c>
      <c r="M15" s="264">
        <f t="shared" si="0"/>
        <v>0</v>
      </c>
      <c r="N15" s="264">
        <f t="shared" si="0"/>
        <v>0</v>
      </c>
      <c r="O15" s="272">
        <f t="shared" si="0"/>
        <v>0</v>
      </c>
    </row>
    <row r="16" spans="1:15" s="109" customFormat="1">
      <c r="A16" s="523">
        <v>140</v>
      </c>
      <c r="B16" s="265">
        <f t="shared" si="0"/>
        <v>0</v>
      </c>
      <c r="C16" s="264">
        <f t="shared" si="0"/>
        <v>0</v>
      </c>
      <c r="D16" s="264">
        <f t="shared" si="0"/>
        <v>0</v>
      </c>
      <c r="E16" s="264">
        <f t="shared" si="0"/>
        <v>0</v>
      </c>
      <c r="F16" s="264">
        <f t="shared" si="0"/>
        <v>0</v>
      </c>
      <c r="G16" s="264">
        <f t="shared" si="0"/>
        <v>0</v>
      </c>
      <c r="H16" s="264">
        <f t="shared" si="0"/>
        <v>0</v>
      </c>
      <c r="I16" s="264">
        <f t="shared" si="0"/>
        <v>0</v>
      </c>
      <c r="J16" s="264">
        <f t="shared" si="0"/>
        <v>0</v>
      </c>
      <c r="K16" s="264">
        <f t="shared" si="0"/>
        <v>0</v>
      </c>
      <c r="L16" s="266">
        <f t="shared" si="0"/>
        <v>0</v>
      </c>
      <c r="M16" s="264">
        <f t="shared" si="0"/>
        <v>0</v>
      </c>
      <c r="N16" s="264">
        <f t="shared" si="0"/>
        <v>0</v>
      </c>
      <c r="O16" s="272">
        <f t="shared" si="0"/>
        <v>0</v>
      </c>
    </row>
    <row r="17" spans="1:15" s="109" customFormat="1">
      <c r="A17" s="523">
        <v>150</v>
      </c>
      <c r="B17" s="265">
        <f t="shared" si="0"/>
        <v>0</v>
      </c>
      <c r="C17" s="264">
        <f t="shared" si="0"/>
        <v>0</v>
      </c>
      <c r="D17" s="264">
        <f t="shared" si="0"/>
        <v>0</v>
      </c>
      <c r="E17" s="264">
        <f t="shared" si="0"/>
        <v>0</v>
      </c>
      <c r="F17" s="264">
        <f t="shared" si="0"/>
        <v>0</v>
      </c>
      <c r="G17" s="264">
        <f t="shared" si="0"/>
        <v>0</v>
      </c>
      <c r="H17" s="264">
        <f t="shared" si="0"/>
        <v>0</v>
      </c>
      <c r="I17" s="264">
        <f t="shared" si="0"/>
        <v>0</v>
      </c>
      <c r="J17" s="264">
        <f t="shared" si="0"/>
        <v>0</v>
      </c>
      <c r="K17" s="264">
        <f t="shared" si="0"/>
        <v>0</v>
      </c>
      <c r="L17" s="264">
        <f t="shared" si="0"/>
        <v>0</v>
      </c>
      <c r="M17" s="266">
        <f t="shared" si="0"/>
        <v>0</v>
      </c>
      <c r="N17" s="264">
        <f t="shared" si="0"/>
        <v>0</v>
      </c>
      <c r="O17" s="272">
        <f t="shared" si="0"/>
        <v>0</v>
      </c>
    </row>
    <row r="18" spans="1:15" s="109" customFormat="1">
      <c r="A18" s="523">
        <v>160</v>
      </c>
      <c r="B18" s="265">
        <f t="shared" si="0"/>
        <v>0</v>
      </c>
      <c r="C18" s="264">
        <f t="shared" si="0"/>
        <v>0</v>
      </c>
      <c r="D18" s="264">
        <f t="shared" si="0"/>
        <v>0</v>
      </c>
      <c r="E18" s="264">
        <f t="shared" si="0"/>
        <v>0</v>
      </c>
      <c r="F18" s="264">
        <f t="shared" si="0"/>
        <v>0</v>
      </c>
      <c r="G18" s="264">
        <f t="shared" si="0"/>
        <v>0</v>
      </c>
      <c r="H18" s="264">
        <f t="shared" si="0"/>
        <v>0</v>
      </c>
      <c r="I18" s="264">
        <f t="shared" si="0"/>
        <v>0</v>
      </c>
      <c r="J18" s="264">
        <f t="shared" si="0"/>
        <v>0</v>
      </c>
      <c r="K18" s="264">
        <f t="shared" si="0"/>
        <v>0</v>
      </c>
      <c r="L18" s="264">
        <f t="shared" si="0"/>
        <v>0</v>
      </c>
      <c r="M18" s="264">
        <f t="shared" si="0"/>
        <v>0</v>
      </c>
      <c r="N18" s="266">
        <f t="shared" si="0"/>
        <v>0</v>
      </c>
      <c r="O18" s="272">
        <f t="shared" si="0"/>
        <v>0</v>
      </c>
    </row>
    <row r="19" spans="1:15" s="109" customFormat="1">
      <c r="A19" s="524">
        <v>170</v>
      </c>
      <c r="B19" s="267">
        <f t="shared" si="0"/>
        <v>0</v>
      </c>
      <c r="C19" s="268">
        <f t="shared" si="0"/>
        <v>0</v>
      </c>
      <c r="D19" s="268">
        <f t="shared" si="0"/>
        <v>0</v>
      </c>
      <c r="E19" s="268">
        <f t="shared" si="0"/>
        <v>0</v>
      </c>
      <c r="F19" s="268">
        <f t="shared" si="0"/>
        <v>0</v>
      </c>
      <c r="G19" s="268">
        <f t="shared" si="0"/>
        <v>0</v>
      </c>
      <c r="H19" s="268">
        <f t="shared" si="0"/>
        <v>0</v>
      </c>
      <c r="I19" s="268">
        <f t="shared" si="0"/>
        <v>0</v>
      </c>
      <c r="J19" s="268">
        <f t="shared" si="0"/>
        <v>0</v>
      </c>
      <c r="K19" s="268">
        <f t="shared" si="0"/>
        <v>0</v>
      </c>
      <c r="L19" s="268">
        <f t="shared" si="0"/>
        <v>0</v>
      </c>
      <c r="M19" s="268">
        <f t="shared" si="0"/>
        <v>0</v>
      </c>
      <c r="N19" s="268">
        <f t="shared" si="0"/>
        <v>0</v>
      </c>
      <c r="O19" s="269">
        <f t="shared" si="0"/>
        <v>0</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0" orientation="landscape" verticalDpi="0" r:id="rId1"/>
  <headerFooter alignWithMargins="0">
    <oddHeader>&amp;C&amp;"Arial,Bold"&amp;14&amp;K04+000CIS matrix</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30"/>
  <sheetViews>
    <sheetView zoomScale="80" zoomScaleNormal="80" workbookViewId="0">
      <pane ySplit="2" topLeftCell="A3" activePane="bottomLeft" state="frozen"/>
      <selection activeCell="C1" sqref="C1"/>
      <selection pane="bottomLeft" activeCell="AD17" sqref="AD17:AD24"/>
    </sheetView>
  </sheetViews>
  <sheetFormatPr defaultRowHeight="12.75"/>
  <cols>
    <col min="1" max="1" width="8.7109375" customWidth="1"/>
    <col min="2" max="2" width="12" customWidth="1"/>
    <col min="3" max="3" width="24.85546875" customWidth="1"/>
    <col min="4" max="4" width="2.7109375" customWidth="1"/>
    <col min="5" max="5" width="18.7109375" customWidth="1"/>
    <col min="6" max="13" width="7.7109375" customWidth="1"/>
  </cols>
  <sheetData>
    <row r="1" spans="1:31">
      <c r="A1" s="548"/>
      <c r="B1" s="548"/>
      <c r="C1" s="548"/>
      <c r="D1" s="548"/>
      <c r="E1" s="548"/>
      <c r="F1" s="548" t="s">
        <v>626</v>
      </c>
      <c r="G1" s="548" t="s">
        <v>626</v>
      </c>
      <c r="H1" s="548" t="s">
        <v>626</v>
      </c>
      <c r="I1" s="548" t="s">
        <v>626</v>
      </c>
      <c r="J1" s="548" t="s">
        <v>626</v>
      </c>
      <c r="K1" s="548" t="s">
        <v>626</v>
      </c>
      <c r="L1" s="548" t="s">
        <v>626</v>
      </c>
      <c r="M1" s="548" t="s">
        <v>626</v>
      </c>
      <c r="O1" s="548" t="s">
        <v>683</v>
      </c>
      <c r="P1" s="548" t="s">
        <v>683</v>
      </c>
      <c r="Q1" s="548" t="s">
        <v>683</v>
      </c>
      <c r="R1" s="548" t="s">
        <v>683</v>
      </c>
      <c r="S1" s="548" t="s">
        <v>683</v>
      </c>
      <c r="T1" s="548" t="s">
        <v>683</v>
      </c>
      <c r="U1" s="548" t="s">
        <v>683</v>
      </c>
      <c r="V1" s="548" t="s">
        <v>683</v>
      </c>
      <c r="X1" s="548" t="s">
        <v>751</v>
      </c>
      <c r="Y1" s="548" t="s">
        <v>751</v>
      </c>
      <c r="Z1" s="548" t="s">
        <v>751</v>
      </c>
      <c r="AA1" s="548" t="s">
        <v>751</v>
      </c>
      <c r="AB1" s="548" t="s">
        <v>751</v>
      </c>
      <c r="AC1" s="548" t="s">
        <v>751</v>
      </c>
      <c r="AD1" s="548" t="s">
        <v>751</v>
      </c>
      <c r="AE1" s="548" t="s">
        <v>751</v>
      </c>
    </row>
    <row r="2" spans="1:31">
      <c r="A2" s="549" t="s">
        <v>498</v>
      </c>
      <c r="B2" s="549" t="s">
        <v>499</v>
      </c>
      <c r="C2" s="549" t="s">
        <v>500</v>
      </c>
      <c r="D2" s="549" t="s">
        <v>501</v>
      </c>
      <c r="E2" s="549" t="s">
        <v>502</v>
      </c>
      <c r="F2" s="549" t="s">
        <v>35</v>
      </c>
      <c r="G2" s="549" t="s">
        <v>165</v>
      </c>
      <c r="H2" s="549" t="s">
        <v>552</v>
      </c>
      <c r="I2" s="549" t="s">
        <v>553</v>
      </c>
      <c r="J2" s="549" t="s">
        <v>554</v>
      </c>
      <c r="K2" s="549" t="s">
        <v>555</v>
      </c>
      <c r="L2" s="549" t="s">
        <v>59</v>
      </c>
      <c r="M2" s="549" t="s">
        <v>588</v>
      </c>
      <c r="O2" s="549" t="s">
        <v>35</v>
      </c>
      <c r="P2" s="549" t="s">
        <v>165</v>
      </c>
      <c r="Q2" s="549" t="s">
        <v>552</v>
      </c>
      <c r="R2" s="549" t="s">
        <v>553</v>
      </c>
      <c r="S2" s="549" t="s">
        <v>554</v>
      </c>
      <c r="T2" s="549" t="s">
        <v>555</v>
      </c>
      <c r="U2" s="549" t="s">
        <v>59</v>
      </c>
      <c r="V2" s="549" t="s">
        <v>588</v>
      </c>
      <c r="X2" s="549" t="s">
        <v>35</v>
      </c>
      <c r="Y2" s="549" t="s">
        <v>165</v>
      </c>
      <c r="Z2" s="549" t="s">
        <v>552</v>
      </c>
      <c r="AA2" s="549" t="s">
        <v>553</v>
      </c>
      <c r="AB2" s="549" t="s">
        <v>554</v>
      </c>
      <c r="AC2" s="549" t="s">
        <v>555</v>
      </c>
      <c r="AD2" s="549" t="s">
        <v>59</v>
      </c>
      <c r="AE2" s="549" t="s">
        <v>588</v>
      </c>
    </row>
    <row r="3" spans="1:31">
      <c r="A3" s="548"/>
      <c r="B3" s="548"/>
      <c r="C3" s="548"/>
      <c r="D3" s="548"/>
      <c r="E3" s="548"/>
      <c r="F3" s="548"/>
      <c r="O3" s="548"/>
      <c r="X3" s="548"/>
    </row>
    <row r="4" spans="1:31" s="547" customFormat="1">
      <c r="A4"/>
      <c r="B4" s="550" t="s">
        <v>488</v>
      </c>
      <c r="C4" s="551" t="s">
        <v>508</v>
      </c>
      <c r="D4" s="547" t="s">
        <v>503</v>
      </c>
      <c r="E4" s="547" t="s">
        <v>511</v>
      </c>
      <c r="F4" s="552" t="e">
        <f>VLOOKUP($B4,Calc!$C$1:$P$216,14,FALSE)</f>
        <v>#DIV/0!</v>
      </c>
      <c r="G4" s="571"/>
      <c r="H4" s="571"/>
      <c r="I4" s="571"/>
      <c r="J4" s="571"/>
      <c r="K4" s="571"/>
      <c r="L4" s="571"/>
      <c r="M4" s="571"/>
      <c r="O4" s="552" t="e">
        <f>VLOOKUP($B4,Calc2!$C$1:$P$216,14,FALSE)</f>
        <v>#DIV/0!</v>
      </c>
      <c r="P4" s="571"/>
      <c r="Q4" s="571"/>
      <c r="R4" s="571"/>
      <c r="S4" s="571"/>
      <c r="T4" s="571"/>
      <c r="U4" s="571"/>
      <c r="V4" s="571"/>
      <c r="X4" s="552" t="e">
        <f>O4-F4</f>
        <v>#DIV/0!</v>
      </c>
      <c r="Y4" s="571"/>
      <c r="Z4" s="571"/>
      <c r="AA4" s="571"/>
      <c r="AB4" s="571"/>
      <c r="AC4" s="571"/>
      <c r="AD4" s="571"/>
      <c r="AE4" s="571"/>
    </row>
    <row r="5" spans="1:31" s="547" customFormat="1">
      <c r="A5"/>
      <c r="B5" s="550" t="s">
        <v>489</v>
      </c>
      <c r="C5" s="551" t="s">
        <v>509</v>
      </c>
      <c r="D5" s="547" t="s">
        <v>503</v>
      </c>
      <c r="E5" s="547" t="s">
        <v>511</v>
      </c>
      <c r="F5" s="552" t="e">
        <f>VLOOKUP($B5,Calc!$C$1:$P$216,14,FALSE)</f>
        <v>#DIV/0!</v>
      </c>
      <c r="G5" s="566"/>
      <c r="H5" s="566"/>
      <c r="I5" s="566"/>
      <c r="J5" s="566"/>
      <c r="K5" s="566"/>
      <c r="L5" s="571"/>
      <c r="M5" s="571"/>
      <c r="O5" s="552" t="e">
        <f>VLOOKUP($B5,Calc2!$C$1:$P$216,14,FALSE)</f>
        <v>#DIV/0!</v>
      </c>
      <c r="P5" s="566"/>
      <c r="Q5" s="566"/>
      <c r="R5" s="566"/>
      <c r="S5" s="566"/>
      <c r="T5" s="566"/>
      <c r="U5" s="571"/>
      <c r="V5" s="571"/>
      <c r="X5" s="552" t="e">
        <f>O5-F5</f>
        <v>#DIV/0!</v>
      </c>
      <c r="Y5" s="566"/>
      <c r="Z5" s="566"/>
      <c r="AA5" s="566"/>
      <c r="AB5" s="566"/>
      <c r="AC5" s="566"/>
      <c r="AD5" s="571"/>
      <c r="AE5" s="571"/>
    </row>
    <row r="6" spans="1:31" s="547" customFormat="1">
      <c r="B6" s="553" t="s">
        <v>490</v>
      </c>
      <c r="C6" s="547" t="s">
        <v>417</v>
      </c>
      <c r="D6" s="547" t="s">
        <v>503</v>
      </c>
      <c r="E6" s="547" t="s">
        <v>511</v>
      </c>
      <c r="F6" s="571"/>
      <c r="G6" s="633" t="e">
        <f>VLOOKUP($B6,Profiling!$C$1:$V$159,16,FALSE)</f>
        <v>#DIV/0!</v>
      </c>
      <c r="H6" s="552">
        <f>VLOOKUP($B6,Profiling!$C$1:$V$159,17,FALSE)</f>
        <v>0</v>
      </c>
      <c r="I6" s="552">
        <f>VLOOKUP($B6,Profiling!$C$1:$V$159,18,FALSE)</f>
        <v>0</v>
      </c>
      <c r="J6" s="552">
        <f>VLOOKUP($B6,Profiling!$C$1:$V$159,19,FALSE)</f>
        <v>0</v>
      </c>
      <c r="K6" s="552">
        <f>VLOOKUP($B6,Profiling!$C$1:$V$159,20,FALSE)</f>
        <v>0</v>
      </c>
      <c r="L6" s="571"/>
      <c r="M6" s="571"/>
      <c r="O6" s="571"/>
      <c r="P6" s="633" t="e">
        <f>VLOOKUP($B6,Profiling2!$C$1:$V$159,16,FALSE)</f>
        <v>#DIV/0!</v>
      </c>
      <c r="Q6" s="552">
        <f>VLOOKUP($B6,Profiling2!$C$1:$V$159,17,FALSE)</f>
        <v>0</v>
      </c>
      <c r="R6" s="552">
        <f>VLOOKUP($B6,Profiling2!$C$1:$V$159,18,FALSE)</f>
        <v>0</v>
      </c>
      <c r="S6" s="552">
        <f>VLOOKUP($B6,Profiling2!$C$1:$V$159,19,FALSE)</f>
        <v>0</v>
      </c>
      <c r="T6" s="552">
        <f>VLOOKUP($B6,Profiling2!$C$1:$V$159,20,FALSE)</f>
        <v>0</v>
      </c>
      <c r="U6" s="571"/>
      <c r="V6" s="571"/>
      <c r="X6" s="571"/>
      <c r="Y6" s="552" t="e">
        <f t="shared" ref="Y6:AC7" si="0">P6-G6</f>
        <v>#DIV/0!</v>
      </c>
      <c r="Z6" s="552">
        <f t="shared" si="0"/>
        <v>0</v>
      </c>
      <c r="AA6" s="552">
        <f t="shared" si="0"/>
        <v>0</v>
      </c>
      <c r="AB6" s="552">
        <f t="shared" si="0"/>
        <v>0</v>
      </c>
      <c r="AC6" s="552">
        <f t="shared" si="0"/>
        <v>0</v>
      </c>
      <c r="AD6" s="571"/>
      <c r="AE6" s="571"/>
    </row>
    <row r="7" spans="1:31" s="547" customFormat="1">
      <c r="B7" s="553" t="s">
        <v>504</v>
      </c>
      <c r="C7" s="547" t="s">
        <v>418</v>
      </c>
      <c r="D7" s="547" t="s">
        <v>503</v>
      </c>
      <c r="E7" s="547" t="s">
        <v>511</v>
      </c>
      <c r="F7" s="571"/>
      <c r="G7" s="552" t="e">
        <f>VLOOKUP($B7,Profiling!$C$1:$V$159,16,FALSE)</f>
        <v>#DIV/0!</v>
      </c>
      <c r="H7" s="552">
        <f>VLOOKUP($B7,Profiling!$C$1:$V$159,17,FALSE)</f>
        <v>0</v>
      </c>
      <c r="I7" s="552">
        <f>VLOOKUP($B7,Profiling!$C$1:$V$159,18,FALSE)</f>
        <v>0</v>
      </c>
      <c r="J7" s="552">
        <f>VLOOKUP($B7,Profiling!$C$1:$V$159,19,FALSE)</f>
        <v>0</v>
      </c>
      <c r="K7" s="552">
        <f>VLOOKUP($B7,Profiling!$C$1:$V$159,20,FALSE)</f>
        <v>0</v>
      </c>
      <c r="L7" s="571"/>
      <c r="M7" s="571"/>
      <c r="O7" s="571"/>
      <c r="P7" s="552" t="e">
        <f>VLOOKUP($B7,Profiling2!$C$1:$V$159,16,FALSE)</f>
        <v>#DIV/0!</v>
      </c>
      <c r="Q7" s="552">
        <f>VLOOKUP($B7,Profiling2!$C$1:$V$159,17,FALSE)</f>
        <v>0</v>
      </c>
      <c r="R7" s="552">
        <f>VLOOKUP($B7,Profiling2!$C$1:$V$159,18,FALSE)</f>
        <v>0</v>
      </c>
      <c r="S7" s="552">
        <f>VLOOKUP($B7,Profiling2!$C$1:$V$159,19,FALSE)</f>
        <v>0</v>
      </c>
      <c r="T7" s="552">
        <f>VLOOKUP($B7,Profiling2!$C$1:$V$159,20,FALSE)</f>
        <v>0</v>
      </c>
      <c r="U7" s="571"/>
      <c r="V7" s="571"/>
      <c r="X7" s="571"/>
      <c r="Y7" s="552" t="e">
        <f t="shared" si="0"/>
        <v>#DIV/0!</v>
      </c>
      <c r="Z7" s="552">
        <f t="shared" si="0"/>
        <v>0</v>
      </c>
      <c r="AA7" s="552">
        <f t="shared" si="0"/>
        <v>0</v>
      </c>
      <c r="AB7" s="552">
        <f t="shared" si="0"/>
        <v>0</v>
      </c>
      <c r="AC7" s="552">
        <f t="shared" si="0"/>
        <v>0</v>
      </c>
      <c r="AD7" s="571"/>
      <c r="AE7" s="571"/>
    </row>
    <row r="8" spans="1:31">
      <c r="A8" s="657"/>
      <c r="B8" s="655" t="s">
        <v>589</v>
      </c>
      <c r="C8" s="658" t="s">
        <v>587</v>
      </c>
      <c r="D8" s="658" t="s">
        <v>533</v>
      </c>
      <c r="E8" s="658" t="s">
        <v>511</v>
      </c>
      <c r="F8" s="568"/>
      <c r="G8" s="568"/>
      <c r="H8" s="568"/>
      <c r="I8" s="568"/>
      <c r="J8" s="568"/>
      <c r="K8" s="568"/>
      <c r="L8" s="568"/>
      <c r="M8" s="653">
        <f>Input!O153</f>
        <v>0</v>
      </c>
      <c r="O8" s="568"/>
      <c r="P8" s="568"/>
      <c r="Q8" s="568"/>
      <c r="R8" s="568"/>
      <c r="S8" s="568"/>
      <c r="T8" s="568"/>
      <c r="U8" s="568"/>
      <c r="V8" s="653">
        <f>Input!O153</f>
        <v>0</v>
      </c>
      <c r="X8" s="568"/>
      <c r="Y8" s="568"/>
      <c r="Z8" s="568"/>
      <c r="AA8" s="568"/>
      <c r="AB8" s="568"/>
      <c r="AC8" s="568"/>
      <c r="AD8" s="568"/>
      <c r="AE8" s="653">
        <f>V8-M8</f>
        <v>0</v>
      </c>
    </row>
    <row r="9" spans="1:31">
      <c r="B9" s="655" t="s">
        <v>595</v>
      </c>
      <c r="C9" t="s">
        <v>175</v>
      </c>
      <c r="D9" s="547" t="s">
        <v>55</v>
      </c>
      <c r="E9" s="658" t="s">
        <v>511</v>
      </c>
      <c r="F9" s="570"/>
      <c r="G9" s="570"/>
      <c r="H9" s="570"/>
      <c r="I9" s="570"/>
      <c r="J9" s="570"/>
      <c r="K9" s="570"/>
      <c r="L9" s="664" t="e">
        <f>VLOOKUP($B9,Calc!$C$1:$P$216,5,FALSE)</f>
        <v>#DIV/0!</v>
      </c>
      <c r="M9" s="570"/>
      <c r="O9" s="570"/>
      <c r="P9" s="570"/>
      <c r="Q9" s="570"/>
      <c r="R9" s="570"/>
      <c r="S9" s="570"/>
      <c r="T9" s="570"/>
      <c r="U9" s="664" t="e">
        <f>VLOOKUP($B9,Calc2!$C$1:$P$216,5,FALSE)</f>
        <v>#DIV/0!</v>
      </c>
      <c r="V9" s="570"/>
      <c r="X9" s="570"/>
      <c r="Y9" s="570"/>
      <c r="Z9" s="570"/>
      <c r="AA9" s="570"/>
      <c r="AB9" s="570"/>
      <c r="AC9" s="570"/>
      <c r="AD9" s="552" t="e">
        <f t="shared" ref="AD9:AD30" si="1">U9-L9</f>
        <v>#DIV/0!</v>
      </c>
      <c r="AE9" s="570"/>
    </row>
    <row r="10" spans="1:31">
      <c r="B10" s="655" t="s">
        <v>596</v>
      </c>
      <c r="C10" t="s">
        <v>316</v>
      </c>
      <c r="D10" s="547" t="s">
        <v>55</v>
      </c>
      <c r="E10" s="658" t="s">
        <v>511</v>
      </c>
      <c r="F10" s="570"/>
      <c r="G10" s="570"/>
      <c r="H10" s="570"/>
      <c r="I10" s="570"/>
      <c r="J10" s="570"/>
      <c r="K10" s="570"/>
      <c r="L10" s="664" t="e">
        <f>VLOOKUP($B10,Calc!$C$1:$P$216,5,FALSE)</f>
        <v>#DIV/0!</v>
      </c>
      <c r="M10" s="570"/>
      <c r="O10" s="570"/>
      <c r="P10" s="570"/>
      <c r="Q10" s="570"/>
      <c r="R10" s="570"/>
      <c r="S10" s="570"/>
      <c r="T10" s="570"/>
      <c r="U10" s="664" t="e">
        <f>VLOOKUP($B10,Calc2!$C$1:$P$216,5,FALSE)</f>
        <v>#DIV/0!</v>
      </c>
      <c r="V10" s="570"/>
      <c r="X10" s="570"/>
      <c r="Y10" s="570"/>
      <c r="Z10" s="570"/>
      <c r="AA10" s="570"/>
      <c r="AB10" s="570"/>
      <c r="AC10" s="570"/>
      <c r="AD10" s="552" t="e">
        <f t="shared" si="1"/>
        <v>#DIV/0!</v>
      </c>
      <c r="AE10" s="570"/>
    </row>
    <row r="11" spans="1:31">
      <c r="B11" s="655" t="s">
        <v>597</v>
      </c>
      <c r="C11" t="s">
        <v>308</v>
      </c>
      <c r="D11" s="547" t="s">
        <v>55</v>
      </c>
      <c r="E11" s="658" t="s">
        <v>511</v>
      </c>
      <c r="F11" s="570"/>
      <c r="G11" s="570"/>
      <c r="H11" s="570"/>
      <c r="I11" s="570"/>
      <c r="J11" s="570"/>
      <c r="K11" s="570"/>
      <c r="L11" s="664" t="e">
        <f>VLOOKUP($B11,Calc!$C$1:$P$216,5,FALSE)</f>
        <v>#DIV/0!</v>
      </c>
      <c r="M11" s="570"/>
      <c r="O11" s="570"/>
      <c r="P11" s="570"/>
      <c r="Q11" s="570"/>
      <c r="R11" s="570"/>
      <c r="S11" s="570"/>
      <c r="T11" s="570"/>
      <c r="U11" s="664" t="e">
        <f>VLOOKUP($B11,Calc2!$C$1:$P$216,5,FALSE)</f>
        <v>#DIV/0!</v>
      </c>
      <c r="V11" s="570"/>
      <c r="X11" s="570"/>
      <c r="Y11" s="570"/>
      <c r="Z11" s="570"/>
      <c r="AA11" s="570"/>
      <c r="AB11" s="570"/>
      <c r="AC11" s="570"/>
      <c r="AD11" s="552" t="e">
        <f t="shared" si="1"/>
        <v>#DIV/0!</v>
      </c>
      <c r="AE11" s="570"/>
    </row>
    <row r="12" spans="1:31">
      <c r="B12" s="655" t="s">
        <v>598</v>
      </c>
      <c r="C12" t="s">
        <v>83</v>
      </c>
      <c r="D12" s="547" t="s">
        <v>55</v>
      </c>
      <c r="E12" s="658" t="s">
        <v>511</v>
      </c>
      <c r="F12" s="570"/>
      <c r="G12" s="570"/>
      <c r="H12" s="570"/>
      <c r="I12" s="570"/>
      <c r="J12" s="570"/>
      <c r="K12" s="570"/>
      <c r="L12" s="664" t="e">
        <f>VLOOKUP($B12,Calc!$C$1:$P$216,5,FALSE)</f>
        <v>#DIV/0!</v>
      </c>
      <c r="M12" s="570"/>
      <c r="O12" s="570"/>
      <c r="P12" s="570"/>
      <c r="Q12" s="570"/>
      <c r="R12" s="570"/>
      <c r="S12" s="570"/>
      <c r="T12" s="570"/>
      <c r="U12" s="664" t="e">
        <f>VLOOKUP($B12,Calc2!$C$1:$P$216,5,FALSE)</f>
        <v>#DIV/0!</v>
      </c>
      <c r="V12" s="570"/>
      <c r="X12" s="570"/>
      <c r="Y12" s="570"/>
      <c r="Z12" s="570"/>
      <c r="AA12" s="570"/>
      <c r="AB12" s="570"/>
      <c r="AC12" s="570"/>
      <c r="AD12" s="552" t="e">
        <f t="shared" si="1"/>
        <v>#DIV/0!</v>
      </c>
      <c r="AE12" s="570"/>
    </row>
    <row r="13" spans="1:31">
      <c r="B13" s="655" t="s">
        <v>599</v>
      </c>
      <c r="C13" t="s">
        <v>176</v>
      </c>
      <c r="D13" s="547" t="s">
        <v>55</v>
      </c>
      <c r="E13" s="658" t="s">
        <v>511</v>
      </c>
      <c r="F13" s="570"/>
      <c r="G13" s="570"/>
      <c r="H13" s="570"/>
      <c r="I13" s="570"/>
      <c r="J13" s="570"/>
      <c r="K13" s="570"/>
      <c r="L13" s="664">
        <f>VLOOKUP($B13,Calc!$C$1:$P$216,5,FALSE)</f>
        <v>0</v>
      </c>
      <c r="M13" s="570"/>
      <c r="O13" s="570"/>
      <c r="P13" s="570"/>
      <c r="Q13" s="570"/>
      <c r="R13" s="570"/>
      <c r="S13" s="570"/>
      <c r="T13" s="570"/>
      <c r="U13" s="664">
        <f>VLOOKUP($B13,Calc2!$C$1:$P$216,5,FALSE)</f>
        <v>0</v>
      </c>
      <c r="V13" s="570"/>
      <c r="X13" s="570"/>
      <c r="Y13" s="570"/>
      <c r="Z13" s="570"/>
      <c r="AA13" s="570"/>
      <c r="AB13" s="570"/>
      <c r="AC13" s="570"/>
      <c r="AD13" s="552">
        <f t="shared" si="1"/>
        <v>0</v>
      </c>
      <c r="AE13" s="570"/>
    </row>
    <row r="14" spans="1:31">
      <c r="B14" s="655" t="s">
        <v>600</v>
      </c>
      <c r="C14" t="s">
        <v>317</v>
      </c>
      <c r="D14" s="547" t="s">
        <v>55</v>
      </c>
      <c r="E14" s="658" t="s">
        <v>511</v>
      </c>
      <c r="F14" s="570"/>
      <c r="G14" s="570"/>
      <c r="H14" s="570"/>
      <c r="I14" s="570"/>
      <c r="J14" s="570"/>
      <c r="K14" s="570"/>
      <c r="L14" s="664">
        <f>VLOOKUP($B14,Calc!$C$1:$P$216,5,FALSE)</f>
        <v>0</v>
      </c>
      <c r="M14" s="570"/>
      <c r="O14" s="570"/>
      <c r="P14" s="570"/>
      <c r="Q14" s="570"/>
      <c r="R14" s="570"/>
      <c r="S14" s="570"/>
      <c r="T14" s="570"/>
      <c r="U14" s="664">
        <f>VLOOKUP($B14,Calc2!$C$1:$P$216,5,FALSE)</f>
        <v>0</v>
      </c>
      <c r="V14" s="570"/>
      <c r="X14" s="570"/>
      <c r="Y14" s="570"/>
      <c r="Z14" s="570"/>
      <c r="AA14" s="570"/>
      <c r="AB14" s="570"/>
      <c r="AC14" s="570"/>
      <c r="AD14" s="552">
        <f t="shared" si="1"/>
        <v>0</v>
      </c>
      <c r="AE14" s="570"/>
    </row>
    <row r="15" spans="1:31">
      <c r="B15" s="655" t="s">
        <v>601</v>
      </c>
      <c r="C15" t="s">
        <v>309</v>
      </c>
      <c r="D15" s="547" t="s">
        <v>55</v>
      </c>
      <c r="E15" s="658" t="s">
        <v>511</v>
      </c>
      <c r="F15" s="570"/>
      <c r="G15" s="570"/>
      <c r="H15" s="570"/>
      <c r="I15" s="570"/>
      <c r="J15" s="570"/>
      <c r="K15" s="570"/>
      <c r="L15" s="664" t="e">
        <f>VLOOKUP($B15,Calc!$C$1:$P$216,5,FALSE)</f>
        <v>#DIV/0!</v>
      </c>
      <c r="M15" s="570"/>
      <c r="O15" s="570"/>
      <c r="P15" s="570"/>
      <c r="Q15" s="570"/>
      <c r="R15" s="570"/>
      <c r="S15" s="570"/>
      <c r="T15" s="570"/>
      <c r="U15" s="664" t="e">
        <f>VLOOKUP($B15,Calc2!$C$1:$P$216,5,FALSE)</f>
        <v>#DIV/0!</v>
      </c>
      <c r="V15" s="570"/>
      <c r="X15" s="570"/>
      <c r="Y15" s="570"/>
      <c r="Z15" s="570"/>
      <c r="AA15" s="570"/>
      <c r="AB15" s="570"/>
      <c r="AC15" s="570"/>
      <c r="AD15" s="552" t="e">
        <f t="shared" si="1"/>
        <v>#DIV/0!</v>
      </c>
      <c r="AE15" s="570"/>
    </row>
    <row r="16" spans="1:31">
      <c r="B16" s="22" t="s">
        <v>602</v>
      </c>
      <c r="C16" t="s">
        <v>84</v>
      </c>
      <c r="D16" s="547" t="s">
        <v>55</v>
      </c>
      <c r="E16" s="658" t="s">
        <v>511</v>
      </c>
      <c r="F16" s="570"/>
      <c r="G16" s="570"/>
      <c r="H16" s="570"/>
      <c r="I16" s="570"/>
      <c r="J16" s="570"/>
      <c r="K16" s="570"/>
      <c r="L16" s="664" t="e">
        <f>VLOOKUP($B16,Calc!$C$1:$P$216,5,FALSE)</f>
        <v>#DIV/0!</v>
      </c>
      <c r="M16" s="570"/>
      <c r="O16" s="570"/>
      <c r="P16" s="570"/>
      <c r="Q16" s="570"/>
      <c r="R16" s="570"/>
      <c r="S16" s="570"/>
      <c r="T16" s="570"/>
      <c r="U16" s="664" t="e">
        <f>VLOOKUP($B16,Calc2!$C$1:$P$216,5,FALSE)</f>
        <v>#DIV/0!</v>
      </c>
      <c r="V16" s="570"/>
      <c r="X16" s="570"/>
      <c r="Y16" s="570"/>
      <c r="Z16" s="570"/>
      <c r="AA16" s="570"/>
      <c r="AB16" s="570"/>
      <c r="AC16" s="570"/>
      <c r="AD16" s="552" t="e">
        <f t="shared" si="1"/>
        <v>#DIV/0!</v>
      </c>
      <c r="AE16" s="570"/>
    </row>
    <row r="17" spans="2:31">
      <c r="B17" s="22" t="s">
        <v>603</v>
      </c>
      <c r="C17" t="s">
        <v>617</v>
      </c>
      <c r="D17" s="547" t="s">
        <v>503</v>
      </c>
      <c r="E17" s="547" t="s">
        <v>511</v>
      </c>
      <c r="F17" s="566"/>
      <c r="G17" s="566"/>
      <c r="H17" s="566"/>
      <c r="I17" s="566"/>
      <c r="J17" s="566"/>
      <c r="K17" s="566"/>
      <c r="L17" s="552" t="e">
        <f>VLOOKUP($B17,Calc!$C$1:$P$216,14,FALSE)</f>
        <v>#DIV/0!</v>
      </c>
      <c r="M17" s="566"/>
      <c r="O17" s="566"/>
      <c r="P17" s="566"/>
      <c r="Q17" s="566"/>
      <c r="R17" s="566"/>
      <c r="S17" s="566"/>
      <c r="T17" s="566"/>
      <c r="U17" s="552" t="e">
        <f>VLOOKUP($B17,Calc2!$C$1:$P$216,14,FALSE)</f>
        <v>#DIV/0!</v>
      </c>
      <c r="V17" s="566"/>
      <c r="X17" s="566"/>
      <c r="Y17" s="566"/>
      <c r="Z17" s="566"/>
      <c r="AA17" s="566"/>
      <c r="AB17" s="566"/>
      <c r="AC17" s="566"/>
      <c r="AD17" s="552" t="e">
        <f t="shared" si="1"/>
        <v>#DIV/0!</v>
      </c>
      <c r="AE17" s="566"/>
    </row>
    <row r="18" spans="2:31">
      <c r="B18" s="22" t="s">
        <v>604</v>
      </c>
      <c r="C18" t="s">
        <v>327</v>
      </c>
      <c r="D18" s="547" t="s">
        <v>503</v>
      </c>
      <c r="E18" s="547" t="s">
        <v>511</v>
      </c>
      <c r="F18" s="566"/>
      <c r="G18" s="566"/>
      <c r="H18" s="566"/>
      <c r="I18" s="566"/>
      <c r="J18" s="566"/>
      <c r="K18" s="566"/>
      <c r="L18" s="552" t="e">
        <f>VLOOKUP($B18,Calc!$C$1:$P$216,14,FALSE)</f>
        <v>#DIV/0!</v>
      </c>
      <c r="M18" s="566"/>
      <c r="O18" s="566"/>
      <c r="P18" s="566"/>
      <c r="Q18" s="566"/>
      <c r="R18" s="566"/>
      <c r="S18" s="566"/>
      <c r="T18" s="566"/>
      <c r="U18" s="552" t="e">
        <f>VLOOKUP($B18,Calc2!$C$1:$P$216,14,FALSE)</f>
        <v>#DIV/0!</v>
      </c>
      <c r="V18" s="566"/>
      <c r="X18" s="566"/>
      <c r="Y18" s="566"/>
      <c r="Z18" s="566"/>
      <c r="AA18" s="566"/>
      <c r="AB18" s="566"/>
      <c r="AC18" s="566"/>
      <c r="AD18" s="552" t="e">
        <f t="shared" si="1"/>
        <v>#DIV/0!</v>
      </c>
      <c r="AE18" s="566"/>
    </row>
    <row r="19" spans="2:31">
      <c r="B19" s="22" t="s">
        <v>605</v>
      </c>
      <c r="C19" t="s">
        <v>72</v>
      </c>
      <c r="D19" s="547" t="s">
        <v>503</v>
      </c>
      <c r="E19" s="547" t="s">
        <v>511</v>
      </c>
      <c r="F19" s="566"/>
      <c r="G19" s="566"/>
      <c r="H19" s="566"/>
      <c r="I19" s="566"/>
      <c r="J19" s="566"/>
      <c r="K19" s="566"/>
      <c r="L19" s="552" t="e">
        <f>VLOOKUP($B19,Calc!$C$1:$P$216,14,FALSE)</f>
        <v>#DIV/0!</v>
      </c>
      <c r="M19" s="566"/>
      <c r="O19" s="566"/>
      <c r="P19" s="566"/>
      <c r="Q19" s="566"/>
      <c r="R19" s="566"/>
      <c r="S19" s="566"/>
      <c r="T19" s="566"/>
      <c r="U19" s="552" t="e">
        <f>VLOOKUP($B19,Calc2!$C$1:$P$216,14,FALSE)</f>
        <v>#DIV/0!</v>
      </c>
      <c r="V19" s="566"/>
      <c r="X19" s="566"/>
      <c r="Y19" s="566"/>
      <c r="Z19" s="566"/>
      <c r="AA19" s="566"/>
      <c r="AB19" s="566"/>
      <c r="AC19" s="566"/>
      <c r="AD19" s="552" t="e">
        <f t="shared" si="1"/>
        <v>#DIV/0!</v>
      </c>
      <c r="AE19" s="566"/>
    </row>
    <row r="20" spans="2:31">
      <c r="B20" s="22" t="s">
        <v>606</v>
      </c>
      <c r="C20" t="s">
        <v>244</v>
      </c>
      <c r="D20" s="547" t="s">
        <v>503</v>
      </c>
      <c r="E20" s="547" t="s">
        <v>511</v>
      </c>
      <c r="F20" s="566"/>
      <c r="G20" s="566"/>
      <c r="H20" s="566"/>
      <c r="I20" s="566"/>
      <c r="J20" s="566"/>
      <c r="K20" s="566"/>
      <c r="L20" s="552" t="e">
        <f>VLOOKUP($B20,Calc!$C$1:$P$216,14,FALSE)</f>
        <v>#DIV/0!</v>
      </c>
      <c r="M20" s="566"/>
      <c r="O20" s="566"/>
      <c r="P20" s="566"/>
      <c r="Q20" s="566"/>
      <c r="R20" s="566"/>
      <c r="S20" s="566"/>
      <c r="T20" s="566"/>
      <c r="U20" s="552" t="e">
        <f>VLOOKUP($B20,Calc2!$C$1:$P$216,14,FALSE)</f>
        <v>#DIV/0!</v>
      </c>
      <c r="V20" s="566"/>
      <c r="X20" s="566"/>
      <c r="Y20" s="566"/>
      <c r="Z20" s="566"/>
      <c r="AA20" s="566"/>
      <c r="AB20" s="566"/>
      <c r="AC20" s="566"/>
      <c r="AD20" s="552" t="e">
        <f t="shared" si="1"/>
        <v>#DIV/0!</v>
      </c>
      <c r="AE20" s="566"/>
    </row>
    <row r="21" spans="2:31">
      <c r="B21" s="22" t="s">
        <v>607</v>
      </c>
      <c r="C21" t="s">
        <v>248</v>
      </c>
      <c r="D21" s="547" t="s">
        <v>503</v>
      </c>
      <c r="E21" s="547" t="s">
        <v>511</v>
      </c>
      <c r="F21" s="566"/>
      <c r="G21" s="566"/>
      <c r="H21" s="566"/>
      <c r="I21" s="566"/>
      <c r="J21" s="566"/>
      <c r="K21" s="566"/>
      <c r="L21" s="552" t="e">
        <f>VLOOKUP($B21,Calc!$C$1:$P$216,14,FALSE)</f>
        <v>#DIV/0!</v>
      </c>
      <c r="M21" s="566"/>
      <c r="O21" s="566"/>
      <c r="P21" s="566"/>
      <c r="Q21" s="566"/>
      <c r="R21" s="566"/>
      <c r="S21" s="566"/>
      <c r="T21" s="566"/>
      <c r="U21" s="552" t="e">
        <f>VLOOKUP($B21,Calc2!$C$1:$P$216,14,FALSE)</f>
        <v>#DIV/0!</v>
      </c>
      <c r="V21" s="566"/>
      <c r="X21" s="566"/>
      <c r="Y21" s="566"/>
      <c r="Z21" s="566"/>
      <c r="AA21" s="566"/>
      <c r="AB21" s="566"/>
      <c r="AC21" s="566"/>
      <c r="AD21" s="552" t="e">
        <f t="shared" si="1"/>
        <v>#DIV/0!</v>
      </c>
      <c r="AE21" s="566"/>
    </row>
    <row r="22" spans="2:31">
      <c r="B22" s="22" t="s">
        <v>608</v>
      </c>
      <c r="C22" t="s">
        <v>618</v>
      </c>
      <c r="D22" s="547" t="s">
        <v>503</v>
      </c>
      <c r="E22" s="547" t="s">
        <v>511</v>
      </c>
      <c r="F22" s="566"/>
      <c r="G22" s="566"/>
      <c r="H22" s="566"/>
      <c r="I22" s="566"/>
      <c r="J22" s="566"/>
      <c r="K22" s="566"/>
      <c r="L22" s="552" t="e">
        <f>VLOOKUP($B22,Calc!$C$1:$P$216,14,FALSE)</f>
        <v>#DIV/0!</v>
      </c>
      <c r="M22" s="566"/>
      <c r="O22" s="566"/>
      <c r="P22" s="566"/>
      <c r="Q22" s="566"/>
      <c r="R22" s="566"/>
      <c r="S22" s="566"/>
      <c r="T22" s="566"/>
      <c r="U22" s="552" t="e">
        <f>VLOOKUP($B22,Calc2!$C$1:$P$216,14,FALSE)</f>
        <v>#DIV/0!</v>
      </c>
      <c r="V22" s="566"/>
      <c r="X22" s="566"/>
      <c r="Y22" s="566"/>
      <c r="Z22" s="566"/>
      <c r="AA22" s="566"/>
      <c r="AB22" s="566"/>
      <c r="AC22" s="566"/>
      <c r="AD22" s="552" t="e">
        <f t="shared" si="1"/>
        <v>#DIV/0!</v>
      </c>
      <c r="AE22" s="566"/>
    </row>
    <row r="23" spans="2:31">
      <c r="B23" s="22" t="s">
        <v>609</v>
      </c>
      <c r="C23" t="s">
        <v>622</v>
      </c>
      <c r="D23" s="547" t="s">
        <v>503</v>
      </c>
      <c r="E23" s="547" t="s">
        <v>511</v>
      </c>
      <c r="F23" s="566"/>
      <c r="G23" s="566"/>
      <c r="H23" s="566"/>
      <c r="I23" s="566"/>
      <c r="J23" s="566"/>
      <c r="K23" s="566"/>
      <c r="L23" s="552" t="e">
        <f>VLOOKUP($B23,Calc!$C$1:$P$216,14,FALSE)</f>
        <v>#DIV/0!</v>
      </c>
      <c r="M23" s="566"/>
      <c r="O23" s="566"/>
      <c r="P23" s="566"/>
      <c r="Q23" s="566"/>
      <c r="R23" s="566"/>
      <c r="S23" s="566"/>
      <c r="T23" s="566"/>
      <c r="U23" s="552" t="e">
        <f>VLOOKUP($B23,Calc2!$C$1:$P$216,14,FALSE)</f>
        <v>#DIV/0!</v>
      </c>
      <c r="V23" s="566"/>
      <c r="X23" s="566"/>
      <c r="Y23" s="566"/>
      <c r="Z23" s="566"/>
      <c r="AA23" s="566"/>
      <c r="AB23" s="566"/>
      <c r="AC23" s="566"/>
      <c r="AD23" s="552" t="e">
        <f t="shared" si="1"/>
        <v>#DIV/0!</v>
      </c>
      <c r="AE23" s="566"/>
    </row>
    <row r="24" spans="2:31">
      <c r="B24" s="22" t="s">
        <v>610</v>
      </c>
      <c r="C24" t="s">
        <v>619</v>
      </c>
      <c r="D24" s="547" t="s">
        <v>503</v>
      </c>
      <c r="E24" s="547" t="s">
        <v>511</v>
      </c>
      <c r="F24" s="566"/>
      <c r="G24" s="566"/>
      <c r="H24" s="566"/>
      <c r="I24" s="566"/>
      <c r="J24" s="566"/>
      <c r="K24" s="566"/>
      <c r="L24" s="552" t="e">
        <f>VLOOKUP($B24,Calc!$C$1:$P$216,14,FALSE)</f>
        <v>#DIV/0!</v>
      </c>
      <c r="M24" s="566"/>
      <c r="O24" s="566"/>
      <c r="P24" s="566"/>
      <c r="Q24" s="566"/>
      <c r="R24" s="566"/>
      <c r="S24" s="566"/>
      <c r="T24" s="566"/>
      <c r="U24" s="552" t="e">
        <f>VLOOKUP($B24,Calc2!$C$1:$P$216,14,FALSE)</f>
        <v>#DIV/0!</v>
      </c>
      <c r="V24" s="566"/>
      <c r="X24" s="566"/>
      <c r="Y24" s="566"/>
      <c r="Z24" s="566"/>
      <c r="AA24" s="566"/>
      <c r="AB24" s="566"/>
      <c r="AC24" s="566"/>
      <c r="AD24" s="552" t="e">
        <f t="shared" si="1"/>
        <v>#DIV/0!</v>
      </c>
      <c r="AE24" s="566"/>
    </row>
    <row r="25" spans="2:31">
      <c r="B25" s="22" t="s">
        <v>611</v>
      </c>
      <c r="C25" t="s">
        <v>328</v>
      </c>
      <c r="D25" s="547" t="s">
        <v>503</v>
      </c>
      <c r="E25" s="547" t="s">
        <v>511</v>
      </c>
      <c r="F25" s="566"/>
      <c r="G25" s="566"/>
      <c r="H25" s="566"/>
      <c r="I25" s="566"/>
      <c r="J25" s="566"/>
      <c r="K25" s="566"/>
      <c r="L25" s="552" t="e">
        <f>VLOOKUP($B25,Calc!$C$1:$P$216,14,FALSE)</f>
        <v>#DIV/0!</v>
      </c>
      <c r="M25" s="566"/>
      <c r="O25" s="566"/>
      <c r="P25" s="566"/>
      <c r="Q25" s="566"/>
      <c r="R25" s="566"/>
      <c r="S25" s="566"/>
      <c r="T25" s="566"/>
      <c r="U25" s="552" t="e">
        <f>VLOOKUP($B25,Calc2!$C$1:$P$216,14,FALSE)</f>
        <v>#DIV/0!</v>
      </c>
      <c r="V25" s="566"/>
      <c r="X25" s="566"/>
      <c r="Y25" s="566"/>
      <c r="Z25" s="566"/>
      <c r="AA25" s="566"/>
      <c r="AB25" s="566"/>
      <c r="AC25" s="566"/>
      <c r="AD25" s="552" t="e">
        <f t="shared" si="1"/>
        <v>#DIV/0!</v>
      </c>
      <c r="AE25" s="566"/>
    </row>
    <row r="26" spans="2:31">
      <c r="B26" s="22" t="s">
        <v>612</v>
      </c>
      <c r="C26" t="s">
        <v>73</v>
      </c>
      <c r="D26" s="547" t="s">
        <v>503</v>
      </c>
      <c r="E26" s="547" t="s">
        <v>511</v>
      </c>
      <c r="F26" s="566"/>
      <c r="G26" s="566"/>
      <c r="H26" s="566"/>
      <c r="I26" s="566"/>
      <c r="J26" s="566"/>
      <c r="K26" s="566"/>
      <c r="L26" s="552" t="e">
        <f>VLOOKUP($B26,Calc!$C$1:$P$216,14,FALSE)</f>
        <v>#DIV/0!</v>
      </c>
      <c r="M26" s="566"/>
      <c r="O26" s="566"/>
      <c r="P26" s="566"/>
      <c r="Q26" s="566"/>
      <c r="R26" s="566"/>
      <c r="S26" s="566"/>
      <c r="T26" s="566"/>
      <c r="U26" s="552" t="e">
        <f>VLOOKUP($B26,Calc2!$C$1:$P$216,14,FALSE)</f>
        <v>#DIV/0!</v>
      </c>
      <c r="V26" s="566"/>
      <c r="X26" s="566"/>
      <c r="Y26" s="566"/>
      <c r="Z26" s="566"/>
      <c r="AA26" s="566"/>
      <c r="AB26" s="566"/>
      <c r="AC26" s="566"/>
      <c r="AD26" s="552" t="e">
        <f t="shared" si="1"/>
        <v>#DIV/0!</v>
      </c>
      <c r="AE26" s="566"/>
    </row>
    <row r="27" spans="2:31">
      <c r="B27" s="22" t="s">
        <v>613</v>
      </c>
      <c r="C27" t="s">
        <v>245</v>
      </c>
      <c r="D27" s="547" t="s">
        <v>503</v>
      </c>
      <c r="E27" s="547" t="s">
        <v>511</v>
      </c>
      <c r="F27" s="566"/>
      <c r="G27" s="566"/>
      <c r="H27" s="566"/>
      <c r="I27" s="566"/>
      <c r="J27" s="566"/>
      <c r="K27" s="566"/>
      <c r="L27" s="552" t="e">
        <f>VLOOKUP($B27,Calc!$C$1:$P$216,14,FALSE)</f>
        <v>#DIV/0!</v>
      </c>
      <c r="M27" s="566"/>
      <c r="O27" s="566"/>
      <c r="P27" s="566"/>
      <c r="Q27" s="566"/>
      <c r="R27" s="566"/>
      <c r="S27" s="566"/>
      <c r="T27" s="566"/>
      <c r="U27" s="552" t="e">
        <f>VLOOKUP($B27,Calc2!$C$1:$P$216,14,FALSE)</f>
        <v>#DIV/0!</v>
      </c>
      <c r="V27" s="566"/>
      <c r="X27" s="566"/>
      <c r="Y27" s="566"/>
      <c r="Z27" s="566"/>
      <c r="AA27" s="566"/>
      <c r="AB27" s="566"/>
      <c r="AC27" s="566"/>
      <c r="AD27" s="552" t="e">
        <f t="shared" si="1"/>
        <v>#DIV/0!</v>
      </c>
      <c r="AE27" s="566"/>
    </row>
    <row r="28" spans="2:31">
      <c r="B28" s="22" t="s">
        <v>614</v>
      </c>
      <c r="C28" t="s">
        <v>249</v>
      </c>
      <c r="D28" s="547" t="s">
        <v>503</v>
      </c>
      <c r="E28" s="547" t="s">
        <v>511</v>
      </c>
      <c r="F28" s="566"/>
      <c r="G28" s="566"/>
      <c r="H28" s="566"/>
      <c r="I28" s="566"/>
      <c r="J28" s="566"/>
      <c r="K28" s="566"/>
      <c r="L28" s="552" t="e">
        <f>VLOOKUP($B28,Calc!$C$1:$P$216,14,FALSE)</f>
        <v>#DIV/0!</v>
      </c>
      <c r="M28" s="566"/>
      <c r="O28" s="566"/>
      <c r="P28" s="566"/>
      <c r="Q28" s="566"/>
      <c r="R28" s="566"/>
      <c r="S28" s="566"/>
      <c r="T28" s="566"/>
      <c r="U28" s="552" t="e">
        <f>VLOOKUP($B28,Calc2!$C$1:$P$216,14,FALSE)</f>
        <v>#DIV/0!</v>
      </c>
      <c r="V28" s="566"/>
      <c r="X28" s="566"/>
      <c r="Y28" s="566"/>
      <c r="Z28" s="566"/>
      <c r="AA28" s="566"/>
      <c r="AB28" s="566"/>
      <c r="AC28" s="566"/>
      <c r="AD28" s="552" t="e">
        <f t="shared" si="1"/>
        <v>#DIV/0!</v>
      </c>
      <c r="AE28" s="566"/>
    </row>
    <row r="29" spans="2:31">
      <c r="B29" s="22" t="s">
        <v>615</v>
      </c>
      <c r="C29" t="s">
        <v>620</v>
      </c>
      <c r="D29" s="547" t="s">
        <v>503</v>
      </c>
      <c r="E29" s="547" t="s">
        <v>511</v>
      </c>
      <c r="F29" s="566"/>
      <c r="G29" s="566"/>
      <c r="H29" s="566"/>
      <c r="I29" s="566"/>
      <c r="J29" s="566"/>
      <c r="K29" s="566"/>
      <c r="L29" s="552" t="e">
        <f>VLOOKUP($B29,Calc!$C$1:$P$216,14,FALSE)</f>
        <v>#DIV/0!</v>
      </c>
      <c r="M29" s="566"/>
      <c r="O29" s="566"/>
      <c r="P29" s="566"/>
      <c r="Q29" s="566"/>
      <c r="R29" s="566"/>
      <c r="S29" s="566"/>
      <c r="T29" s="566"/>
      <c r="U29" s="552" t="e">
        <f>VLOOKUP($B29,Calc2!$C$1:$P$216,14,FALSE)</f>
        <v>#DIV/0!</v>
      </c>
      <c r="V29" s="566"/>
      <c r="X29" s="566"/>
      <c r="Y29" s="566"/>
      <c r="Z29" s="566"/>
      <c r="AA29" s="566"/>
      <c r="AB29" s="566"/>
      <c r="AC29" s="566"/>
      <c r="AD29" s="552" t="e">
        <f t="shared" si="1"/>
        <v>#DIV/0!</v>
      </c>
      <c r="AE29" s="566"/>
    </row>
    <row r="30" spans="2:31">
      <c r="B30" s="22" t="s">
        <v>623</v>
      </c>
      <c r="C30" t="s">
        <v>621</v>
      </c>
      <c r="D30" s="547" t="s">
        <v>503</v>
      </c>
      <c r="E30" s="547" t="s">
        <v>511</v>
      </c>
      <c r="F30" s="566"/>
      <c r="G30" s="566"/>
      <c r="H30" s="566"/>
      <c r="I30" s="566"/>
      <c r="J30" s="566"/>
      <c r="K30" s="566"/>
      <c r="L30" s="552" t="e">
        <f>VLOOKUP($B30,Calc!$C$1:$P$216,14,FALSE)</f>
        <v>#DIV/0!</v>
      </c>
      <c r="M30" s="566"/>
      <c r="O30" s="566"/>
      <c r="P30" s="566"/>
      <c r="Q30" s="566"/>
      <c r="R30" s="566"/>
      <c r="S30" s="566"/>
      <c r="T30" s="566"/>
      <c r="U30" s="552" t="e">
        <f>VLOOKUP($B30,Calc2!$C$1:$P$216,14,FALSE)</f>
        <v>#DIV/0!</v>
      </c>
      <c r="V30" s="566"/>
      <c r="X30" s="566"/>
      <c r="Y30" s="566"/>
      <c r="Z30" s="566"/>
      <c r="AA30" s="566"/>
      <c r="AB30" s="566"/>
      <c r="AC30" s="566"/>
      <c r="AD30" s="552" t="e">
        <f t="shared" si="1"/>
        <v>#DIV/0!</v>
      </c>
      <c r="AE30" s="566"/>
    </row>
  </sheetData>
  <sheetProtection sort="0"/>
  <pageMargins left="0.7" right="0.7" top="0.75" bottom="0.75" header="0.3" footer="0.3"/>
  <pageSetup paperSize="8" scale="6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0"/>
  <sheetViews>
    <sheetView zoomScale="80" zoomScaleNormal="80" workbookViewId="0">
      <pane ySplit="2" topLeftCell="A3" activePane="bottomLeft" state="frozen"/>
      <selection activeCell="C1" sqref="C1"/>
      <selection pane="bottomLeft" activeCell="F4" sqref="F4:M30"/>
    </sheetView>
  </sheetViews>
  <sheetFormatPr defaultRowHeight="12.75"/>
  <cols>
    <col min="1" max="1" width="8.7109375" customWidth="1"/>
    <col min="2" max="2" width="12" customWidth="1"/>
    <col min="3" max="3" width="24.85546875" customWidth="1"/>
    <col min="4" max="4" width="2.7109375" customWidth="1"/>
    <col min="5" max="5" width="18.7109375" customWidth="1"/>
    <col min="6" max="13" width="7.7109375" customWidth="1"/>
  </cols>
  <sheetData>
    <row r="1" spans="1:13">
      <c r="A1" s="548"/>
      <c r="B1" s="548"/>
      <c r="C1" s="548"/>
      <c r="D1" s="548"/>
      <c r="E1" s="548"/>
      <c r="F1" s="548"/>
    </row>
    <row r="2" spans="1:13">
      <c r="A2" s="549" t="s">
        <v>498</v>
      </c>
      <c r="B2" s="549" t="s">
        <v>499</v>
      </c>
      <c r="C2" s="549" t="s">
        <v>500</v>
      </c>
      <c r="D2" s="549" t="s">
        <v>501</v>
      </c>
      <c r="E2" s="549" t="s">
        <v>502</v>
      </c>
      <c r="F2" s="549" t="s">
        <v>35</v>
      </c>
      <c r="G2" s="549" t="s">
        <v>165</v>
      </c>
      <c r="H2" s="549" t="s">
        <v>552</v>
      </c>
      <c r="I2" s="549" t="s">
        <v>553</v>
      </c>
      <c r="J2" s="549" t="s">
        <v>554</v>
      </c>
      <c r="K2" s="549" t="s">
        <v>555</v>
      </c>
      <c r="L2" s="549" t="s">
        <v>59</v>
      </c>
      <c r="M2" s="549" t="s">
        <v>588</v>
      </c>
    </row>
    <row r="3" spans="1:13">
      <c r="A3" s="548"/>
      <c r="B3" s="548"/>
      <c r="C3" s="548"/>
      <c r="D3" s="548"/>
      <c r="E3" s="548"/>
      <c r="F3" s="548"/>
    </row>
    <row r="4" spans="1:13" s="547" customFormat="1">
      <c r="A4"/>
      <c r="B4" s="550" t="s">
        <v>488</v>
      </c>
      <c r="C4" s="551" t="s">
        <v>508</v>
      </c>
      <c r="D4" s="547" t="s">
        <v>503</v>
      </c>
      <c r="E4" s="547" t="s">
        <v>511</v>
      </c>
      <c r="F4" s="552" t="e">
        <f>VLOOKUP($B4,Calc!$C$1:$P$216,14,FALSE)</f>
        <v>#DIV/0!</v>
      </c>
      <c r="G4" s="571"/>
      <c r="H4" s="571"/>
      <c r="I4" s="571"/>
      <c r="J4" s="571"/>
      <c r="K4" s="571"/>
      <c r="L4" s="571"/>
      <c r="M4" s="571"/>
    </row>
    <row r="5" spans="1:13" s="547" customFormat="1">
      <c r="A5"/>
      <c r="B5" s="550" t="s">
        <v>489</v>
      </c>
      <c r="C5" s="551" t="s">
        <v>509</v>
      </c>
      <c r="D5" s="547" t="s">
        <v>503</v>
      </c>
      <c r="E5" s="547" t="s">
        <v>511</v>
      </c>
      <c r="F5" s="552" t="e">
        <f>VLOOKUP($B5,Calc!$C$1:$P$216,14,FALSE)</f>
        <v>#DIV/0!</v>
      </c>
      <c r="G5" s="566"/>
      <c r="H5" s="566"/>
      <c r="I5" s="566"/>
      <c r="J5" s="566"/>
      <c r="K5" s="566"/>
      <c r="L5" s="571"/>
      <c r="M5" s="571"/>
    </row>
    <row r="6" spans="1:13" s="547" customFormat="1">
      <c r="B6" s="553" t="s">
        <v>490</v>
      </c>
      <c r="C6" s="547" t="s">
        <v>417</v>
      </c>
      <c r="D6" s="547" t="s">
        <v>503</v>
      </c>
      <c r="E6" s="547" t="s">
        <v>511</v>
      </c>
      <c r="F6" s="571"/>
      <c r="G6" s="633" t="e">
        <f>VLOOKUP($B6,Profiling!$C$1:$V$159,16,FALSE)</f>
        <v>#DIV/0!</v>
      </c>
      <c r="H6" s="552">
        <f>VLOOKUP($B6,Profiling!$C$1:$V$159,17,FALSE)</f>
        <v>0</v>
      </c>
      <c r="I6" s="552">
        <f>VLOOKUP($B6,Profiling!$C$1:$V$159,18,FALSE)</f>
        <v>0</v>
      </c>
      <c r="J6" s="552">
        <f>VLOOKUP($B6,Profiling!$C$1:$V$159,19,FALSE)</f>
        <v>0</v>
      </c>
      <c r="K6" s="552">
        <f>VLOOKUP($B6,Profiling!$C$1:$V$159,20,FALSE)</f>
        <v>0</v>
      </c>
      <c r="L6" s="571"/>
      <c r="M6" s="571"/>
    </row>
    <row r="7" spans="1:13" s="547" customFormat="1">
      <c r="B7" s="553" t="s">
        <v>504</v>
      </c>
      <c r="C7" s="547" t="s">
        <v>418</v>
      </c>
      <c r="D7" s="547" t="s">
        <v>503</v>
      </c>
      <c r="E7" s="547" t="s">
        <v>511</v>
      </c>
      <c r="F7" s="571"/>
      <c r="G7" s="552" t="e">
        <f>VLOOKUP($B7,Profiling!$C$1:$V$159,16,FALSE)</f>
        <v>#DIV/0!</v>
      </c>
      <c r="H7" s="552">
        <f>VLOOKUP($B7,Profiling!$C$1:$V$159,17,FALSE)</f>
        <v>0</v>
      </c>
      <c r="I7" s="552">
        <f>VLOOKUP($B7,Profiling!$C$1:$V$159,18,FALSE)</f>
        <v>0</v>
      </c>
      <c r="J7" s="552">
        <f>VLOOKUP($B7,Profiling!$C$1:$V$159,19,FALSE)</f>
        <v>0</v>
      </c>
      <c r="K7" s="552">
        <f>VLOOKUP($B7,Profiling!$C$1:$V$159,20,FALSE)</f>
        <v>0</v>
      </c>
      <c r="L7" s="571"/>
      <c r="M7" s="571"/>
    </row>
    <row r="8" spans="1:13">
      <c r="A8" s="657"/>
      <c r="B8" s="655" t="s">
        <v>589</v>
      </c>
      <c r="C8" s="658" t="s">
        <v>587</v>
      </c>
      <c r="D8" s="658" t="s">
        <v>533</v>
      </c>
      <c r="E8" s="658" t="s">
        <v>511</v>
      </c>
      <c r="F8" s="568"/>
      <c r="G8" s="568"/>
      <c r="H8" s="568"/>
      <c r="I8" s="568"/>
      <c r="J8" s="568"/>
      <c r="K8" s="568"/>
      <c r="L8" s="568"/>
      <c r="M8" s="653">
        <f>Input!O153</f>
        <v>0</v>
      </c>
    </row>
    <row r="9" spans="1:13">
      <c r="B9" s="655" t="s">
        <v>595</v>
      </c>
      <c r="C9" t="s">
        <v>175</v>
      </c>
      <c r="D9" s="547" t="s">
        <v>55</v>
      </c>
      <c r="E9" s="658" t="s">
        <v>511</v>
      </c>
      <c r="F9" s="570"/>
      <c r="G9" s="570"/>
      <c r="H9" s="570"/>
      <c r="I9" s="570"/>
      <c r="J9" s="570"/>
      <c r="K9" s="570"/>
      <c r="L9" s="664" t="e">
        <f>VLOOKUP($B9,Calc!$C$1:$P$216,5,FALSE)</f>
        <v>#DIV/0!</v>
      </c>
      <c r="M9" s="570"/>
    </row>
    <row r="10" spans="1:13">
      <c r="B10" s="655" t="s">
        <v>596</v>
      </c>
      <c r="C10" t="s">
        <v>316</v>
      </c>
      <c r="D10" s="547" t="s">
        <v>55</v>
      </c>
      <c r="E10" s="658" t="s">
        <v>511</v>
      </c>
      <c r="F10" s="570"/>
      <c r="G10" s="570"/>
      <c r="H10" s="570"/>
      <c r="I10" s="570"/>
      <c r="J10" s="570"/>
      <c r="K10" s="570"/>
      <c r="L10" s="664" t="e">
        <f>VLOOKUP($B10,Calc!$C$1:$P$216,5,FALSE)</f>
        <v>#DIV/0!</v>
      </c>
      <c r="M10" s="570"/>
    </row>
    <row r="11" spans="1:13">
      <c r="B11" s="655" t="s">
        <v>597</v>
      </c>
      <c r="C11" t="s">
        <v>308</v>
      </c>
      <c r="D11" s="547" t="s">
        <v>55</v>
      </c>
      <c r="E11" s="658" t="s">
        <v>511</v>
      </c>
      <c r="F11" s="570"/>
      <c r="G11" s="570"/>
      <c r="H11" s="570"/>
      <c r="I11" s="570"/>
      <c r="J11" s="570"/>
      <c r="K11" s="570"/>
      <c r="L11" s="664" t="e">
        <f>VLOOKUP($B11,Calc!$C$1:$P$216,5,FALSE)</f>
        <v>#DIV/0!</v>
      </c>
      <c r="M11" s="570"/>
    </row>
    <row r="12" spans="1:13">
      <c r="B12" s="655" t="s">
        <v>598</v>
      </c>
      <c r="C12" t="s">
        <v>83</v>
      </c>
      <c r="D12" s="547" t="s">
        <v>55</v>
      </c>
      <c r="E12" s="658" t="s">
        <v>511</v>
      </c>
      <c r="F12" s="570"/>
      <c r="G12" s="570"/>
      <c r="H12" s="570"/>
      <c r="I12" s="570"/>
      <c r="J12" s="570"/>
      <c r="K12" s="570"/>
      <c r="L12" s="664" t="e">
        <f>VLOOKUP($B12,Calc!$C$1:$P$216,5,FALSE)</f>
        <v>#DIV/0!</v>
      </c>
      <c r="M12" s="570"/>
    </row>
    <row r="13" spans="1:13">
      <c r="B13" s="655" t="s">
        <v>599</v>
      </c>
      <c r="C13" t="s">
        <v>176</v>
      </c>
      <c r="D13" s="547" t="s">
        <v>55</v>
      </c>
      <c r="E13" s="658" t="s">
        <v>511</v>
      </c>
      <c r="F13" s="570"/>
      <c r="G13" s="570"/>
      <c r="H13" s="570"/>
      <c r="I13" s="570"/>
      <c r="J13" s="570"/>
      <c r="K13" s="570"/>
      <c r="L13" s="664">
        <f>VLOOKUP($B13,Calc!$C$1:$P$216,5,FALSE)</f>
        <v>0</v>
      </c>
      <c r="M13" s="570"/>
    </row>
    <row r="14" spans="1:13">
      <c r="B14" s="655" t="s">
        <v>600</v>
      </c>
      <c r="C14" t="s">
        <v>317</v>
      </c>
      <c r="D14" s="547" t="s">
        <v>55</v>
      </c>
      <c r="E14" s="658" t="s">
        <v>511</v>
      </c>
      <c r="F14" s="570"/>
      <c r="G14" s="570"/>
      <c r="H14" s="570"/>
      <c r="I14" s="570"/>
      <c r="J14" s="570"/>
      <c r="K14" s="570"/>
      <c r="L14" s="664">
        <f>VLOOKUP($B14,Calc!$C$1:$P$216,5,FALSE)</f>
        <v>0</v>
      </c>
      <c r="M14" s="570"/>
    </row>
    <row r="15" spans="1:13">
      <c r="B15" s="655" t="s">
        <v>601</v>
      </c>
      <c r="C15" t="s">
        <v>309</v>
      </c>
      <c r="D15" s="547" t="s">
        <v>55</v>
      </c>
      <c r="E15" s="658" t="s">
        <v>511</v>
      </c>
      <c r="F15" s="570"/>
      <c r="G15" s="570"/>
      <c r="H15" s="570"/>
      <c r="I15" s="570"/>
      <c r="J15" s="570"/>
      <c r="K15" s="570"/>
      <c r="L15" s="664" t="e">
        <f>VLOOKUP($B15,Calc!$C$1:$P$216,5,FALSE)</f>
        <v>#DIV/0!</v>
      </c>
      <c r="M15" s="570"/>
    </row>
    <row r="16" spans="1:13">
      <c r="B16" s="22" t="s">
        <v>602</v>
      </c>
      <c r="C16" t="s">
        <v>84</v>
      </c>
      <c r="D16" s="547" t="s">
        <v>55</v>
      </c>
      <c r="E16" s="658" t="s">
        <v>511</v>
      </c>
      <c r="F16" s="570"/>
      <c r="G16" s="570"/>
      <c r="H16" s="570"/>
      <c r="I16" s="570"/>
      <c r="J16" s="570"/>
      <c r="K16" s="570"/>
      <c r="L16" s="664" t="e">
        <f>VLOOKUP($B16,Calc!$C$1:$P$216,5,FALSE)</f>
        <v>#DIV/0!</v>
      </c>
      <c r="M16" s="570"/>
    </row>
    <row r="17" spans="2:13">
      <c r="B17" s="22" t="s">
        <v>603</v>
      </c>
      <c r="C17" t="s">
        <v>617</v>
      </c>
      <c r="D17" s="547" t="s">
        <v>503</v>
      </c>
      <c r="E17" s="547" t="s">
        <v>511</v>
      </c>
      <c r="F17" s="566"/>
      <c r="G17" s="566"/>
      <c r="H17" s="566"/>
      <c r="I17" s="566"/>
      <c r="J17" s="566"/>
      <c r="K17" s="566"/>
      <c r="L17" s="552" t="e">
        <f>VLOOKUP($B17,Calc!$C$1:$P$216,14,FALSE)</f>
        <v>#DIV/0!</v>
      </c>
      <c r="M17" s="566"/>
    </row>
    <row r="18" spans="2:13">
      <c r="B18" s="22" t="s">
        <v>604</v>
      </c>
      <c r="C18" t="s">
        <v>327</v>
      </c>
      <c r="D18" s="547" t="s">
        <v>503</v>
      </c>
      <c r="E18" s="547" t="s">
        <v>511</v>
      </c>
      <c r="F18" s="566"/>
      <c r="G18" s="566"/>
      <c r="H18" s="566"/>
      <c r="I18" s="566"/>
      <c r="J18" s="566"/>
      <c r="K18" s="566"/>
      <c r="L18" s="552" t="e">
        <f>VLOOKUP($B18,Calc!$C$1:$P$216,14,FALSE)</f>
        <v>#DIV/0!</v>
      </c>
      <c r="M18" s="566"/>
    </row>
    <row r="19" spans="2:13">
      <c r="B19" s="22" t="s">
        <v>605</v>
      </c>
      <c r="C19" t="s">
        <v>72</v>
      </c>
      <c r="D19" s="547" t="s">
        <v>503</v>
      </c>
      <c r="E19" s="547" t="s">
        <v>511</v>
      </c>
      <c r="F19" s="566"/>
      <c r="G19" s="566"/>
      <c r="H19" s="566"/>
      <c r="I19" s="566"/>
      <c r="J19" s="566"/>
      <c r="K19" s="566"/>
      <c r="L19" s="552" t="e">
        <f>VLOOKUP($B19,Calc!$C$1:$P$216,14,FALSE)</f>
        <v>#DIV/0!</v>
      </c>
      <c r="M19" s="566"/>
    </row>
    <row r="20" spans="2:13">
      <c r="B20" s="22" t="s">
        <v>606</v>
      </c>
      <c r="C20" t="s">
        <v>244</v>
      </c>
      <c r="D20" s="547" t="s">
        <v>503</v>
      </c>
      <c r="E20" s="547" t="s">
        <v>511</v>
      </c>
      <c r="F20" s="566"/>
      <c r="G20" s="566"/>
      <c r="H20" s="566"/>
      <c r="I20" s="566"/>
      <c r="J20" s="566"/>
      <c r="K20" s="566"/>
      <c r="L20" s="552" t="e">
        <f>VLOOKUP($B20,Calc!$C$1:$P$216,14,FALSE)</f>
        <v>#DIV/0!</v>
      </c>
      <c r="M20" s="566"/>
    </row>
    <row r="21" spans="2:13">
      <c r="B21" s="22" t="s">
        <v>607</v>
      </c>
      <c r="C21" t="s">
        <v>248</v>
      </c>
      <c r="D21" s="547" t="s">
        <v>503</v>
      </c>
      <c r="E21" s="547" t="s">
        <v>511</v>
      </c>
      <c r="F21" s="566"/>
      <c r="G21" s="566"/>
      <c r="H21" s="566"/>
      <c r="I21" s="566"/>
      <c r="J21" s="566"/>
      <c r="K21" s="566"/>
      <c r="L21" s="552" t="e">
        <f>VLOOKUP($B21,Calc!$C$1:$P$216,14,FALSE)</f>
        <v>#DIV/0!</v>
      </c>
      <c r="M21" s="566"/>
    </row>
    <row r="22" spans="2:13">
      <c r="B22" s="22" t="s">
        <v>608</v>
      </c>
      <c r="C22" t="s">
        <v>618</v>
      </c>
      <c r="D22" s="547" t="s">
        <v>503</v>
      </c>
      <c r="E22" s="547" t="s">
        <v>511</v>
      </c>
      <c r="F22" s="566"/>
      <c r="G22" s="566"/>
      <c r="H22" s="566"/>
      <c r="I22" s="566"/>
      <c r="J22" s="566"/>
      <c r="K22" s="566"/>
      <c r="L22" s="552" t="e">
        <f>VLOOKUP($B22,Calc!$C$1:$P$216,14,FALSE)</f>
        <v>#DIV/0!</v>
      </c>
      <c r="M22" s="566"/>
    </row>
    <row r="23" spans="2:13">
      <c r="B23" s="22" t="s">
        <v>609</v>
      </c>
      <c r="C23" t="s">
        <v>622</v>
      </c>
      <c r="D23" s="547" t="s">
        <v>503</v>
      </c>
      <c r="E23" s="547" t="s">
        <v>511</v>
      </c>
      <c r="F23" s="566"/>
      <c r="G23" s="566"/>
      <c r="H23" s="566"/>
      <c r="I23" s="566"/>
      <c r="J23" s="566"/>
      <c r="K23" s="566"/>
      <c r="L23" s="552" t="e">
        <f>VLOOKUP($B23,Calc!$C$1:$P$216,14,FALSE)</f>
        <v>#DIV/0!</v>
      </c>
      <c r="M23" s="566"/>
    </row>
    <row r="24" spans="2:13">
      <c r="B24" s="22" t="s">
        <v>610</v>
      </c>
      <c r="C24" t="s">
        <v>619</v>
      </c>
      <c r="D24" s="547" t="s">
        <v>503</v>
      </c>
      <c r="E24" s="547" t="s">
        <v>511</v>
      </c>
      <c r="F24" s="566"/>
      <c r="G24" s="566"/>
      <c r="H24" s="566"/>
      <c r="I24" s="566"/>
      <c r="J24" s="566"/>
      <c r="K24" s="566"/>
      <c r="L24" s="552" t="e">
        <f>VLOOKUP($B24,Calc!$C$1:$P$216,14,FALSE)</f>
        <v>#DIV/0!</v>
      </c>
      <c r="M24" s="566"/>
    </row>
    <row r="25" spans="2:13">
      <c r="B25" s="22" t="s">
        <v>611</v>
      </c>
      <c r="C25" t="s">
        <v>328</v>
      </c>
      <c r="D25" s="547" t="s">
        <v>503</v>
      </c>
      <c r="E25" s="547" t="s">
        <v>511</v>
      </c>
      <c r="F25" s="566"/>
      <c r="G25" s="566"/>
      <c r="H25" s="566"/>
      <c r="I25" s="566"/>
      <c r="J25" s="566"/>
      <c r="K25" s="566"/>
      <c r="L25" s="552" t="e">
        <f>VLOOKUP($B25,Calc!$C$1:$P$216,14,FALSE)</f>
        <v>#DIV/0!</v>
      </c>
      <c r="M25" s="566"/>
    </row>
    <row r="26" spans="2:13">
      <c r="B26" s="22" t="s">
        <v>612</v>
      </c>
      <c r="C26" t="s">
        <v>73</v>
      </c>
      <c r="D26" s="547" t="s">
        <v>503</v>
      </c>
      <c r="E26" s="547" t="s">
        <v>511</v>
      </c>
      <c r="F26" s="566"/>
      <c r="G26" s="566"/>
      <c r="H26" s="566"/>
      <c r="I26" s="566"/>
      <c r="J26" s="566"/>
      <c r="K26" s="566"/>
      <c r="L26" s="552" t="e">
        <f>VLOOKUP($B26,Calc!$C$1:$P$216,14,FALSE)</f>
        <v>#DIV/0!</v>
      </c>
      <c r="M26" s="566"/>
    </row>
    <row r="27" spans="2:13">
      <c r="B27" s="22" t="s">
        <v>613</v>
      </c>
      <c r="C27" t="s">
        <v>245</v>
      </c>
      <c r="D27" s="547" t="s">
        <v>503</v>
      </c>
      <c r="E27" s="547" t="s">
        <v>511</v>
      </c>
      <c r="F27" s="566"/>
      <c r="G27" s="566"/>
      <c r="H27" s="566"/>
      <c r="I27" s="566"/>
      <c r="J27" s="566"/>
      <c r="K27" s="566"/>
      <c r="L27" s="552" t="e">
        <f>VLOOKUP($B27,Calc!$C$1:$P$216,14,FALSE)</f>
        <v>#DIV/0!</v>
      </c>
      <c r="M27" s="566"/>
    </row>
    <row r="28" spans="2:13">
      <c r="B28" s="22" t="s">
        <v>614</v>
      </c>
      <c r="C28" t="s">
        <v>249</v>
      </c>
      <c r="D28" s="547" t="s">
        <v>503</v>
      </c>
      <c r="E28" s="547" t="s">
        <v>511</v>
      </c>
      <c r="F28" s="566"/>
      <c r="G28" s="566"/>
      <c r="H28" s="566"/>
      <c r="I28" s="566"/>
      <c r="J28" s="566"/>
      <c r="K28" s="566"/>
      <c r="L28" s="552" t="e">
        <f>VLOOKUP($B28,Calc!$C$1:$P$216,14,FALSE)</f>
        <v>#DIV/0!</v>
      </c>
      <c r="M28" s="566"/>
    </row>
    <row r="29" spans="2:13">
      <c r="B29" s="22" t="s">
        <v>615</v>
      </c>
      <c r="C29" t="s">
        <v>620</v>
      </c>
      <c r="D29" s="547" t="s">
        <v>503</v>
      </c>
      <c r="E29" s="547" t="s">
        <v>511</v>
      </c>
      <c r="F29" s="566"/>
      <c r="G29" s="566"/>
      <c r="H29" s="566"/>
      <c r="I29" s="566"/>
      <c r="J29" s="566"/>
      <c r="K29" s="566"/>
      <c r="L29" s="552" t="e">
        <f>VLOOKUP($B29,Calc!$C$1:$P$216,14,FALSE)</f>
        <v>#DIV/0!</v>
      </c>
      <c r="M29" s="566"/>
    </row>
    <row r="30" spans="2:13">
      <c r="B30" s="22" t="s">
        <v>623</v>
      </c>
      <c r="C30" t="s">
        <v>621</v>
      </c>
      <c r="D30" s="547" t="s">
        <v>503</v>
      </c>
      <c r="E30" s="547" t="s">
        <v>511</v>
      </c>
      <c r="F30" s="566"/>
      <c r="G30" s="566"/>
      <c r="H30" s="566"/>
      <c r="I30" s="566"/>
      <c r="J30" s="566"/>
      <c r="K30" s="566"/>
      <c r="L30" s="552" t="e">
        <f>VLOOKUP($B30,Calc!$C$1:$P$216,14,FALSE)</f>
        <v>#DIV/0!</v>
      </c>
      <c r="M30" s="566"/>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40625" defaultRowHeight="12.75"/>
  <cols>
    <col min="1" max="6" width="9.7109375" style="304" customWidth="1"/>
    <col min="7" max="7" width="12.140625" style="304" customWidth="1"/>
    <col min="8" max="21" width="9.7109375" style="304" customWidth="1"/>
    <col min="22" max="26" width="7.7109375" style="304" customWidth="1"/>
    <col min="27" max="27" width="3.42578125" style="304" customWidth="1"/>
    <col min="28" max="32" width="7.7109375" style="304" customWidth="1"/>
    <col min="33" max="16384" width="9.140625" style="304"/>
  </cols>
  <sheetData>
    <row r="1" spans="1:23" ht="26.25">
      <c r="A1" s="762" t="s">
        <v>368</v>
      </c>
      <c r="B1" s="762"/>
      <c r="C1" s="762"/>
      <c r="D1" s="762"/>
      <c r="E1" s="762"/>
      <c r="F1" s="762"/>
      <c r="G1" s="762"/>
      <c r="H1" s="762"/>
      <c r="I1" s="762"/>
      <c r="J1" s="762"/>
      <c r="K1" s="762"/>
      <c r="L1" s="762"/>
      <c r="M1" s="762"/>
      <c r="N1" s="762"/>
      <c r="O1" s="762"/>
      <c r="P1" s="762"/>
      <c r="Q1" s="762"/>
      <c r="R1" s="762"/>
      <c r="S1" s="762"/>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348</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349</v>
      </c>
      <c r="C5" s="325"/>
      <c r="D5" s="325"/>
      <c r="E5" s="325"/>
      <c r="F5" s="325"/>
      <c r="G5" s="325"/>
      <c r="H5" s="326" t="s">
        <v>350</v>
      </c>
      <c r="I5" s="325"/>
      <c r="J5" s="327"/>
      <c r="K5" s="325"/>
      <c r="L5" s="325"/>
      <c r="M5" s="325"/>
      <c r="N5" s="326" t="s">
        <v>351</v>
      </c>
      <c r="O5" s="325"/>
      <c r="P5" s="325"/>
      <c r="Q5" s="325"/>
      <c r="R5" s="328"/>
      <c r="S5" s="314"/>
      <c r="T5" s="313"/>
      <c r="U5" s="313"/>
      <c r="V5" s="313"/>
      <c r="W5" s="313"/>
    </row>
    <row r="6" spans="1:23" s="312" customFormat="1" ht="14.25" customHeight="1">
      <c r="A6" s="315"/>
      <c r="B6" s="324" t="s">
        <v>352</v>
      </c>
      <c r="C6" s="325"/>
      <c r="D6" s="325"/>
      <c r="E6" s="325"/>
      <c r="F6" s="325"/>
      <c r="G6" s="325"/>
      <c r="H6" s="326" t="s">
        <v>353</v>
      </c>
      <c r="I6" s="325"/>
      <c r="J6" s="327"/>
      <c r="K6" s="325"/>
      <c r="L6" s="325"/>
      <c r="M6" s="325"/>
      <c r="N6" s="326" t="s">
        <v>354</v>
      </c>
      <c r="O6" s="325"/>
      <c r="P6" s="325"/>
      <c r="Q6" s="325"/>
      <c r="R6" s="328"/>
      <c r="S6" s="314"/>
      <c r="T6" s="313"/>
      <c r="U6" s="313"/>
      <c r="V6" s="313"/>
      <c r="W6" s="313"/>
    </row>
    <row r="7" spans="1:23" s="312" customFormat="1" ht="14.25" customHeight="1">
      <c r="A7" s="315"/>
      <c r="B7" s="324" t="s">
        <v>355</v>
      </c>
      <c r="C7" s="325"/>
      <c r="D7" s="325"/>
      <c r="E7" s="325"/>
      <c r="F7" s="325"/>
      <c r="G7" s="325"/>
      <c r="H7" s="326" t="s">
        <v>356</v>
      </c>
      <c r="I7" s="325"/>
      <c r="J7" s="327"/>
      <c r="K7" s="325"/>
      <c r="L7" s="325"/>
      <c r="M7" s="325"/>
      <c r="N7" s="325"/>
      <c r="O7" s="325"/>
      <c r="P7" s="325"/>
      <c r="Q7" s="325"/>
      <c r="R7" s="329"/>
      <c r="S7" s="314"/>
      <c r="T7" s="313"/>
      <c r="U7" s="313"/>
      <c r="V7" s="313"/>
      <c r="W7" s="313"/>
    </row>
    <row r="8" spans="1:23" s="312" customFormat="1" ht="14.25" customHeight="1">
      <c r="A8" s="315"/>
      <c r="B8" s="324" t="s">
        <v>357</v>
      </c>
      <c r="C8" s="325"/>
      <c r="D8" s="325"/>
      <c r="E8" s="325"/>
      <c r="F8" s="325"/>
      <c r="G8" s="325"/>
      <c r="H8" s="326" t="s">
        <v>358</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359</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360</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3.25">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&amp;R&amp;"Arial,Italic"&amp;8&amp;Z&amp;F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9"/>
  <sheetViews>
    <sheetView zoomScaleNormal="100" workbookViewId="0">
      <pane ySplit="2" topLeftCell="A3" activePane="bottomLeft" state="frozen"/>
      <selection sqref="A1:S1"/>
      <selection pane="bottomLeft" activeCell="J17" sqref="J17"/>
    </sheetView>
  </sheetViews>
  <sheetFormatPr defaultRowHeight="12.75"/>
  <cols>
    <col min="1" max="1" width="8.28515625" customWidth="1"/>
    <col min="2" max="2" width="16.42578125" bestFit="1" customWidth="1"/>
    <col min="3" max="3" width="32.42578125" customWidth="1"/>
    <col min="4" max="4" width="3.42578125" customWidth="1"/>
    <col min="5" max="5" width="18.7109375" customWidth="1"/>
    <col min="6" max="14" width="7.7109375" customWidth="1"/>
  </cols>
  <sheetData>
    <row r="1" spans="1:14">
      <c r="C1" t="s">
        <v>545</v>
      </c>
    </row>
    <row r="2" spans="1:14">
      <c r="A2" t="s">
        <v>498</v>
      </c>
      <c r="B2" t="s">
        <v>499</v>
      </c>
      <c r="C2" t="s">
        <v>500</v>
      </c>
      <c r="D2" t="s">
        <v>501</v>
      </c>
      <c r="E2" t="s">
        <v>502</v>
      </c>
      <c r="F2" t="s">
        <v>28</v>
      </c>
      <c r="G2" t="s">
        <v>29</v>
      </c>
      <c r="H2" t="s">
        <v>30</v>
      </c>
      <c r="I2" t="s">
        <v>31</v>
      </c>
      <c r="J2" t="s">
        <v>32</v>
      </c>
      <c r="K2" t="s">
        <v>33</v>
      </c>
      <c r="L2" t="s">
        <v>34</v>
      </c>
      <c r="M2" t="s">
        <v>35</v>
      </c>
      <c r="N2" t="s">
        <v>59</v>
      </c>
    </row>
    <row r="4" spans="1:14">
      <c r="B4" t="s">
        <v>457</v>
      </c>
      <c r="C4" t="s">
        <v>177</v>
      </c>
      <c r="D4" t="s">
        <v>503</v>
      </c>
      <c r="E4" t="s">
        <v>511</v>
      </c>
      <c r="F4" s="566"/>
      <c r="G4" s="566"/>
      <c r="H4" s="566"/>
      <c r="I4" s="566"/>
      <c r="J4" s="566"/>
      <c r="K4" s="566"/>
      <c r="L4" s="566"/>
      <c r="M4" s="566"/>
      <c r="N4" s="566"/>
    </row>
    <row r="5" spans="1:14">
      <c r="B5" t="s">
        <v>458</v>
      </c>
      <c r="C5" t="s">
        <v>178</v>
      </c>
      <c r="D5" t="s">
        <v>503</v>
      </c>
      <c r="E5" t="s">
        <v>511</v>
      </c>
      <c r="F5" s="566"/>
      <c r="G5" s="566"/>
      <c r="H5" s="566"/>
      <c r="I5" s="566"/>
      <c r="J5" s="566"/>
      <c r="K5" s="566"/>
      <c r="L5" s="566"/>
      <c r="M5" s="566"/>
      <c r="N5" s="566"/>
    </row>
    <row r="6" spans="1:14">
      <c r="B6" t="s">
        <v>459</v>
      </c>
      <c r="C6" t="s">
        <v>123</v>
      </c>
      <c r="D6" t="s">
        <v>503</v>
      </c>
      <c r="E6" t="s">
        <v>511</v>
      </c>
      <c r="F6" s="566"/>
      <c r="G6" s="566"/>
      <c r="H6" s="566"/>
      <c r="I6" s="566"/>
      <c r="J6" s="566"/>
      <c r="K6" s="566"/>
      <c r="L6" s="566"/>
      <c r="M6" s="566"/>
      <c r="N6" s="566"/>
    </row>
    <row r="7" spans="1:14">
      <c r="B7" t="s">
        <v>460</v>
      </c>
      <c r="C7" t="s">
        <v>122</v>
      </c>
      <c r="D7" t="s">
        <v>503</v>
      </c>
      <c r="E7" t="s">
        <v>511</v>
      </c>
      <c r="F7" s="566"/>
      <c r="G7" s="566"/>
      <c r="H7" s="566"/>
      <c r="I7" s="566"/>
      <c r="J7" s="566"/>
      <c r="K7" s="566"/>
      <c r="L7" s="566"/>
      <c r="M7" s="566"/>
      <c r="N7" s="566"/>
    </row>
    <row r="8" spans="1:14">
      <c r="B8" t="s">
        <v>461</v>
      </c>
      <c r="C8" t="s">
        <v>190</v>
      </c>
      <c r="D8" t="s">
        <v>503</v>
      </c>
      <c r="E8" t="s">
        <v>511</v>
      </c>
      <c r="F8" s="566"/>
      <c r="G8" s="566"/>
      <c r="H8" s="566"/>
      <c r="I8" s="566"/>
      <c r="J8" s="566"/>
      <c r="K8" s="566"/>
      <c r="L8" s="566"/>
      <c r="M8" s="566"/>
      <c r="N8" s="566"/>
    </row>
    <row r="9" spans="1:14">
      <c r="B9" t="s">
        <v>462</v>
      </c>
      <c r="C9" t="s">
        <v>220</v>
      </c>
      <c r="D9" t="s">
        <v>503</v>
      </c>
      <c r="E9" t="s">
        <v>511</v>
      </c>
      <c r="F9" s="566"/>
      <c r="G9" s="566"/>
      <c r="H9" s="566"/>
      <c r="I9" s="566"/>
      <c r="J9" s="566"/>
      <c r="K9" s="566"/>
      <c r="L9" s="566"/>
      <c r="M9" s="566"/>
      <c r="N9" s="566"/>
    </row>
    <row r="10" spans="1:14">
      <c r="B10" t="s">
        <v>463</v>
      </c>
      <c r="C10" t="s">
        <v>221</v>
      </c>
      <c r="D10" t="s">
        <v>503</v>
      </c>
      <c r="E10" t="s">
        <v>511</v>
      </c>
      <c r="F10" s="566"/>
      <c r="G10" s="566"/>
      <c r="H10" s="566"/>
      <c r="I10" s="566"/>
      <c r="J10" s="566"/>
      <c r="K10" s="566"/>
      <c r="L10" s="566"/>
      <c r="M10" s="566"/>
      <c r="N10" s="566"/>
    </row>
    <row r="11" spans="1:14">
      <c r="B11" t="s">
        <v>464</v>
      </c>
      <c r="C11" t="s">
        <v>422</v>
      </c>
      <c r="D11" t="s">
        <v>503</v>
      </c>
      <c r="E11" t="s">
        <v>511</v>
      </c>
      <c r="F11" s="566"/>
      <c r="G11" s="566"/>
      <c r="H11" s="566"/>
      <c r="I11" s="566"/>
      <c r="J11" s="566"/>
      <c r="K11" s="566"/>
      <c r="L11" s="566"/>
      <c r="M11" s="566"/>
      <c r="N11" s="566"/>
    </row>
    <row r="12" spans="1:14">
      <c r="B12" t="s">
        <v>450</v>
      </c>
      <c r="C12" t="s">
        <v>179</v>
      </c>
      <c r="D12" t="s">
        <v>503</v>
      </c>
      <c r="E12" t="s">
        <v>511</v>
      </c>
      <c r="F12" s="566"/>
      <c r="G12" s="566"/>
      <c r="H12" s="566"/>
      <c r="I12" s="566"/>
      <c r="J12" s="566"/>
      <c r="K12" s="566"/>
      <c r="L12" s="566"/>
      <c r="M12" s="566"/>
      <c r="N12" s="566"/>
    </row>
    <row r="13" spans="1:14">
      <c r="B13" t="s">
        <v>451</v>
      </c>
      <c r="C13" t="s">
        <v>180</v>
      </c>
      <c r="D13" t="s">
        <v>503</v>
      </c>
      <c r="E13" t="s">
        <v>511</v>
      </c>
      <c r="F13" s="566"/>
      <c r="G13" s="566"/>
      <c r="H13" s="566"/>
      <c r="I13" s="566"/>
      <c r="J13" s="566"/>
      <c r="K13" s="566"/>
      <c r="L13" s="566"/>
      <c r="M13" s="566"/>
      <c r="N13" s="566"/>
    </row>
    <row r="14" spans="1:14">
      <c r="B14" t="s">
        <v>452</v>
      </c>
      <c r="C14" t="s">
        <v>124</v>
      </c>
      <c r="D14" t="s">
        <v>503</v>
      </c>
      <c r="E14" t="s">
        <v>511</v>
      </c>
      <c r="F14" s="566"/>
      <c r="G14" s="566"/>
      <c r="H14" s="566"/>
      <c r="I14" s="566"/>
      <c r="J14" s="566"/>
      <c r="K14" s="566"/>
      <c r="L14" s="566"/>
      <c r="M14" s="566"/>
      <c r="N14" s="566"/>
    </row>
    <row r="15" spans="1:14">
      <c r="B15" t="s">
        <v>453</v>
      </c>
      <c r="C15" t="s">
        <v>125</v>
      </c>
      <c r="D15" t="s">
        <v>503</v>
      </c>
      <c r="E15" t="s">
        <v>511</v>
      </c>
      <c r="F15" s="566"/>
      <c r="G15" s="566"/>
      <c r="H15" s="566"/>
      <c r="I15" s="566"/>
      <c r="J15" s="566"/>
      <c r="K15" s="566"/>
      <c r="L15" s="566"/>
      <c r="M15" s="566"/>
      <c r="N15" s="566"/>
    </row>
    <row r="16" spans="1:14">
      <c r="B16" t="s">
        <v>454</v>
      </c>
      <c r="C16" t="s">
        <v>191</v>
      </c>
      <c r="D16" t="s">
        <v>503</v>
      </c>
      <c r="E16" t="s">
        <v>511</v>
      </c>
      <c r="F16" s="566"/>
      <c r="G16" s="566"/>
      <c r="H16" s="566"/>
      <c r="I16" s="566"/>
      <c r="J16" s="566"/>
      <c r="K16" s="566"/>
      <c r="L16" s="566"/>
      <c r="M16" s="566"/>
      <c r="N16" s="566"/>
    </row>
    <row r="17" spans="2:14">
      <c r="B17" t="s">
        <v>455</v>
      </c>
      <c r="C17" t="s">
        <v>222</v>
      </c>
      <c r="D17" t="s">
        <v>503</v>
      </c>
      <c r="E17" t="s">
        <v>511</v>
      </c>
      <c r="F17" s="566"/>
      <c r="G17" s="566"/>
      <c r="H17" s="566"/>
      <c r="I17" s="566"/>
      <c r="J17" s="566"/>
      <c r="K17" s="566"/>
      <c r="L17" s="566"/>
      <c r="M17" s="566"/>
      <c r="N17" s="566"/>
    </row>
    <row r="18" spans="2:14">
      <c r="B18" t="s">
        <v>456</v>
      </c>
      <c r="C18" t="s">
        <v>223</v>
      </c>
      <c r="D18" t="s">
        <v>503</v>
      </c>
      <c r="E18" t="s">
        <v>511</v>
      </c>
      <c r="F18" s="566"/>
      <c r="G18" s="566"/>
      <c r="H18" s="566"/>
      <c r="I18" s="566"/>
      <c r="J18" s="566"/>
      <c r="K18" s="566"/>
      <c r="L18" s="566"/>
      <c r="M18" s="566"/>
      <c r="N18" s="566"/>
    </row>
    <row r="19" spans="2:14">
      <c r="B19" t="s">
        <v>449</v>
      </c>
      <c r="C19" t="s">
        <v>423</v>
      </c>
      <c r="D19" t="s">
        <v>503</v>
      </c>
      <c r="E19" t="s">
        <v>511</v>
      </c>
      <c r="F19" s="566"/>
      <c r="G19" s="566"/>
      <c r="H19" s="566"/>
      <c r="I19" s="566"/>
      <c r="J19" s="566"/>
      <c r="K19" s="566"/>
      <c r="L19" s="566"/>
      <c r="M19" s="566"/>
      <c r="N19" s="566"/>
    </row>
    <row r="20" spans="2:14">
      <c r="B20" t="s">
        <v>539</v>
      </c>
      <c r="C20" t="s">
        <v>522</v>
      </c>
      <c r="D20" t="s">
        <v>503</v>
      </c>
      <c r="E20" t="s">
        <v>511</v>
      </c>
      <c r="F20" s="566"/>
      <c r="G20" s="566"/>
      <c r="H20" s="566"/>
      <c r="I20" s="566"/>
      <c r="J20" s="566"/>
      <c r="K20" s="566"/>
      <c r="L20" s="566"/>
      <c r="M20" s="566"/>
      <c r="N20" s="566"/>
    </row>
    <row r="21" spans="2:14">
      <c r="B21" t="s">
        <v>540</v>
      </c>
      <c r="C21" t="s">
        <v>523</v>
      </c>
      <c r="D21" t="s">
        <v>503</v>
      </c>
      <c r="E21" t="s">
        <v>511</v>
      </c>
      <c r="F21" s="566"/>
      <c r="G21" s="566"/>
      <c r="H21" s="566"/>
      <c r="I21" s="566"/>
      <c r="J21" s="566"/>
      <c r="K21" s="566"/>
      <c r="L21" s="566"/>
      <c r="M21" s="566"/>
      <c r="N21" s="566"/>
    </row>
    <row r="22" spans="2:14">
      <c r="B22" t="s">
        <v>1</v>
      </c>
      <c r="C22" t="s">
        <v>524</v>
      </c>
      <c r="D22" t="s">
        <v>503</v>
      </c>
      <c r="E22" t="s">
        <v>511</v>
      </c>
      <c r="F22" s="566"/>
      <c r="G22" s="566"/>
      <c r="H22" s="566"/>
      <c r="I22" s="566"/>
      <c r="J22" s="566"/>
      <c r="K22" s="566"/>
      <c r="L22" s="566"/>
      <c r="M22" s="566"/>
      <c r="N22" s="566"/>
    </row>
    <row r="23" spans="2:14">
      <c r="B23" t="s">
        <v>5</v>
      </c>
      <c r="C23" t="s">
        <v>525</v>
      </c>
      <c r="D23" t="s">
        <v>503</v>
      </c>
      <c r="E23" t="s">
        <v>511</v>
      </c>
      <c r="F23" s="566"/>
      <c r="G23" s="566"/>
      <c r="H23" s="566"/>
      <c r="I23" s="566"/>
      <c r="J23" s="566"/>
      <c r="K23" s="566"/>
      <c r="L23" s="566"/>
      <c r="M23" s="566"/>
      <c r="N23" s="566"/>
    </row>
    <row r="24" spans="2:14">
      <c r="B24" t="s">
        <v>447</v>
      </c>
      <c r="C24" t="s">
        <v>224</v>
      </c>
      <c r="D24" t="s">
        <v>503</v>
      </c>
      <c r="E24" t="s">
        <v>511</v>
      </c>
      <c r="F24" s="566"/>
      <c r="G24" s="566"/>
      <c r="H24" s="566"/>
      <c r="I24" s="566"/>
      <c r="J24" s="566"/>
      <c r="K24" s="566"/>
      <c r="L24" s="566"/>
      <c r="M24" s="566"/>
      <c r="N24" s="566"/>
    </row>
    <row r="25" spans="2:14">
      <c r="B25" t="s">
        <v>448</v>
      </c>
      <c r="C25" t="s">
        <v>225</v>
      </c>
      <c r="D25" t="s">
        <v>503</v>
      </c>
      <c r="E25" t="s">
        <v>511</v>
      </c>
      <c r="F25" s="566"/>
      <c r="G25" s="566"/>
      <c r="H25" s="566"/>
      <c r="I25" s="566"/>
      <c r="J25" s="566"/>
      <c r="K25" s="566"/>
      <c r="L25" s="566"/>
      <c r="M25" s="566"/>
      <c r="N25" s="566"/>
    </row>
    <row r="26" spans="2:14">
      <c r="B26" t="s">
        <v>541</v>
      </c>
      <c r="C26" t="s">
        <v>526</v>
      </c>
      <c r="D26" t="s">
        <v>503</v>
      </c>
      <c r="E26" t="s">
        <v>511</v>
      </c>
      <c r="F26" s="566"/>
      <c r="G26" s="566"/>
      <c r="H26" s="566"/>
      <c r="I26" s="566"/>
      <c r="J26" s="566"/>
      <c r="K26" s="566"/>
      <c r="L26" s="566"/>
      <c r="M26" s="566"/>
      <c r="N26" s="566"/>
    </row>
    <row r="27" spans="2:14">
      <c r="B27" t="s">
        <v>542</v>
      </c>
      <c r="C27" t="s">
        <v>523</v>
      </c>
      <c r="D27" t="s">
        <v>503</v>
      </c>
      <c r="E27" t="s">
        <v>511</v>
      </c>
      <c r="F27" s="566"/>
      <c r="G27" s="566"/>
      <c r="H27" s="566"/>
      <c r="I27" s="566"/>
      <c r="J27" s="566"/>
      <c r="K27" s="566"/>
      <c r="L27" s="566"/>
      <c r="M27" s="566"/>
      <c r="N27" s="566"/>
    </row>
    <row r="28" spans="2:14">
      <c r="B28" t="s">
        <v>6</v>
      </c>
      <c r="C28" t="s">
        <v>527</v>
      </c>
      <c r="D28" t="s">
        <v>503</v>
      </c>
      <c r="E28" t="s">
        <v>511</v>
      </c>
      <c r="F28" s="566"/>
      <c r="G28" s="566"/>
      <c r="H28" s="566"/>
      <c r="I28" s="566"/>
      <c r="J28" s="566"/>
      <c r="K28" s="566"/>
      <c r="L28" s="566"/>
      <c r="M28" s="566"/>
      <c r="N28" s="566"/>
    </row>
    <row r="29" spans="2:14">
      <c r="B29" t="s">
        <v>9</v>
      </c>
      <c r="C29" t="s">
        <v>528</v>
      </c>
      <c r="D29" t="s">
        <v>503</v>
      </c>
      <c r="E29" t="s">
        <v>511</v>
      </c>
      <c r="F29" s="566"/>
      <c r="G29" s="566"/>
      <c r="H29" s="566"/>
      <c r="I29" s="566"/>
      <c r="J29" s="566"/>
      <c r="K29" s="566"/>
      <c r="L29" s="566"/>
      <c r="M29" s="566"/>
      <c r="N29" s="566"/>
    </row>
    <row r="30" spans="2:14">
      <c r="B30" t="s">
        <v>445</v>
      </c>
      <c r="C30" t="s">
        <v>226</v>
      </c>
      <c r="D30" t="s">
        <v>503</v>
      </c>
      <c r="E30" t="s">
        <v>511</v>
      </c>
      <c r="F30" s="566"/>
      <c r="G30" s="566"/>
      <c r="H30" s="566"/>
      <c r="I30" s="566"/>
      <c r="J30" s="566"/>
      <c r="K30" s="566"/>
      <c r="L30" s="566"/>
      <c r="M30" s="566"/>
      <c r="N30" s="566"/>
    </row>
    <row r="31" spans="2:14">
      <c r="B31" t="s">
        <v>446</v>
      </c>
      <c r="C31" t="s">
        <v>227</v>
      </c>
      <c r="D31" t="s">
        <v>503</v>
      </c>
      <c r="E31" t="s">
        <v>511</v>
      </c>
      <c r="F31" s="566"/>
      <c r="G31" s="566"/>
      <c r="H31" s="566"/>
      <c r="I31" s="566"/>
      <c r="J31" s="566"/>
      <c r="K31" s="566"/>
      <c r="L31" s="566"/>
      <c r="M31" s="566"/>
      <c r="N31" s="566"/>
    </row>
    <row r="32" spans="2:14">
      <c r="B32" t="s">
        <v>68</v>
      </c>
      <c r="C32" t="s">
        <v>55</v>
      </c>
      <c r="D32" t="s">
        <v>529</v>
      </c>
      <c r="E32" t="s">
        <v>511</v>
      </c>
      <c r="F32" s="567"/>
      <c r="G32" s="567"/>
      <c r="H32" s="567"/>
      <c r="I32" s="567"/>
      <c r="J32" s="567"/>
      <c r="K32" s="567"/>
      <c r="L32" s="567"/>
      <c r="M32" s="567"/>
      <c r="N32" s="567"/>
    </row>
    <row r="33" spans="2:14">
      <c r="B33" t="s">
        <v>69</v>
      </c>
      <c r="C33" t="s">
        <v>55</v>
      </c>
      <c r="D33" t="s">
        <v>529</v>
      </c>
      <c r="E33" t="s">
        <v>511</v>
      </c>
      <c r="F33" s="567"/>
      <c r="G33" s="567"/>
      <c r="H33" s="567"/>
      <c r="I33" s="567"/>
      <c r="J33" s="567"/>
      <c r="K33" s="567"/>
      <c r="L33" s="567"/>
      <c r="M33" s="567"/>
      <c r="N33" s="567"/>
    </row>
    <row r="34" spans="2:14">
      <c r="B34" t="s">
        <v>210</v>
      </c>
      <c r="C34" t="s">
        <v>530</v>
      </c>
      <c r="D34" t="s">
        <v>503</v>
      </c>
      <c r="E34" t="s">
        <v>511</v>
      </c>
      <c r="F34" s="566"/>
      <c r="G34" s="566"/>
      <c r="H34" s="566"/>
      <c r="I34" s="566"/>
      <c r="J34" s="566"/>
      <c r="K34" s="566"/>
      <c r="L34" s="566"/>
      <c r="M34" s="566"/>
      <c r="N34" s="566"/>
    </row>
    <row r="35" spans="2:14">
      <c r="B35" t="s">
        <v>211</v>
      </c>
      <c r="C35" t="s">
        <v>531</v>
      </c>
      <c r="D35" t="s">
        <v>503</v>
      </c>
      <c r="E35" t="s">
        <v>511</v>
      </c>
      <c r="F35" s="566"/>
      <c r="G35" s="566"/>
      <c r="H35" s="566"/>
      <c r="I35" s="566"/>
      <c r="J35" s="566"/>
      <c r="K35" s="566"/>
      <c r="L35" s="566"/>
      <c r="M35" s="566"/>
      <c r="N35" s="566"/>
    </row>
    <row r="36" spans="2:14">
      <c r="B36" t="s">
        <v>66</v>
      </c>
      <c r="C36" t="s">
        <v>196</v>
      </c>
      <c r="D36" t="s">
        <v>503</v>
      </c>
      <c r="E36" t="s">
        <v>511</v>
      </c>
      <c r="F36" s="566"/>
      <c r="G36" s="566"/>
      <c r="H36" s="566"/>
      <c r="I36" s="566"/>
      <c r="J36" s="566"/>
      <c r="K36" s="566"/>
      <c r="L36" s="566"/>
      <c r="M36" s="566"/>
      <c r="N36" s="566"/>
    </row>
    <row r="37" spans="2:14">
      <c r="B37" t="s">
        <v>67</v>
      </c>
      <c r="C37" t="s">
        <v>197</v>
      </c>
      <c r="D37" t="s">
        <v>503</v>
      </c>
      <c r="E37" t="s">
        <v>511</v>
      </c>
      <c r="F37" s="566"/>
      <c r="G37" s="566"/>
      <c r="H37" s="566"/>
      <c r="I37" s="566"/>
      <c r="J37" s="566"/>
      <c r="K37" s="566"/>
      <c r="L37" s="566"/>
      <c r="M37" s="566"/>
      <c r="N37" s="566"/>
    </row>
    <row r="38" spans="2:14">
      <c r="B38" t="s">
        <v>243</v>
      </c>
      <c r="C38" t="s">
        <v>532</v>
      </c>
      <c r="D38" t="s">
        <v>533</v>
      </c>
      <c r="E38" t="s">
        <v>511</v>
      </c>
      <c r="F38" s="568"/>
      <c r="G38" s="568"/>
      <c r="H38" s="568"/>
      <c r="I38" s="568"/>
      <c r="J38" s="568"/>
      <c r="K38" s="568"/>
      <c r="L38" s="568"/>
      <c r="M38" s="568"/>
      <c r="N38" s="568"/>
    </row>
    <row r="39" spans="2:14">
      <c r="B39" t="s">
        <v>544</v>
      </c>
      <c r="C39" t="s">
        <v>510</v>
      </c>
      <c r="D39" t="s">
        <v>505</v>
      </c>
      <c r="E39" t="s">
        <v>511</v>
      </c>
      <c r="F39" s="570"/>
      <c r="G39" s="570"/>
      <c r="H39" s="570"/>
      <c r="I39" s="570"/>
      <c r="J39" s="570"/>
      <c r="K39" s="570"/>
      <c r="L39" s="570"/>
      <c r="M39" s="570"/>
      <c r="N39" s="570"/>
    </row>
    <row r="40" spans="2:14">
      <c r="B40" t="s">
        <v>430</v>
      </c>
      <c r="C40" t="s">
        <v>8</v>
      </c>
      <c r="D40" t="s">
        <v>503</v>
      </c>
      <c r="E40" t="s">
        <v>511</v>
      </c>
      <c r="F40" s="566"/>
      <c r="G40" s="566"/>
      <c r="H40" s="566"/>
      <c r="I40" s="566"/>
      <c r="J40" s="566"/>
      <c r="K40" s="566"/>
      <c r="L40" s="566"/>
      <c r="M40" s="566"/>
      <c r="N40" s="566"/>
    </row>
    <row r="41" spans="2:14">
      <c r="B41" t="s">
        <v>431</v>
      </c>
      <c r="C41" t="s">
        <v>65</v>
      </c>
      <c r="D41" t="s">
        <v>503</v>
      </c>
      <c r="E41" t="s">
        <v>511</v>
      </c>
      <c r="F41" s="566"/>
      <c r="G41" s="566"/>
      <c r="H41" s="566"/>
      <c r="I41" s="566"/>
      <c r="J41" s="566"/>
      <c r="K41" s="566"/>
      <c r="L41" s="566"/>
      <c r="M41" s="566"/>
      <c r="N41" s="566"/>
    </row>
    <row r="42" spans="2:14">
      <c r="B42" t="s">
        <v>432</v>
      </c>
      <c r="C42" t="s">
        <v>388</v>
      </c>
      <c r="D42" t="s">
        <v>503</v>
      </c>
      <c r="E42" t="s">
        <v>511</v>
      </c>
      <c r="F42" s="566"/>
      <c r="G42" s="566"/>
      <c r="H42" s="566"/>
      <c r="I42" s="566"/>
      <c r="J42" s="566"/>
      <c r="K42" s="566"/>
      <c r="L42" s="566"/>
      <c r="M42" s="566"/>
      <c r="N42" s="566"/>
    </row>
    <row r="43" spans="2:14">
      <c r="B43" t="s">
        <v>433</v>
      </c>
      <c r="C43" t="s">
        <v>389</v>
      </c>
      <c r="D43" t="s">
        <v>503</v>
      </c>
      <c r="E43" t="s">
        <v>511</v>
      </c>
      <c r="F43" s="566"/>
      <c r="G43" s="566"/>
      <c r="H43" s="566"/>
      <c r="I43" s="566"/>
      <c r="J43" s="566"/>
      <c r="K43" s="566"/>
      <c r="L43" s="566"/>
      <c r="M43" s="566"/>
      <c r="N43" s="566"/>
    </row>
    <row r="44" spans="2:14">
      <c r="B44" t="s">
        <v>434</v>
      </c>
      <c r="C44" t="s">
        <v>230</v>
      </c>
      <c r="D44" t="s">
        <v>503</v>
      </c>
      <c r="E44" t="s">
        <v>511</v>
      </c>
      <c r="F44" s="566"/>
      <c r="G44" s="566"/>
      <c r="H44" s="566"/>
      <c r="I44" s="566"/>
      <c r="J44" s="566"/>
      <c r="K44" s="566"/>
      <c r="L44" s="566"/>
      <c r="M44" s="566"/>
      <c r="N44" s="566"/>
    </row>
    <row r="45" spans="2:14">
      <c r="B45" t="s">
        <v>435</v>
      </c>
      <c r="C45" t="s">
        <v>231</v>
      </c>
      <c r="D45" t="s">
        <v>503</v>
      </c>
      <c r="E45" t="s">
        <v>511</v>
      </c>
      <c r="F45" s="566"/>
      <c r="G45" s="566"/>
      <c r="H45" s="566"/>
      <c r="I45" s="566"/>
      <c r="J45" s="566"/>
      <c r="K45" s="566"/>
      <c r="L45" s="566"/>
      <c r="M45" s="566"/>
      <c r="N45" s="566"/>
    </row>
    <row r="46" spans="2:14">
      <c r="B46" t="s">
        <v>436</v>
      </c>
      <c r="C46" t="s">
        <v>2</v>
      </c>
      <c r="D46" t="s">
        <v>503</v>
      </c>
      <c r="E46" t="s">
        <v>511</v>
      </c>
      <c r="F46" s="566"/>
      <c r="G46" s="566"/>
      <c r="H46" s="566"/>
      <c r="I46" s="566"/>
      <c r="J46" s="566"/>
      <c r="K46" s="566"/>
      <c r="L46" s="566"/>
      <c r="M46" s="566"/>
      <c r="N46" s="566"/>
    </row>
    <row r="47" spans="2:14">
      <c r="B47" t="s">
        <v>437</v>
      </c>
      <c r="C47" t="s">
        <v>64</v>
      </c>
      <c r="D47" t="s">
        <v>503</v>
      </c>
      <c r="E47" t="s">
        <v>511</v>
      </c>
      <c r="F47" s="566"/>
      <c r="G47" s="566"/>
      <c r="H47" s="566"/>
      <c r="I47" s="566"/>
      <c r="J47" s="566"/>
      <c r="K47" s="566"/>
      <c r="L47" s="566"/>
      <c r="M47" s="566"/>
      <c r="N47" s="566"/>
    </row>
    <row r="48" spans="2:14">
      <c r="B48" t="s">
        <v>438</v>
      </c>
      <c r="C48" t="s">
        <v>390</v>
      </c>
      <c r="D48" t="s">
        <v>503</v>
      </c>
      <c r="E48" t="s">
        <v>511</v>
      </c>
      <c r="F48" s="566"/>
      <c r="G48" s="566"/>
      <c r="H48" s="566"/>
      <c r="I48" s="566"/>
      <c r="J48" s="566"/>
      <c r="K48" s="566"/>
      <c r="L48" s="566"/>
      <c r="M48" s="566"/>
      <c r="N48" s="566"/>
    </row>
    <row r="49" spans="2:14">
      <c r="B49" t="s">
        <v>439</v>
      </c>
      <c r="C49" t="s">
        <v>391</v>
      </c>
      <c r="D49" t="s">
        <v>503</v>
      </c>
      <c r="E49" t="s">
        <v>511</v>
      </c>
      <c r="F49" s="566"/>
      <c r="G49" s="566"/>
      <c r="H49" s="566"/>
      <c r="I49" s="566"/>
      <c r="J49" s="566"/>
      <c r="K49" s="566"/>
      <c r="L49" s="566"/>
      <c r="M49" s="566"/>
      <c r="N49" s="566"/>
    </row>
    <row r="50" spans="2:14">
      <c r="B50" t="s">
        <v>440</v>
      </c>
      <c r="C50" t="s">
        <v>232</v>
      </c>
      <c r="D50" t="s">
        <v>503</v>
      </c>
      <c r="E50" t="s">
        <v>511</v>
      </c>
      <c r="F50" s="566"/>
      <c r="G50" s="566"/>
      <c r="H50" s="566"/>
      <c r="I50" s="566"/>
      <c r="J50" s="566"/>
      <c r="K50" s="566"/>
      <c r="L50" s="566"/>
      <c r="M50" s="566"/>
      <c r="N50" s="566"/>
    </row>
    <row r="51" spans="2:14">
      <c r="B51" t="s">
        <v>441</v>
      </c>
      <c r="C51" t="s">
        <v>233</v>
      </c>
      <c r="D51" t="s">
        <v>503</v>
      </c>
      <c r="E51" t="s">
        <v>511</v>
      </c>
      <c r="F51" s="566"/>
      <c r="G51" s="566"/>
      <c r="H51" s="566"/>
      <c r="I51" s="566"/>
      <c r="J51" s="566"/>
      <c r="K51" s="566"/>
      <c r="L51" s="566"/>
      <c r="M51" s="566"/>
      <c r="N51" s="566"/>
    </row>
    <row r="52" spans="2:14">
      <c r="B52" t="s">
        <v>426</v>
      </c>
      <c r="C52" t="s">
        <v>202</v>
      </c>
      <c r="D52" t="s">
        <v>503</v>
      </c>
      <c r="E52" t="s">
        <v>511</v>
      </c>
      <c r="F52" s="566"/>
      <c r="G52" s="566"/>
      <c r="H52" s="566"/>
      <c r="I52" s="566"/>
      <c r="J52" s="566"/>
      <c r="K52" s="566"/>
      <c r="L52" s="566"/>
      <c r="M52" s="566"/>
      <c r="N52" s="566"/>
    </row>
    <row r="53" spans="2:14">
      <c r="B53" t="s">
        <v>428</v>
      </c>
      <c r="C53" t="s">
        <v>203</v>
      </c>
      <c r="D53" t="s">
        <v>503</v>
      </c>
      <c r="E53" t="s">
        <v>511</v>
      </c>
      <c r="F53" s="566"/>
      <c r="G53" s="566"/>
      <c r="H53" s="566"/>
      <c r="I53" s="566"/>
      <c r="J53" s="566"/>
      <c r="K53" s="566"/>
      <c r="L53" s="566"/>
      <c r="M53" s="566"/>
      <c r="N53" s="566"/>
    </row>
    <row r="54" spans="2:14">
      <c r="B54" t="s">
        <v>482</v>
      </c>
      <c r="C54" t="s">
        <v>251</v>
      </c>
      <c r="D54" t="s">
        <v>503</v>
      </c>
      <c r="E54" t="s">
        <v>511</v>
      </c>
      <c r="F54" s="566"/>
      <c r="G54" s="566"/>
      <c r="H54" s="566"/>
      <c r="I54" s="566"/>
      <c r="J54" s="566"/>
      <c r="K54" s="566"/>
      <c r="L54" s="566"/>
      <c r="M54" s="566"/>
      <c r="N54" s="566"/>
    </row>
    <row r="55" spans="2:14">
      <c r="B55" t="s">
        <v>483</v>
      </c>
      <c r="C55" t="s">
        <v>252</v>
      </c>
      <c r="D55" t="s">
        <v>503</v>
      </c>
      <c r="E55" t="s">
        <v>511</v>
      </c>
      <c r="F55" s="566"/>
      <c r="G55" s="566"/>
      <c r="H55" s="566"/>
      <c r="I55" s="566"/>
      <c r="J55" s="566"/>
      <c r="K55" s="566"/>
      <c r="L55" s="566"/>
      <c r="M55" s="566"/>
      <c r="N55" s="566"/>
    </row>
    <row r="56" spans="2:14">
      <c r="B56" t="s">
        <v>484</v>
      </c>
      <c r="C56" t="s">
        <v>200</v>
      </c>
      <c r="D56" t="s">
        <v>503</v>
      </c>
      <c r="E56" t="s">
        <v>511</v>
      </c>
      <c r="F56" s="566"/>
      <c r="G56" s="566"/>
      <c r="H56" s="566"/>
      <c r="I56" s="566"/>
      <c r="J56" s="566"/>
      <c r="K56" s="566"/>
      <c r="L56" s="566"/>
      <c r="M56" s="566"/>
      <c r="N56" s="566"/>
    </row>
    <row r="57" spans="2:14">
      <c r="B57" t="s">
        <v>427</v>
      </c>
      <c r="C57" t="s">
        <v>204</v>
      </c>
      <c r="D57" t="s">
        <v>503</v>
      </c>
      <c r="E57" t="s">
        <v>511</v>
      </c>
      <c r="F57" s="566"/>
      <c r="G57" s="566"/>
      <c r="H57" s="566"/>
      <c r="I57" s="566"/>
      <c r="J57" s="566"/>
      <c r="K57" s="566"/>
      <c r="L57" s="566"/>
      <c r="M57" s="566"/>
      <c r="N57" s="566"/>
    </row>
    <row r="58" spans="2:14">
      <c r="B58" t="s">
        <v>429</v>
      </c>
      <c r="C58" t="s">
        <v>205</v>
      </c>
      <c r="D58" t="s">
        <v>503</v>
      </c>
      <c r="E58" t="s">
        <v>511</v>
      </c>
      <c r="F58" s="566"/>
      <c r="G58" s="566"/>
      <c r="H58" s="566"/>
      <c r="I58" s="566"/>
      <c r="J58" s="566"/>
      <c r="K58" s="566"/>
      <c r="L58" s="566"/>
      <c r="M58" s="566"/>
      <c r="N58" s="566"/>
    </row>
    <row r="59" spans="2:14">
      <c r="B59" t="s">
        <v>485</v>
      </c>
      <c r="C59" t="s">
        <v>253</v>
      </c>
      <c r="D59" t="s">
        <v>503</v>
      </c>
      <c r="E59" t="s">
        <v>511</v>
      </c>
      <c r="F59" s="566"/>
      <c r="G59" s="566"/>
      <c r="H59" s="566"/>
      <c r="I59" s="566"/>
      <c r="J59" s="566"/>
      <c r="K59" s="566"/>
      <c r="L59" s="566"/>
      <c r="M59" s="566"/>
      <c r="N59" s="566"/>
    </row>
    <row r="60" spans="2:14">
      <c r="B60" t="s">
        <v>486</v>
      </c>
      <c r="C60" t="s">
        <v>254</v>
      </c>
      <c r="D60" t="s">
        <v>503</v>
      </c>
      <c r="E60" t="s">
        <v>511</v>
      </c>
      <c r="F60" s="566"/>
      <c r="G60" s="566"/>
      <c r="H60" s="566"/>
      <c r="I60" s="566"/>
      <c r="J60" s="566"/>
      <c r="K60" s="566"/>
      <c r="L60" s="566"/>
      <c r="M60" s="566"/>
      <c r="N60" s="566"/>
    </row>
    <row r="61" spans="2:14">
      <c r="B61" t="s">
        <v>487</v>
      </c>
      <c r="C61" t="s">
        <v>201</v>
      </c>
      <c r="D61" t="s">
        <v>503</v>
      </c>
      <c r="E61" t="s">
        <v>511</v>
      </c>
      <c r="F61" s="566"/>
      <c r="G61" s="566"/>
      <c r="H61" s="566"/>
      <c r="I61" s="566"/>
      <c r="J61" s="566"/>
      <c r="K61" s="566"/>
      <c r="L61" s="566"/>
      <c r="M61" s="566"/>
      <c r="N61" s="566"/>
    </row>
    <row r="62" spans="2:14">
      <c r="B62" t="s">
        <v>543</v>
      </c>
      <c r="C62" t="s">
        <v>91</v>
      </c>
      <c r="D62" t="s">
        <v>56</v>
      </c>
      <c r="E62" t="s">
        <v>511</v>
      </c>
      <c r="F62" s="569"/>
      <c r="G62" s="569"/>
      <c r="H62" s="569"/>
      <c r="I62" s="569"/>
      <c r="J62" s="569"/>
      <c r="K62" s="569"/>
      <c r="L62" s="569"/>
      <c r="M62" s="569"/>
      <c r="N62" s="569"/>
    </row>
    <row r="63" spans="2:14">
      <c r="B63" t="s">
        <v>444</v>
      </c>
      <c r="C63" t="s">
        <v>92</v>
      </c>
      <c r="D63" t="s">
        <v>505</v>
      </c>
      <c r="E63" t="s">
        <v>511</v>
      </c>
      <c r="F63" s="570"/>
      <c r="G63" s="570"/>
      <c r="H63" s="570"/>
      <c r="I63" s="570"/>
      <c r="J63" s="570"/>
      <c r="K63" s="570"/>
      <c r="L63" s="570"/>
      <c r="M63" s="570"/>
      <c r="N63" s="570"/>
    </row>
    <row r="64" spans="2:14">
      <c r="B64" t="s">
        <v>442</v>
      </c>
      <c r="C64" t="s">
        <v>443</v>
      </c>
      <c r="D64" t="s">
        <v>56</v>
      </c>
      <c r="E64" t="s">
        <v>511</v>
      </c>
      <c r="F64" s="569"/>
      <c r="G64" s="569"/>
      <c r="H64" s="569"/>
      <c r="I64" s="569"/>
      <c r="J64" s="569"/>
      <c r="K64" s="569"/>
      <c r="L64" s="569"/>
      <c r="M64" s="569"/>
      <c r="N64" s="569"/>
    </row>
    <row r="65" spans="1:14">
      <c r="B65" t="s">
        <v>546</v>
      </c>
      <c r="C65" t="s">
        <v>571</v>
      </c>
      <c r="D65" t="s">
        <v>533</v>
      </c>
      <c r="E65" t="s">
        <v>511</v>
      </c>
      <c r="F65" s="568"/>
      <c r="G65" s="568"/>
      <c r="H65" s="568"/>
      <c r="I65" s="568"/>
      <c r="J65" s="568"/>
      <c r="K65" s="568"/>
      <c r="L65" s="568"/>
      <c r="M65" s="568"/>
      <c r="N65" s="568"/>
    </row>
    <row r="66" spans="1:14">
      <c r="A66" s="681"/>
      <c r="B66" s="681" t="s">
        <v>89</v>
      </c>
      <c r="C66" s="681" t="s">
        <v>91</v>
      </c>
      <c r="D66" s="681" t="s">
        <v>529</v>
      </c>
      <c r="E66" s="681" t="s">
        <v>511</v>
      </c>
      <c r="F66" s="682"/>
      <c r="G66" s="682"/>
      <c r="H66" s="682"/>
      <c r="I66" s="682"/>
      <c r="J66" s="682"/>
      <c r="K66" s="682"/>
      <c r="L66" s="682"/>
      <c r="M66" s="682"/>
      <c r="N66" s="682"/>
    </row>
    <row r="67" spans="1:14">
      <c r="A67" s="681"/>
      <c r="B67" s="681" t="s">
        <v>93</v>
      </c>
      <c r="C67" s="681" t="s">
        <v>534</v>
      </c>
      <c r="D67" s="681" t="s">
        <v>529</v>
      </c>
      <c r="E67" s="681" t="s">
        <v>511</v>
      </c>
      <c r="F67" s="682"/>
      <c r="G67" s="682"/>
      <c r="H67" s="682"/>
      <c r="I67" s="682"/>
      <c r="J67" s="682"/>
      <c r="K67" s="682"/>
      <c r="L67" s="682"/>
      <c r="M67" s="682"/>
      <c r="N67" s="682"/>
    </row>
    <row r="68" spans="1:14">
      <c r="A68" s="681"/>
      <c r="B68" s="681" t="s">
        <v>371</v>
      </c>
      <c r="C68" s="681" t="s">
        <v>535</v>
      </c>
      <c r="D68" s="681" t="s">
        <v>533</v>
      </c>
      <c r="E68" s="681" t="s">
        <v>511</v>
      </c>
      <c r="F68" s="683"/>
      <c r="G68" s="683"/>
      <c r="H68" s="683"/>
      <c r="I68" s="683"/>
      <c r="J68" s="683"/>
      <c r="K68" s="683"/>
      <c r="L68" s="683"/>
      <c r="M68" s="683"/>
      <c r="N68" s="683"/>
    </row>
    <row r="69" spans="1:14">
      <c r="A69" s="681"/>
      <c r="B69" s="681" t="s">
        <v>96</v>
      </c>
      <c r="C69" s="681" t="s">
        <v>536</v>
      </c>
      <c r="D69" s="681" t="s">
        <v>529</v>
      </c>
      <c r="E69" s="681" t="s">
        <v>511</v>
      </c>
      <c r="F69" s="682"/>
      <c r="G69" s="682"/>
      <c r="H69" s="682"/>
      <c r="I69" s="682"/>
      <c r="J69" s="682"/>
      <c r="K69" s="682"/>
      <c r="L69" s="682"/>
      <c r="M69" s="682"/>
      <c r="N69" s="682"/>
    </row>
    <row r="70" spans="1:14">
      <c r="A70" s="681"/>
      <c r="B70" s="681" t="s">
        <v>97</v>
      </c>
      <c r="C70" s="681" t="s">
        <v>537</v>
      </c>
      <c r="D70" s="681" t="s">
        <v>529</v>
      </c>
      <c r="E70" s="681" t="s">
        <v>511</v>
      </c>
      <c r="F70" s="682"/>
      <c r="G70" s="682"/>
      <c r="H70" s="682"/>
      <c r="I70" s="682"/>
      <c r="J70" s="682"/>
      <c r="K70" s="682"/>
      <c r="L70" s="682"/>
      <c r="M70" s="682"/>
      <c r="N70" s="682"/>
    </row>
    <row r="71" spans="1:14">
      <c r="A71" s="681"/>
      <c r="B71" s="681" t="s">
        <v>465</v>
      </c>
      <c r="C71" s="681" t="s">
        <v>39</v>
      </c>
      <c r="D71" s="681" t="s">
        <v>56</v>
      </c>
      <c r="E71" s="681" t="s">
        <v>511</v>
      </c>
      <c r="F71" s="684"/>
      <c r="G71" s="684"/>
      <c r="H71" s="684"/>
      <c r="I71" s="684"/>
      <c r="J71" s="684"/>
      <c r="K71" s="684"/>
      <c r="L71" s="684"/>
      <c r="M71" s="684"/>
      <c r="N71" s="684"/>
    </row>
    <row r="72" spans="1:14">
      <c r="A72" s="681"/>
      <c r="B72" s="681" t="s">
        <v>466</v>
      </c>
      <c r="C72" s="681" t="s">
        <v>40</v>
      </c>
      <c r="D72" s="681" t="s">
        <v>56</v>
      </c>
      <c r="E72" s="681" t="s">
        <v>511</v>
      </c>
      <c r="F72" s="684"/>
      <c r="G72" s="684"/>
      <c r="H72" s="684"/>
      <c r="I72" s="684"/>
      <c r="J72" s="684"/>
      <c r="K72" s="684"/>
      <c r="L72" s="684"/>
      <c r="M72" s="684"/>
      <c r="N72" s="684"/>
    </row>
    <row r="73" spans="1:14">
      <c r="A73" s="681"/>
      <c r="B73" s="681" t="s">
        <v>467</v>
      </c>
      <c r="C73" s="681" t="s">
        <v>41</v>
      </c>
      <c r="D73" s="681" t="s">
        <v>56</v>
      </c>
      <c r="E73" s="681" t="s">
        <v>511</v>
      </c>
      <c r="F73" s="684"/>
      <c r="G73" s="684"/>
      <c r="H73" s="684"/>
      <c r="I73" s="684"/>
      <c r="J73" s="684"/>
      <c r="K73" s="684"/>
      <c r="L73" s="684"/>
      <c r="M73" s="684"/>
      <c r="N73" s="684"/>
    </row>
    <row r="74" spans="1:14">
      <c r="A74" s="681"/>
      <c r="B74" s="681" t="s">
        <v>468</v>
      </c>
      <c r="C74" s="681" t="s">
        <v>42</v>
      </c>
      <c r="D74" s="681" t="s">
        <v>56</v>
      </c>
      <c r="E74" s="681" t="s">
        <v>511</v>
      </c>
      <c r="F74" s="684"/>
      <c r="G74" s="684"/>
      <c r="H74" s="684"/>
      <c r="I74" s="684"/>
      <c r="J74" s="684"/>
      <c r="K74" s="684"/>
      <c r="L74" s="684"/>
      <c r="M74" s="684"/>
      <c r="N74" s="684"/>
    </row>
    <row r="75" spans="1:14">
      <c r="A75" s="681"/>
      <c r="B75" s="681" t="s">
        <v>469</v>
      </c>
      <c r="C75" s="681" t="s">
        <v>43</v>
      </c>
      <c r="D75" s="681" t="s">
        <v>56</v>
      </c>
      <c r="E75" s="681" t="s">
        <v>511</v>
      </c>
      <c r="F75" s="684"/>
      <c r="G75" s="684"/>
      <c r="H75" s="684"/>
      <c r="I75" s="684"/>
      <c r="J75" s="684"/>
      <c r="K75" s="684"/>
      <c r="L75" s="684"/>
      <c r="M75" s="684"/>
      <c r="N75" s="684"/>
    </row>
    <row r="76" spans="1:14">
      <c r="A76" s="681"/>
      <c r="B76" s="681" t="s">
        <v>470</v>
      </c>
      <c r="C76" s="681" t="s">
        <v>44</v>
      </c>
      <c r="D76" s="681" t="s">
        <v>56</v>
      </c>
      <c r="E76" s="681" t="s">
        <v>511</v>
      </c>
      <c r="F76" s="684"/>
      <c r="G76" s="684"/>
      <c r="H76" s="684"/>
      <c r="I76" s="684"/>
      <c r="J76" s="684"/>
      <c r="K76" s="684"/>
      <c r="L76" s="684"/>
      <c r="M76" s="684"/>
      <c r="N76" s="684"/>
    </row>
    <row r="77" spans="1:14">
      <c r="A77" s="681"/>
      <c r="B77" s="681" t="s">
        <v>471</v>
      </c>
      <c r="C77" s="681" t="s">
        <v>45</v>
      </c>
      <c r="D77" s="681" t="s">
        <v>56</v>
      </c>
      <c r="E77" s="681" t="s">
        <v>511</v>
      </c>
      <c r="F77" s="684"/>
      <c r="G77" s="684"/>
      <c r="H77" s="684"/>
      <c r="I77" s="684"/>
      <c r="J77" s="684"/>
      <c r="K77" s="684"/>
      <c r="L77" s="684"/>
      <c r="M77" s="684"/>
      <c r="N77" s="684"/>
    </row>
    <row r="78" spans="1:14">
      <c r="A78" s="681"/>
      <c r="B78" s="681" t="s">
        <v>472</v>
      </c>
      <c r="C78" s="681" t="s">
        <v>39</v>
      </c>
      <c r="D78" s="681" t="s">
        <v>56</v>
      </c>
      <c r="E78" s="681" t="s">
        <v>511</v>
      </c>
      <c r="F78" s="684"/>
      <c r="G78" s="684"/>
      <c r="H78" s="684"/>
      <c r="I78" s="684"/>
      <c r="J78" s="684"/>
      <c r="K78" s="684"/>
      <c r="L78" s="684"/>
      <c r="M78" s="684"/>
      <c r="N78" s="684"/>
    </row>
    <row r="79" spans="1:14">
      <c r="A79" s="681"/>
      <c r="B79" s="681" t="s">
        <v>473</v>
      </c>
      <c r="C79" s="681" t="s">
        <v>40</v>
      </c>
      <c r="D79" s="681" t="s">
        <v>56</v>
      </c>
      <c r="E79" s="681" t="s">
        <v>511</v>
      </c>
      <c r="F79" s="684"/>
      <c r="G79" s="684"/>
      <c r="H79" s="684"/>
      <c r="I79" s="684"/>
      <c r="J79" s="684"/>
      <c r="K79" s="684"/>
      <c r="L79" s="684"/>
      <c r="M79" s="684"/>
      <c r="N79" s="684"/>
    </row>
    <row r="80" spans="1:14">
      <c r="A80" s="681"/>
      <c r="B80" s="681" t="s">
        <v>474</v>
      </c>
      <c r="C80" s="681" t="s">
        <v>41</v>
      </c>
      <c r="D80" s="681" t="s">
        <v>56</v>
      </c>
      <c r="E80" s="681" t="s">
        <v>511</v>
      </c>
      <c r="F80" s="684"/>
      <c r="G80" s="684"/>
      <c r="H80" s="684"/>
      <c r="I80" s="684"/>
      <c r="J80" s="684"/>
      <c r="K80" s="684"/>
      <c r="L80" s="684"/>
      <c r="M80" s="684"/>
      <c r="N80" s="684"/>
    </row>
    <row r="81" spans="1:14">
      <c r="A81" s="681"/>
      <c r="B81" s="681" t="s">
        <v>475</v>
      </c>
      <c r="C81" s="681" t="s">
        <v>42</v>
      </c>
      <c r="D81" s="681" t="s">
        <v>56</v>
      </c>
      <c r="E81" s="681" t="s">
        <v>511</v>
      </c>
      <c r="F81" s="684"/>
      <c r="G81" s="684"/>
      <c r="H81" s="684"/>
      <c r="I81" s="684"/>
      <c r="J81" s="684"/>
      <c r="K81" s="684"/>
      <c r="L81" s="684"/>
      <c r="M81" s="684"/>
      <c r="N81" s="684"/>
    </row>
    <row r="82" spans="1:14">
      <c r="A82" s="681"/>
      <c r="B82" s="681" t="s">
        <v>476</v>
      </c>
      <c r="C82" s="681" t="s">
        <v>43</v>
      </c>
      <c r="D82" s="681" t="s">
        <v>56</v>
      </c>
      <c r="E82" s="681" t="s">
        <v>511</v>
      </c>
      <c r="F82" s="684"/>
      <c r="G82" s="684"/>
      <c r="H82" s="684"/>
      <c r="I82" s="684"/>
      <c r="J82" s="684"/>
      <c r="K82" s="684"/>
      <c r="L82" s="684"/>
      <c r="M82" s="684"/>
      <c r="N82" s="684"/>
    </row>
    <row r="83" spans="1:14">
      <c r="A83" s="681"/>
      <c r="B83" s="681" t="s">
        <v>477</v>
      </c>
      <c r="C83" s="681" t="s">
        <v>44</v>
      </c>
      <c r="D83" s="681" t="s">
        <v>56</v>
      </c>
      <c r="E83" s="681" t="s">
        <v>511</v>
      </c>
      <c r="F83" s="684"/>
      <c r="G83" s="684"/>
      <c r="H83" s="684"/>
      <c r="I83" s="684"/>
      <c r="J83" s="684"/>
      <c r="K83" s="684"/>
      <c r="L83" s="684"/>
      <c r="M83" s="684"/>
      <c r="N83" s="684"/>
    </row>
    <row r="84" spans="1:14">
      <c r="A84" s="681"/>
      <c r="B84" s="681" t="s">
        <v>478</v>
      </c>
      <c r="C84" s="681" t="s">
        <v>45</v>
      </c>
      <c r="D84" s="681" t="s">
        <v>56</v>
      </c>
      <c r="E84" s="681" t="s">
        <v>511</v>
      </c>
      <c r="F84" s="684"/>
      <c r="G84" s="684"/>
      <c r="H84" s="684"/>
      <c r="I84" s="684"/>
      <c r="J84" s="684"/>
      <c r="K84" s="684"/>
      <c r="L84" s="684"/>
      <c r="M84" s="684"/>
      <c r="N84" s="684"/>
    </row>
    <row r="85" spans="1:14">
      <c r="A85" s="681"/>
      <c r="B85" s="681" t="s">
        <v>479</v>
      </c>
      <c r="C85" s="681" t="s">
        <v>46</v>
      </c>
      <c r="D85" s="681" t="s">
        <v>56</v>
      </c>
      <c r="E85" s="681" t="s">
        <v>511</v>
      </c>
      <c r="F85" s="684"/>
      <c r="G85" s="684"/>
      <c r="H85" s="684"/>
      <c r="I85" s="684"/>
      <c r="J85" s="684"/>
      <c r="K85" s="684"/>
      <c r="L85" s="684"/>
      <c r="M85" s="684"/>
      <c r="N85" s="684"/>
    </row>
    <row r="86" spans="1:14">
      <c r="A86" s="681"/>
      <c r="B86" s="681" t="s">
        <v>480</v>
      </c>
      <c r="C86" s="681" t="s">
        <v>50</v>
      </c>
      <c r="D86" s="681" t="s">
        <v>55</v>
      </c>
      <c r="E86" s="681" t="s">
        <v>511</v>
      </c>
      <c r="F86" s="684"/>
      <c r="G86" s="684"/>
      <c r="H86" s="684"/>
      <c r="I86" s="684"/>
      <c r="J86" s="684"/>
      <c r="K86" s="684"/>
      <c r="L86" s="684"/>
      <c r="M86" s="684"/>
      <c r="N86" s="684"/>
    </row>
    <row r="87" spans="1:14">
      <c r="A87" s="681"/>
      <c r="B87" s="681" t="s">
        <v>481</v>
      </c>
      <c r="C87" s="681" t="s">
        <v>47</v>
      </c>
      <c r="D87" s="681" t="s">
        <v>55</v>
      </c>
      <c r="E87" s="681" t="s">
        <v>511</v>
      </c>
      <c r="F87" s="684"/>
      <c r="G87" s="684"/>
      <c r="H87" s="684"/>
      <c r="I87" s="684"/>
      <c r="J87" s="684"/>
      <c r="K87" s="684"/>
      <c r="L87" s="684"/>
      <c r="M87" s="684"/>
      <c r="N87" s="684"/>
    </row>
    <row r="88" spans="1:14">
      <c r="B88" t="s">
        <v>166</v>
      </c>
      <c r="C88" t="s">
        <v>271</v>
      </c>
      <c r="D88" t="s">
        <v>56</v>
      </c>
      <c r="E88" t="s">
        <v>511</v>
      </c>
      <c r="F88" s="567"/>
      <c r="G88" s="567"/>
      <c r="H88" s="567"/>
      <c r="I88" s="567"/>
      <c r="J88" s="567"/>
      <c r="K88" s="567"/>
      <c r="L88" s="567"/>
      <c r="M88" s="567"/>
      <c r="N88" s="567"/>
    </row>
    <row r="89" spans="1:14">
      <c r="B89" t="s">
        <v>167</v>
      </c>
      <c r="C89" t="s">
        <v>538</v>
      </c>
      <c r="D89" t="s">
        <v>529</v>
      </c>
      <c r="E89" t="s">
        <v>511</v>
      </c>
      <c r="F89" s="567"/>
      <c r="G89" s="567"/>
      <c r="H89" s="567"/>
      <c r="I89" s="567"/>
      <c r="J89" s="567"/>
      <c r="K89" s="567"/>
      <c r="L89" s="567"/>
      <c r="M89" s="567"/>
      <c r="N89" s="56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631</v>
      </c>
      <c r="B1" t="s">
        <v>632</v>
      </c>
    </row>
    <row r="2" spans="1:2">
      <c r="A2" t="s">
        <v>633</v>
      </c>
      <c r="B2" t="s">
        <v>674</v>
      </c>
    </row>
    <row r="3" spans="1:2">
      <c r="A3" t="s">
        <v>634</v>
      </c>
      <c r="B3" t="s">
        <v>675</v>
      </c>
    </row>
    <row r="4" spans="1:2">
      <c r="A4" t="s">
        <v>635</v>
      </c>
      <c r="B4" t="s">
        <v>636</v>
      </c>
    </row>
    <row r="5" spans="1:2">
      <c r="A5" t="s">
        <v>637</v>
      </c>
      <c r="B5" t="s">
        <v>638</v>
      </c>
    </row>
    <row r="6" spans="1:2">
      <c r="A6" t="s">
        <v>639</v>
      </c>
      <c r="B6" t="s">
        <v>636</v>
      </c>
    </row>
    <row r="7" spans="1:2">
      <c r="A7" t="s">
        <v>640</v>
      </c>
      <c r="B7" t="s">
        <v>638</v>
      </c>
    </row>
    <row r="8" spans="1:2">
      <c r="A8" t="s">
        <v>641</v>
      </c>
      <c r="B8" t="s">
        <v>642</v>
      </c>
    </row>
    <row r="9" spans="1:2">
      <c r="A9" t="s">
        <v>643</v>
      </c>
      <c r="B9" t="s">
        <v>644</v>
      </c>
    </row>
    <row r="10" spans="1:2">
      <c r="A10" t="s">
        <v>645</v>
      </c>
      <c r="B10" t="s">
        <v>646</v>
      </c>
    </row>
    <row r="11" spans="1:2">
      <c r="A11" t="s">
        <v>647</v>
      </c>
      <c r="B11" t="s">
        <v>648</v>
      </c>
    </row>
    <row r="12" spans="1:2">
      <c r="A12" t="s">
        <v>649</v>
      </c>
      <c r="B12" t="s">
        <v>650</v>
      </c>
    </row>
    <row r="13" spans="1:2">
      <c r="A13" t="s">
        <v>651</v>
      </c>
      <c r="B13" t="s">
        <v>652</v>
      </c>
    </row>
    <row r="14" spans="1:2">
      <c r="A14" t="s">
        <v>653</v>
      </c>
      <c r="B14" t="s">
        <v>654</v>
      </c>
    </row>
    <row r="15" spans="1:2">
      <c r="A15" t="s">
        <v>655</v>
      </c>
      <c r="B15" t="s">
        <v>656</v>
      </c>
    </row>
    <row r="16" spans="1:2">
      <c r="A16" t="s">
        <v>657</v>
      </c>
      <c r="B16" t="s">
        <v>676</v>
      </c>
    </row>
    <row r="17" spans="1:2">
      <c r="A17" t="s">
        <v>658</v>
      </c>
      <c r="B17" t="s">
        <v>659</v>
      </c>
    </row>
    <row r="18" spans="1:2">
      <c r="A18" t="s">
        <v>660</v>
      </c>
      <c r="B18" t="s">
        <v>659</v>
      </c>
    </row>
    <row r="19" spans="1:2">
      <c r="A19" t="s">
        <v>661</v>
      </c>
      <c r="B19" t="s">
        <v>662</v>
      </c>
    </row>
    <row r="20" spans="1:2">
      <c r="A20" t="s">
        <v>663</v>
      </c>
      <c r="B20" t="s">
        <v>664</v>
      </c>
    </row>
    <row r="21" spans="1:2">
      <c r="A21" t="s">
        <v>665</v>
      </c>
      <c r="B21" t="s">
        <v>666</v>
      </c>
    </row>
    <row r="22" spans="1:2">
      <c r="A22" t="s">
        <v>667</v>
      </c>
      <c r="B22" t="s">
        <v>648</v>
      </c>
    </row>
    <row r="23" spans="1:2">
      <c r="A23" t="s">
        <v>668</v>
      </c>
      <c r="B23" t="s">
        <v>650</v>
      </c>
    </row>
    <row r="24" spans="1:2">
      <c r="A24" t="s">
        <v>669</v>
      </c>
      <c r="B24" t="s">
        <v>670</v>
      </c>
    </row>
    <row r="25" spans="1:2">
      <c r="A25" t="s">
        <v>671</v>
      </c>
      <c r="B25" t="s">
        <v>677</v>
      </c>
    </row>
    <row r="26" spans="1:2">
      <c r="A26" t="s">
        <v>672</v>
      </c>
      <c r="B26" t="s">
        <v>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60" zoomScaleNormal="60" workbookViewId="0">
      <pane xSplit="6" ySplit="4" topLeftCell="G116" activePane="bottomRight" state="frozen"/>
      <selection sqref="A1:S1"/>
      <selection pane="topRight" sqref="A1:S1"/>
      <selection pane="bottomLeft" sqref="A1:S1"/>
      <selection pane="bottomRight" activeCell="G150" sqref="G150"/>
    </sheetView>
  </sheetViews>
  <sheetFormatPr defaultColWidth="9.140625" defaultRowHeight="12.75"/>
  <cols>
    <col min="1" max="1" width="0.42578125" style="23" customWidth="1"/>
    <col min="2" max="2" width="7.7109375" style="23" customWidth="1"/>
    <col min="3" max="3" width="29.85546875" style="35" customWidth="1"/>
    <col min="4" max="4" width="10" style="23" customWidth="1"/>
    <col min="5" max="5" width="76.5703125" style="24" bestFit="1" customWidth="1"/>
    <col min="6" max="6" width="5.42578125" style="23" customWidth="1"/>
    <col min="7" max="14" width="14.5703125" style="23" customWidth="1"/>
    <col min="15" max="15" width="9.42578125" style="23" customWidth="1"/>
    <col min="16" max="16" width="16.85546875" style="23" customWidth="1"/>
    <col min="17" max="17" width="4.42578125" style="23" customWidth="1"/>
    <col min="18" max="18" width="10.5703125" style="97" customWidth="1"/>
    <col min="19" max="16384" width="9.14062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8">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457</v>
      </c>
      <c r="D10" s="153" t="s">
        <v>57</v>
      </c>
      <c r="E10" s="216" t="s">
        <v>177</v>
      </c>
      <c r="F10" s="217"/>
      <c r="G10" s="220"/>
      <c r="H10" s="220"/>
      <c r="I10" s="220"/>
      <c r="J10" s="221">
        <f>INDEX(F_Inputs!$B$4:$N$89,MATCH($C10,F_Inputs!$B$4:$B$89,0),MATCH(J$2,F_Inputs!$B$2:$N$2,0))</f>
        <v>0</v>
      </c>
      <c r="K10" s="221">
        <f>INDEX(F_Inputs!$B$4:$N$89,MATCH($C10,F_Inputs!$B$4:$B$89,0),MATCH(K$2,F_Inputs!$B$2:$N$2,0))</f>
        <v>0</v>
      </c>
      <c r="L10" s="221">
        <f>INDEX(F_Inputs!$B$4:$N$89,MATCH($C10,F_Inputs!$B$4:$B$89,0),MATCH(L$2,F_Inputs!$B$2:$N$2,0))</f>
        <v>0</v>
      </c>
      <c r="M10" s="221">
        <f>INDEX(F_Inputs!$B$4:$N$89,MATCH($C10,F_Inputs!$B$4:$B$89,0),MATCH(M$2,F_Inputs!$B$2:$N$2,0))</f>
        <v>0</v>
      </c>
      <c r="N10" s="395">
        <f>INDEX(F_Inputs!$B$4:$N$89,MATCH($C10,F_Inputs!$B$4:$B$89,0),MATCH(N$2,F_Inputs!$B$2:$N$2,0))</f>
        <v>0</v>
      </c>
      <c r="O10" s="217"/>
      <c r="P10" s="217"/>
      <c r="Q10" s="217"/>
      <c r="R10" s="222" t="s">
        <v>242</v>
      </c>
    </row>
    <row r="11" spans="1:18" s="138" customFormat="1">
      <c r="A11" s="432"/>
      <c r="B11" s="213"/>
      <c r="C11" s="154" t="s">
        <v>458</v>
      </c>
      <c r="D11" s="153" t="s">
        <v>57</v>
      </c>
      <c r="E11" s="216" t="s">
        <v>178</v>
      </c>
      <c r="F11" s="217"/>
      <c r="G11" s="220"/>
      <c r="H11" s="220"/>
      <c r="I11" s="220"/>
      <c r="J11" s="221">
        <f>INDEX(F_Inputs!$B$4:$N$89,MATCH($C11,F_Inputs!$B$4:$B$89,0),MATCH(J$2,F_Inputs!$B$2:$N$2,0))</f>
        <v>0</v>
      </c>
      <c r="K11" s="221">
        <f>INDEX(F_Inputs!$B$4:$N$89,MATCH($C11,F_Inputs!$B$4:$B$89,0),MATCH(K$2,F_Inputs!$B$2:$N$2,0))</f>
        <v>0</v>
      </c>
      <c r="L11" s="221">
        <f>INDEX(F_Inputs!$B$4:$N$89,MATCH($C11,F_Inputs!$B$4:$B$89,0),MATCH(L$2,F_Inputs!$B$2:$N$2,0))</f>
        <v>0</v>
      </c>
      <c r="M11" s="221">
        <f>INDEX(F_Inputs!$B$4:$N$89,MATCH($C11,F_Inputs!$B$4:$B$89,0),MATCH(M$2,F_Inputs!$B$2:$N$2,0))</f>
        <v>0</v>
      </c>
      <c r="N11" s="395">
        <f>INDEX(F_Inputs!$B$4:$N$89,MATCH($C11,F_Inputs!$B$4:$B$89,0),MATCH(N$2,F_Inputs!$B$2:$N$2,0))</f>
        <v>0</v>
      </c>
      <c r="O11" s="217"/>
      <c r="P11" s="217"/>
      <c r="Q11" s="217"/>
      <c r="R11" s="222" t="s">
        <v>242</v>
      </c>
    </row>
    <row r="12" spans="1:18" s="138" customFormat="1">
      <c r="A12" s="432"/>
      <c r="B12" s="213"/>
      <c r="C12" s="154" t="s">
        <v>459</v>
      </c>
      <c r="D12" s="153" t="s">
        <v>57</v>
      </c>
      <c r="E12" s="216" t="s">
        <v>123</v>
      </c>
      <c r="F12" s="217"/>
      <c r="G12" s="223"/>
      <c r="H12" s="223"/>
      <c r="I12" s="223"/>
      <c r="J12" s="221">
        <f>INDEX(F_Inputs!$B$4:$N$89,MATCH($C12,F_Inputs!$B$4:$B$89,0),MATCH(J$2,F_Inputs!$B$2:$N$2,0))</f>
        <v>0</v>
      </c>
      <c r="K12" s="221">
        <f>INDEX(F_Inputs!$B$4:$N$89,MATCH($C12,F_Inputs!$B$4:$B$89,0),MATCH(K$2,F_Inputs!$B$2:$N$2,0))</f>
        <v>0</v>
      </c>
      <c r="L12" s="221">
        <f>INDEX(F_Inputs!$B$4:$N$89,MATCH($C12,F_Inputs!$B$4:$B$89,0),MATCH(L$2,F_Inputs!$B$2:$N$2,0))</f>
        <v>0</v>
      </c>
      <c r="M12" s="221">
        <f>INDEX(F_Inputs!$B$4:$N$89,MATCH($C12,F_Inputs!$B$4:$B$89,0),MATCH(M$2,F_Inputs!$B$2:$N$2,0))</f>
        <v>0</v>
      </c>
      <c r="N12" s="395">
        <f>INDEX(F_Inputs!$B$4:$N$89,MATCH($C12,F_Inputs!$B$4:$B$89,0),MATCH(N$2,F_Inputs!$B$2:$N$2,0))</f>
        <v>0</v>
      </c>
      <c r="O12" s="217"/>
      <c r="P12" s="217"/>
      <c r="Q12" s="217"/>
      <c r="R12" s="222" t="s">
        <v>242</v>
      </c>
    </row>
    <row r="13" spans="1:18" s="138" customFormat="1">
      <c r="A13" s="432"/>
      <c r="B13" s="213"/>
      <c r="C13" s="154" t="s">
        <v>460</v>
      </c>
      <c r="D13" s="153" t="s">
        <v>57</v>
      </c>
      <c r="E13" s="216" t="s">
        <v>122</v>
      </c>
      <c r="F13" s="217"/>
      <c r="G13" s="223"/>
      <c r="H13" s="223"/>
      <c r="I13" s="223"/>
      <c r="J13" s="221">
        <f>INDEX(F_Inputs!$B$4:$N$89,MATCH($C13,F_Inputs!$B$4:$B$89,0),MATCH(J$2,F_Inputs!$B$2:$N$2,0))</f>
        <v>0</v>
      </c>
      <c r="K13" s="221">
        <f>INDEX(F_Inputs!$B$4:$N$89,MATCH($C13,F_Inputs!$B$4:$B$89,0),MATCH(K$2,F_Inputs!$B$2:$N$2,0))</f>
        <v>0</v>
      </c>
      <c r="L13" s="221">
        <f>INDEX(F_Inputs!$B$4:$N$89,MATCH($C13,F_Inputs!$B$4:$B$89,0),MATCH(L$2,F_Inputs!$B$2:$N$2,0))</f>
        <v>0</v>
      </c>
      <c r="M13" s="221">
        <f>INDEX(F_Inputs!$B$4:$N$89,MATCH($C13,F_Inputs!$B$4:$B$89,0),MATCH(M$2,F_Inputs!$B$2:$N$2,0))</f>
        <v>0</v>
      </c>
      <c r="N13" s="395">
        <f>INDEX(F_Inputs!$B$4:$N$89,MATCH($C13,F_Inputs!$B$4:$B$89,0),MATCH(N$2,F_Inputs!$B$2:$N$2,0))</f>
        <v>0</v>
      </c>
      <c r="O13" s="217"/>
      <c r="P13" s="217"/>
      <c r="Q13" s="217"/>
      <c r="R13" s="222" t="s">
        <v>242</v>
      </c>
    </row>
    <row r="14" spans="1:18" s="138" customFormat="1">
      <c r="A14" s="432"/>
      <c r="B14" s="213"/>
      <c r="C14" s="154" t="s">
        <v>461</v>
      </c>
      <c r="D14" s="153" t="s">
        <v>57</v>
      </c>
      <c r="E14" s="216" t="s">
        <v>190</v>
      </c>
      <c r="F14" s="217"/>
      <c r="G14" s="223"/>
      <c r="H14" s="223"/>
      <c r="I14" s="223"/>
      <c r="J14" s="221">
        <f>INDEX(F_Inputs!$B$4:$N$89,MATCH($C14,F_Inputs!$B$4:$B$89,0),MATCH(J$2,F_Inputs!$B$2:$N$2,0))</f>
        <v>0</v>
      </c>
      <c r="K14" s="221">
        <f>INDEX(F_Inputs!$B$4:$N$89,MATCH($C14,F_Inputs!$B$4:$B$89,0),MATCH(K$2,F_Inputs!$B$2:$N$2,0))</f>
        <v>0</v>
      </c>
      <c r="L14" s="221">
        <f>INDEX(F_Inputs!$B$4:$N$89,MATCH($C14,F_Inputs!$B$4:$B$89,0),MATCH(L$2,F_Inputs!$B$2:$N$2,0))</f>
        <v>0</v>
      </c>
      <c r="M14" s="221">
        <f>INDEX(F_Inputs!$B$4:$N$89,MATCH($C14,F_Inputs!$B$4:$B$89,0),MATCH(M$2,F_Inputs!$B$2:$N$2,0))</f>
        <v>0</v>
      </c>
      <c r="N14" s="395">
        <f>INDEX(F_Inputs!$B$4:$N$89,MATCH($C14,F_Inputs!$B$4:$B$89,0),MATCH(N$2,F_Inputs!$B$2:$N$2,0))</f>
        <v>0</v>
      </c>
      <c r="O14" s="217"/>
      <c r="P14" s="217"/>
      <c r="Q14" s="217"/>
      <c r="R14" s="222" t="s">
        <v>242</v>
      </c>
    </row>
    <row r="15" spans="1:18" s="138" customFormat="1">
      <c r="A15" s="432"/>
      <c r="B15" s="213"/>
      <c r="C15" s="154" t="s">
        <v>462</v>
      </c>
      <c r="D15" s="153" t="s">
        <v>57</v>
      </c>
      <c r="E15" s="216" t="s">
        <v>220</v>
      </c>
      <c r="F15" s="217"/>
      <c r="G15" s="223"/>
      <c r="H15" s="223"/>
      <c r="I15" s="223"/>
      <c r="J15" s="221">
        <f>INDEX(F_Inputs!$B$4:$N$89,MATCH($C15,F_Inputs!$B$4:$B$89,0),MATCH(J$2,F_Inputs!$B$2:$N$2,0))</f>
        <v>0</v>
      </c>
      <c r="K15" s="221">
        <f>INDEX(F_Inputs!$B$4:$N$89,MATCH($C15,F_Inputs!$B$4:$B$89,0),MATCH(K$2,F_Inputs!$B$2:$N$2,0))</f>
        <v>0</v>
      </c>
      <c r="L15" s="221">
        <f>INDEX(F_Inputs!$B$4:$N$89,MATCH($C15,F_Inputs!$B$4:$B$89,0),MATCH(L$2,F_Inputs!$B$2:$N$2,0))</f>
        <v>0</v>
      </c>
      <c r="M15" s="221">
        <f>INDEX(F_Inputs!$B$4:$N$89,MATCH($C15,F_Inputs!$B$4:$B$89,0),MATCH(M$2,F_Inputs!$B$2:$N$2,0))</f>
        <v>0</v>
      </c>
      <c r="N15" s="395">
        <f>INDEX(F_Inputs!$B$4:$N$89,MATCH($C15,F_Inputs!$B$4:$B$89,0),MATCH(N$2,F_Inputs!$B$2:$N$2,0))</f>
        <v>0</v>
      </c>
      <c r="O15" s="217"/>
      <c r="P15" s="217"/>
      <c r="Q15" s="217"/>
      <c r="R15" s="222" t="s">
        <v>242</v>
      </c>
    </row>
    <row r="16" spans="1:18" s="138" customFormat="1">
      <c r="A16" s="432"/>
      <c r="B16" s="213"/>
      <c r="C16" s="154" t="s">
        <v>463</v>
      </c>
      <c r="D16" s="153" t="s">
        <v>57</v>
      </c>
      <c r="E16" s="216" t="s">
        <v>221</v>
      </c>
      <c r="F16" s="217"/>
      <c r="G16" s="223"/>
      <c r="H16" s="223"/>
      <c r="I16" s="223"/>
      <c r="J16" s="221">
        <f>INDEX(F_Inputs!$B$4:$N$89,MATCH($C16,F_Inputs!$B$4:$B$89,0),MATCH(J$2,F_Inputs!$B$2:$N$2,0))</f>
        <v>0</v>
      </c>
      <c r="K16" s="221">
        <f>INDEX(F_Inputs!$B$4:$N$89,MATCH($C16,F_Inputs!$B$4:$B$89,0),MATCH(K$2,F_Inputs!$B$2:$N$2,0))</f>
        <v>0</v>
      </c>
      <c r="L16" s="221">
        <f>INDEX(F_Inputs!$B$4:$N$89,MATCH($C16,F_Inputs!$B$4:$B$89,0),MATCH(L$2,F_Inputs!$B$2:$N$2,0))</f>
        <v>0</v>
      </c>
      <c r="M16" s="221">
        <f>INDEX(F_Inputs!$B$4:$N$89,MATCH($C16,F_Inputs!$B$4:$B$89,0),MATCH(M$2,F_Inputs!$B$2:$N$2,0))</f>
        <v>0</v>
      </c>
      <c r="N16" s="395">
        <f>INDEX(F_Inputs!$B$4:$N$89,MATCH($C16,F_Inputs!$B$4:$B$89,0),MATCH(N$2,F_Inputs!$B$2:$N$2,0))</f>
        <v>0</v>
      </c>
      <c r="O16" s="217"/>
      <c r="P16" s="217"/>
      <c r="Q16" s="217"/>
      <c r="R16" s="222" t="s">
        <v>242</v>
      </c>
    </row>
    <row r="17" spans="1:18" s="138" customFormat="1">
      <c r="A17" s="432"/>
      <c r="B17" s="213"/>
      <c r="C17" s="154" t="s">
        <v>464</v>
      </c>
      <c r="D17" s="153" t="s">
        <v>57</v>
      </c>
      <c r="E17" s="216" t="s">
        <v>422</v>
      </c>
      <c r="F17" s="217"/>
      <c r="G17" s="223"/>
      <c r="H17" s="223"/>
      <c r="I17" s="223"/>
      <c r="J17" s="221">
        <f>INDEX(F_Inputs!$B$4:$N$89,MATCH($C17,F_Inputs!$B$4:$B$89,0),MATCH(J$2,F_Inputs!$B$2:$N$2,0))</f>
        <v>0</v>
      </c>
      <c r="K17" s="221">
        <f>INDEX(F_Inputs!$B$4:$N$89,MATCH($C17,F_Inputs!$B$4:$B$89,0),MATCH(K$2,F_Inputs!$B$2:$N$2,0))</f>
        <v>0</v>
      </c>
      <c r="L17" s="221">
        <f>INDEX(F_Inputs!$B$4:$N$89,MATCH($C17,F_Inputs!$B$4:$B$89,0),MATCH(L$2,F_Inputs!$B$2:$N$2,0))</f>
        <v>0</v>
      </c>
      <c r="M17" s="221">
        <f>INDEX(F_Inputs!$B$4:$N$89,MATCH($C17,F_Inputs!$B$4:$B$89,0),MATCH(M$2,F_Inputs!$B$2:$N$2,0))</f>
        <v>0</v>
      </c>
      <c r="N17" s="395">
        <f>INDEX(F_Inputs!$B$4:$N$89,MATCH($C17,F_Inputs!$B$4:$B$89,0),MATCH(N$2,F_Inputs!$B$2:$N$2,0))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450</v>
      </c>
      <c r="D19" s="153" t="s">
        <v>57</v>
      </c>
      <c r="E19" s="216" t="s">
        <v>179</v>
      </c>
      <c r="F19" s="217"/>
      <c r="G19" s="220"/>
      <c r="H19" s="220"/>
      <c r="I19" s="220"/>
      <c r="J19" s="221">
        <f>INDEX(F_Inputs!$B$4:$N$89,MATCH($C19,F_Inputs!$B$4:$B$89,0),MATCH(J$2,F_Inputs!$B$2:$N$2,0))</f>
        <v>0</v>
      </c>
      <c r="K19" s="221">
        <f>INDEX(F_Inputs!$B$4:$N$89,MATCH($C19,F_Inputs!$B$4:$B$89,0),MATCH(K$2,F_Inputs!$B$2:$N$2,0))</f>
        <v>0</v>
      </c>
      <c r="L19" s="221">
        <f>INDEX(F_Inputs!$B$4:$N$89,MATCH($C19,F_Inputs!$B$4:$B$89,0),MATCH(L$2,F_Inputs!$B$2:$N$2,0))</f>
        <v>0</v>
      </c>
      <c r="M19" s="221">
        <f>INDEX(F_Inputs!$B$4:$N$89,MATCH($C19,F_Inputs!$B$4:$B$89,0),MATCH(M$2,F_Inputs!$B$2:$N$2,0))</f>
        <v>0</v>
      </c>
      <c r="N19" s="395">
        <f>INDEX(F_Inputs!$B$4:$N$89,MATCH($C19,F_Inputs!$B$4:$B$89,0),MATCH(N$2,F_Inputs!$B$2:$N$2,0))</f>
        <v>0</v>
      </c>
      <c r="O19" s="217"/>
      <c r="P19" s="217"/>
      <c r="Q19" s="217"/>
      <c r="R19" s="222" t="s">
        <v>242</v>
      </c>
    </row>
    <row r="20" spans="1:18" s="138" customFormat="1">
      <c r="A20" s="432"/>
      <c r="B20" s="213"/>
      <c r="C20" s="154" t="s">
        <v>451</v>
      </c>
      <c r="D20" s="153" t="s">
        <v>57</v>
      </c>
      <c r="E20" s="216" t="s">
        <v>180</v>
      </c>
      <c r="F20" s="217"/>
      <c r="G20" s="220"/>
      <c r="H20" s="220"/>
      <c r="I20" s="220"/>
      <c r="J20" s="221">
        <f>INDEX(F_Inputs!$B$4:$N$89,MATCH($C20,F_Inputs!$B$4:$B$89,0),MATCH(J$2,F_Inputs!$B$2:$N$2,0))</f>
        <v>0</v>
      </c>
      <c r="K20" s="221">
        <f>INDEX(F_Inputs!$B$4:$N$89,MATCH($C20,F_Inputs!$B$4:$B$89,0),MATCH(K$2,F_Inputs!$B$2:$N$2,0))</f>
        <v>0</v>
      </c>
      <c r="L20" s="221">
        <f>INDEX(F_Inputs!$B$4:$N$89,MATCH($C20,F_Inputs!$B$4:$B$89,0),MATCH(L$2,F_Inputs!$B$2:$N$2,0))</f>
        <v>0</v>
      </c>
      <c r="M20" s="221">
        <f>INDEX(F_Inputs!$B$4:$N$89,MATCH($C20,F_Inputs!$B$4:$B$89,0),MATCH(M$2,F_Inputs!$B$2:$N$2,0))</f>
        <v>0</v>
      </c>
      <c r="N20" s="395">
        <f>INDEX(F_Inputs!$B$4:$N$89,MATCH($C20,F_Inputs!$B$4:$B$89,0),MATCH(N$2,F_Inputs!$B$2:$N$2,0))</f>
        <v>0</v>
      </c>
      <c r="O20" s="217"/>
      <c r="P20" s="217"/>
      <c r="Q20" s="217"/>
      <c r="R20" s="222" t="s">
        <v>242</v>
      </c>
    </row>
    <row r="21" spans="1:18" s="138" customFormat="1">
      <c r="A21" s="432"/>
      <c r="B21" s="213"/>
      <c r="C21" s="154" t="s">
        <v>452</v>
      </c>
      <c r="D21" s="153" t="s">
        <v>57</v>
      </c>
      <c r="E21" s="216" t="s">
        <v>124</v>
      </c>
      <c r="F21" s="217"/>
      <c r="G21" s="223"/>
      <c r="H21" s="223"/>
      <c r="I21" s="223"/>
      <c r="J21" s="221">
        <f>INDEX(F_Inputs!$B$4:$N$89,MATCH($C21,F_Inputs!$B$4:$B$89,0),MATCH(J$2,F_Inputs!$B$2:$N$2,0))</f>
        <v>0</v>
      </c>
      <c r="K21" s="221">
        <f>INDEX(F_Inputs!$B$4:$N$89,MATCH($C21,F_Inputs!$B$4:$B$89,0),MATCH(K$2,F_Inputs!$B$2:$N$2,0))</f>
        <v>0</v>
      </c>
      <c r="L21" s="221">
        <f>INDEX(F_Inputs!$B$4:$N$89,MATCH($C21,F_Inputs!$B$4:$B$89,0),MATCH(L$2,F_Inputs!$B$2:$N$2,0))</f>
        <v>0</v>
      </c>
      <c r="M21" s="221">
        <f>INDEX(F_Inputs!$B$4:$N$89,MATCH($C21,F_Inputs!$B$4:$B$89,0),MATCH(M$2,F_Inputs!$B$2:$N$2,0))</f>
        <v>0</v>
      </c>
      <c r="N21" s="395">
        <f>INDEX(F_Inputs!$B$4:$N$89,MATCH($C21,F_Inputs!$B$4:$B$89,0),MATCH(N$2,F_Inputs!$B$2:$N$2,0))</f>
        <v>0</v>
      </c>
      <c r="O21" s="217"/>
      <c r="P21" s="217"/>
      <c r="Q21" s="217"/>
      <c r="R21" s="222" t="s">
        <v>242</v>
      </c>
    </row>
    <row r="22" spans="1:18" s="138" customFormat="1">
      <c r="A22" s="432"/>
      <c r="B22" s="213"/>
      <c r="C22" s="154" t="s">
        <v>453</v>
      </c>
      <c r="D22" s="153" t="s">
        <v>57</v>
      </c>
      <c r="E22" s="216" t="s">
        <v>125</v>
      </c>
      <c r="F22" s="217"/>
      <c r="G22" s="223"/>
      <c r="H22" s="223"/>
      <c r="I22" s="223"/>
      <c r="J22" s="221">
        <f>INDEX(F_Inputs!$B$4:$N$89,MATCH($C22,F_Inputs!$B$4:$B$89,0),MATCH(J$2,F_Inputs!$B$2:$N$2,0))</f>
        <v>0</v>
      </c>
      <c r="K22" s="221">
        <f>INDEX(F_Inputs!$B$4:$N$89,MATCH($C22,F_Inputs!$B$4:$B$89,0),MATCH(K$2,F_Inputs!$B$2:$N$2,0))</f>
        <v>0</v>
      </c>
      <c r="L22" s="221">
        <f>INDEX(F_Inputs!$B$4:$N$89,MATCH($C22,F_Inputs!$B$4:$B$89,0),MATCH(L$2,F_Inputs!$B$2:$N$2,0))</f>
        <v>0</v>
      </c>
      <c r="M22" s="221">
        <f>INDEX(F_Inputs!$B$4:$N$89,MATCH($C22,F_Inputs!$B$4:$B$89,0),MATCH(M$2,F_Inputs!$B$2:$N$2,0))</f>
        <v>0</v>
      </c>
      <c r="N22" s="395">
        <f>INDEX(F_Inputs!$B$4:$N$89,MATCH($C22,F_Inputs!$B$4:$B$89,0),MATCH(N$2,F_Inputs!$B$2:$N$2,0))</f>
        <v>0</v>
      </c>
      <c r="O22" s="220"/>
      <c r="P22" s="217"/>
      <c r="Q22" s="217"/>
      <c r="R22" s="222" t="s">
        <v>242</v>
      </c>
    </row>
    <row r="23" spans="1:18" s="138" customFormat="1">
      <c r="A23" s="432"/>
      <c r="B23" s="213"/>
      <c r="C23" s="154" t="s">
        <v>454</v>
      </c>
      <c r="D23" s="153" t="s">
        <v>57</v>
      </c>
      <c r="E23" s="216" t="s">
        <v>191</v>
      </c>
      <c r="F23" s="217"/>
      <c r="G23" s="220"/>
      <c r="H23" s="220"/>
      <c r="I23" s="220"/>
      <c r="J23" s="221">
        <f>INDEX(F_Inputs!$B$4:$N$89,MATCH($C23,F_Inputs!$B$4:$B$89,0),MATCH(J$2,F_Inputs!$B$2:$N$2,0))</f>
        <v>0</v>
      </c>
      <c r="K23" s="221">
        <f>INDEX(F_Inputs!$B$4:$N$89,MATCH($C23,F_Inputs!$B$4:$B$89,0),MATCH(K$2,F_Inputs!$B$2:$N$2,0))</f>
        <v>0</v>
      </c>
      <c r="L23" s="221">
        <f>INDEX(F_Inputs!$B$4:$N$89,MATCH($C23,F_Inputs!$B$4:$B$89,0),MATCH(L$2,F_Inputs!$B$2:$N$2,0))</f>
        <v>0</v>
      </c>
      <c r="M23" s="221">
        <f>INDEX(F_Inputs!$B$4:$N$89,MATCH($C23,F_Inputs!$B$4:$B$89,0),MATCH(M$2,F_Inputs!$B$2:$N$2,0))</f>
        <v>0</v>
      </c>
      <c r="N23" s="395">
        <f>INDEX(F_Inputs!$B$4:$N$89,MATCH($C23,F_Inputs!$B$4:$B$89,0),MATCH(N$2,F_Inputs!$B$2:$N$2,0))</f>
        <v>0</v>
      </c>
      <c r="O23" s="217"/>
      <c r="P23" s="217"/>
      <c r="Q23" s="217"/>
      <c r="R23" s="222" t="s">
        <v>242</v>
      </c>
    </row>
    <row r="24" spans="1:18" s="138" customFormat="1">
      <c r="A24" s="432"/>
      <c r="B24" s="213"/>
      <c r="C24" s="154" t="s">
        <v>455</v>
      </c>
      <c r="D24" s="153" t="s">
        <v>57</v>
      </c>
      <c r="E24" s="216" t="s">
        <v>222</v>
      </c>
      <c r="F24" s="217"/>
      <c r="G24" s="223"/>
      <c r="H24" s="223"/>
      <c r="I24" s="223"/>
      <c r="J24" s="221">
        <f>INDEX(F_Inputs!$B$4:$N$89,MATCH($C24,F_Inputs!$B$4:$B$89,0),MATCH(J$2,F_Inputs!$B$2:$N$2,0))</f>
        <v>0</v>
      </c>
      <c r="K24" s="221">
        <f>INDEX(F_Inputs!$B$4:$N$89,MATCH($C24,F_Inputs!$B$4:$B$89,0),MATCH(K$2,F_Inputs!$B$2:$N$2,0))</f>
        <v>0</v>
      </c>
      <c r="L24" s="221">
        <f>INDEX(F_Inputs!$B$4:$N$89,MATCH($C24,F_Inputs!$B$4:$B$89,0),MATCH(L$2,F_Inputs!$B$2:$N$2,0))</f>
        <v>0</v>
      </c>
      <c r="M24" s="221">
        <f>INDEX(F_Inputs!$B$4:$N$89,MATCH($C24,F_Inputs!$B$4:$B$89,0),MATCH(M$2,F_Inputs!$B$2:$N$2,0))</f>
        <v>0</v>
      </c>
      <c r="N24" s="395">
        <f>INDEX(F_Inputs!$B$4:$N$89,MATCH($C24,F_Inputs!$B$4:$B$89,0),MATCH(N$2,F_Inputs!$B$2:$N$2,0))</f>
        <v>0</v>
      </c>
      <c r="O24" s="217"/>
      <c r="P24" s="217"/>
      <c r="Q24" s="217"/>
      <c r="R24" s="222" t="s">
        <v>242</v>
      </c>
    </row>
    <row r="25" spans="1:18" s="138" customFormat="1">
      <c r="A25" s="432"/>
      <c r="B25" s="213"/>
      <c r="C25" s="154" t="s">
        <v>456</v>
      </c>
      <c r="D25" s="153" t="s">
        <v>57</v>
      </c>
      <c r="E25" s="216" t="s">
        <v>223</v>
      </c>
      <c r="F25" s="217"/>
      <c r="G25" s="223"/>
      <c r="H25" s="223"/>
      <c r="I25" s="223"/>
      <c r="J25" s="221">
        <f>INDEX(F_Inputs!$B$4:$N$89,MATCH($C25,F_Inputs!$B$4:$B$89,0),MATCH(J$2,F_Inputs!$B$2:$N$2,0))</f>
        <v>0</v>
      </c>
      <c r="K25" s="221">
        <f>INDEX(F_Inputs!$B$4:$N$89,MATCH($C25,F_Inputs!$B$4:$B$89,0),MATCH(K$2,F_Inputs!$B$2:$N$2,0))</f>
        <v>0</v>
      </c>
      <c r="L25" s="221">
        <f>INDEX(F_Inputs!$B$4:$N$89,MATCH($C25,F_Inputs!$B$4:$B$89,0),MATCH(L$2,F_Inputs!$B$2:$N$2,0))</f>
        <v>0</v>
      </c>
      <c r="M25" s="221">
        <f>INDEX(F_Inputs!$B$4:$N$89,MATCH($C25,F_Inputs!$B$4:$B$89,0),MATCH(M$2,F_Inputs!$B$2:$N$2,0))</f>
        <v>0</v>
      </c>
      <c r="N25" s="395">
        <f>INDEX(F_Inputs!$B$4:$N$89,MATCH($C25,F_Inputs!$B$4:$B$89,0),MATCH(N$2,F_Inputs!$B$2:$N$2,0))</f>
        <v>0</v>
      </c>
      <c r="O25" s="217"/>
      <c r="P25" s="217"/>
      <c r="Q25" s="217"/>
      <c r="R25" s="222" t="s">
        <v>242</v>
      </c>
    </row>
    <row r="26" spans="1:18" s="138" customFormat="1">
      <c r="A26" s="432"/>
      <c r="B26" s="213"/>
      <c r="C26" s="154" t="s">
        <v>449</v>
      </c>
      <c r="D26" s="153" t="s">
        <v>57</v>
      </c>
      <c r="E26" s="216" t="s">
        <v>423</v>
      </c>
      <c r="F26" s="217"/>
      <c r="G26" s="223"/>
      <c r="H26" s="223"/>
      <c r="I26" s="223"/>
      <c r="J26" s="221">
        <f>INDEX(F_Inputs!$B$4:$N$89,MATCH($C26,F_Inputs!$B$4:$B$89,0),MATCH(J$2,F_Inputs!$B$2:$N$2,0))</f>
        <v>0</v>
      </c>
      <c r="K26" s="221">
        <f>INDEX(F_Inputs!$B$4:$N$89,MATCH($C26,F_Inputs!$B$4:$B$89,0),MATCH(K$2,F_Inputs!$B$2:$N$2,0))</f>
        <v>0</v>
      </c>
      <c r="L26" s="221">
        <f>INDEX(F_Inputs!$B$4:$N$89,MATCH($C26,F_Inputs!$B$4:$B$89,0),MATCH(L$2,F_Inputs!$B$2:$N$2,0))</f>
        <v>0</v>
      </c>
      <c r="M26" s="221">
        <f>INDEX(F_Inputs!$B$4:$N$89,MATCH($C26,F_Inputs!$B$4:$B$89,0),MATCH(M$2,F_Inputs!$B$2:$N$2,0))</f>
        <v>0</v>
      </c>
      <c r="N26" s="395">
        <f>INDEX(F_Inputs!$B$4:$N$89,MATCH($C26,F_Inputs!$B$4:$B$89,0),MATCH(N$2,F_Inputs!$B$2:$N$2,0))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539</v>
      </c>
      <c r="D30" s="153" t="s">
        <v>57</v>
      </c>
      <c r="E30" s="154" t="s">
        <v>8</v>
      </c>
      <c r="F30" s="223"/>
      <c r="G30" s="223"/>
      <c r="H30" s="223"/>
      <c r="I30" s="223"/>
      <c r="J30" s="221">
        <f>INDEX(F_Inputs!$B$4:$N$89,MATCH($C30,F_Inputs!$B$4:$B$89,0),MATCH(J$2,F_Inputs!$B$2:$N$2,0))</f>
        <v>0</v>
      </c>
      <c r="K30" s="221">
        <f>INDEX(F_Inputs!$B$4:$N$89,MATCH($C30,F_Inputs!$B$4:$B$89,0),MATCH(K$2,F_Inputs!$B$2:$N$2,0))</f>
        <v>0</v>
      </c>
      <c r="L30" s="221">
        <f>INDEX(F_Inputs!$B$4:$N$89,MATCH($C30,F_Inputs!$B$4:$B$89,0),MATCH(L$2,F_Inputs!$B$2:$N$2,0))</f>
        <v>0</v>
      </c>
      <c r="M30" s="221">
        <f>INDEX(F_Inputs!$B$4:$N$89,MATCH($C30,F_Inputs!$B$4:$B$89,0),MATCH(M$2,F_Inputs!$B$2:$N$2,0))</f>
        <v>0</v>
      </c>
      <c r="N30" s="395">
        <f>INDEX(F_Inputs!$B$4:$N$89,MATCH($C30,F_Inputs!$B$4:$B$89,0),MATCH(N$2,F_Inputs!$B$2:$N$2,0))</f>
        <v>0</v>
      </c>
      <c r="O30" s="223"/>
      <c r="P30" s="223"/>
      <c r="Q30" s="223"/>
      <c r="R30" s="222" t="s">
        <v>242</v>
      </c>
    </row>
    <row r="31" spans="1:18" s="138" customFormat="1">
      <c r="A31" s="397"/>
      <c r="B31" s="153"/>
      <c r="C31" s="154" t="s">
        <v>540</v>
      </c>
      <c r="D31" s="153" t="s">
        <v>57</v>
      </c>
      <c r="E31" s="154" t="s">
        <v>65</v>
      </c>
      <c r="F31" s="223"/>
      <c r="G31" s="223"/>
      <c r="H31" s="223"/>
      <c r="I31" s="223"/>
      <c r="J31" s="221">
        <f>INDEX(F_Inputs!$B$4:$N$89,MATCH($C31,F_Inputs!$B$4:$B$89,0),MATCH(J$2,F_Inputs!$B$2:$N$2,0))</f>
        <v>0</v>
      </c>
      <c r="K31" s="221">
        <f>INDEX(F_Inputs!$B$4:$N$89,MATCH($C31,F_Inputs!$B$4:$B$89,0),MATCH(K$2,F_Inputs!$B$2:$N$2,0))</f>
        <v>0</v>
      </c>
      <c r="L31" s="221">
        <f>INDEX(F_Inputs!$B$4:$N$89,MATCH($C31,F_Inputs!$B$4:$B$89,0),MATCH(L$2,F_Inputs!$B$2:$N$2,0))</f>
        <v>0</v>
      </c>
      <c r="M31" s="221">
        <f>INDEX(F_Inputs!$B$4:$N$89,MATCH($C31,F_Inputs!$B$4:$B$89,0),MATCH(M$2,F_Inputs!$B$2:$N$2,0))</f>
        <v>0</v>
      </c>
      <c r="N31" s="395">
        <f>INDEX(F_Inputs!$B$4:$N$89,MATCH($C31,F_Inputs!$B$4:$B$89,0),MATCH(N$2,F_Inputs!$B$2:$N$2,0))</f>
        <v>0</v>
      </c>
      <c r="O31" s="223"/>
      <c r="P31" s="223"/>
      <c r="Q31" s="223"/>
      <c r="R31" s="222" t="s">
        <v>242</v>
      </c>
    </row>
    <row r="32" spans="1:18" s="138" customFormat="1">
      <c r="A32" s="397"/>
      <c r="B32" s="153"/>
      <c r="C32" s="154" t="s">
        <v>1</v>
      </c>
      <c r="D32" s="153" t="s">
        <v>57</v>
      </c>
      <c r="E32" s="154" t="s">
        <v>0</v>
      </c>
      <c r="F32" s="398"/>
      <c r="G32" s="223"/>
      <c r="H32" s="223"/>
      <c r="I32" s="223"/>
      <c r="J32" s="221">
        <f>INDEX(F_Inputs!$B$4:$N$89,MATCH($C32,F_Inputs!$B$4:$B$89,0),MATCH(J$2,F_Inputs!$B$2:$N$2,0))</f>
        <v>0</v>
      </c>
      <c r="K32" s="221">
        <f>INDEX(F_Inputs!$B$4:$N$89,MATCH($C32,F_Inputs!$B$4:$B$89,0),MATCH(K$2,F_Inputs!$B$2:$N$2,0))</f>
        <v>0</v>
      </c>
      <c r="L32" s="221">
        <f>INDEX(F_Inputs!$B$4:$N$89,MATCH($C32,F_Inputs!$B$4:$B$89,0),MATCH(L$2,F_Inputs!$B$2:$N$2,0))</f>
        <v>0</v>
      </c>
      <c r="M32" s="221">
        <f>INDEX(F_Inputs!$B$4:$N$89,MATCH($C32,F_Inputs!$B$4:$B$89,0),MATCH(M$2,F_Inputs!$B$2:$N$2,0))</f>
        <v>0</v>
      </c>
      <c r="N32" s="395">
        <f>INDEX(F_Inputs!$B$4:$N$89,MATCH($C32,F_Inputs!$B$4:$B$89,0),MATCH(N$2,F_Inputs!$B$2:$N$2,0))</f>
        <v>0</v>
      </c>
      <c r="O32" s="223"/>
      <c r="P32" s="223"/>
      <c r="Q32" s="223"/>
      <c r="R32" s="222" t="s">
        <v>242</v>
      </c>
    </row>
    <row r="33" spans="1:18" s="138" customFormat="1">
      <c r="A33" s="397"/>
      <c r="B33" s="153"/>
      <c r="C33" s="154" t="s">
        <v>5</v>
      </c>
      <c r="D33" s="153" t="s">
        <v>57</v>
      </c>
      <c r="E33" s="154" t="s">
        <v>7</v>
      </c>
      <c r="F33" s="398"/>
      <c r="G33" s="223"/>
      <c r="H33" s="223"/>
      <c r="I33" s="223"/>
      <c r="J33" s="221">
        <f>INDEX(F_Inputs!$B$4:$N$89,MATCH($C33,F_Inputs!$B$4:$B$89,0),MATCH(J$2,F_Inputs!$B$2:$N$2,0))</f>
        <v>0</v>
      </c>
      <c r="K33" s="221">
        <f>INDEX(F_Inputs!$B$4:$N$89,MATCH($C33,F_Inputs!$B$4:$B$89,0),MATCH(K$2,F_Inputs!$B$2:$N$2,0))</f>
        <v>0</v>
      </c>
      <c r="L33" s="221">
        <f>INDEX(F_Inputs!$B$4:$N$89,MATCH($C33,F_Inputs!$B$4:$B$89,0),MATCH(L$2,F_Inputs!$B$2:$N$2,0))</f>
        <v>0</v>
      </c>
      <c r="M33" s="221">
        <f>INDEX(F_Inputs!$B$4:$N$89,MATCH($C33,F_Inputs!$B$4:$B$89,0),MATCH(M$2,F_Inputs!$B$2:$N$2,0))</f>
        <v>0</v>
      </c>
      <c r="N33" s="395">
        <f>INDEX(F_Inputs!$B$4:$N$89,MATCH($C33,F_Inputs!$B$4:$B$89,0),MATCH(N$2,F_Inputs!$B$2:$N$2,0))</f>
        <v>0</v>
      </c>
      <c r="O33" s="223"/>
      <c r="P33" s="223"/>
      <c r="Q33" s="223"/>
      <c r="R33" s="222" t="s">
        <v>242</v>
      </c>
    </row>
    <row r="34" spans="1:18" s="138" customFormat="1">
      <c r="A34" s="432"/>
      <c r="B34" s="213"/>
      <c r="C34" s="154" t="s">
        <v>447</v>
      </c>
      <c r="D34" s="153" t="s">
        <v>57</v>
      </c>
      <c r="E34" s="216" t="s">
        <v>224</v>
      </c>
      <c r="F34" s="217"/>
      <c r="G34" s="223"/>
      <c r="H34" s="223"/>
      <c r="I34" s="223"/>
      <c r="J34" s="221">
        <f>INDEX(F_Inputs!$B$4:$N$89,MATCH($C34,F_Inputs!$B$4:$B$89,0),MATCH(J$2,F_Inputs!$B$2:$N$2,0))</f>
        <v>0</v>
      </c>
      <c r="K34" s="221">
        <f>INDEX(F_Inputs!$B$4:$N$89,MATCH($C34,F_Inputs!$B$4:$B$89,0),MATCH(K$2,F_Inputs!$B$2:$N$2,0))</f>
        <v>0</v>
      </c>
      <c r="L34" s="221">
        <f>INDEX(F_Inputs!$B$4:$N$89,MATCH($C34,F_Inputs!$B$4:$B$89,0),MATCH(L$2,F_Inputs!$B$2:$N$2,0))</f>
        <v>0</v>
      </c>
      <c r="M34" s="221">
        <f>INDEX(F_Inputs!$B$4:$N$89,MATCH($C34,F_Inputs!$B$4:$B$89,0),MATCH(M$2,F_Inputs!$B$2:$N$2,0))</f>
        <v>0</v>
      </c>
      <c r="N34" s="395">
        <f>INDEX(F_Inputs!$B$4:$N$89,MATCH($C34,F_Inputs!$B$4:$B$89,0),MATCH(N$2,F_Inputs!$B$2:$N$2,0))</f>
        <v>0</v>
      </c>
      <c r="O34" s="217"/>
      <c r="P34" s="217"/>
      <c r="Q34" s="217"/>
      <c r="R34" s="222" t="s">
        <v>242</v>
      </c>
    </row>
    <row r="35" spans="1:18" s="138" customFormat="1">
      <c r="A35" s="432"/>
      <c r="B35" s="213"/>
      <c r="C35" s="154" t="s">
        <v>448</v>
      </c>
      <c r="D35" s="153" t="s">
        <v>57</v>
      </c>
      <c r="E35" s="216" t="s">
        <v>225</v>
      </c>
      <c r="F35" s="217"/>
      <c r="G35" s="223"/>
      <c r="H35" s="223"/>
      <c r="I35" s="223"/>
      <c r="J35" s="221">
        <f>INDEX(F_Inputs!$B$4:$N$89,MATCH($C35,F_Inputs!$B$4:$B$89,0),MATCH(J$2,F_Inputs!$B$2:$N$2,0))</f>
        <v>0</v>
      </c>
      <c r="K35" s="221">
        <f>INDEX(F_Inputs!$B$4:$N$89,MATCH($C35,F_Inputs!$B$4:$B$89,0),MATCH(K$2,F_Inputs!$B$2:$N$2,0))</f>
        <v>0</v>
      </c>
      <c r="L35" s="221">
        <f>INDEX(F_Inputs!$B$4:$N$89,MATCH($C35,F_Inputs!$B$4:$B$89,0),MATCH(L$2,F_Inputs!$B$2:$N$2,0))</f>
        <v>0</v>
      </c>
      <c r="M35" s="221">
        <f>INDEX(F_Inputs!$B$4:$N$89,MATCH($C35,F_Inputs!$B$4:$B$89,0),MATCH(M$2,F_Inputs!$B$2:$N$2,0))</f>
        <v>0</v>
      </c>
      <c r="N35" s="395">
        <f>INDEX(F_Inputs!$B$4:$N$89,MATCH($C35,F_Inputs!$B$4:$B$89,0),MATCH(N$2,F_Inputs!$B$2:$N$2,0))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541</v>
      </c>
      <c r="D37" s="153" t="s">
        <v>57</v>
      </c>
      <c r="E37" s="216" t="s">
        <v>2</v>
      </c>
      <c r="F37" s="217"/>
      <c r="G37" s="223"/>
      <c r="H37" s="223"/>
      <c r="I37" s="223"/>
      <c r="J37" s="221">
        <f>INDEX(F_Inputs!$B$4:$N$89,MATCH($C37,F_Inputs!$B$4:$B$89,0),MATCH(J$2,F_Inputs!$B$2:$N$2,0))</f>
        <v>0</v>
      </c>
      <c r="K37" s="221">
        <f>INDEX(F_Inputs!$B$4:$N$89,MATCH($C37,F_Inputs!$B$4:$B$89,0),MATCH(K$2,F_Inputs!$B$2:$N$2,0))</f>
        <v>0</v>
      </c>
      <c r="L37" s="221">
        <f>INDEX(F_Inputs!$B$4:$N$89,MATCH($C37,F_Inputs!$B$4:$B$89,0),MATCH(L$2,F_Inputs!$B$2:$N$2,0))</f>
        <v>0</v>
      </c>
      <c r="M37" s="221">
        <f>INDEX(F_Inputs!$B$4:$N$89,MATCH($C37,F_Inputs!$B$4:$B$89,0),MATCH(M$2,F_Inputs!$B$2:$N$2,0))</f>
        <v>0</v>
      </c>
      <c r="N37" s="395">
        <f>INDEX(F_Inputs!$B$4:$N$89,MATCH($C37,F_Inputs!$B$4:$B$89,0),MATCH(N$2,F_Inputs!$B$2:$N$2,0))</f>
        <v>0</v>
      </c>
      <c r="O37" s="217"/>
      <c r="P37" s="217"/>
      <c r="Q37" s="217"/>
      <c r="R37" s="222" t="s">
        <v>242</v>
      </c>
    </row>
    <row r="38" spans="1:18" s="138" customFormat="1">
      <c r="A38" s="432"/>
      <c r="B38" s="213"/>
      <c r="C38" s="154" t="s">
        <v>542</v>
      </c>
      <c r="D38" s="153" t="s">
        <v>57</v>
      </c>
      <c r="E38" s="216" t="s">
        <v>64</v>
      </c>
      <c r="F38" s="217"/>
      <c r="G38" s="223"/>
      <c r="H38" s="223"/>
      <c r="I38" s="223"/>
      <c r="J38" s="221">
        <f>INDEX(F_Inputs!$B$4:$N$89,MATCH($C38,F_Inputs!$B$4:$B$89,0),MATCH(J$2,F_Inputs!$B$2:$N$2,0))</f>
        <v>0</v>
      </c>
      <c r="K38" s="221">
        <f>INDEX(F_Inputs!$B$4:$N$89,MATCH($C38,F_Inputs!$B$4:$B$89,0),MATCH(K$2,F_Inputs!$B$2:$N$2,0))</f>
        <v>0</v>
      </c>
      <c r="L38" s="221">
        <f>INDEX(F_Inputs!$B$4:$N$89,MATCH($C38,F_Inputs!$B$4:$B$89,0),MATCH(L$2,F_Inputs!$B$2:$N$2,0))</f>
        <v>0</v>
      </c>
      <c r="M38" s="221">
        <f>INDEX(F_Inputs!$B$4:$N$89,MATCH($C38,F_Inputs!$B$4:$B$89,0),MATCH(M$2,F_Inputs!$B$2:$N$2,0))</f>
        <v>0</v>
      </c>
      <c r="N38" s="395">
        <f>INDEX(F_Inputs!$B$4:$N$89,MATCH($C38,F_Inputs!$B$4:$B$89,0),MATCH(N$2,F_Inputs!$B$2:$N$2,0))</f>
        <v>0</v>
      </c>
      <c r="O38" s="217"/>
      <c r="P38" s="217"/>
      <c r="Q38" s="217"/>
      <c r="R38" s="222" t="s">
        <v>242</v>
      </c>
    </row>
    <row r="39" spans="1:18" s="138" customFormat="1">
      <c r="A39" s="432"/>
      <c r="B39" s="213"/>
      <c r="C39" s="154" t="s">
        <v>6</v>
      </c>
      <c r="D39" s="153" t="s">
        <v>57</v>
      </c>
      <c r="E39" s="216" t="s">
        <v>3</v>
      </c>
      <c r="F39" s="217"/>
      <c r="G39" s="223"/>
      <c r="H39" s="223"/>
      <c r="I39" s="223"/>
      <c r="J39" s="221">
        <f>INDEX(F_Inputs!$B$4:$N$89,MATCH($C39,F_Inputs!$B$4:$B$89,0),MATCH(J$2,F_Inputs!$B$2:$N$2,0))</f>
        <v>0</v>
      </c>
      <c r="K39" s="221">
        <f>INDEX(F_Inputs!$B$4:$N$89,MATCH($C39,F_Inputs!$B$4:$B$89,0),MATCH(K$2,F_Inputs!$B$2:$N$2,0))</f>
        <v>0</v>
      </c>
      <c r="L39" s="221">
        <f>INDEX(F_Inputs!$B$4:$N$89,MATCH($C39,F_Inputs!$B$4:$B$89,0),MATCH(L$2,F_Inputs!$B$2:$N$2,0))</f>
        <v>0</v>
      </c>
      <c r="M39" s="221">
        <f>INDEX(F_Inputs!$B$4:$N$89,MATCH($C39,F_Inputs!$B$4:$B$89,0),MATCH(M$2,F_Inputs!$B$2:$N$2,0))</f>
        <v>0</v>
      </c>
      <c r="N39" s="395">
        <f>INDEX(F_Inputs!$B$4:$N$89,MATCH($C39,F_Inputs!$B$4:$B$89,0),MATCH(N$2,F_Inputs!$B$2:$N$2,0))</f>
        <v>0</v>
      </c>
      <c r="O39" s="217"/>
      <c r="P39" s="217"/>
      <c r="Q39" s="217"/>
      <c r="R39" s="222" t="s">
        <v>242</v>
      </c>
    </row>
    <row r="40" spans="1:18" s="138" customFormat="1">
      <c r="A40" s="432"/>
      <c r="B40" s="213"/>
      <c r="C40" s="154" t="s">
        <v>9</v>
      </c>
      <c r="D40" s="153" t="s">
        <v>57</v>
      </c>
      <c r="E40" s="216" t="s">
        <v>4</v>
      </c>
      <c r="F40" s="217"/>
      <c r="G40" s="223"/>
      <c r="H40" s="223"/>
      <c r="I40" s="223"/>
      <c r="J40" s="221">
        <f>INDEX(F_Inputs!$B$4:$N$89,MATCH($C40,F_Inputs!$B$4:$B$89,0),MATCH(J$2,F_Inputs!$B$2:$N$2,0))</f>
        <v>0</v>
      </c>
      <c r="K40" s="221">
        <f>INDEX(F_Inputs!$B$4:$N$89,MATCH($C40,F_Inputs!$B$4:$B$89,0),MATCH(K$2,F_Inputs!$B$2:$N$2,0))</f>
        <v>0</v>
      </c>
      <c r="L40" s="221">
        <f>INDEX(F_Inputs!$B$4:$N$89,MATCH($C40,F_Inputs!$B$4:$B$89,0),MATCH(L$2,F_Inputs!$B$2:$N$2,0))</f>
        <v>0</v>
      </c>
      <c r="M40" s="221">
        <f>INDEX(F_Inputs!$B$4:$N$89,MATCH($C40,F_Inputs!$B$4:$B$89,0),MATCH(M$2,F_Inputs!$B$2:$N$2,0))</f>
        <v>0</v>
      </c>
      <c r="N40" s="395">
        <f>INDEX(F_Inputs!$B$4:$N$89,MATCH($C40,F_Inputs!$B$4:$B$89,0),MATCH(N$2,F_Inputs!$B$2:$N$2,0))</f>
        <v>0</v>
      </c>
      <c r="O40" s="217"/>
      <c r="P40" s="217"/>
      <c r="Q40" s="217"/>
      <c r="R40" s="222" t="s">
        <v>242</v>
      </c>
    </row>
    <row r="41" spans="1:18" s="138" customFormat="1">
      <c r="A41" s="432"/>
      <c r="B41" s="213"/>
      <c r="C41" s="154" t="s">
        <v>445</v>
      </c>
      <c r="D41" s="153" t="s">
        <v>57</v>
      </c>
      <c r="E41" s="216" t="s">
        <v>226</v>
      </c>
      <c r="F41" s="217"/>
      <c r="G41" s="223"/>
      <c r="H41" s="223"/>
      <c r="I41" s="223"/>
      <c r="J41" s="221">
        <f>INDEX(F_Inputs!$B$4:$N$89,MATCH($C41,F_Inputs!$B$4:$B$89,0),MATCH(J$2,F_Inputs!$B$2:$N$2,0))</f>
        <v>0</v>
      </c>
      <c r="K41" s="221">
        <f>INDEX(F_Inputs!$B$4:$N$89,MATCH($C41,F_Inputs!$B$4:$B$89,0),MATCH(K$2,F_Inputs!$B$2:$N$2,0))</f>
        <v>0</v>
      </c>
      <c r="L41" s="221">
        <f>INDEX(F_Inputs!$B$4:$N$89,MATCH($C41,F_Inputs!$B$4:$B$89,0),MATCH(L$2,F_Inputs!$B$2:$N$2,0))</f>
        <v>0</v>
      </c>
      <c r="M41" s="221">
        <f>INDEX(F_Inputs!$B$4:$N$89,MATCH($C41,F_Inputs!$B$4:$B$89,0),MATCH(M$2,F_Inputs!$B$2:$N$2,0))</f>
        <v>0</v>
      </c>
      <c r="N41" s="395">
        <f>INDEX(F_Inputs!$B$4:$N$89,MATCH($C41,F_Inputs!$B$4:$B$89,0),MATCH(N$2,F_Inputs!$B$2:$N$2,0))</f>
        <v>0</v>
      </c>
      <c r="O41" s="217"/>
      <c r="P41" s="217"/>
      <c r="Q41" s="217"/>
      <c r="R41" s="222" t="s">
        <v>242</v>
      </c>
    </row>
    <row r="42" spans="1:18" s="138" customFormat="1">
      <c r="A42" s="432"/>
      <c r="B42" s="213"/>
      <c r="C42" s="154" t="s">
        <v>446</v>
      </c>
      <c r="D42" s="153" t="s">
        <v>57</v>
      </c>
      <c r="E42" s="216" t="s">
        <v>227</v>
      </c>
      <c r="F42" s="217"/>
      <c r="G42" s="223"/>
      <c r="H42" s="223"/>
      <c r="I42" s="223"/>
      <c r="J42" s="221">
        <f>INDEX(F_Inputs!$B$4:$N$89,MATCH($C42,F_Inputs!$B$4:$B$89,0),MATCH(J$2,F_Inputs!$B$2:$N$2,0))</f>
        <v>0</v>
      </c>
      <c r="K42" s="221">
        <f>INDEX(F_Inputs!$B$4:$N$89,MATCH($C42,F_Inputs!$B$4:$B$89,0),MATCH(K$2,F_Inputs!$B$2:$N$2,0))</f>
        <v>0</v>
      </c>
      <c r="L42" s="221">
        <f>INDEX(F_Inputs!$B$4:$N$89,MATCH($C42,F_Inputs!$B$4:$B$89,0),MATCH(L$2,F_Inputs!$B$2:$N$2,0))</f>
        <v>0</v>
      </c>
      <c r="M42" s="221">
        <f>INDEX(F_Inputs!$B$4:$N$89,MATCH($C42,F_Inputs!$B$4:$B$89,0),MATCH(M$2,F_Inputs!$B$2:$N$2,0))</f>
        <v>0</v>
      </c>
      <c r="N42" s="395">
        <f>INDEX(F_Inputs!$B$4:$N$89,MATCH($C42,F_Inputs!$B$4:$B$89,0),MATCH(N$2,F_Inputs!$B$2:$N$2,0))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INDEX(F_Inputs!$B$4:$N$89,MATCH($C46,F_Inputs!$B$4:$B$89,0),MATCH(O$2,F_Inputs!$B$2:$N$2,0))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INDEX(F_Inputs!$B$4:$N$89,MATCH($C47,F_Inputs!$B$4:$B$89,0),MATCH(O$2,F_Inputs!$B$2:$N$2,0))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424</v>
      </c>
      <c r="F49" s="217"/>
      <c r="G49" s="223"/>
      <c r="H49" s="223"/>
      <c r="I49" s="223"/>
      <c r="J49" s="221" t="str">
        <f>IF(INDEX(F_Inputs!$B$4:$N$89,MATCH($C49,F_Inputs!$B$4:$B$89,0),MATCH(J$2,F_Inputs!$B$2:$N$2,0))="","",INDEX(F_Inputs!$B$4:$N$89,MATCH($C49,F_Inputs!$B$4:$B$89,0),MATCH(J$2,F_Inputs!$B$2:$N$2,0)))</f>
        <v/>
      </c>
      <c r="K49" s="221" t="str">
        <f>IF(INDEX(F_Inputs!$B$4:$N$89,MATCH($C49,F_Inputs!$B$4:$B$89,0),MATCH(K$2,F_Inputs!$B$2:$N$2,0))="","",INDEX(F_Inputs!$B$4:$N$89,MATCH($C49,F_Inputs!$B$4:$B$89,0),MATCH(K$2,F_Inputs!$B$2:$N$2,0)))</f>
        <v/>
      </c>
      <c r="L49" s="221" t="str">
        <f>IF(INDEX(F_Inputs!$B$4:$N$89,MATCH($C49,F_Inputs!$B$4:$B$89,0),MATCH(L$2,F_Inputs!$B$2:$N$2,0))="","",INDEX(F_Inputs!$B$4:$N$89,MATCH($C49,F_Inputs!$B$4:$B$89,0),MATCH(L$2,F_Inputs!$B$2:$N$2,0)))</f>
        <v/>
      </c>
      <c r="M49" s="221" t="str">
        <f>IF(INDEX(F_Inputs!$B$4:$N$89,MATCH($C49,F_Inputs!$B$4:$B$89,0),MATCH(M$2,F_Inputs!$B$2:$N$2,0))="","",INDEX(F_Inputs!$B$4:$N$89,MATCH($C49,F_Inputs!$B$4:$B$89,0),MATCH(M$2,F_Inputs!$B$2:$N$2,0)))</f>
        <v/>
      </c>
      <c r="N49" s="395" t="str">
        <f>IF(INDEX(F_Inputs!$B$4:$N$89,MATCH($C49,F_Inputs!$B$4:$B$89,0),MATCH(N$2,F_Inputs!$B$2:$N$2,0))="","",INDEX(F_Inputs!$B$4:$N$89,MATCH($C49,F_Inputs!$B$4:$B$89,0),MATCH(N$2,F_Inputs!$B$2:$N$2,0)))</f>
        <v/>
      </c>
      <c r="O49" s="217"/>
      <c r="P49" s="217"/>
      <c r="Q49" s="217"/>
      <c r="R49" s="222" t="s">
        <v>242</v>
      </c>
    </row>
    <row r="50" spans="1:18" s="138" customFormat="1">
      <c r="A50" s="432"/>
      <c r="B50" s="213"/>
      <c r="C50" s="154" t="s">
        <v>211</v>
      </c>
      <c r="D50" s="153" t="s">
        <v>57</v>
      </c>
      <c r="E50" s="216" t="s">
        <v>425</v>
      </c>
      <c r="F50" s="217"/>
      <c r="G50" s="223"/>
      <c r="H50" s="223"/>
      <c r="I50" s="223"/>
      <c r="J50" s="221" t="str">
        <f>IF(INDEX(F_Inputs!$B$4:$N$89,MATCH($C50,F_Inputs!$B$4:$B$89,0),MATCH(J$2,F_Inputs!$B$2:$N$2,0))="","",INDEX(F_Inputs!$B$4:$N$89,MATCH($C50,F_Inputs!$B$4:$B$89,0),MATCH(J$2,F_Inputs!$B$2:$N$2,0)))</f>
        <v/>
      </c>
      <c r="K50" s="221" t="str">
        <f>IF(INDEX(F_Inputs!$B$4:$N$89,MATCH($C50,F_Inputs!$B$4:$B$89,0),MATCH(K$2,F_Inputs!$B$2:$N$2,0))="","",INDEX(F_Inputs!$B$4:$N$89,MATCH($C50,F_Inputs!$B$4:$B$89,0),MATCH(K$2,F_Inputs!$B$2:$N$2,0)))</f>
        <v/>
      </c>
      <c r="L50" s="221" t="str">
        <f>IF(INDEX(F_Inputs!$B$4:$N$89,MATCH($C50,F_Inputs!$B$4:$B$89,0),MATCH(L$2,F_Inputs!$B$2:$N$2,0))="","",INDEX(F_Inputs!$B$4:$N$89,MATCH($C50,F_Inputs!$B$4:$B$89,0),MATCH(L$2,F_Inputs!$B$2:$N$2,0)))</f>
        <v/>
      </c>
      <c r="M50" s="221" t="str">
        <f>IF(INDEX(F_Inputs!$B$4:$N$89,MATCH($C50,F_Inputs!$B$4:$B$89,0),MATCH(M$2,F_Inputs!$B$2:$N$2,0))="","",INDEX(F_Inputs!$B$4:$N$89,MATCH($C50,F_Inputs!$B$4:$B$89,0),MATCH(M$2,F_Inputs!$B$2:$N$2,0)))</f>
        <v/>
      </c>
      <c r="N50" s="395" t="str">
        <f>IF(INDEX(F_Inputs!$B$4:$N$89,MATCH($C50,F_Inputs!$B$4:$B$89,0),MATCH(N$2,F_Inputs!$B$2:$N$2,0))="","",INDEX(F_Inputs!$B$4:$N$89,MATCH($C50,F_Inputs!$B$4:$B$89,0),MATCH(N$2,F_Inputs!$B$2:$N$2,0)))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INDEX(F_Inputs!$B$4:$N$89,MATCH($C54,F_Inputs!$B$4:$B$89,0),MATCH(I$2,F_Inputs!$B$2:$N$2,0))</f>
        <v>0</v>
      </c>
      <c r="J54" s="221">
        <f>INDEX(F_Inputs!$B$4:$N$89,MATCH($C54,F_Inputs!$B$4:$B$89,0),MATCH(J$2,F_Inputs!$B$2:$N$2,0))</f>
        <v>0</v>
      </c>
      <c r="K54" s="221">
        <f>INDEX(F_Inputs!$B$4:$N$89,MATCH($C54,F_Inputs!$B$4:$B$89,0),MATCH(K$2,F_Inputs!$B$2:$N$2,0))</f>
        <v>0</v>
      </c>
      <c r="L54" s="221">
        <f>INDEX(F_Inputs!$B$4:$N$89,MATCH($C54,F_Inputs!$B$4:$B$89,0),MATCH(L$2,F_Inputs!$B$2:$N$2,0))</f>
        <v>0</v>
      </c>
      <c r="M54" s="221">
        <f>INDEX(F_Inputs!$B$4:$N$89,MATCH($C54,F_Inputs!$B$4:$B$89,0),MATCH(M$2,F_Inputs!$B$2:$N$2,0))</f>
        <v>0</v>
      </c>
      <c r="N54" s="395">
        <f>INDEX(F_Inputs!$B$4:$N$89,MATCH($C54,F_Inputs!$B$4:$B$89,0),MATCH(N$2,F_Inputs!$B$2:$N$2,0))</f>
        <v>0</v>
      </c>
      <c r="O54" s="232"/>
      <c r="P54" s="232"/>
      <c r="Q54" s="232"/>
      <c r="R54" s="234" t="s">
        <v>242</v>
      </c>
    </row>
    <row r="55" spans="1:18" s="138" customFormat="1">
      <c r="A55" s="400"/>
      <c r="B55" s="402"/>
      <c r="C55" s="154" t="s">
        <v>67</v>
      </c>
      <c r="D55" s="153" t="s">
        <v>57</v>
      </c>
      <c r="E55" s="154" t="s">
        <v>197</v>
      </c>
      <c r="F55" s="153"/>
      <c r="G55" s="153"/>
      <c r="H55" s="153"/>
      <c r="I55" s="221">
        <f>INDEX(F_Inputs!$B$4:$N$89,MATCH($C55,F_Inputs!$B$4:$B$89,0),MATCH(I$2,F_Inputs!$B$2:$N$2,0))</f>
        <v>0</v>
      </c>
      <c r="J55" s="221">
        <f>INDEX(F_Inputs!$B$4:$N$89,MATCH($C55,F_Inputs!$B$4:$B$89,0),MATCH(J$2,F_Inputs!$B$2:$N$2,0))</f>
        <v>0</v>
      </c>
      <c r="K55" s="221">
        <f>INDEX(F_Inputs!$B$4:$N$89,MATCH($C55,F_Inputs!$B$4:$B$89,0),MATCH(K$2,F_Inputs!$B$2:$N$2,0))</f>
        <v>0</v>
      </c>
      <c r="L55" s="221">
        <f>INDEX(F_Inputs!$B$4:$N$89,MATCH($C55,F_Inputs!$B$4:$B$89,0),MATCH(L$2,F_Inputs!$B$2:$N$2,0))</f>
        <v>0</v>
      </c>
      <c r="M55" s="221">
        <f>INDEX(F_Inputs!$B$4:$N$89,MATCH($C55,F_Inputs!$B$4:$B$89,0),MATCH(M$2,F_Inputs!$B$2:$N$2,0))</f>
        <v>0</v>
      </c>
      <c r="N55" s="395">
        <f>INDEX(F_Inputs!$B$4:$N$89,MATCH($C55,F_Inputs!$B$4:$B$89,0),MATCH(N$2,F_Inputs!$B$2:$N$2,0))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363</v>
      </c>
      <c r="F59" s="402"/>
      <c r="H59" s="402"/>
      <c r="I59" s="402"/>
      <c r="J59" s="403"/>
      <c r="K59" s="403"/>
      <c r="L59" s="403"/>
      <c r="M59" s="403"/>
      <c r="N59" s="404"/>
      <c r="O59" s="562">
        <f>INDEX(F_Inputs!$B$4:$N$89,MATCH($C59,F_Inputs!$B$4:$B$89,0),MATCH(O$2,F_Inputs!$B$2:$N$2,0))</f>
        <v>0</v>
      </c>
      <c r="P59" s="232"/>
      <c r="Q59" s="232"/>
      <c r="R59" s="234" t="s">
        <v>75</v>
      </c>
    </row>
    <row r="60" spans="1:18" s="138" customFormat="1">
      <c r="A60" s="400"/>
      <c r="B60" s="402"/>
      <c r="C60" s="154" t="s">
        <v>544</v>
      </c>
      <c r="D60" s="402" t="s">
        <v>58</v>
      </c>
      <c r="E60" s="154" t="s">
        <v>510</v>
      </c>
      <c r="F60" s="402"/>
      <c r="H60" s="402"/>
      <c r="I60" s="402"/>
      <c r="J60" s="403"/>
      <c r="K60" s="403"/>
      <c r="L60" s="403"/>
      <c r="M60" s="403"/>
      <c r="N60" s="404"/>
      <c r="O60" s="562">
        <f>INDEX(F_Inputs!$B$4:$N$89,MATCH($C60,F_Inputs!$B$4:$B$89,0),MATCH(O$2,F_Inputs!$B$2:$N$2,0))</f>
        <v>0</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430</v>
      </c>
      <c r="D65" s="153" t="s">
        <v>57</v>
      </c>
      <c r="E65" s="216" t="s">
        <v>8</v>
      </c>
      <c r="F65" s="217"/>
      <c r="G65" s="223"/>
      <c r="H65" s="223"/>
      <c r="I65" s="223"/>
      <c r="J65" s="221">
        <f>INDEX(F_Inputs!$B$4:$N$89,MATCH($C65,F_Inputs!$B$4:$B$89,0),MATCH(J$2,F_Inputs!$B$2:$N$2,0))</f>
        <v>0</v>
      </c>
      <c r="K65" s="221">
        <f>INDEX(F_Inputs!$B$4:$N$89,MATCH($C65,F_Inputs!$B$4:$B$89,0),MATCH(K$2,F_Inputs!$B$2:$N$2,0))</f>
        <v>0</v>
      </c>
      <c r="L65" s="221">
        <f>INDEX(F_Inputs!$B$4:$N$89,MATCH($C65,F_Inputs!$B$4:$B$89,0),MATCH(L$2,F_Inputs!$B$2:$N$2,0))</f>
        <v>0</v>
      </c>
      <c r="M65" s="221">
        <f>INDEX(F_Inputs!$B$4:$N$89,MATCH($C65,F_Inputs!$B$4:$B$89,0),MATCH(M$2,F_Inputs!$B$2:$N$2,0))</f>
        <v>0</v>
      </c>
      <c r="N65" s="395">
        <f>INDEX(F_Inputs!$B$4:$N$89,MATCH($C65,F_Inputs!$B$4:$B$89,0),MATCH(N$2,F_Inputs!$B$2:$N$2,0))</f>
        <v>0</v>
      </c>
      <c r="O65" s="217"/>
      <c r="P65" s="217"/>
      <c r="Q65" s="217"/>
      <c r="R65" s="222" t="s">
        <v>87</v>
      </c>
    </row>
    <row r="66" spans="1:18" s="138" customFormat="1">
      <c r="A66" s="432"/>
      <c r="B66" s="213"/>
      <c r="C66" s="154" t="s">
        <v>431</v>
      </c>
      <c r="D66" s="153" t="s">
        <v>57</v>
      </c>
      <c r="E66" s="216" t="s">
        <v>65</v>
      </c>
      <c r="F66" s="217"/>
      <c r="G66" s="223"/>
      <c r="H66" s="223"/>
      <c r="I66" s="223"/>
      <c r="J66" s="221">
        <f>INDEX(F_Inputs!$B$4:$N$89,MATCH($C66,F_Inputs!$B$4:$B$89,0),MATCH(J$2,F_Inputs!$B$2:$N$2,0))</f>
        <v>0</v>
      </c>
      <c r="K66" s="221">
        <f>INDEX(F_Inputs!$B$4:$N$89,MATCH($C66,F_Inputs!$B$4:$B$89,0),MATCH(K$2,F_Inputs!$B$2:$N$2,0))</f>
        <v>0</v>
      </c>
      <c r="L66" s="221">
        <f>INDEX(F_Inputs!$B$4:$N$89,MATCH($C66,F_Inputs!$B$4:$B$89,0),MATCH(L$2,F_Inputs!$B$2:$N$2,0))</f>
        <v>0</v>
      </c>
      <c r="M66" s="221">
        <f>INDEX(F_Inputs!$B$4:$N$89,MATCH($C66,F_Inputs!$B$4:$B$89,0),MATCH(M$2,F_Inputs!$B$2:$N$2,0))</f>
        <v>0</v>
      </c>
      <c r="N66" s="395">
        <f>INDEX(F_Inputs!$B$4:$N$89,MATCH($C66,F_Inputs!$B$4:$B$89,0),MATCH(N$2,F_Inputs!$B$2:$N$2,0))</f>
        <v>0</v>
      </c>
      <c r="O66" s="217"/>
      <c r="P66" s="217"/>
      <c r="Q66" s="217"/>
      <c r="R66" s="222" t="s">
        <v>87</v>
      </c>
    </row>
    <row r="67" spans="1:18" s="138" customFormat="1">
      <c r="A67" s="432"/>
      <c r="B67" s="213"/>
      <c r="C67" s="154" t="s">
        <v>432</v>
      </c>
      <c r="D67" s="153" t="s">
        <v>57</v>
      </c>
      <c r="E67" s="216" t="s">
        <v>388</v>
      </c>
      <c r="F67" s="217"/>
      <c r="G67" s="223"/>
      <c r="H67" s="223"/>
      <c r="I67" s="223"/>
      <c r="J67" s="221">
        <f>INDEX(F_Inputs!$B$4:$N$89,MATCH($C67,F_Inputs!$B$4:$B$89,0),MATCH(J$2,F_Inputs!$B$2:$N$2,0))</f>
        <v>0</v>
      </c>
      <c r="K67" s="221">
        <f>INDEX(F_Inputs!$B$4:$N$89,MATCH($C67,F_Inputs!$B$4:$B$89,0),MATCH(K$2,F_Inputs!$B$2:$N$2,0))</f>
        <v>0</v>
      </c>
      <c r="L67" s="221">
        <f>INDEX(F_Inputs!$B$4:$N$89,MATCH($C67,F_Inputs!$B$4:$B$89,0),MATCH(L$2,F_Inputs!$B$2:$N$2,0))</f>
        <v>0</v>
      </c>
      <c r="M67" s="221">
        <f>INDEX(F_Inputs!$B$4:$N$89,MATCH($C67,F_Inputs!$B$4:$B$89,0),MATCH(M$2,F_Inputs!$B$2:$N$2,0))</f>
        <v>0</v>
      </c>
      <c r="N67" s="395">
        <f>INDEX(F_Inputs!$B$4:$N$89,MATCH($C67,F_Inputs!$B$4:$B$89,0),MATCH(N$2,F_Inputs!$B$2:$N$2,0))</f>
        <v>0</v>
      </c>
      <c r="O67" s="217"/>
      <c r="P67" s="217"/>
      <c r="Q67" s="217"/>
      <c r="R67" s="222" t="s">
        <v>87</v>
      </c>
    </row>
    <row r="68" spans="1:18" s="138" customFormat="1">
      <c r="A68" s="432"/>
      <c r="B68" s="213"/>
      <c r="C68" s="154" t="s">
        <v>433</v>
      </c>
      <c r="D68" s="153" t="s">
        <v>57</v>
      </c>
      <c r="E68" s="216" t="s">
        <v>389</v>
      </c>
      <c r="F68" s="217"/>
      <c r="G68" s="223"/>
      <c r="H68" s="223"/>
      <c r="I68" s="223"/>
      <c r="J68" s="221">
        <f>INDEX(F_Inputs!$B$4:$N$89,MATCH($C68,F_Inputs!$B$4:$B$89,0),MATCH(J$2,F_Inputs!$B$2:$N$2,0))</f>
        <v>0</v>
      </c>
      <c r="K68" s="221">
        <f>INDEX(F_Inputs!$B$4:$N$89,MATCH($C68,F_Inputs!$B$4:$B$89,0),MATCH(K$2,F_Inputs!$B$2:$N$2,0))</f>
        <v>0</v>
      </c>
      <c r="L68" s="221">
        <f>INDEX(F_Inputs!$B$4:$N$89,MATCH($C68,F_Inputs!$B$4:$B$89,0),MATCH(L$2,F_Inputs!$B$2:$N$2,0))</f>
        <v>0</v>
      </c>
      <c r="M68" s="221">
        <f>INDEX(F_Inputs!$B$4:$N$89,MATCH($C68,F_Inputs!$B$4:$B$89,0),MATCH(M$2,F_Inputs!$B$2:$N$2,0))</f>
        <v>0</v>
      </c>
      <c r="N68" s="395">
        <f>INDEX(F_Inputs!$B$4:$N$89,MATCH($C68,F_Inputs!$B$4:$B$89,0),MATCH(N$2,F_Inputs!$B$2:$N$2,0))</f>
        <v>0</v>
      </c>
      <c r="O68" s="217"/>
      <c r="P68" s="217"/>
      <c r="Q68" s="217"/>
      <c r="R68" s="222" t="s">
        <v>87</v>
      </c>
    </row>
    <row r="69" spans="1:18" s="138" customFormat="1">
      <c r="A69" s="432"/>
      <c r="B69" s="213"/>
      <c r="C69" s="154" t="s">
        <v>434</v>
      </c>
      <c r="D69" s="153" t="s">
        <v>57</v>
      </c>
      <c r="E69" s="216" t="s">
        <v>230</v>
      </c>
      <c r="F69" s="217"/>
      <c r="G69" s="223"/>
      <c r="H69" s="223"/>
      <c r="I69" s="223"/>
      <c r="J69" s="221">
        <f>INDEX(F_Inputs!$B$4:$N$89,MATCH($C69,F_Inputs!$B$4:$B$89,0),MATCH(J$2,F_Inputs!$B$2:$N$2,0))</f>
        <v>0</v>
      </c>
      <c r="K69" s="221">
        <f>INDEX(F_Inputs!$B$4:$N$89,MATCH($C69,F_Inputs!$B$4:$B$89,0),MATCH(K$2,F_Inputs!$B$2:$N$2,0))</f>
        <v>0</v>
      </c>
      <c r="L69" s="221">
        <f>INDEX(F_Inputs!$B$4:$N$89,MATCH($C69,F_Inputs!$B$4:$B$89,0),MATCH(L$2,F_Inputs!$B$2:$N$2,0))</f>
        <v>0</v>
      </c>
      <c r="M69" s="221">
        <f>INDEX(F_Inputs!$B$4:$N$89,MATCH($C69,F_Inputs!$B$4:$B$89,0),MATCH(M$2,F_Inputs!$B$2:$N$2,0))</f>
        <v>0</v>
      </c>
      <c r="N69" s="395">
        <f>INDEX(F_Inputs!$B$4:$N$89,MATCH($C69,F_Inputs!$B$4:$B$89,0),MATCH(N$2,F_Inputs!$B$2:$N$2,0))</f>
        <v>0</v>
      </c>
      <c r="O69" s="217"/>
      <c r="P69" s="217"/>
      <c r="Q69" s="217"/>
      <c r="R69" s="222" t="s">
        <v>87</v>
      </c>
    </row>
    <row r="70" spans="1:18" s="138" customFormat="1">
      <c r="A70" s="432"/>
      <c r="B70" s="213"/>
      <c r="C70" s="154" t="s">
        <v>435</v>
      </c>
      <c r="D70" s="153" t="s">
        <v>57</v>
      </c>
      <c r="E70" s="216" t="s">
        <v>231</v>
      </c>
      <c r="F70" s="217"/>
      <c r="G70" s="223"/>
      <c r="H70" s="223"/>
      <c r="I70" s="223"/>
      <c r="J70" s="221">
        <f>INDEX(F_Inputs!$B$4:$N$89,MATCH($C70,F_Inputs!$B$4:$B$89,0),MATCH(J$2,F_Inputs!$B$2:$N$2,0))</f>
        <v>0</v>
      </c>
      <c r="K70" s="221">
        <f>INDEX(F_Inputs!$B$4:$N$89,MATCH($C70,F_Inputs!$B$4:$B$89,0),MATCH(K$2,F_Inputs!$B$2:$N$2,0))</f>
        <v>0</v>
      </c>
      <c r="L70" s="221">
        <f>INDEX(F_Inputs!$B$4:$N$89,MATCH($C70,F_Inputs!$B$4:$B$89,0),MATCH(L$2,F_Inputs!$B$2:$N$2,0))</f>
        <v>0</v>
      </c>
      <c r="M70" s="221">
        <f>INDEX(F_Inputs!$B$4:$N$89,MATCH($C70,F_Inputs!$B$4:$B$89,0),MATCH(M$2,F_Inputs!$B$2:$N$2,0))</f>
        <v>0</v>
      </c>
      <c r="N70" s="395">
        <f>INDEX(F_Inputs!$B$4:$N$89,MATCH($C70,F_Inputs!$B$4:$B$89,0),MATCH(N$2,F_Inputs!$B$2:$N$2,0))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436</v>
      </c>
      <c r="D72" s="153" t="s">
        <v>57</v>
      </c>
      <c r="E72" s="216" t="s">
        <v>2</v>
      </c>
      <c r="F72" s="217"/>
      <c r="G72" s="223"/>
      <c r="H72" s="223"/>
      <c r="I72" s="223"/>
      <c r="J72" s="221">
        <f>INDEX(F_Inputs!$B$4:$N$89,MATCH($C72,F_Inputs!$B$4:$B$89,0),MATCH(J$2,F_Inputs!$B$2:$N$2,0))</f>
        <v>0</v>
      </c>
      <c r="K72" s="221">
        <f>INDEX(F_Inputs!$B$4:$N$89,MATCH($C72,F_Inputs!$B$4:$B$89,0),MATCH(K$2,F_Inputs!$B$2:$N$2,0))</f>
        <v>0</v>
      </c>
      <c r="L72" s="221">
        <f>INDEX(F_Inputs!$B$4:$N$89,MATCH($C72,F_Inputs!$B$4:$B$89,0),MATCH(L$2,F_Inputs!$B$2:$N$2,0))</f>
        <v>0</v>
      </c>
      <c r="M72" s="221">
        <f>INDEX(F_Inputs!$B$4:$N$89,MATCH($C72,F_Inputs!$B$4:$B$89,0),MATCH(M$2,F_Inputs!$B$2:$N$2,0))</f>
        <v>0</v>
      </c>
      <c r="N72" s="395">
        <f>INDEX(F_Inputs!$B$4:$N$89,MATCH($C72,F_Inputs!$B$4:$B$89,0),MATCH(N$2,F_Inputs!$B$2:$N$2,0))</f>
        <v>0</v>
      </c>
      <c r="O72" s="217"/>
      <c r="P72" s="217"/>
      <c r="Q72" s="217"/>
      <c r="R72" s="222" t="s">
        <v>87</v>
      </c>
    </row>
    <row r="73" spans="1:18" s="138" customFormat="1">
      <c r="A73" s="432"/>
      <c r="B73" s="213"/>
      <c r="C73" s="154" t="s">
        <v>437</v>
      </c>
      <c r="D73" s="153" t="s">
        <v>57</v>
      </c>
      <c r="E73" s="216" t="s">
        <v>64</v>
      </c>
      <c r="F73" s="217"/>
      <c r="G73" s="223"/>
      <c r="H73" s="223"/>
      <c r="I73" s="223"/>
      <c r="J73" s="221">
        <f>INDEX(F_Inputs!$B$4:$N$89,MATCH($C73,F_Inputs!$B$4:$B$89,0),MATCH(J$2,F_Inputs!$B$2:$N$2,0))</f>
        <v>0</v>
      </c>
      <c r="K73" s="221">
        <f>INDEX(F_Inputs!$B$4:$N$89,MATCH($C73,F_Inputs!$B$4:$B$89,0),MATCH(K$2,F_Inputs!$B$2:$N$2,0))</f>
        <v>0</v>
      </c>
      <c r="L73" s="221">
        <f>INDEX(F_Inputs!$B$4:$N$89,MATCH($C73,F_Inputs!$B$4:$B$89,0),MATCH(L$2,F_Inputs!$B$2:$N$2,0))</f>
        <v>0</v>
      </c>
      <c r="M73" s="221">
        <f>INDEX(F_Inputs!$B$4:$N$89,MATCH($C73,F_Inputs!$B$4:$B$89,0),MATCH(M$2,F_Inputs!$B$2:$N$2,0))</f>
        <v>0</v>
      </c>
      <c r="N73" s="395">
        <f>INDEX(F_Inputs!$B$4:$N$89,MATCH($C73,F_Inputs!$B$4:$B$89,0),MATCH(N$2,F_Inputs!$B$2:$N$2,0))</f>
        <v>0</v>
      </c>
      <c r="O73" s="217"/>
      <c r="P73" s="217"/>
      <c r="Q73" s="217"/>
      <c r="R73" s="222" t="s">
        <v>87</v>
      </c>
    </row>
    <row r="74" spans="1:18" s="138" customFormat="1">
      <c r="A74" s="432"/>
      <c r="B74" s="213"/>
      <c r="C74" s="154" t="s">
        <v>438</v>
      </c>
      <c r="D74" s="153" t="s">
        <v>57</v>
      </c>
      <c r="E74" s="216" t="s">
        <v>390</v>
      </c>
      <c r="F74" s="217"/>
      <c r="G74" s="223"/>
      <c r="H74" s="223"/>
      <c r="I74" s="223"/>
      <c r="J74" s="221">
        <f>INDEX(F_Inputs!$B$4:$N$89,MATCH($C74,F_Inputs!$B$4:$B$89,0),MATCH(J$2,F_Inputs!$B$2:$N$2,0))</f>
        <v>0</v>
      </c>
      <c r="K74" s="221">
        <f>INDEX(F_Inputs!$B$4:$N$89,MATCH($C74,F_Inputs!$B$4:$B$89,0),MATCH(K$2,F_Inputs!$B$2:$N$2,0))</f>
        <v>0</v>
      </c>
      <c r="L74" s="221">
        <f>INDEX(F_Inputs!$B$4:$N$89,MATCH($C74,F_Inputs!$B$4:$B$89,0),MATCH(L$2,F_Inputs!$B$2:$N$2,0))</f>
        <v>0</v>
      </c>
      <c r="M74" s="221">
        <f>INDEX(F_Inputs!$B$4:$N$89,MATCH($C74,F_Inputs!$B$4:$B$89,0),MATCH(M$2,F_Inputs!$B$2:$N$2,0))</f>
        <v>0</v>
      </c>
      <c r="N74" s="395">
        <f>INDEX(F_Inputs!$B$4:$N$89,MATCH($C74,F_Inputs!$B$4:$B$89,0),MATCH(N$2,F_Inputs!$B$2:$N$2,0))</f>
        <v>0</v>
      </c>
      <c r="O74" s="217"/>
      <c r="P74" s="217"/>
      <c r="Q74" s="217"/>
      <c r="R74" s="222" t="s">
        <v>87</v>
      </c>
    </row>
    <row r="75" spans="1:18" s="138" customFormat="1">
      <c r="A75" s="432"/>
      <c r="B75" s="213"/>
      <c r="C75" s="154" t="s">
        <v>439</v>
      </c>
      <c r="D75" s="153" t="s">
        <v>57</v>
      </c>
      <c r="E75" s="216" t="s">
        <v>391</v>
      </c>
      <c r="F75" s="217"/>
      <c r="G75" s="223"/>
      <c r="H75" s="223"/>
      <c r="I75" s="223"/>
      <c r="J75" s="221">
        <f>INDEX(F_Inputs!$B$4:$N$89,MATCH($C75,F_Inputs!$B$4:$B$89,0),MATCH(J$2,F_Inputs!$B$2:$N$2,0))</f>
        <v>0</v>
      </c>
      <c r="K75" s="221">
        <f>INDEX(F_Inputs!$B$4:$N$89,MATCH($C75,F_Inputs!$B$4:$B$89,0),MATCH(K$2,F_Inputs!$B$2:$N$2,0))</f>
        <v>0</v>
      </c>
      <c r="L75" s="221">
        <f>INDEX(F_Inputs!$B$4:$N$89,MATCH($C75,F_Inputs!$B$4:$B$89,0),MATCH(L$2,F_Inputs!$B$2:$N$2,0))</f>
        <v>0</v>
      </c>
      <c r="M75" s="221">
        <f>INDEX(F_Inputs!$B$4:$N$89,MATCH($C75,F_Inputs!$B$4:$B$89,0),MATCH(M$2,F_Inputs!$B$2:$N$2,0))</f>
        <v>0</v>
      </c>
      <c r="N75" s="395">
        <f>INDEX(F_Inputs!$B$4:$N$89,MATCH($C75,F_Inputs!$B$4:$B$89,0),MATCH(N$2,F_Inputs!$B$2:$N$2,0))</f>
        <v>0</v>
      </c>
      <c r="O75" s="217"/>
      <c r="P75" s="217"/>
      <c r="Q75" s="217"/>
      <c r="R75" s="222" t="s">
        <v>87</v>
      </c>
    </row>
    <row r="76" spans="1:18" s="138" customFormat="1">
      <c r="A76" s="432"/>
      <c r="B76" s="213"/>
      <c r="C76" s="154" t="s">
        <v>440</v>
      </c>
      <c r="D76" s="153" t="s">
        <v>57</v>
      </c>
      <c r="E76" s="216" t="s">
        <v>232</v>
      </c>
      <c r="F76" s="217"/>
      <c r="G76" s="223"/>
      <c r="H76" s="223"/>
      <c r="I76" s="223"/>
      <c r="J76" s="221">
        <f>INDEX(F_Inputs!$B$4:$N$89,MATCH($C76,F_Inputs!$B$4:$B$89,0),MATCH(J$2,F_Inputs!$B$2:$N$2,0))</f>
        <v>0</v>
      </c>
      <c r="K76" s="221">
        <f>INDEX(F_Inputs!$B$4:$N$89,MATCH($C76,F_Inputs!$B$4:$B$89,0),MATCH(K$2,F_Inputs!$B$2:$N$2,0))</f>
        <v>0</v>
      </c>
      <c r="L76" s="221">
        <f>INDEX(F_Inputs!$B$4:$N$89,MATCH($C76,F_Inputs!$B$4:$B$89,0),MATCH(L$2,F_Inputs!$B$2:$N$2,0))</f>
        <v>0</v>
      </c>
      <c r="M76" s="221">
        <f>INDEX(F_Inputs!$B$4:$N$89,MATCH($C76,F_Inputs!$B$4:$B$89,0),MATCH(M$2,F_Inputs!$B$2:$N$2,0))</f>
        <v>0</v>
      </c>
      <c r="N76" s="395">
        <f>INDEX(F_Inputs!$B$4:$N$89,MATCH($C76,F_Inputs!$B$4:$B$89,0),MATCH(N$2,F_Inputs!$B$2:$N$2,0))</f>
        <v>0</v>
      </c>
      <c r="O76" s="217"/>
      <c r="P76" s="217"/>
      <c r="Q76" s="217"/>
      <c r="R76" s="222" t="s">
        <v>87</v>
      </c>
    </row>
    <row r="77" spans="1:18" s="138" customFormat="1">
      <c r="A77" s="432"/>
      <c r="B77" s="213"/>
      <c r="C77" s="154" t="s">
        <v>441</v>
      </c>
      <c r="D77" s="153" t="s">
        <v>57</v>
      </c>
      <c r="E77" s="216" t="s">
        <v>233</v>
      </c>
      <c r="F77" s="217"/>
      <c r="G77" s="223"/>
      <c r="H77" s="223"/>
      <c r="I77" s="223"/>
      <c r="J77" s="221">
        <f>INDEX(F_Inputs!$B$4:$N$89,MATCH($C77,F_Inputs!$B$4:$B$89,0),MATCH(J$2,F_Inputs!$B$2:$N$2,0))</f>
        <v>0</v>
      </c>
      <c r="K77" s="221">
        <f>INDEX(F_Inputs!$B$4:$N$89,MATCH($C77,F_Inputs!$B$4:$B$89,0),MATCH(K$2,F_Inputs!$B$2:$N$2,0))</f>
        <v>0</v>
      </c>
      <c r="L77" s="221">
        <f>INDEX(F_Inputs!$B$4:$N$89,MATCH($C77,F_Inputs!$B$4:$B$89,0),MATCH(L$2,F_Inputs!$B$2:$N$2,0))</f>
        <v>0</v>
      </c>
      <c r="M77" s="221">
        <f>INDEX(F_Inputs!$B$4:$N$89,MATCH($C77,F_Inputs!$B$4:$B$89,0),MATCH(M$2,F_Inputs!$B$2:$N$2,0))</f>
        <v>0</v>
      </c>
      <c r="N77" s="395">
        <f>INDEX(F_Inputs!$B$4:$N$89,MATCH($C77,F_Inputs!$B$4:$B$89,0),MATCH(N$2,F_Inputs!$B$2:$N$2,0))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426</v>
      </c>
      <c r="D82" s="153" t="s">
        <v>57</v>
      </c>
      <c r="E82" s="154" t="s">
        <v>202</v>
      </c>
      <c r="F82" s="402"/>
      <c r="G82" s="402"/>
      <c r="H82" s="402"/>
      <c r="I82" s="153"/>
      <c r="J82" s="221">
        <f>INDEX(F_Inputs!$B$4:$N$89,MATCH($C82,F_Inputs!$B$4:$B$89,0),MATCH(J$2,F_Inputs!$B$2:$N$2,0))</f>
        <v>0</v>
      </c>
      <c r="K82" s="221">
        <f>INDEX(F_Inputs!$B$4:$N$89,MATCH($C82,F_Inputs!$B$4:$B$89,0),MATCH(K$2,F_Inputs!$B$2:$N$2,0))</f>
        <v>0</v>
      </c>
      <c r="L82" s="221">
        <f>INDEX(F_Inputs!$B$4:$N$89,MATCH($C82,F_Inputs!$B$4:$B$89,0),MATCH(L$2,F_Inputs!$B$2:$N$2,0))</f>
        <v>0</v>
      </c>
      <c r="M82" s="221">
        <f>INDEX(F_Inputs!$B$4:$N$89,MATCH($C82,F_Inputs!$B$4:$B$89,0),MATCH(M$2,F_Inputs!$B$2:$N$2,0))</f>
        <v>0</v>
      </c>
      <c r="N82" s="395">
        <f>INDEX(F_Inputs!$B$4:$N$89,MATCH($C82,F_Inputs!$B$4:$B$89,0),MATCH(N$2,F_Inputs!$B$2:$N$2,0))</f>
        <v>0</v>
      </c>
      <c r="O82" s="232"/>
      <c r="P82" s="232"/>
      <c r="Q82" s="232"/>
      <c r="R82" s="137" t="s">
        <v>242</v>
      </c>
    </row>
    <row r="83" spans="1:18" s="138" customFormat="1">
      <c r="A83" s="400"/>
      <c r="B83" s="402"/>
      <c r="C83" s="154" t="s">
        <v>428</v>
      </c>
      <c r="D83" s="153" t="s">
        <v>57</v>
      </c>
      <c r="E83" s="154" t="s">
        <v>203</v>
      </c>
      <c r="F83" s="402"/>
      <c r="G83" s="402"/>
      <c r="H83" s="402"/>
      <c r="I83" s="153"/>
      <c r="J83" s="221">
        <f>INDEX(F_Inputs!$B$4:$N$89,MATCH($C83,F_Inputs!$B$4:$B$89,0),MATCH(J$2,F_Inputs!$B$2:$N$2,0))</f>
        <v>0</v>
      </c>
      <c r="K83" s="221">
        <f>INDEX(F_Inputs!$B$4:$N$89,MATCH($C83,F_Inputs!$B$4:$B$89,0),MATCH(K$2,F_Inputs!$B$2:$N$2,0))</f>
        <v>0</v>
      </c>
      <c r="L83" s="221">
        <f>INDEX(F_Inputs!$B$4:$N$89,MATCH($C83,F_Inputs!$B$4:$B$89,0),MATCH(L$2,F_Inputs!$B$2:$N$2,0))</f>
        <v>0</v>
      </c>
      <c r="M83" s="221">
        <f>INDEX(F_Inputs!$B$4:$N$89,MATCH($C83,F_Inputs!$B$4:$B$89,0),MATCH(M$2,F_Inputs!$B$2:$N$2,0))</f>
        <v>0</v>
      </c>
      <c r="N83" s="395">
        <f>INDEX(F_Inputs!$B$4:$N$89,MATCH($C83,F_Inputs!$B$4:$B$89,0),MATCH(N$2,F_Inputs!$B$2:$N$2,0))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482</v>
      </c>
      <c r="D85" s="153" t="s">
        <v>57</v>
      </c>
      <c r="E85" s="154" t="s">
        <v>251</v>
      </c>
      <c r="F85" s="402"/>
      <c r="G85" s="402"/>
      <c r="H85" s="402"/>
      <c r="I85" s="205"/>
      <c r="J85" s="221">
        <f>INDEX(F_Inputs!$B$4:$N$89,MATCH($C85,F_Inputs!$B$4:$B$89,0),MATCH(J$2,F_Inputs!$B$2:$N$2,0))</f>
        <v>0</v>
      </c>
      <c r="K85" s="221">
        <f>INDEX(F_Inputs!$B$4:$N$89,MATCH($C85,F_Inputs!$B$4:$B$89,0),MATCH(K$2,F_Inputs!$B$2:$N$2,0))</f>
        <v>0</v>
      </c>
      <c r="L85" s="221">
        <f>INDEX(F_Inputs!$B$4:$N$89,MATCH($C85,F_Inputs!$B$4:$B$89,0),MATCH(L$2,F_Inputs!$B$2:$N$2,0))</f>
        <v>0</v>
      </c>
      <c r="M85" s="221">
        <f>INDEX(F_Inputs!$B$4:$N$89,MATCH($C85,F_Inputs!$B$4:$B$89,0),MATCH(M$2,F_Inputs!$B$2:$N$2,0))</f>
        <v>0</v>
      </c>
      <c r="N85" s="395">
        <f>INDEX(F_Inputs!$B$4:$N$89,MATCH($C85,F_Inputs!$B$4:$B$89,0),MATCH(N$2,F_Inputs!$B$2:$N$2,0))</f>
        <v>0</v>
      </c>
      <c r="O85" s="232"/>
      <c r="P85" s="232"/>
      <c r="Q85" s="232"/>
      <c r="R85" s="137" t="s">
        <v>242</v>
      </c>
    </row>
    <row r="86" spans="1:18" s="138" customFormat="1">
      <c r="A86" s="400"/>
      <c r="B86" s="402"/>
      <c r="C86" s="154" t="s">
        <v>483</v>
      </c>
      <c r="D86" s="153" t="s">
        <v>57</v>
      </c>
      <c r="E86" s="154" t="s">
        <v>252</v>
      </c>
      <c r="F86" s="402"/>
      <c r="G86" s="402"/>
      <c r="H86" s="402"/>
      <c r="I86" s="205"/>
      <c r="J86" s="221">
        <f>INDEX(F_Inputs!$B$4:$N$89,MATCH($C86,F_Inputs!$B$4:$B$89,0),MATCH(J$2,F_Inputs!$B$2:$N$2,0))</f>
        <v>0</v>
      </c>
      <c r="K86" s="221">
        <f>INDEX(F_Inputs!$B$4:$N$89,MATCH($C86,F_Inputs!$B$4:$B$89,0),MATCH(K$2,F_Inputs!$B$2:$N$2,0))</f>
        <v>0</v>
      </c>
      <c r="L86" s="221">
        <f>INDEX(F_Inputs!$B$4:$N$89,MATCH($C86,F_Inputs!$B$4:$B$89,0),MATCH(L$2,F_Inputs!$B$2:$N$2,0))</f>
        <v>0</v>
      </c>
      <c r="M86" s="221">
        <f>INDEX(F_Inputs!$B$4:$N$89,MATCH($C86,F_Inputs!$B$4:$B$89,0),MATCH(M$2,F_Inputs!$B$2:$N$2,0))</f>
        <v>0</v>
      </c>
      <c r="N86" s="395">
        <f>INDEX(F_Inputs!$B$4:$N$89,MATCH($C86,F_Inputs!$B$4:$B$89,0),MATCH(N$2,F_Inputs!$B$2:$N$2,0))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484</v>
      </c>
      <c r="D88" s="153" t="s">
        <v>57</v>
      </c>
      <c r="E88" s="154" t="s">
        <v>200</v>
      </c>
      <c r="F88" s="402"/>
      <c r="G88" s="402"/>
      <c r="H88" s="402"/>
      <c r="I88" s="398"/>
      <c r="J88" s="221">
        <f>INDEX(F_Inputs!$B$4:$N$89,MATCH($C88,F_Inputs!$B$4:$B$89,0),MATCH(J$2,F_Inputs!$B$2:$N$2,0))</f>
        <v>0</v>
      </c>
      <c r="K88" s="221">
        <f>INDEX(F_Inputs!$B$4:$N$89,MATCH($C88,F_Inputs!$B$4:$B$89,0),MATCH(K$2,F_Inputs!$B$2:$N$2,0))</f>
        <v>0</v>
      </c>
      <c r="L88" s="221">
        <f>INDEX(F_Inputs!$B$4:$N$89,MATCH($C88,F_Inputs!$B$4:$B$89,0),MATCH(L$2,F_Inputs!$B$2:$N$2,0))</f>
        <v>0</v>
      </c>
      <c r="M88" s="221">
        <f>INDEX(F_Inputs!$B$4:$N$89,MATCH($C88,F_Inputs!$B$4:$B$89,0),MATCH(M$2,F_Inputs!$B$2:$N$2,0))</f>
        <v>0</v>
      </c>
      <c r="N88" s="395">
        <f>INDEX(F_Inputs!$B$4:$N$89,MATCH($C88,F_Inputs!$B$4:$B$89,0),MATCH(N$2,F_Inputs!$B$2:$N$2,0))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427</v>
      </c>
      <c r="D90" s="153" t="s">
        <v>57</v>
      </c>
      <c r="E90" s="154" t="s">
        <v>204</v>
      </c>
      <c r="F90" s="402"/>
      <c r="G90" s="402"/>
      <c r="H90" s="402"/>
      <c r="I90" s="153"/>
      <c r="J90" s="221">
        <f>INDEX(F_Inputs!$B$4:$N$89,MATCH($C90,F_Inputs!$B$4:$B$89,0),MATCH(J$2,F_Inputs!$B$2:$N$2,0))</f>
        <v>0</v>
      </c>
      <c r="K90" s="221">
        <f>INDEX(F_Inputs!$B$4:$N$89,MATCH($C90,F_Inputs!$B$4:$B$89,0),MATCH(K$2,F_Inputs!$B$2:$N$2,0))</f>
        <v>0</v>
      </c>
      <c r="L90" s="221">
        <f>INDEX(F_Inputs!$B$4:$N$89,MATCH($C90,F_Inputs!$B$4:$B$89,0),MATCH(L$2,F_Inputs!$B$2:$N$2,0))</f>
        <v>0</v>
      </c>
      <c r="M90" s="221">
        <f>INDEX(F_Inputs!$B$4:$N$89,MATCH($C90,F_Inputs!$B$4:$B$89,0),MATCH(M$2,F_Inputs!$B$2:$N$2,0))</f>
        <v>0</v>
      </c>
      <c r="N90" s="395">
        <f>INDEX(F_Inputs!$B$4:$N$89,MATCH($C90,F_Inputs!$B$4:$B$89,0),MATCH(N$2,F_Inputs!$B$2:$N$2,0))</f>
        <v>0</v>
      </c>
      <c r="O90" s="232"/>
      <c r="P90" s="232"/>
      <c r="Q90" s="232"/>
      <c r="R90" s="137" t="s">
        <v>242</v>
      </c>
    </row>
    <row r="91" spans="1:18" s="138" customFormat="1">
      <c r="A91" s="400"/>
      <c r="B91" s="402"/>
      <c r="C91" s="154" t="s">
        <v>429</v>
      </c>
      <c r="D91" s="153" t="s">
        <v>57</v>
      </c>
      <c r="E91" s="154" t="s">
        <v>205</v>
      </c>
      <c r="F91" s="402"/>
      <c r="G91" s="402"/>
      <c r="H91" s="402"/>
      <c r="I91" s="153"/>
      <c r="J91" s="221">
        <f>INDEX(F_Inputs!$B$4:$N$89,MATCH($C91,F_Inputs!$B$4:$B$89,0),MATCH(J$2,F_Inputs!$B$2:$N$2,0))</f>
        <v>0</v>
      </c>
      <c r="K91" s="221">
        <f>INDEX(F_Inputs!$B$4:$N$89,MATCH($C91,F_Inputs!$B$4:$B$89,0),MATCH(K$2,F_Inputs!$B$2:$N$2,0))</f>
        <v>0</v>
      </c>
      <c r="L91" s="221">
        <f>INDEX(F_Inputs!$B$4:$N$89,MATCH($C91,F_Inputs!$B$4:$B$89,0),MATCH(L$2,F_Inputs!$B$2:$N$2,0))</f>
        <v>0</v>
      </c>
      <c r="M91" s="221">
        <f>INDEX(F_Inputs!$B$4:$N$89,MATCH($C91,F_Inputs!$B$4:$B$89,0),MATCH(M$2,F_Inputs!$B$2:$N$2,0))</f>
        <v>0</v>
      </c>
      <c r="N91" s="395">
        <f>INDEX(F_Inputs!$B$4:$N$89,MATCH($C91,F_Inputs!$B$4:$B$89,0),MATCH(N$2,F_Inputs!$B$2:$N$2,0))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485</v>
      </c>
      <c r="D93" s="153" t="s">
        <v>57</v>
      </c>
      <c r="E93" s="154" t="s">
        <v>253</v>
      </c>
      <c r="F93" s="402"/>
      <c r="G93" s="402"/>
      <c r="H93" s="402"/>
      <c r="I93" s="205"/>
      <c r="J93" s="221">
        <f>INDEX(F_Inputs!$B$4:$N$89,MATCH($C93,F_Inputs!$B$4:$B$89,0),MATCH(J$2,F_Inputs!$B$2:$N$2,0))</f>
        <v>0</v>
      </c>
      <c r="K93" s="221">
        <f>INDEX(F_Inputs!$B$4:$N$89,MATCH($C93,F_Inputs!$B$4:$B$89,0),MATCH(K$2,F_Inputs!$B$2:$N$2,0))</f>
        <v>0</v>
      </c>
      <c r="L93" s="221">
        <f>INDEX(F_Inputs!$B$4:$N$89,MATCH($C93,F_Inputs!$B$4:$B$89,0),MATCH(L$2,F_Inputs!$B$2:$N$2,0))</f>
        <v>0</v>
      </c>
      <c r="M93" s="221">
        <f>INDEX(F_Inputs!$B$4:$N$89,MATCH($C93,F_Inputs!$B$4:$B$89,0),MATCH(M$2,F_Inputs!$B$2:$N$2,0))</f>
        <v>0</v>
      </c>
      <c r="N93" s="395">
        <f>INDEX(F_Inputs!$B$4:$N$89,MATCH($C93,F_Inputs!$B$4:$B$89,0),MATCH(N$2,F_Inputs!$B$2:$N$2,0))</f>
        <v>0</v>
      </c>
      <c r="O93" s="232"/>
      <c r="P93" s="232"/>
      <c r="Q93" s="232"/>
      <c r="R93" s="137" t="s">
        <v>242</v>
      </c>
    </row>
    <row r="94" spans="1:18" s="138" customFormat="1">
      <c r="A94" s="400"/>
      <c r="B94" s="402"/>
      <c r="C94" s="154" t="s">
        <v>486</v>
      </c>
      <c r="D94" s="153" t="s">
        <v>57</v>
      </c>
      <c r="E94" s="154" t="s">
        <v>254</v>
      </c>
      <c r="F94" s="402"/>
      <c r="G94" s="402"/>
      <c r="H94" s="402"/>
      <c r="I94" s="205"/>
      <c r="J94" s="221">
        <f>INDEX(F_Inputs!$B$4:$N$89,MATCH($C94,F_Inputs!$B$4:$B$89,0),MATCH(J$2,F_Inputs!$B$2:$N$2,0))</f>
        <v>0</v>
      </c>
      <c r="K94" s="221">
        <f>INDEX(F_Inputs!$B$4:$N$89,MATCH($C94,F_Inputs!$B$4:$B$89,0),MATCH(K$2,F_Inputs!$B$2:$N$2,0))</f>
        <v>0</v>
      </c>
      <c r="L94" s="221">
        <f>INDEX(F_Inputs!$B$4:$N$89,MATCH($C94,F_Inputs!$B$4:$B$89,0),MATCH(L$2,F_Inputs!$B$2:$N$2,0))</f>
        <v>0</v>
      </c>
      <c r="M94" s="221">
        <f>INDEX(F_Inputs!$B$4:$N$89,MATCH($C94,F_Inputs!$B$4:$B$89,0),MATCH(M$2,F_Inputs!$B$2:$N$2,0))</f>
        <v>0</v>
      </c>
      <c r="N94" s="395">
        <f>INDEX(F_Inputs!$B$4:$N$89,MATCH($C94,F_Inputs!$B$4:$B$89,0),MATCH(N$2,F_Inputs!$B$2:$N$2,0))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487</v>
      </c>
      <c r="D96" s="153" t="s">
        <v>57</v>
      </c>
      <c r="E96" s="154" t="s">
        <v>201</v>
      </c>
      <c r="F96" s="402"/>
      <c r="G96" s="402"/>
      <c r="H96" s="402"/>
      <c r="I96" s="398"/>
      <c r="J96" s="221">
        <f>INDEX(F_Inputs!$B$4:$N$89,MATCH($C96,F_Inputs!$B$4:$B$89,0),MATCH(J$2,F_Inputs!$B$2:$N$2,0))</f>
        <v>0</v>
      </c>
      <c r="K96" s="221">
        <f>INDEX(F_Inputs!$B$4:$N$89,MATCH($C96,F_Inputs!$B$4:$B$89,0),MATCH(K$2,F_Inputs!$B$2:$N$2,0))</f>
        <v>0</v>
      </c>
      <c r="L96" s="221">
        <f>INDEX(F_Inputs!$B$4:$N$89,MATCH($C96,F_Inputs!$B$4:$B$89,0),MATCH(L$2,F_Inputs!$B$2:$N$2,0))</f>
        <v>0</v>
      </c>
      <c r="M96" s="221">
        <f>INDEX(F_Inputs!$B$4:$N$89,MATCH($C96,F_Inputs!$B$4:$B$89,0),MATCH(M$2,F_Inputs!$B$2:$N$2,0))</f>
        <v>0</v>
      </c>
      <c r="N96" s="395">
        <f>INDEX(F_Inputs!$B$4:$N$89,MATCH($C96,F_Inputs!$B$4:$B$89,0),MATCH(N$2,F_Inputs!$B$2:$N$2,0))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543</v>
      </c>
      <c r="D103" s="153" t="s">
        <v>90</v>
      </c>
      <c r="E103" s="154" t="s">
        <v>91</v>
      </c>
      <c r="F103" s="414"/>
      <c r="G103" s="563">
        <f>INDEX(F_Inputs!$B$4:$N$89,MATCH($C103,F_Inputs!$B$4:$B$89,0),MATCH(G$2,F_Inputs!$B$2:$N$2,0))</f>
        <v>0</v>
      </c>
      <c r="H103" s="563">
        <f>INDEX(F_Inputs!$B$4:$N$89,MATCH($C103,F_Inputs!$B$4:$B$89,0),MATCH(H$2,F_Inputs!$B$2:$N$2,0))</f>
        <v>0</v>
      </c>
      <c r="I103" s="563">
        <f>INDEX(F_Inputs!$B$4:$N$89,MATCH($C103,F_Inputs!$B$4:$B$89,0),MATCH(I$2,F_Inputs!$B$2:$N$2,0))</f>
        <v>0</v>
      </c>
      <c r="J103" s="564">
        <f>INDEX(F_Inputs!$B$4:$N$89,MATCH($C103,F_Inputs!$B$4:$B$89,0),MATCH(J$2,F_Inputs!$B$2:$N$2,0))</f>
        <v>0</v>
      </c>
      <c r="K103" s="564">
        <f>INDEX(F_Inputs!$B$4:$N$89,MATCH($C103,F_Inputs!$B$4:$B$89,0),MATCH(K$2,F_Inputs!$B$2:$N$2,0))</f>
        <v>0</v>
      </c>
      <c r="L103" s="564">
        <f>INDEX(F_Inputs!$B$4:$N$89,MATCH($C103,F_Inputs!$B$4:$B$89,0),MATCH(L$2,F_Inputs!$B$2:$N$2,0))</f>
        <v>0</v>
      </c>
      <c r="M103" s="564">
        <f>INDEX(F_Inputs!$B$4:$N$89,MATCH($C103,F_Inputs!$B$4:$B$89,0),MATCH(M$2,F_Inputs!$B$2:$N$2,0))</f>
        <v>0</v>
      </c>
      <c r="N103" s="565">
        <f>INDEX(F_Inputs!$B$4:$N$89,MATCH($C103,F_Inputs!$B$4:$B$89,0),MATCH(N$2,F_Inputs!$B$2:$N$2,0))</f>
        <v>0</v>
      </c>
      <c r="O103" s="232"/>
      <c r="P103" s="232"/>
      <c r="Q103" s="232"/>
      <c r="R103" s="234" t="s">
        <v>75</v>
      </c>
    </row>
    <row r="104" spans="1:18" s="138" customFormat="1">
      <c r="A104" s="397"/>
      <c r="B104" s="153"/>
      <c r="C104" s="139" t="s">
        <v>444</v>
      </c>
      <c r="D104" s="415" t="s">
        <v>58</v>
      </c>
      <c r="E104" s="139" t="s">
        <v>92</v>
      </c>
      <c r="F104" s="153"/>
      <c r="G104" s="355">
        <f>INDEX(F_Inputs!$B$4:$N$89,MATCH($C104,F_Inputs!$B$4:$B$89,0),MATCH(G$2,F_Inputs!$B$2:$N$2,0))</f>
        <v>0</v>
      </c>
      <c r="H104" s="355">
        <f>INDEX(F_Inputs!$B$4:$N$89,MATCH($C104,F_Inputs!$B$4:$B$89,0),MATCH(H$2,F_Inputs!$B$2:$N$2,0))</f>
        <v>0</v>
      </c>
      <c r="I104" s="355">
        <f>INDEX(F_Inputs!$B$4:$N$89,MATCH($C104,F_Inputs!$B$4:$B$89,0),MATCH(I$2,F_Inputs!$B$2:$N$2,0))</f>
        <v>0</v>
      </c>
      <c r="J104" s="355">
        <f>INDEX(F_Inputs!$B$4:$N$89,MATCH($C104,F_Inputs!$B$4:$B$89,0),MATCH(J$2,F_Inputs!$B$2:$N$2,0))</f>
        <v>0</v>
      </c>
      <c r="K104" s="355">
        <f>INDEX(F_Inputs!$B$4:$N$89,MATCH($C104,F_Inputs!$B$4:$B$89,0),MATCH(K$2,F_Inputs!$B$2:$N$2,0))</f>
        <v>0</v>
      </c>
      <c r="L104" s="355">
        <f>INDEX(F_Inputs!$B$4:$N$89,MATCH($C104,F_Inputs!$B$4:$B$89,0),MATCH(L$2,F_Inputs!$B$2:$N$2,0))</f>
        <v>0</v>
      </c>
      <c r="M104" s="355">
        <f>INDEX(F_Inputs!$B$4:$N$89,MATCH($C104,F_Inputs!$B$4:$B$89,0),MATCH(M$2,F_Inputs!$B$2:$N$2,0))</f>
        <v>0</v>
      </c>
      <c r="N104" s="416">
        <f>INDEX(F_Inputs!$B$4:$N$89,MATCH($C104,F_Inputs!$B$4:$B$89,0),MATCH(N$2,F_Inputs!$B$2:$N$2,0))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442</v>
      </c>
      <c r="D106" s="415" t="s">
        <v>90</v>
      </c>
      <c r="E106" s="139" t="s">
        <v>443</v>
      </c>
      <c r="F106" s="414"/>
      <c r="G106" s="563">
        <f>INDEX(F_Inputs!$B$4:$N$89,MATCH($C106,F_Inputs!$B$4:$B$89,0),MATCH(G$2,F_Inputs!$B$2:$N$2,0))</f>
        <v>0</v>
      </c>
      <c r="H106" s="563">
        <f>INDEX(F_Inputs!$B$4:$N$89,MATCH($C106,F_Inputs!$B$4:$B$89,0),MATCH(H$2,F_Inputs!$B$2:$N$2,0))</f>
        <v>0</v>
      </c>
      <c r="I106" s="563">
        <f>INDEX(F_Inputs!$B$4:$N$89,MATCH($C106,F_Inputs!$B$4:$B$89,0),MATCH(I$2,F_Inputs!$B$2:$N$2,0))</f>
        <v>0</v>
      </c>
      <c r="J106" s="564">
        <f>INDEX(F_Inputs!$B$4:$N$89,MATCH($C106,F_Inputs!$B$4:$B$89,0),MATCH(J$2,F_Inputs!$B$2:$N$2,0))</f>
        <v>0</v>
      </c>
      <c r="K106" s="564">
        <f>INDEX(F_Inputs!$B$4:$N$89,MATCH($C106,F_Inputs!$B$4:$B$89,0),MATCH(K$2,F_Inputs!$B$2:$N$2,0))</f>
        <v>0</v>
      </c>
      <c r="L106" s="564">
        <f>INDEX(F_Inputs!$B$4:$N$89,MATCH($C106,F_Inputs!$B$4:$B$89,0),MATCH(L$2,F_Inputs!$B$2:$N$2,0))</f>
        <v>0</v>
      </c>
      <c r="M106" s="564">
        <f>INDEX(F_Inputs!$B$4:$N$89,MATCH($C106,F_Inputs!$B$4:$B$89,0),MATCH(M$2,F_Inputs!$B$2:$N$2,0))</f>
        <v>0</v>
      </c>
      <c r="N106" s="565">
        <f>INDEX(F_Inputs!$B$4:$N$89,MATCH($C106,F_Inputs!$B$4:$B$89,0),MATCH(N$2,F_Inputs!$B$2:$N$2,0))</f>
        <v>0</v>
      </c>
      <c r="P106" s="143"/>
      <c r="Q106" s="143"/>
      <c r="R106" s="137" t="s">
        <v>75</v>
      </c>
    </row>
    <row r="107" spans="1:18" s="138" customFormat="1">
      <c r="A107" s="397"/>
      <c r="B107" s="153"/>
      <c r="C107" s="139" t="s">
        <v>546</v>
      </c>
      <c r="D107" s="415" t="s">
        <v>58</v>
      </c>
      <c r="E107" s="154" t="s">
        <v>372</v>
      </c>
      <c r="F107" s="153"/>
      <c r="G107" s="355">
        <f>INDEX(F_Inputs!$B$4:$N$89,MATCH($C107,F_Inputs!$B$4:$B$89,0),MATCH(G$2,F_Inputs!$B$2:$N$2,0))</f>
        <v>0</v>
      </c>
      <c r="H107" s="355">
        <f>INDEX(F_Inputs!$B$4:$N$89,MATCH($C107,F_Inputs!$B$4:$B$89,0),MATCH(H$2,F_Inputs!$B$2:$N$2,0))</f>
        <v>0</v>
      </c>
      <c r="I107" s="355">
        <f>INDEX(F_Inputs!$B$4:$N$89,MATCH($C107,F_Inputs!$B$4:$B$89,0),MATCH(I$2,F_Inputs!$B$2:$N$2,0))</f>
        <v>0</v>
      </c>
      <c r="J107" s="355">
        <f>INDEX(F_Inputs!$B$4:$N$89,MATCH($C107,F_Inputs!$B$4:$B$89,0),MATCH(J$2,F_Inputs!$B$2:$N$2,0))</f>
        <v>0</v>
      </c>
      <c r="K107" s="355">
        <f>INDEX(F_Inputs!$B$4:$N$89,MATCH($C107,F_Inputs!$B$4:$B$89,0),MATCH(K$2,F_Inputs!$B$2:$N$2,0))</f>
        <v>0</v>
      </c>
      <c r="L107" s="355">
        <f>INDEX(F_Inputs!$B$4:$N$89,MATCH($C107,F_Inputs!$B$4:$B$89,0),MATCH(L$2,F_Inputs!$B$2:$N$2,0))</f>
        <v>0</v>
      </c>
      <c r="M107" s="355">
        <f>INDEX(F_Inputs!$B$4:$N$89,MATCH($C107,F_Inputs!$B$4:$B$89,0),MATCH(M$2,F_Inputs!$B$2:$N$2,0))</f>
        <v>0</v>
      </c>
      <c r="N107" s="416">
        <f>INDEX(F_Inputs!$B$4:$N$89,MATCH($C107,F_Inputs!$B$4:$B$89,0),MATCH(N$2,F_Inputs!$B$2:$N$2,0))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394</v>
      </c>
      <c r="F111" s="414"/>
      <c r="G111" s="563">
        <f>INDEX(F_Inputs!$B$4:$N$89,MATCH($C111,F_Inputs!$B$4:$B$89,0),MATCH(G$2,F_Inputs!$B$2:$N$2,0))</f>
        <v>0</v>
      </c>
      <c r="H111" s="563">
        <f>INDEX(F_Inputs!$B$4:$N$89,MATCH($C111,F_Inputs!$B$4:$B$89,0),MATCH(H$2,F_Inputs!$B$2:$N$2,0))</f>
        <v>0</v>
      </c>
      <c r="I111" s="563">
        <f>INDEX(F_Inputs!$B$4:$N$89,MATCH($C111,F_Inputs!$B$4:$B$89,0),MATCH(I$2,F_Inputs!$B$2:$N$2,0))</f>
        <v>0</v>
      </c>
      <c r="J111" s="564">
        <f>INDEX(F_Inputs!$B$4:$N$89,MATCH($C111,F_Inputs!$B$4:$B$89,0),MATCH(J$2,F_Inputs!$B$2:$N$2,0))</f>
        <v>0</v>
      </c>
      <c r="K111" s="564">
        <f>INDEX(F_Inputs!$B$4:$N$89,MATCH($C111,F_Inputs!$B$4:$B$89,0),MATCH(K$2,F_Inputs!$B$2:$N$2,0))</f>
        <v>0</v>
      </c>
      <c r="L111" s="564">
        <f>INDEX(F_Inputs!$B$4:$N$89,MATCH($C111,F_Inputs!$B$4:$B$89,0),MATCH(L$2,F_Inputs!$B$2:$N$2,0))</f>
        <v>0</v>
      </c>
      <c r="M111" s="564">
        <f>INDEX(F_Inputs!$B$4:$N$89,MATCH($C111,F_Inputs!$B$4:$B$89,0),MATCH(M$2,F_Inputs!$B$2:$N$2,0))</f>
        <v>0</v>
      </c>
      <c r="N111" s="565">
        <f>INDEX(F_Inputs!$B$4:$N$89,MATCH($C111,F_Inputs!$B$4:$B$89,0),MATCH(N$2,F_Inputs!$B$2:$N$2,0))</f>
        <v>0</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398</v>
      </c>
      <c r="F113" s="414"/>
      <c r="G113" s="563">
        <f>INDEX(F_Inputs!$B$4:$N$89,MATCH($C113,F_Inputs!$B$4:$B$89,0),MATCH(G$2,F_Inputs!$B$2:$N$2,0))</f>
        <v>0</v>
      </c>
      <c r="H113" s="563">
        <f>INDEX(F_Inputs!$B$4:$N$89,MATCH($C113,F_Inputs!$B$4:$B$89,0),MATCH(H$2,F_Inputs!$B$2:$N$2,0))</f>
        <v>0</v>
      </c>
      <c r="I113" s="563">
        <f>INDEX(F_Inputs!$B$4:$N$89,MATCH($C113,F_Inputs!$B$4:$B$89,0),MATCH(I$2,F_Inputs!$B$2:$N$2,0))</f>
        <v>0</v>
      </c>
      <c r="J113" s="564">
        <f>INDEX(F_Inputs!$B$4:$N$89,MATCH($C113,F_Inputs!$B$4:$B$89,0),MATCH(J$2,F_Inputs!$B$2:$N$2,0))</f>
        <v>0</v>
      </c>
      <c r="K113" s="564">
        <f>INDEX(F_Inputs!$B$4:$N$89,MATCH($C113,F_Inputs!$B$4:$B$89,0),MATCH(K$2,F_Inputs!$B$2:$N$2,0))</f>
        <v>0</v>
      </c>
      <c r="L113" s="564">
        <f>INDEX(F_Inputs!$B$4:$N$89,MATCH($C113,F_Inputs!$B$4:$B$89,0),MATCH(L$2,F_Inputs!$B$2:$N$2,0))</f>
        <v>0</v>
      </c>
      <c r="M113" s="564">
        <f>INDEX(F_Inputs!$B$4:$N$89,MATCH($C113,F_Inputs!$B$4:$B$89,0),MATCH(M$2,F_Inputs!$B$2:$N$2,0))</f>
        <v>0</v>
      </c>
      <c r="N113" s="565">
        <f>INDEX(F_Inputs!$B$4:$N$89,MATCH($C113,F_Inputs!$B$4:$B$89,0),MATCH(N$2,F_Inputs!$B$2:$N$2,0))</f>
        <v>0</v>
      </c>
      <c r="R113" s="137" t="s">
        <v>75</v>
      </c>
    </row>
    <row r="114" spans="1:18" s="138" customFormat="1">
      <c r="A114" s="397"/>
      <c r="B114" s="153"/>
      <c r="C114" s="154" t="s">
        <v>371</v>
      </c>
      <c r="D114" s="153" t="s">
        <v>58</v>
      </c>
      <c r="E114" s="154" t="s">
        <v>395</v>
      </c>
      <c r="F114" s="414"/>
      <c r="G114" s="355">
        <f>INDEX(F_Inputs!$B$4:$N$89,MATCH($C114,F_Inputs!$B$4:$B$89,0),MATCH(G$2,F_Inputs!$B$2:$N$2,0))</f>
        <v>0</v>
      </c>
      <c r="H114" s="355">
        <f>INDEX(F_Inputs!$B$4:$N$89,MATCH($C114,F_Inputs!$B$4:$B$89,0),MATCH(H$2,F_Inputs!$B$2:$N$2,0))</f>
        <v>0</v>
      </c>
      <c r="I114" s="355">
        <f>INDEX(F_Inputs!$B$4:$N$89,MATCH($C114,F_Inputs!$B$4:$B$89,0),MATCH(I$2,F_Inputs!$B$2:$N$2,0))</f>
        <v>0</v>
      </c>
      <c r="J114" s="355">
        <f>INDEX(F_Inputs!$B$4:$N$89,MATCH($C114,F_Inputs!$B$4:$B$89,0),MATCH(J$2,F_Inputs!$B$2:$N$2,0))</f>
        <v>0</v>
      </c>
      <c r="K114" s="355">
        <f>INDEX(F_Inputs!$B$4:$N$89,MATCH($C114,F_Inputs!$B$4:$B$89,0),MATCH(K$2,F_Inputs!$B$2:$N$2,0))</f>
        <v>0</v>
      </c>
      <c r="L114" s="355">
        <f>INDEX(F_Inputs!$B$4:$N$89,MATCH($C114,F_Inputs!$B$4:$B$89,0),MATCH(L$2,F_Inputs!$B$2:$N$2,0))</f>
        <v>0</v>
      </c>
      <c r="M114" s="355">
        <f>INDEX(F_Inputs!$B$4:$N$89,MATCH($C114,F_Inputs!$B$4:$B$89,0),MATCH(M$2,F_Inputs!$B$2:$N$2,0))</f>
        <v>0</v>
      </c>
      <c r="N114" s="416">
        <f>INDEX(F_Inputs!$B$4:$N$89,MATCH($C114,F_Inputs!$B$4:$B$89,0),MATCH(N$2,F_Inputs!$B$2:$N$2,0))</f>
        <v>0</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369</v>
      </c>
      <c r="F116" s="153"/>
      <c r="G116" s="563">
        <f>INDEX(F_Inputs!$B$4:$N$89,MATCH($C116,F_Inputs!$B$4:$B$89,0),MATCH(G$2,F_Inputs!$B$2:$N$2,0))</f>
        <v>0</v>
      </c>
      <c r="H116" s="414"/>
      <c r="I116" s="414"/>
      <c r="J116" s="418"/>
      <c r="K116" s="418"/>
      <c r="L116" s="418"/>
      <c r="M116" s="418"/>
      <c r="N116" s="419"/>
      <c r="R116" s="137" t="s">
        <v>75</v>
      </c>
    </row>
    <row r="117" spans="1:18" s="138" customFormat="1">
      <c r="A117" s="397"/>
      <c r="B117" s="153"/>
      <c r="C117" s="154" t="s">
        <v>97</v>
      </c>
      <c r="D117" s="153" t="s">
        <v>90</v>
      </c>
      <c r="E117" s="154" t="s">
        <v>370</v>
      </c>
      <c r="F117" s="153"/>
      <c r="G117" s="563">
        <f>INDEX(F_Inputs!$B$4:$N$89,MATCH($C117,F_Inputs!$B$4:$B$89,0),MATCH(G$2,F_Inputs!$B$2:$N$2,0))</f>
        <v>0</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270</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465</v>
      </c>
      <c r="D125" s="402" t="s">
        <v>56</v>
      </c>
      <c r="E125" s="401" t="s">
        <v>39</v>
      </c>
      <c r="F125" s="402"/>
      <c r="H125" s="402"/>
      <c r="I125" s="402"/>
      <c r="J125" s="403"/>
      <c r="K125" s="403"/>
      <c r="L125" s="403"/>
      <c r="M125" s="403"/>
      <c r="N125" s="404"/>
      <c r="O125" s="557">
        <f>INDEX(F_Inputs!$B$4:$N$89,MATCH($C125,F_Inputs!$B$4:$B$89,0),MATCH(O$2,F_Inputs!$B$2:$N$2,0))</f>
        <v>0</v>
      </c>
      <c r="P125" s="232"/>
      <c r="Q125" s="232"/>
      <c r="R125" s="234" t="s">
        <v>75</v>
      </c>
    </row>
    <row r="126" spans="1:18" s="138" customFormat="1">
      <c r="A126" s="400"/>
      <c r="B126" s="402"/>
      <c r="C126" s="401" t="s">
        <v>466</v>
      </c>
      <c r="D126" s="402" t="s">
        <v>56</v>
      </c>
      <c r="E126" s="401" t="s">
        <v>40</v>
      </c>
      <c r="F126" s="402"/>
      <c r="H126" s="402"/>
      <c r="I126" s="402"/>
      <c r="J126" s="403"/>
      <c r="K126" s="403"/>
      <c r="L126" s="403"/>
      <c r="M126" s="403"/>
      <c r="N126" s="404"/>
      <c r="O126" s="558">
        <f>INDEX(F_Inputs!$B$4:$N$89,MATCH($C126,F_Inputs!$B$4:$B$89,0),MATCH(O$2,F_Inputs!$B$2:$N$2,0))</f>
        <v>0</v>
      </c>
      <c r="P126" s="232"/>
      <c r="Q126" s="232"/>
      <c r="R126" s="234" t="s">
        <v>75</v>
      </c>
    </row>
    <row r="127" spans="1:18" s="138" customFormat="1">
      <c r="A127" s="400"/>
      <c r="B127" s="402"/>
      <c r="C127" s="401" t="s">
        <v>467</v>
      </c>
      <c r="D127" s="402" t="s">
        <v>56</v>
      </c>
      <c r="E127" s="401" t="s">
        <v>41</v>
      </c>
      <c r="F127" s="402"/>
      <c r="H127" s="402"/>
      <c r="I127" s="402"/>
      <c r="J127" s="403"/>
      <c r="K127" s="403"/>
      <c r="L127" s="403"/>
      <c r="M127" s="403"/>
      <c r="N127" s="404"/>
      <c r="O127" s="558">
        <f>INDEX(F_Inputs!$B$4:$N$89,MATCH($C127,F_Inputs!$B$4:$B$89,0),MATCH(O$2,F_Inputs!$B$2:$N$2,0))</f>
        <v>0</v>
      </c>
      <c r="P127" s="232"/>
      <c r="Q127" s="232"/>
      <c r="R127" s="234" t="s">
        <v>75</v>
      </c>
    </row>
    <row r="128" spans="1:18" s="138" customFormat="1">
      <c r="A128" s="400"/>
      <c r="B128" s="402"/>
      <c r="C128" s="401" t="s">
        <v>468</v>
      </c>
      <c r="D128" s="402" t="s">
        <v>56</v>
      </c>
      <c r="E128" s="401" t="s">
        <v>42</v>
      </c>
      <c r="F128" s="402"/>
      <c r="H128" s="402"/>
      <c r="I128" s="402"/>
      <c r="J128" s="403"/>
      <c r="K128" s="403"/>
      <c r="L128" s="403"/>
      <c r="M128" s="403"/>
      <c r="N128" s="404"/>
      <c r="O128" s="558">
        <f>INDEX(F_Inputs!$B$4:$N$89,MATCH($C128,F_Inputs!$B$4:$B$89,0),MATCH(O$2,F_Inputs!$B$2:$N$2,0))</f>
        <v>0</v>
      </c>
      <c r="P128" s="232"/>
      <c r="Q128" s="232"/>
      <c r="R128" s="234" t="s">
        <v>75</v>
      </c>
    </row>
    <row r="129" spans="1:18" s="138" customFormat="1">
      <c r="A129" s="400"/>
      <c r="B129" s="402"/>
      <c r="C129" s="401" t="s">
        <v>469</v>
      </c>
      <c r="D129" s="402" t="s">
        <v>56</v>
      </c>
      <c r="E129" s="401" t="s">
        <v>43</v>
      </c>
      <c r="F129" s="402"/>
      <c r="H129" s="402"/>
      <c r="I129" s="402"/>
      <c r="J129" s="403"/>
      <c r="K129" s="403"/>
      <c r="L129" s="403"/>
      <c r="M129" s="403"/>
      <c r="N129" s="404"/>
      <c r="O129" s="559">
        <f>INDEX(F_Inputs!$B$4:$N$89,MATCH($C129,F_Inputs!$B$4:$B$89,0),MATCH(O$2,F_Inputs!$B$2:$N$2,0))</f>
        <v>0</v>
      </c>
      <c r="P129" s="232"/>
      <c r="Q129" s="232"/>
      <c r="R129" s="234" t="s">
        <v>75</v>
      </c>
    </row>
    <row r="130" spans="1:18" s="138" customFormat="1">
      <c r="A130" s="400"/>
      <c r="B130" s="402"/>
      <c r="C130" s="401" t="s">
        <v>470</v>
      </c>
      <c r="D130" s="402" t="s">
        <v>56</v>
      </c>
      <c r="E130" s="401" t="s">
        <v>44</v>
      </c>
      <c r="F130" s="402"/>
      <c r="H130" s="402"/>
      <c r="I130" s="402"/>
      <c r="J130" s="403"/>
      <c r="K130" s="403"/>
      <c r="L130" s="403"/>
      <c r="M130" s="403"/>
      <c r="N130" s="404"/>
      <c r="O130" s="557">
        <f>INDEX(F_Inputs!$B$4:$N$89,MATCH($C130,F_Inputs!$B$4:$B$89,0),MATCH(O$2,F_Inputs!$B$2:$N$2,0))</f>
        <v>0</v>
      </c>
      <c r="P130" s="232"/>
      <c r="Q130" s="232"/>
      <c r="R130" s="234" t="s">
        <v>75</v>
      </c>
    </row>
    <row r="131" spans="1:18" s="138" customFormat="1">
      <c r="A131" s="400"/>
      <c r="B131" s="402"/>
      <c r="C131" s="401" t="s">
        <v>471</v>
      </c>
      <c r="D131" s="402" t="s">
        <v>56</v>
      </c>
      <c r="E131" s="401" t="s">
        <v>45</v>
      </c>
      <c r="F131" s="402"/>
      <c r="H131" s="402"/>
      <c r="I131" s="402"/>
      <c r="J131" s="403"/>
      <c r="K131" s="403"/>
      <c r="L131" s="403"/>
      <c r="M131" s="403"/>
      <c r="N131" s="404"/>
      <c r="O131" s="558">
        <f>INDEX(F_Inputs!$B$4:$N$89,MATCH($C131,F_Inputs!$B$4:$B$89,0),MATCH(O$2,F_Inputs!$B$2:$N$2,0))</f>
        <v>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472</v>
      </c>
      <c r="D134" s="402" t="s">
        <v>56</v>
      </c>
      <c r="E134" s="401" t="s">
        <v>39</v>
      </c>
      <c r="F134" s="402"/>
      <c r="H134" s="402"/>
      <c r="I134" s="402"/>
      <c r="J134" s="403"/>
      <c r="K134" s="403"/>
      <c r="L134" s="403"/>
      <c r="M134" s="403"/>
      <c r="N134" s="404"/>
      <c r="O134" s="557">
        <f>INDEX(F_Inputs!$B$4:$N$89,MATCH($C134,F_Inputs!$B$4:$B$89,0),MATCH(O$2,F_Inputs!$B$2:$N$2,0))</f>
        <v>0</v>
      </c>
      <c r="P134" s="232"/>
      <c r="Q134" s="232"/>
      <c r="R134" s="234" t="s">
        <v>75</v>
      </c>
    </row>
    <row r="135" spans="1:18" s="138" customFormat="1">
      <c r="A135" s="400"/>
      <c r="B135" s="402"/>
      <c r="C135" s="401" t="s">
        <v>473</v>
      </c>
      <c r="D135" s="402" t="s">
        <v>56</v>
      </c>
      <c r="E135" s="401" t="s">
        <v>40</v>
      </c>
      <c r="F135" s="402"/>
      <c r="H135" s="402"/>
      <c r="I135" s="402"/>
      <c r="J135" s="403"/>
      <c r="K135" s="403"/>
      <c r="L135" s="403"/>
      <c r="M135" s="403"/>
      <c r="N135" s="404"/>
      <c r="O135" s="558">
        <f>INDEX(F_Inputs!$B$4:$N$89,MATCH($C135,F_Inputs!$B$4:$B$89,0),MATCH(O$2,F_Inputs!$B$2:$N$2,0))</f>
        <v>0</v>
      </c>
      <c r="P135" s="232"/>
      <c r="Q135" s="232"/>
      <c r="R135" s="234" t="s">
        <v>75</v>
      </c>
    </row>
    <row r="136" spans="1:18" s="138" customFormat="1">
      <c r="A136" s="400"/>
      <c r="B136" s="402"/>
      <c r="C136" s="401" t="s">
        <v>474</v>
      </c>
      <c r="D136" s="402" t="s">
        <v>56</v>
      </c>
      <c r="E136" s="401" t="s">
        <v>41</v>
      </c>
      <c r="F136" s="402"/>
      <c r="H136" s="402"/>
      <c r="I136" s="402"/>
      <c r="J136" s="403"/>
      <c r="K136" s="403"/>
      <c r="L136" s="403"/>
      <c r="M136" s="403"/>
      <c r="N136" s="404"/>
      <c r="O136" s="558">
        <f>INDEX(F_Inputs!$B$4:$N$89,MATCH($C136,F_Inputs!$B$4:$B$89,0),MATCH(O$2,F_Inputs!$B$2:$N$2,0))</f>
        <v>0</v>
      </c>
      <c r="P136" s="232"/>
      <c r="Q136" s="232"/>
      <c r="R136" s="234" t="s">
        <v>75</v>
      </c>
    </row>
    <row r="137" spans="1:18" s="138" customFormat="1">
      <c r="A137" s="400"/>
      <c r="B137" s="402"/>
      <c r="C137" s="401" t="s">
        <v>475</v>
      </c>
      <c r="D137" s="402" t="s">
        <v>56</v>
      </c>
      <c r="E137" s="401" t="s">
        <v>42</v>
      </c>
      <c r="F137" s="402"/>
      <c r="H137" s="402"/>
      <c r="I137" s="402"/>
      <c r="J137" s="403"/>
      <c r="K137" s="403"/>
      <c r="L137" s="403"/>
      <c r="M137" s="403"/>
      <c r="N137" s="404"/>
      <c r="O137" s="558">
        <f>INDEX(F_Inputs!$B$4:$N$89,MATCH($C137,F_Inputs!$B$4:$B$89,0),MATCH(O$2,F_Inputs!$B$2:$N$2,0))</f>
        <v>0</v>
      </c>
      <c r="P137" s="232"/>
      <c r="Q137" s="232"/>
      <c r="R137" s="234" t="s">
        <v>75</v>
      </c>
    </row>
    <row r="138" spans="1:18" s="138" customFormat="1">
      <c r="A138" s="400"/>
      <c r="B138" s="402"/>
      <c r="C138" s="401" t="s">
        <v>476</v>
      </c>
      <c r="D138" s="402" t="s">
        <v>56</v>
      </c>
      <c r="E138" s="401" t="s">
        <v>43</v>
      </c>
      <c r="F138" s="402"/>
      <c r="H138" s="402"/>
      <c r="I138" s="402"/>
      <c r="J138" s="403"/>
      <c r="K138" s="403"/>
      <c r="L138" s="403"/>
      <c r="M138" s="403"/>
      <c r="N138" s="404"/>
      <c r="O138" s="559">
        <f>INDEX(F_Inputs!$B$4:$N$89,MATCH($C138,F_Inputs!$B$4:$B$89,0),MATCH(O$2,F_Inputs!$B$2:$N$2,0))</f>
        <v>0</v>
      </c>
      <c r="P138" s="232"/>
      <c r="Q138" s="232"/>
      <c r="R138" s="234" t="s">
        <v>75</v>
      </c>
    </row>
    <row r="139" spans="1:18" s="138" customFormat="1">
      <c r="A139" s="400"/>
      <c r="B139" s="402"/>
      <c r="C139" s="401" t="s">
        <v>477</v>
      </c>
      <c r="D139" s="402" t="s">
        <v>56</v>
      </c>
      <c r="E139" s="401" t="s">
        <v>44</v>
      </c>
      <c r="F139" s="402"/>
      <c r="H139" s="402"/>
      <c r="I139" s="402"/>
      <c r="J139" s="403"/>
      <c r="K139" s="403"/>
      <c r="L139" s="403"/>
      <c r="M139" s="403"/>
      <c r="N139" s="404"/>
      <c r="O139" s="557">
        <f>INDEX(F_Inputs!$B$4:$N$89,MATCH($C139,F_Inputs!$B$4:$B$89,0),MATCH(O$2,F_Inputs!$B$2:$N$2,0))</f>
        <v>0</v>
      </c>
      <c r="P139" s="232"/>
      <c r="Q139" s="232"/>
      <c r="R139" s="234" t="s">
        <v>75</v>
      </c>
    </row>
    <row r="140" spans="1:18" s="138" customFormat="1">
      <c r="A140" s="400"/>
      <c r="B140" s="402"/>
      <c r="C140" s="401" t="s">
        <v>478</v>
      </c>
      <c r="D140" s="402" t="s">
        <v>56</v>
      </c>
      <c r="E140" s="401" t="s">
        <v>45</v>
      </c>
      <c r="F140" s="402"/>
      <c r="H140" s="402"/>
      <c r="I140" s="402"/>
      <c r="J140" s="403"/>
      <c r="K140" s="403"/>
      <c r="L140" s="403"/>
      <c r="M140" s="403"/>
      <c r="N140" s="404"/>
      <c r="O140" s="558">
        <f>INDEX(F_Inputs!$B$4:$N$89,MATCH($C140,F_Inputs!$B$4:$B$89,0),MATCH(O$2,F_Inputs!$B$2:$N$2,0))</f>
        <v>0</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479</v>
      </c>
      <c r="D143" s="402" t="s">
        <v>56</v>
      </c>
      <c r="E143" s="401" t="s">
        <v>46</v>
      </c>
      <c r="F143" s="402"/>
      <c r="H143" s="402"/>
      <c r="I143" s="402"/>
      <c r="J143" s="403"/>
      <c r="K143" s="403"/>
      <c r="L143" s="403"/>
      <c r="M143" s="403"/>
      <c r="N143" s="404"/>
      <c r="O143" s="558">
        <f>INDEX(F_Inputs!$B$4:$N$89,MATCH($C143,F_Inputs!$B$4:$B$89,0),MATCH(O$2,F_Inputs!$B$2:$N$2,0))</f>
        <v>0</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480</v>
      </c>
      <c r="D145" s="402" t="s">
        <v>55</v>
      </c>
      <c r="E145" s="154" t="s">
        <v>50</v>
      </c>
      <c r="F145" s="402"/>
      <c r="H145" s="402"/>
      <c r="I145" s="402"/>
      <c r="J145" s="403"/>
      <c r="K145" s="403"/>
      <c r="L145" s="403"/>
      <c r="M145" s="403"/>
      <c r="N145" s="404"/>
      <c r="O145" s="560">
        <f>INDEX(F_Inputs!$B$4:$N$89,MATCH($C145,F_Inputs!$B$4:$B$89,0),MATCH(O$2,F_Inputs!$B$2:$N$2,0))</f>
        <v>0</v>
      </c>
      <c r="P145" s="232"/>
      <c r="Q145" s="232"/>
      <c r="R145" s="234" t="s">
        <v>75</v>
      </c>
    </row>
    <row r="146" spans="1:18" s="138" customFormat="1">
      <c r="A146" s="400"/>
      <c r="B146" s="402"/>
      <c r="C146" s="401" t="s">
        <v>481</v>
      </c>
      <c r="D146" s="402" t="s">
        <v>55</v>
      </c>
      <c r="E146" s="401" t="s">
        <v>47</v>
      </c>
      <c r="F146" s="402"/>
      <c r="H146" s="402"/>
      <c r="I146" s="402"/>
      <c r="J146" s="403"/>
      <c r="K146" s="403"/>
      <c r="L146" s="403"/>
      <c r="M146" s="403"/>
      <c r="N146" s="404"/>
      <c r="O146" s="560">
        <f>INDEX(F_Inputs!$B$4:$N$89,MATCH($C146,F_Inputs!$B$4:$B$89,0),MATCH(O$2,F_Inputs!$B$2:$N$2,0))</f>
        <v>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757</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271</v>
      </c>
      <c r="F151" s="402"/>
      <c r="H151" s="402"/>
      <c r="I151" s="402"/>
      <c r="J151" s="403"/>
      <c r="K151" s="403"/>
      <c r="L151" s="403"/>
      <c r="M151" s="403"/>
      <c r="N151" s="404"/>
      <c r="O151" s="424">
        <f>INDEX(F_Inputs!$B$4:$N$89,MATCH($C151,F_Inputs!$B$4:$B$89,0),MATCH(O$2,F_Inputs!$B$2:$N$2,0))</f>
        <v>0</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INDEX(F_Inputs!$B$4:$N$89,MATCH($C152,F_Inputs!$B$4:$B$89,0),MATCH(O$2,F_Inputs!$B$2:$N$2,0))</f>
        <v>0</v>
      </c>
      <c r="R152" s="137" t="s">
        <v>75</v>
      </c>
    </row>
    <row r="153" spans="1:18" s="138" customFormat="1">
      <c r="A153" s="397"/>
      <c r="B153" s="153"/>
      <c r="C153" s="655" t="s">
        <v>590</v>
      </c>
      <c r="D153" s="153" t="s">
        <v>533</v>
      </c>
      <c r="E153" s="154" t="s">
        <v>587</v>
      </c>
      <c r="F153" s="153"/>
      <c r="G153" s="153"/>
      <c r="H153" s="153"/>
      <c r="I153" s="153"/>
      <c r="J153" s="403"/>
      <c r="K153" s="403"/>
      <c r="L153" s="403"/>
      <c r="M153" s="403"/>
      <c r="N153" s="404"/>
      <c r="O153" s="654"/>
      <c r="R153" s="137"/>
    </row>
    <row r="154" spans="1:18" s="138" customFormat="1">
      <c r="A154" s="397"/>
      <c r="B154" s="153"/>
      <c r="C154" s="423"/>
      <c r="D154" s="153" t="s">
        <v>16</v>
      </c>
      <c r="E154" s="153" t="s">
        <v>548</v>
      </c>
      <c r="F154" s="402"/>
      <c r="G154" s="402"/>
      <c r="H154" s="402"/>
      <c r="I154" s="402"/>
      <c r="J154" s="403"/>
      <c r="K154" s="403"/>
      <c r="L154" s="403"/>
      <c r="M154" s="403"/>
      <c r="N154" s="404"/>
      <c r="O154" s="572"/>
      <c r="R154" s="137"/>
    </row>
    <row r="155" spans="1:18" s="138" customFormat="1">
      <c r="A155" s="397"/>
      <c r="B155" s="153"/>
      <c r="C155" s="423"/>
      <c r="D155" s="153" t="s">
        <v>16</v>
      </c>
      <c r="E155" s="153" t="s">
        <v>591</v>
      </c>
      <c r="F155" s="402"/>
      <c r="G155" s="402"/>
      <c r="H155" s="402"/>
      <c r="I155" s="402"/>
      <c r="J155" s="403"/>
      <c r="K155" s="403"/>
      <c r="L155" s="403"/>
      <c r="M155" s="403"/>
      <c r="N155" s="404"/>
      <c r="O155" s="572"/>
      <c r="R155" s="137"/>
    </row>
    <row r="156" spans="1:18" s="138" customFormat="1">
      <c r="A156" s="425"/>
      <c r="B156" s="666"/>
      <c r="C156" s="666"/>
      <c r="D156" s="666" t="s">
        <v>16</v>
      </c>
      <c r="E156" s="666" t="s">
        <v>624</v>
      </c>
      <c r="F156" s="666"/>
      <c r="G156" s="426"/>
      <c r="H156" s="426"/>
      <c r="I156" s="426"/>
      <c r="J156" s="427"/>
      <c r="K156" s="427"/>
      <c r="L156" s="427"/>
      <c r="M156" s="427"/>
      <c r="N156" s="428"/>
      <c r="O156" s="667">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5" right="0.75" top="1" bottom="1" header="0.5" footer="0.5"/>
  <pageSetup paperSize="8" scale="63"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70" zoomScaleNormal="70" workbookViewId="0">
      <pane xSplit="6" ySplit="7" topLeftCell="G130" activePane="bottomRight" state="frozen"/>
      <selection pane="topRight" activeCell="G1" sqref="G1"/>
      <selection pane="bottomLeft" activeCell="A8" sqref="A8"/>
      <selection pane="bottomRight" activeCell="E134" sqref="E134"/>
    </sheetView>
  </sheetViews>
  <sheetFormatPr defaultColWidth="9.140625" defaultRowHeight="12.75"/>
  <cols>
    <col min="1" max="1" width="0.42578125" customWidth="1"/>
    <col min="2" max="2" width="0.5703125" customWidth="1"/>
    <col min="3" max="3" width="12.5703125" customWidth="1"/>
    <col min="4" max="4" width="9.42578125" bestFit="1" customWidth="1"/>
    <col min="5" max="5" width="83.5703125" style="21" customWidth="1"/>
    <col min="6" max="6" width="14.28515625" customWidth="1"/>
    <col min="7" max="7" width="11.42578125" customWidth="1"/>
    <col min="8" max="8" width="11.7109375" customWidth="1"/>
    <col min="9" max="9" width="12.28515625" bestFit="1" customWidth="1"/>
    <col min="10" max="10" width="13.28515625" customWidth="1"/>
    <col min="11" max="14" width="11.5703125" bestFit="1" customWidth="1"/>
    <col min="15" max="15" width="9.5703125" customWidth="1"/>
    <col min="16" max="16" width="17.7109375" style="22" customWidth="1"/>
    <col min="17" max="17" width="4.28515625" style="22" customWidth="1"/>
    <col min="18" max="18" width="18.28515625" style="101" bestFit="1" customWidth="1"/>
    <col min="19" max="19" width="13.7109375" style="22" customWidth="1"/>
    <col min="20" max="32" width="9.140625" style="22"/>
    <col min="33" max="33" width="10.140625" style="22" customWidth="1"/>
    <col min="34" max="16384" width="9.14062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8">
      <c r="A2" s="3"/>
      <c r="B2" s="4"/>
      <c r="C2" s="45"/>
      <c r="D2" s="46"/>
      <c r="E2" s="47"/>
      <c r="F2" s="48"/>
      <c r="G2" s="49"/>
      <c r="H2" s="49"/>
      <c r="I2" s="49"/>
      <c r="J2" s="50"/>
      <c r="K2" s="50"/>
      <c r="L2" s="50"/>
      <c r="M2" s="50"/>
      <c r="N2" s="371"/>
      <c r="O2" s="5"/>
      <c r="P2" s="81"/>
      <c r="Q2" s="49"/>
      <c r="R2" s="98"/>
      <c r="S2" s="2"/>
      <c r="T2" s="2"/>
      <c r="U2" s="2"/>
      <c r="V2" s="2"/>
      <c r="W2" s="2"/>
    </row>
    <row r="3" spans="1:23" ht="18">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IF(Input!G103=0,F13*(1+Input!G104),Input!G103)</f>
        <v>0</v>
      </c>
      <c r="H13" s="134">
        <f>IF(Input!H103=0,G13*(1+Input!H104),Input!H103)</f>
        <v>0</v>
      </c>
      <c r="I13" s="134">
        <f>IF(Input!I103=0,H13*(1+Input!I104),Input!I103)</f>
        <v>0</v>
      </c>
      <c r="J13" s="135">
        <f>IF(Input!J103=0,I13*(1+Input!J104),Input!J103)</f>
        <v>0</v>
      </c>
      <c r="K13" s="135">
        <f>IF(Input!K103=0,J13*(1+Input!K104),Input!K103)</f>
        <v>0</v>
      </c>
      <c r="L13" s="135">
        <f>IF(Input!L103=0,K13*(1+Input!L104),Input!L103)</f>
        <v>0</v>
      </c>
      <c r="M13" s="135">
        <f>IF(Input!M103=0,L13*(1+Input!M104),Input!M103)</f>
        <v>0</v>
      </c>
      <c r="N13" s="375">
        <f>IF(Input!N103=0,M13*(1+Input!N104),Input!N103)</f>
        <v>0</v>
      </c>
      <c r="P13" s="136"/>
      <c r="Q13" s="131"/>
      <c r="R13" s="137" t="s">
        <v>75</v>
      </c>
    </row>
    <row r="14" spans="1:23" s="37" customFormat="1">
      <c r="C14" s="131"/>
      <c r="D14" s="131" t="s">
        <v>58</v>
      </c>
      <c r="E14" s="132" t="s">
        <v>92</v>
      </c>
      <c r="F14" s="131"/>
      <c r="G14" s="204">
        <f>IF(G$5=1,0,G13/F13-1)</f>
        <v>0</v>
      </c>
      <c r="H14" s="204" t="e">
        <f t="shared" ref="H14:N14" si="2">IF(H$5=1,0,H13/G13-1)</f>
        <v>#DIV/0!</v>
      </c>
      <c r="I14" s="204" t="e">
        <f t="shared" si="2"/>
        <v>#DIV/0!</v>
      </c>
      <c r="J14" s="359" t="e">
        <f t="shared" si="2"/>
        <v>#DIV/0!</v>
      </c>
      <c r="K14" s="359" t="e">
        <f t="shared" si="2"/>
        <v>#DIV/0!</v>
      </c>
      <c r="L14" s="359" t="e">
        <f t="shared" si="2"/>
        <v>#DIV/0!</v>
      </c>
      <c r="M14" s="359" t="e">
        <f t="shared" si="2"/>
        <v>#DIV/0!</v>
      </c>
      <c r="N14" s="376" t="e">
        <f t="shared" si="2"/>
        <v>#DIV/0!</v>
      </c>
      <c r="P14" s="136"/>
      <c r="Q14" s="131"/>
      <c r="R14" s="137" t="s">
        <v>75</v>
      </c>
    </row>
    <row r="15" spans="1:23" s="138" customFormat="1">
      <c r="C15" s="139"/>
      <c r="D15" s="140" t="s">
        <v>58</v>
      </c>
      <c r="E15" s="141" t="s">
        <v>71</v>
      </c>
      <c r="F15" s="142"/>
      <c r="G15" s="143" t="e">
        <f t="shared" ref="G15:N15" si="3">$G$13/G13</f>
        <v>#DIV/0!</v>
      </c>
      <c r="H15" s="143" t="e">
        <f t="shared" si="3"/>
        <v>#DIV/0!</v>
      </c>
      <c r="I15" s="143" t="e">
        <f t="shared" si="3"/>
        <v>#DIV/0!</v>
      </c>
      <c r="J15" s="144" t="e">
        <f t="shared" si="3"/>
        <v>#DIV/0!</v>
      </c>
      <c r="K15" s="144" t="e">
        <f t="shared" si="3"/>
        <v>#DIV/0!</v>
      </c>
      <c r="L15" s="144" t="e">
        <f t="shared" si="3"/>
        <v>#DIV/0!</v>
      </c>
      <c r="M15" s="144" t="e">
        <f t="shared" si="3"/>
        <v>#DIV/0!</v>
      </c>
      <c r="N15" s="377" t="e">
        <f t="shared" si="3"/>
        <v>#DIV/0!</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IF(Input!G106=0,F17*(1+Input!G107),Input!G106)</f>
        <v>0</v>
      </c>
      <c r="H17" s="134">
        <f>IF(Input!H106=0,G17*(1+Input!H107),Input!H106)</f>
        <v>0</v>
      </c>
      <c r="I17" s="134">
        <f>IF(Input!I106=0,H17*(1+Input!I107),Input!I106)</f>
        <v>0</v>
      </c>
      <c r="J17" s="135">
        <f>IF(Input!J106=0,I17*(1+Input!J107),Input!J106)</f>
        <v>0</v>
      </c>
      <c r="K17" s="135">
        <f>IF(Input!K106=0,J17*(1+Input!K107),Input!K106)</f>
        <v>0</v>
      </c>
      <c r="L17" s="135">
        <f>IF(Input!L106=0,K17*(1+Input!L107),Input!L106)</f>
        <v>0</v>
      </c>
      <c r="M17" s="135">
        <f>IF(Input!M106=0,L17*(1+Input!M107),Input!M106)</f>
        <v>0</v>
      </c>
      <c r="N17" s="375">
        <f>IF(Input!N106=0,M17*(1+Input!N107),Input!N106)</f>
        <v>0</v>
      </c>
      <c r="O17" s="37"/>
      <c r="P17" s="136"/>
      <c r="Q17" s="143"/>
      <c r="R17" s="137" t="s">
        <v>75</v>
      </c>
    </row>
    <row r="18" spans="1:18" s="37" customFormat="1">
      <c r="C18" s="131"/>
      <c r="D18" s="131" t="s">
        <v>58</v>
      </c>
      <c r="E18" s="132" t="s">
        <v>101</v>
      </c>
      <c r="F18" s="131"/>
      <c r="G18" s="143" t="e">
        <f>G17/$G$17</f>
        <v>#DIV/0!</v>
      </c>
      <c r="H18" s="143" t="e">
        <f t="shared" ref="H18:N18" si="4">H17/$G$17</f>
        <v>#DIV/0!</v>
      </c>
      <c r="I18" s="143" t="e">
        <f t="shared" si="4"/>
        <v>#DIV/0!</v>
      </c>
      <c r="J18" s="144" t="e">
        <f t="shared" si="4"/>
        <v>#DIV/0!</v>
      </c>
      <c r="K18" s="144" t="e">
        <f t="shared" si="4"/>
        <v>#DIV/0!</v>
      </c>
      <c r="L18" s="144" t="e">
        <f t="shared" si="4"/>
        <v>#DIV/0!</v>
      </c>
      <c r="M18" s="144" t="e">
        <f t="shared" si="4"/>
        <v>#DIV/0!</v>
      </c>
      <c r="N18" s="377" t="e">
        <f t="shared" si="4"/>
        <v>#DIV/0!</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t="e">
        <f>((G17/Input!$G$117)/(G13/Input!$G$116))*100</f>
        <v>#DIV/0!</v>
      </c>
      <c r="H20" s="134" t="e">
        <f>((H17/Input!$G$117)/(H13/Input!$G$116))*100</f>
        <v>#DIV/0!</v>
      </c>
      <c r="I20" s="134" t="e">
        <f>((I17/Input!$G$117)/(I13/Input!$G$116))*100</f>
        <v>#DIV/0!</v>
      </c>
      <c r="J20" s="135" t="e">
        <f>((J17/Input!$G$117)/(J13/Input!$G$116))*100</f>
        <v>#DIV/0!</v>
      </c>
      <c r="K20" s="135" t="e">
        <f>((K17/Input!$G$117)/(K13/Input!$G$116))*100</f>
        <v>#DIV/0!</v>
      </c>
      <c r="L20" s="135" t="e">
        <f>((L17/Input!$G$117)/(L13/Input!$G$116))*100</f>
        <v>#DIV/0!</v>
      </c>
      <c r="M20" s="135" t="e">
        <f>((M17/Input!$G$117)/(M13/Input!$G$116))*100</f>
        <v>#DIV/0!</v>
      </c>
      <c r="N20" s="375" t="e">
        <f>((N17/Input!$G$117)/(N13/Input!$G$116))*100</f>
        <v>#DIV/0!</v>
      </c>
      <c r="P20" s="136"/>
      <c r="Q20" s="131"/>
      <c r="R20" s="137" t="s">
        <v>75</v>
      </c>
    </row>
    <row r="21" spans="1:18" s="37" customFormat="1">
      <c r="C21" s="131"/>
      <c r="D21" s="131" t="s">
        <v>58</v>
      </c>
      <c r="E21" s="132" t="s">
        <v>70</v>
      </c>
      <c r="F21" s="131"/>
      <c r="G21" s="143" t="e">
        <f t="shared" ref="G21:N21" si="5">G20/$G$20</f>
        <v>#DIV/0!</v>
      </c>
      <c r="H21" s="143" t="e">
        <f t="shared" si="5"/>
        <v>#DIV/0!</v>
      </c>
      <c r="I21" s="143" t="e">
        <f t="shared" si="5"/>
        <v>#DIV/0!</v>
      </c>
      <c r="J21" s="144" t="e">
        <f t="shared" si="5"/>
        <v>#DIV/0!</v>
      </c>
      <c r="K21" s="144" t="e">
        <f t="shared" si="5"/>
        <v>#DIV/0!</v>
      </c>
      <c r="L21" s="144" t="e">
        <f t="shared" si="5"/>
        <v>#DIV/0!</v>
      </c>
      <c r="M21" s="144" t="e">
        <f t="shared" si="5"/>
        <v>#DIV/0!</v>
      </c>
      <c r="N21" s="377" t="e">
        <f t="shared" si="5"/>
        <v>#DIV/0!</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396</v>
      </c>
      <c r="F25" s="131"/>
      <c r="G25" s="204">
        <f>IF(G$5=1,0,Input!G111/Input!F111-1)</f>
        <v>0</v>
      </c>
      <c r="H25" s="204" t="e">
        <f>IF(H$5=1,0,Input!H111/Input!G111-1)</f>
        <v>#DIV/0!</v>
      </c>
      <c r="I25" s="204" t="e">
        <f>IF(I$5=1,0,Input!I111/Input!H111-1)</f>
        <v>#DIV/0!</v>
      </c>
      <c r="J25" s="359" t="e">
        <f>IF(J$5=1,0,Input!J111/Input!I111-1)</f>
        <v>#DIV/0!</v>
      </c>
      <c r="K25" s="359" t="e">
        <f>IF(K$5=1,0,Input!K111/Input!J111-1)</f>
        <v>#DIV/0!</v>
      </c>
      <c r="L25" s="359" t="e">
        <f>IF(L$5=1,0,Input!L111/Input!K111-1)</f>
        <v>#DIV/0!</v>
      </c>
      <c r="M25" s="359" t="e">
        <f>IF(M$5=1,0,Input!M111/Input!L111-1)</f>
        <v>#DIV/0!</v>
      </c>
      <c r="N25" s="376" t="e">
        <f>IF(N$5=1,0,Input!N111/Input!M111-1)</f>
        <v>#DIV/0!</v>
      </c>
      <c r="O25" s="366"/>
      <c r="P25" s="150"/>
      <c r="Q25" s="131"/>
      <c r="R25" s="137" t="s">
        <v>75</v>
      </c>
    </row>
    <row r="26" spans="1:18" s="138" customFormat="1">
      <c r="C26" s="139"/>
      <c r="D26" s="140" t="s">
        <v>58</v>
      </c>
      <c r="E26" s="141" t="s">
        <v>397</v>
      </c>
      <c r="F26" s="131"/>
      <c r="G26" s="143" t="e">
        <f>Input!$G$111/Input!G111</f>
        <v>#DIV/0!</v>
      </c>
      <c r="H26" s="143" t="e">
        <f>Input!$G$111/Input!H111</f>
        <v>#DIV/0!</v>
      </c>
      <c r="I26" s="143" t="e">
        <f>Input!$G$111/Input!I111</f>
        <v>#DIV/0!</v>
      </c>
      <c r="J26" s="144" t="e">
        <f>Input!$G$111/Input!J111</f>
        <v>#DIV/0!</v>
      </c>
      <c r="K26" s="144" t="e">
        <f>Input!$G$111/Input!K111</f>
        <v>#DIV/0!</v>
      </c>
      <c r="L26" s="144" t="e">
        <f>Input!$G$111/Input!L111</f>
        <v>#DIV/0!</v>
      </c>
      <c r="M26" s="144" t="e">
        <f>Input!$G$111/Input!M111</f>
        <v>#DIV/0!</v>
      </c>
      <c r="N26" s="377" t="e">
        <f>Input!$G$111/Input!N111</f>
        <v>#DIV/0!</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398</v>
      </c>
      <c r="F28" s="142"/>
      <c r="G28" s="134">
        <f>IF(Input!G113=0,F28*(1+Input!G114),Input!G113)</f>
        <v>0</v>
      </c>
      <c r="H28" s="134">
        <f>IF(Input!H113=0,G28*(1+Input!H114),Input!H113)</f>
        <v>0</v>
      </c>
      <c r="I28" s="134">
        <f>IF(Input!I113=0,H28*(1+Input!I114),Input!I113)</f>
        <v>0</v>
      </c>
      <c r="J28" s="135">
        <f>IF(Input!J113=0,I28*(1+Input!J114),Input!J113)</f>
        <v>0</v>
      </c>
      <c r="K28" s="135">
        <f>IF(Input!K113=0,J28*(1+Input!K114),Input!K113)</f>
        <v>0</v>
      </c>
      <c r="L28" s="135">
        <f>IF(Input!L113=0,K28*(1+Input!L114),Input!L113)</f>
        <v>0</v>
      </c>
      <c r="M28" s="135">
        <f>IF(Input!M113=0,L28*(1+Input!M114),Input!M113)</f>
        <v>0</v>
      </c>
      <c r="N28" s="375">
        <f>IF(Input!N113=0,M28*(1+Input!N114),Input!N113)</f>
        <v>0</v>
      </c>
      <c r="O28" s="37"/>
      <c r="P28" s="136"/>
      <c r="Q28" s="143"/>
      <c r="R28" s="137" t="s">
        <v>75</v>
      </c>
    </row>
    <row r="29" spans="1:18" s="138" customFormat="1">
      <c r="C29" s="139"/>
      <c r="D29" s="140" t="s">
        <v>58</v>
      </c>
      <c r="E29" s="132" t="s">
        <v>399</v>
      </c>
      <c r="F29" s="131"/>
      <c r="G29" s="143" t="e">
        <f>IF(OR(G$5&lt;4,Input!$O$152=0),G28/$G$28,F29*(1+(Input!G$111/Input!F$111-1)))</f>
        <v>#DIV/0!</v>
      </c>
      <c r="H29" s="143" t="e">
        <f>IF(OR(H$5&lt;4,Input!$O$152=0),H28/$G$28,G29*(1+(Input!H$111/Input!G$111-1)))</f>
        <v>#DIV/0!</v>
      </c>
      <c r="I29" s="143" t="e">
        <f>IF(OR(I$5&lt;4,Input!$O$152=0),I28/$G$28,H29*(1+(Input!I$111/Input!H$111-1)))</f>
        <v>#DIV/0!</v>
      </c>
      <c r="J29" s="152" t="e">
        <f>IF(OR(J$5&lt;4,Input!$O$152=0),J28/$G$28,I29*(1+(Input!J$111/Input!I$111-1)))</f>
        <v>#DIV/0!</v>
      </c>
      <c r="K29" s="152" t="e">
        <f>IF(OR(K$5&lt;4,Input!$O$152=0),K28/$G$28,J29*(1+(Input!K$111/Input!J$111-1)))</f>
        <v>#DIV/0!</v>
      </c>
      <c r="L29" s="152" t="e">
        <f>IF(OR(L$5&lt;4,Input!$O$152=0),L28/$G$28,K29*(1+(Input!L$111/Input!K$111-1)))</f>
        <v>#DIV/0!</v>
      </c>
      <c r="M29" s="152" t="e">
        <f>IF(OR(M$5&lt;4,Input!$O$152=0),M28/$G$28,L29*(1+(Input!M$111/Input!L$111-1)))</f>
        <v>#DIV/0!</v>
      </c>
      <c r="N29" s="379" t="e">
        <f>IF(OR(N$5&lt;4,Input!$O$152=0),N28/$G$28,M29*(1+(Input!N$111/Input!M$111-1)))</f>
        <v>#DIV/0!</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400</v>
      </c>
      <c r="F31" s="131"/>
      <c r="G31" s="134" t="e">
        <f>IF(OR(G$5&lt;4,Input!$O$152=0),((G28/Input!$G$117)/(Input!G111/Input!$G$116))*100,F31)</f>
        <v>#DIV/0!</v>
      </c>
      <c r="H31" s="134" t="e">
        <f>IF(OR(H$5&lt;4,Input!$O$152=0),((H28/Input!$G$117)/(Input!H111/Input!$G$116))*100,G31)</f>
        <v>#DIV/0!</v>
      </c>
      <c r="I31" s="134" t="e">
        <f>IF(OR(I$5&lt;4,Input!$O$152=0),((I28/Input!$G$117)/(Input!I111/Input!$G$116))*100,H31)</f>
        <v>#DIV/0!</v>
      </c>
      <c r="J31" s="135" t="e">
        <f>IF(OR(J$5&lt;4,Input!$O$152=0),((J28/Input!$G$117)/(Input!J111/Input!$G$116))*100,I31)</f>
        <v>#DIV/0!</v>
      </c>
      <c r="K31" s="135" t="e">
        <f>IF(OR(K$5&lt;4,Input!$O$152=0),((K28/Input!$G$117)/(Input!K111/Input!$G$116))*100,J31)</f>
        <v>#DIV/0!</v>
      </c>
      <c r="L31" s="135" t="e">
        <f>IF(OR(L$5&lt;4,Input!$O$152=0),((L28/Input!$G$117)/(Input!L111/Input!$G$116))*100,K31)</f>
        <v>#DIV/0!</v>
      </c>
      <c r="M31" s="135" t="e">
        <f>IF(OR(M$5&lt;4,Input!$O$152=0),((M28/Input!$G$117)/(Input!M111/Input!$G$116))*100,L31)</f>
        <v>#DIV/0!</v>
      </c>
      <c r="N31" s="375" t="e">
        <f>IF(OR(N$5&lt;4,Input!$O$152=0),((N28/Input!$G$117)/(Input!N111/Input!$G$116))*100,M31)</f>
        <v>#DIV/0!</v>
      </c>
      <c r="O31" s="361"/>
      <c r="P31" s="150"/>
      <c r="Q31" s="131"/>
      <c r="R31" s="137" t="s">
        <v>75</v>
      </c>
    </row>
    <row r="32" spans="1:18" s="138" customFormat="1">
      <c r="C32" s="139"/>
      <c r="D32" s="140" t="s">
        <v>58</v>
      </c>
      <c r="E32" s="141" t="s">
        <v>401</v>
      </c>
      <c r="F32" s="131"/>
      <c r="G32" s="143" t="e">
        <f>G31/$G$31</f>
        <v>#DIV/0!</v>
      </c>
      <c r="H32" s="143" t="e">
        <f t="shared" ref="H32:N32" si="6">H31/$G$31</f>
        <v>#DIV/0!</v>
      </c>
      <c r="I32" s="143" t="e">
        <f t="shared" si="6"/>
        <v>#DIV/0!</v>
      </c>
      <c r="J32" s="152" t="e">
        <f>J31/$G$31</f>
        <v>#DIV/0!</v>
      </c>
      <c r="K32" s="152" t="e">
        <f t="shared" si="6"/>
        <v>#DIV/0!</v>
      </c>
      <c r="L32" s="152" t="e">
        <f t="shared" si="6"/>
        <v>#DIV/0!</v>
      </c>
      <c r="M32" s="152" t="e">
        <f t="shared" si="6"/>
        <v>#DIV/0!</v>
      </c>
      <c r="N32" s="379" t="e">
        <f t="shared" si="6"/>
        <v>#DIV/0!</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t="e">
        <f>IF(OR(J$5&lt;4,J$5&gt;8),Input!J30,Input!J30*$G$95/100)</f>
        <v>#DIV/0!</v>
      </c>
      <c r="K39" s="156" t="e">
        <f>IF(OR(K$5&lt;4,K$5&gt;8),Input!K30,Input!K30*$G$95/100)</f>
        <v>#DIV/0!</v>
      </c>
      <c r="L39" s="156" t="e">
        <f>IF(OR(L$5&lt;4,L$5&gt;8),Input!L30,Input!L30*$G$95/100)</f>
        <v>#DIV/0!</v>
      </c>
      <c r="M39" s="156" t="e">
        <f>IF(OR(M$5&lt;4,M$5&gt;8),Input!M30,Input!M30*$G$95/100)</f>
        <v>#DIV/0!</v>
      </c>
      <c r="N39" s="365" t="e">
        <f>IF(OR(N$5&lt;4,N$5&gt;8),Input!N30,Input!N30*$G$95/100)</f>
        <v>#DIV/0!</v>
      </c>
      <c r="O39" s="157"/>
      <c r="P39" s="158"/>
      <c r="Q39" s="148"/>
      <c r="R39" s="147" t="s">
        <v>242</v>
      </c>
    </row>
    <row r="40" spans="1:23" s="37" customFormat="1">
      <c r="C40" s="131"/>
      <c r="D40" s="153" t="s">
        <v>57</v>
      </c>
      <c r="E40" s="154" t="s">
        <v>61</v>
      </c>
      <c r="F40" s="155"/>
      <c r="G40" s="148"/>
      <c r="H40" s="148"/>
      <c r="I40" s="148"/>
      <c r="J40" s="156" t="e">
        <f>IF(OR(J$5&lt;4,J$5&gt;8),Input!J31,Input!J31*$G$95/100)</f>
        <v>#DIV/0!</v>
      </c>
      <c r="K40" s="156" t="e">
        <f>IF(OR(K$5&lt;4,K$5&gt;8),Input!K31,Input!K31*$G$95/100)</f>
        <v>#DIV/0!</v>
      </c>
      <c r="L40" s="156" t="e">
        <f>IF(OR(L$5&lt;4,L$5&gt;8),Input!L31,Input!L31*$G$95/100)</f>
        <v>#DIV/0!</v>
      </c>
      <c r="M40" s="156" t="e">
        <f>IF(OR(M$5&lt;4,M$5&gt;8),Input!M31,Input!M31*$G$95/100)</f>
        <v>#DIV/0!</v>
      </c>
      <c r="N40" s="365" t="e">
        <f>IF(OR(N$5&lt;4,N$5&gt;8),Input!N31,Input!N31*$G$95/100)</f>
        <v>#DIV/0!</v>
      </c>
      <c r="O40" s="157"/>
      <c r="P40" s="158"/>
      <c r="Q40" s="148"/>
      <c r="R40" s="147" t="s">
        <v>242</v>
      </c>
    </row>
    <row r="41" spans="1:23" s="37" customFormat="1">
      <c r="C41" s="131"/>
      <c r="D41" s="153" t="s">
        <v>57</v>
      </c>
      <c r="E41" s="154" t="s">
        <v>63</v>
      </c>
      <c r="F41" s="155"/>
      <c r="G41" s="148"/>
      <c r="H41" s="148"/>
      <c r="I41" s="148"/>
      <c r="J41" s="156" t="e">
        <f>IF(OR(J$5&lt;4,J$5&gt;8),Input!J32,Input!J32*$G$95/100)</f>
        <v>#DIV/0!</v>
      </c>
      <c r="K41" s="156" t="e">
        <f>IF(OR(K$5&lt;4,K$5&gt;8),Input!K32,Input!K32*$G$95/100)</f>
        <v>#DIV/0!</v>
      </c>
      <c r="L41" s="156" t="e">
        <f>IF(OR(L$5&lt;4,L$5&gt;8),Input!L32,Input!L32*$G$95/100)</f>
        <v>#DIV/0!</v>
      </c>
      <c r="M41" s="156" t="e">
        <f>IF(OR(M$5&lt;4,M$5&gt;8),Input!M32,Input!M32*$G$95/100)</f>
        <v>#DIV/0!</v>
      </c>
      <c r="N41" s="365" t="e">
        <f>IF(OR(N$5&lt;4,N$5&gt;8),Input!N32,Input!N32*$G$95/100)</f>
        <v>#DIV/0!</v>
      </c>
      <c r="O41" s="157"/>
      <c r="P41" s="158"/>
      <c r="Q41" s="148"/>
      <c r="R41" s="147" t="s">
        <v>242</v>
      </c>
    </row>
    <row r="42" spans="1:23" s="37" customFormat="1">
      <c r="C42" s="131"/>
      <c r="D42" s="153" t="s">
        <v>57</v>
      </c>
      <c r="E42" s="154" t="s">
        <v>62</v>
      </c>
      <c r="F42" s="155"/>
      <c r="G42" s="148"/>
      <c r="H42" s="148"/>
      <c r="I42" s="148"/>
      <c r="J42" s="156" t="e">
        <f>IF(OR(J$5&lt;4,J$5&gt;8),Input!J33,Input!J33*$G$95/100)</f>
        <v>#DIV/0!</v>
      </c>
      <c r="K42" s="156" t="e">
        <f>IF(OR(K$5&lt;4,K$5&gt;8),Input!K33,Input!K33*$G$95/100)</f>
        <v>#DIV/0!</v>
      </c>
      <c r="L42" s="156" t="e">
        <f>IF(OR(L$5&lt;4,L$5&gt;8),Input!L33,Input!L33*$G$95/100)</f>
        <v>#DIV/0!</v>
      </c>
      <c r="M42" s="156" t="e">
        <f>IF(OR(M$5&lt;4,M$5&gt;8),Input!M33,Input!M33*$G$95/100)</f>
        <v>#DIV/0!</v>
      </c>
      <c r="N42" s="365" t="e">
        <f>IF(OR(N$5&lt;4,N$5&gt;8),Input!N33,Input!N33*$G$95/100)</f>
        <v>#DIV/0!</v>
      </c>
      <c r="O42" s="157"/>
      <c r="P42" s="158"/>
      <c r="Q42" s="148"/>
      <c r="R42" s="147" t="s">
        <v>242</v>
      </c>
    </row>
    <row r="43" spans="1:23" s="37" customFormat="1">
      <c r="C43" s="131"/>
      <c r="D43" s="153" t="s">
        <v>57</v>
      </c>
      <c r="E43" s="154" t="s">
        <v>218</v>
      </c>
      <c r="F43" s="155"/>
      <c r="G43" s="148"/>
      <c r="H43" s="148"/>
      <c r="I43" s="148"/>
      <c r="J43" s="156" t="e">
        <f>IF(OR(J$5&lt;4,J$5&gt;8),Input!J34,Input!J34*$G$95/100)</f>
        <v>#DIV/0!</v>
      </c>
      <c r="K43" s="156" t="e">
        <f>IF(OR(K$5&lt;4,K$5&gt;8),Input!K34,Input!K34*$G$95/100)</f>
        <v>#DIV/0!</v>
      </c>
      <c r="L43" s="156" t="e">
        <f>IF(OR(L$5&lt;4,L$5&gt;8),Input!L34,Input!L34*$G$95/100)</f>
        <v>#DIV/0!</v>
      </c>
      <c r="M43" s="156" t="e">
        <f>IF(OR(M$5&lt;4,M$5&gt;8),Input!M34,Input!M34*$G$95/100)</f>
        <v>#DIV/0!</v>
      </c>
      <c r="N43" s="365" t="e">
        <f>IF(OR(N$5&lt;4,N$5&gt;8),Input!N34,Input!N34*$G$95/100)</f>
        <v>#DIV/0!</v>
      </c>
      <c r="O43" s="157"/>
      <c r="P43" s="158"/>
      <c r="Q43" s="148"/>
      <c r="R43" s="147" t="s">
        <v>242</v>
      </c>
    </row>
    <row r="44" spans="1:23" s="37" customFormat="1">
      <c r="C44" s="131"/>
      <c r="D44" s="153" t="s">
        <v>57</v>
      </c>
      <c r="E44" s="154" t="s">
        <v>219</v>
      </c>
      <c r="F44" s="155"/>
      <c r="G44" s="148"/>
      <c r="H44" s="148"/>
      <c r="I44" s="148"/>
      <c r="J44" s="156" t="e">
        <f>IF(OR(J$5&lt;4,J$5&gt;8),Input!J35,Input!J35*$G$95/100)</f>
        <v>#DIV/0!</v>
      </c>
      <c r="K44" s="156" t="e">
        <f>IF(OR(K$5&lt;4,K$5&gt;8),Input!K35,Input!K35*$G$95/100)</f>
        <v>#DIV/0!</v>
      </c>
      <c r="L44" s="156" t="e">
        <f>IF(OR(L$5&lt;4,L$5&gt;8),Input!L35,Input!L35*$G$95/100)</f>
        <v>#DIV/0!</v>
      </c>
      <c r="M44" s="156" t="e">
        <f>IF(OR(M$5&lt;4,M$5&gt;8),Input!M35,Input!M35*$G$95/100)</f>
        <v>#DIV/0!</v>
      </c>
      <c r="N44" s="365" t="e">
        <f>IF(OR(N$5&lt;4,N$5&gt;8),Input!N35,Input!N35*$G$95/100)</f>
        <v>#DIV/0!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IF(Input!$O$151=1,0,IF(OR(J$5&lt;4,J$5&gt;8),Input!J37,Input!J37*$G$100/100))</f>
        <v>0</v>
      </c>
      <c r="K46" s="156">
        <f>IF(Input!$O$151=1,0,IF(OR(K$5&lt;4,K$5&gt;8),Input!K37,Input!K37*$G$100/100))</f>
        <v>0</v>
      </c>
      <c r="L46" s="156">
        <f>IF(Input!$O$151=1,0,IF(OR(L$5&lt;4,L$5&gt;8),Input!L37,Input!L37*$G$100/100))</f>
        <v>0</v>
      </c>
      <c r="M46" s="156">
        <f>IF(Input!$O$151=1,0,IF(OR(M$5&lt;4,M$5&gt;8),Input!M37,Input!M37*$G$100/100))</f>
        <v>0</v>
      </c>
      <c r="N46" s="365">
        <f>IF(Input!$O$151=1,0,IF(OR(N$5&lt;4,N$5&gt;8),Input!N37,Input!N37*$G$100/100))</f>
        <v>0</v>
      </c>
      <c r="O46" s="157"/>
      <c r="P46" s="158"/>
      <c r="Q46" s="148"/>
      <c r="R46" s="147" t="s">
        <v>242</v>
      </c>
    </row>
    <row r="47" spans="1:23" s="37" customFormat="1">
      <c r="C47" s="131"/>
      <c r="D47" s="153" t="s">
        <v>57</v>
      </c>
      <c r="E47" s="154" t="s">
        <v>11</v>
      </c>
      <c r="F47" s="155"/>
      <c r="G47" s="148"/>
      <c r="H47" s="148"/>
      <c r="I47" s="148"/>
      <c r="J47" s="156">
        <f>IF(Input!$O$151=1,0,IF(OR(J$5&lt;4,J$5&gt;8),Input!J38,Input!J38*$G$100/100))</f>
        <v>0</v>
      </c>
      <c r="K47" s="156">
        <f>IF(Input!$O$151=1,0,IF(OR(K$5&lt;4,K$5&gt;8),Input!K38,Input!K38*$G$100/100))</f>
        <v>0</v>
      </c>
      <c r="L47" s="156">
        <f>IF(Input!$O$151=1,0,IF(OR(L$5&lt;4,L$5&gt;8),Input!L38,Input!L38*$G$100/100))</f>
        <v>0</v>
      </c>
      <c r="M47" s="156">
        <f>IF(Input!$O$151=1,0,IF(OR(M$5&lt;4,M$5&gt;8),Input!M38,Input!M38*$G$100/100))</f>
        <v>0</v>
      </c>
      <c r="N47" s="365">
        <f>IF(Input!$O$151=1,0,IF(OR(N$5&lt;4,N$5&gt;8),Input!N38,Input!N38*$G$100/100))</f>
        <v>0</v>
      </c>
      <c r="O47" s="157"/>
      <c r="P47" s="158"/>
      <c r="Q47" s="148"/>
      <c r="R47" s="147" t="s">
        <v>242</v>
      </c>
    </row>
    <row r="48" spans="1:23" s="37" customFormat="1">
      <c r="C48" s="131"/>
      <c r="D48" s="153" t="s">
        <v>57</v>
      </c>
      <c r="E48" s="154" t="s">
        <v>13</v>
      </c>
      <c r="F48" s="155"/>
      <c r="G48" s="148"/>
      <c r="H48" s="148"/>
      <c r="I48" s="148"/>
      <c r="J48" s="156">
        <f>IF(Input!$O$151=1,0,IF(OR(J$5&lt;4,J$5&gt;8),Input!J39,Input!J39*$G$100/100))</f>
        <v>0</v>
      </c>
      <c r="K48" s="156">
        <f>IF(Input!$O$151=1,0,IF(OR(K$5&lt;4,K$5&gt;8),Input!K39,Input!K39*$G$100/100))</f>
        <v>0</v>
      </c>
      <c r="L48" s="156">
        <f>IF(Input!$O$151=1,0,IF(OR(L$5&lt;4,L$5&gt;8),Input!L39,Input!L39*$G$100/100))</f>
        <v>0</v>
      </c>
      <c r="M48" s="156">
        <f>IF(Input!$O$151=1,0,IF(OR(M$5&lt;4,M$5&gt;8),Input!M39,Input!M39*$G$100/100))</f>
        <v>0</v>
      </c>
      <c r="N48" s="365">
        <f>IF(Input!$O$151=1,0,IF(OR(N$5&lt;4,N$5&gt;8),Input!N39,Input!N39*$G$100/100))</f>
        <v>0</v>
      </c>
      <c r="O48" s="157"/>
      <c r="P48" s="158"/>
      <c r="Q48" s="148"/>
      <c r="R48" s="147" t="s">
        <v>242</v>
      </c>
    </row>
    <row r="49" spans="1:18" s="37" customFormat="1">
      <c r="C49" s="131"/>
      <c r="D49" s="153" t="s">
        <v>57</v>
      </c>
      <c r="E49" s="154" t="s">
        <v>12</v>
      </c>
      <c r="F49" s="155"/>
      <c r="G49" s="148"/>
      <c r="H49" s="148"/>
      <c r="I49" s="148"/>
      <c r="J49" s="156">
        <f>IF(Input!$O$151=1,0,IF(OR(J$5&lt;4,J$5&gt;8),Input!J40,Input!J40*$G$100/100))</f>
        <v>0</v>
      </c>
      <c r="K49" s="156">
        <f>IF(Input!$O$151=1,0,IF(OR(K$5&lt;4,K$5&gt;8),Input!K40,Input!K40*$G$100/100))</f>
        <v>0</v>
      </c>
      <c r="L49" s="156">
        <f>IF(Input!$O$151=1,0,IF(OR(L$5&lt;4,L$5&gt;8),Input!L40,Input!L40*$G$100/100))</f>
        <v>0</v>
      </c>
      <c r="M49" s="156">
        <f>IF(Input!$O$151=1,0,IF(OR(M$5&lt;4,M$5&gt;8),Input!M40,Input!M40*$G$100/100))</f>
        <v>0</v>
      </c>
      <c r="N49" s="365">
        <f>IF(Input!$O$151=1,0,IF(OR(N$5&lt;4,N$5&gt;8),Input!N40,Input!N40*$G$100/100))</f>
        <v>0</v>
      </c>
      <c r="O49" s="157"/>
      <c r="P49" s="158"/>
      <c r="Q49" s="148"/>
      <c r="R49" s="147" t="s">
        <v>242</v>
      </c>
    </row>
    <row r="50" spans="1:18" s="37" customFormat="1">
      <c r="C50" s="131"/>
      <c r="D50" s="153" t="s">
        <v>57</v>
      </c>
      <c r="E50" s="154" t="s">
        <v>228</v>
      </c>
      <c r="F50" s="155"/>
      <c r="G50" s="148"/>
      <c r="H50" s="148"/>
      <c r="I50" s="148"/>
      <c r="J50" s="156">
        <f>IF(Input!$O$151=1,0,IF(OR(J$5&lt;4,J$5&gt;8),Input!J41,Input!J41*$G$100/100))</f>
        <v>0</v>
      </c>
      <c r="K50" s="156">
        <f>IF(Input!$O$151=1,0,IF(OR(K$5&lt;4,K$5&gt;8),Input!K41,Input!K41*$G$100/100))</f>
        <v>0</v>
      </c>
      <c r="L50" s="156">
        <f>IF(Input!$O$151=1,0,IF(OR(L$5&lt;4,L$5&gt;8),Input!L41,Input!L41*$G$100/100))</f>
        <v>0</v>
      </c>
      <c r="M50" s="156">
        <f>IF(Input!$O$151=1,0,IF(OR(M$5&lt;4,M$5&gt;8),Input!M41,Input!M41*$G$100/100))</f>
        <v>0</v>
      </c>
      <c r="N50" s="365">
        <f>IF(Input!$O$151=1,0,IF(OR(N$5&lt;4,N$5&gt;8),Input!N41,Input!N41*$G$100/100))</f>
        <v>0</v>
      </c>
      <c r="O50" s="157"/>
      <c r="P50" s="158"/>
      <c r="Q50" s="148"/>
      <c r="R50" s="147" t="s">
        <v>242</v>
      </c>
    </row>
    <row r="51" spans="1:18" s="37" customFormat="1">
      <c r="C51" s="131"/>
      <c r="D51" s="153" t="s">
        <v>57</v>
      </c>
      <c r="E51" s="154" t="s">
        <v>229</v>
      </c>
      <c r="F51" s="155"/>
      <c r="G51" s="148"/>
      <c r="H51" s="148"/>
      <c r="I51" s="148"/>
      <c r="J51" s="156">
        <f>IF(Input!$O$151=1,0,IF(OR(J$5&lt;4,J$5&gt;8),Input!J42,Input!J42*$G$100/100))</f>
        <v>0</v>
      </c>
      <c r="K51" s="156">
        <f>IF(Input!$O$151=1,0,IF(OR(K$5&lt;4,K$5&gt;8),Input!K42,Input!K42*$G$100/100))</f>
        <v>0</v>
      </c>
      <c r="L51" s="156">
        <f>IF(Input!$O$151=1,0,IF(OR(L$5&lt;4,L$5&gt;8),Input!L42,Input!L42*$G$100/100))</f>
        <v>0</v>
      </c>
      <c r="M51" s="156">
        <f>IF(Input!$O$151=1,0,IF(OR(M$5&lt;4,M$5&gt;8),Input!M42,Input!M42*$G$100/100))</f>
        <v>0</v>
      </c>
      <c r="N51" s="365">
        <f>IF(Input!$O$151=1,0,IF(OR(N$5&lt;4,N$5&gt;8),Input!N42,Input!N42*$G$100/100))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304</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SUM(Input!J10:J13)-Input!J14-Input!J17+Input!J15+Input!J16</f>
        <v>0</v>
      </c>
      <c r="K55" s="156">
        <f>SUM(Input!K10:K13)-Input!K14-Input!K17+Input!K15+Input!K16</f>
        <v>0</v>
      </c>
      <c r="L55" s="156">
        <f>SUM(Input!L10:L13)-Input!L14-Input!L17+Input!L15+Input!L16</f>
        <v>0</v>
      </c>
      <c r="M55" s="156">
        <f>SUM(Input!M10:M13)-Input!M14-Input!M17+Input!M15+Input!M16</f>
        <v>0</v>
      </c>
      <c r="N55" s="365">
        <f>SUM(Input!N10:N13)-Input!N14-Input!N17+Input!N15+Input!N16</f>
        <v>0</v>
      </c>
      <c r="O55" s="157"/>
      <c r="P55" s="158"/>
      <c r="Q55" s="148"/>
      <c r="R55" s="147" t="s">
        <v>242</v>
      </c>
    </row>
    <row r="56" spans="1:18" s="37" customFormat="1">
      <c r="C56" s="131"/>
      <c r="D56" s="153" t="s">
        <v>57</v>
      </c>
      <c r="E56" s="154" t="s">
        <v>114</v>
      </c>
      <c r="F56" s="155"/>
      <c r="G56" s="148"/>
      <c r="H56" s="148"/>
      <c r="I56" s="148"/>
      <c r="J56" s="156">
        <f>SUM(Input!J30:J35)</f>
        <v>0</v>
      </c>
      <c r="K56" s="156">
        <f>SUM(Input!K30:K35)</f>
        <v>0</v>
      </c>
      <c r="L56" s="156">
        <f>SUM(Input!L30:L35)</f>
        <v>0</v>
      </c>
      <c r="M56" s="156">
        <f>SUM(Input!M30:M35)</f>
        <v>0</v>
      </c>
      <c r="N56" s="365">
        <f>SUM(Input!N30:N35)</f>
        <v>0</v>
      </c>
      <c r="O56" s="157"/>
      <c r="P56" s="158"/>
      <c r="Q56" s="148"/>
      <c r="R56" s="147" t="s">
        <v>242</v>
      </c>
    </row>
    <row r="57" spans="1:18" s="37" customFormat="1">
      <c r="C57" s="131"/>
      <c r="D57" s="153" t="s">
        <v>57</v>
      </c>
      <c r="E57" s="154" t="s">
        <v>115</v>
      </c>
      <c r="F57" s="155"/>
      <c r="G57" s="148"/>
      <c r="H57" s="148"/>
      <c r="I57" s="148"/>
      <c r="J57" s="156" t="e">
        <f>SUM(J39:J44)</f>
        <v>#DIV/0!</v>
      </c>
      <c r="K57" s="156" t="e">
        <f t="shared" ref="K57:N57" si="7">SUM(K39:K44)</f>
        <v>#DIV/0!</v>
      </c>
      <c r="L57" s="156" t="e">
        <f t="shared" si="7"/>
        <v>#DIV/0!</v>
      </c>
      <c r="M57" s="156" t="e">
        <f t="shared" si="7"/>
        <v>#DIV/0!</v>
      </c>
      <c r="N57" s="365" t="e">
        <f t="shared" si="7"/>
        <v>#DIV/0!</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Input!J85+Input!J82</f>
        <v>0</v>
      </c>
      <c r="K59" s="156">
        <f>Input!K85+Input!K82</f>
        <v>0</v>
      </c>
      <c r="L59" s="156">
        <f>Input!L85+Input!L82</f>
        <v>0</v>
      </c>
      <c r="M59" s="156">
        <f>Input!M85+Input!M82</f>
        <v>0</v>
      </c>
      <c r="N59" s="365">
        <f>Input!N85+Input!N82</f>
        <v>0</v>
      </c>
      <c r="O59" s="157"/>
      <c r="P59" s="158"/>
      <c r="Q59" s="148"/>
      <c r="R59" s="147" t="s">
        <v>242</v>
      </c>
    </row>
    <row r="60" spans="1:18" s="37" customFormat="1">
      <c r="C60" s="131"/>
      <c r="D60" s="153" t="s">
        <v>57</v>
      </c>
      <c r="E60" s="154" t="s">
        <v>107</v>
      </c>
      <c r="F60" s="155"/>
      <c r="G60" s="148"/>
      <c r="H60" s="148"/>
      <c r="I60" s="148"/>
      <c r="J60" s="156">
        <f>Input!J86+Input!J88+Input!J83</f>
        <v>0</v>
      </c>
      <c r="K60" s="156">
        <f>Input!K86+Input!K88+Input!K83</f>
        <v>0</v>
      </c>
      <c r="L60" s="156">
        <f>Input!L86+Input!L88+Input!L83</f>
        <v>0</v>
      </c>
      <c r="M60" s="156">
        <f>Input!M86+Input!M88+Input!M83</f>
        <v>0</v>
      </c>
      <c r="N60" s="365">
        <f>Input!N86+Input!N88+Input!N83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0</v>
      </c>
      <c r="K62" s="156">
        <f t="shared" ref="K62:N62" si="8">K55+K59</f>
        <v>0</v>
      </c>
      <c r="L62" s="156">
        <f t="shared" si="8"/>
        <v>0</v>
      </c>
      <c r="M62" s="156">
        <f t="shared" si="8"/>
        <v>0</v>
      </c>
      <c r="N62" s="365">
        <f t="shared" si="8"/>
        <v>0</v>
      </c>
      <c r="O62" s="157"/>
      <c r="P62" s="158"/>
      <c r="Q62" s="148"/>
      <c r="R62" s="147" t="s">
        <v>242</v>
      </c>
    </row>
    <row r="63" spans="1:18" s="37" customFormat="1">
      <c r="C63" s="131"/>
      <c r="D63" s="153" t="s">
        <v>57</v>
      </c>
      <c r="E63" s="154" t="s">
        <v>182</v>
      </c>
      <c r="F63" s="155"/>
      <c r="G63" s="148"/>
      <c r="H63" s="148"/>
      <c r="I63" s="148"/>
      <c r="J63" s="156">
        <f>J56+J60</f>
        <v>0</v>
      </c>
      <c r="K63" s="156">
        <f t="shared" ref="K63:N63" si="9">K56+K60</f>
        <v>0</v>
      </c>
      <c r="L63" s="156">
        <f t="shared" si="9"/>
        <v>0</v>
      </c>
      <c r="M63" s="156">
        <f t="shared" si="9"/>
        <v>0</v>
      </c>
      <c r="N63" s="365">
        <f t="shared" si="9"/>
        <v>0</v>
      </c>
      <c r="O63" s="157"/>
      <c r="P63" s="158"/>
      <c r="Q63" s="148"/>
      <c r="R63" s="147" t="s">
        <v>242</v>
      </c>
    </row>
    <row r="64" spans="1:18" s="37" customFormat="1">
      <c r="C64" s="131"/>
      <c r="D64" s="153" t="s">
        <v>57</v>
      </c>
      <c r="E64" s="154" t="s">
        <v>250</v>
      </c>
      <c r="F64" s="155"/>
      <c r="G64" s="148"/>
      <c r="H64" s="148"/>
      <c r="I64" s="148"/>
      <c r="J64" s="156" t="e">
        <f>J63*$G$107/100</f>
        <v>#DIV/0!</v>
      </c>
      <c r="K64" s="156" t="e">
        <f t="shared" ref="K64:N64" si="10">K63*$G$107/100</f>
        <v>#DIV/0!</v>
      </c>
      <c r="L64" s="156" t="e">
        <f t="shared" si="10"/>
        <v>#DIV/0!</v>
      </c>
      <c r="M64" s="156" t="e">
        <f t="shared" si="10"/>
        <v>#DIV/0!</v>
      </c>
      <c r="N64" s="365" t="e">
        <f t="shared" si="10"/>
        <v>#DIV/0!</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IF(Input!$O$151=1,0,SUM(Input!J19:J22)-Input!J23-Input!J26+Input!J24+Input!J25)</f>
        <v>0</v>
      </c>
      <c r="K66" s="156">
        <f>IF(Input!$O$151=1,0,SUM(Input!K19:K22)-Input!K23-Input!K26+Input!K24+Input!K25)</f>
        <v>0</v>
      </c>
      <c r="L66" s="156">
        <f>IF(Input!$O$151=1,0,SUM(Input!L19:L22)-Input!L23-Input!L26+Input!L24+Input!L25)</f>
        <v>0</v>
      </c>
      <c r="M66" s="156">
        <f>IF(Input!$O$151=1,0,SUM(Input!M19:M22)-Input!M23-Input!M26+Input!M24+Input!M25)</f>
        <v>0</v>
      </c>
      <c r="N66" s="365">
        <f>IF(Input!$O$151=1,0,SUM(Input!N19:N22)-Input!N23-Input!N26+Input!N24+Input!N25)</f>
        <v>0</v>
      </c>
      <c r="O66" s="157"/>
      <c r="P66" s="158"/>
      <c r="Q66" s="148"/>
      <c r="R66" s="147" t="s">
        <v>242</v>
      </c>
    </row>
    <row r="67" spans="1:18" s="37" customFormat="1">
      <c r="C67" s="131"/>
      <c r="D67" s="153" t="s">
        <v>57</v>
      </c>
      <c r="E67" s="154" t="s">
        <v>117</v>
      </c>
      <c r="F67" s="155"/>
      <c r="G67" s="148"/>
      <c r="H67" s="148"/>
      <c r="I67" s="148"/>
      <c r="J67" s="156">
        <f>IF(Input!$O$151=1,0,SUM(Input!J37:J42))</f>
        <v>0</v>
      </c>
      <c r="K67" s="156">
        <f>IF(Input!$O$151=1,0,SUM(Input!K37:K42))</f>
        <v>0</v>
      </c>
      <c r="L67" s="156">
        <f>IF(Input!$O$151=1,0,SUM(Input!L37:L42))</f>
        <v>0</v>
      </c>
      <c r="M67" s="156">
        <f>IF(Input!$O$151=1,0,SUM(Input!M37:M42))</f>
        <v>0</v>
      </c>
      <c r="N67" s="365">
        <f>IF(Input!$O$151=1,0,SUM(Input!N37:N42))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Input!J93+Input!J90</f>
        <v>0</v>
      </c>
      <c r="K70" s="156">
        <f>Input!K93+Input!K90</f>
        <v>0</v>
      </c>
      <c r="L70" s="156">
        <f>Input!L93+Input!L90</f>
        <v>0</v>
      </c>
      <c r="M70" s="156">
        <f>Input!M93+Input!M90</f>
        <v>0</v>
      </c>
      <c r="N70" s="365">
        <f>Input!N93+Input!N90</f>
        <v>0</v>
      </c>
      <c r="P70" s="136"/>
      <c r="Q70" s="131"/>
      <c r="R70" s="147" t="s">
        <v>242</v>
      </c>
    </row>
    <row r="71" spans="1:18" s="37" customFormat="1">
      <c r="C71" s="131"/>
      <c r="D71" s="153" t="s">
        <v>57</v>
      </c>
      <c r="E71" s="132" t="s">
        <v>120</v>
      </c>
      <c r="F71" s="131"/>
      <c r="G71" s="131"/>
      <c r="H71" s="131"/>
      <c r="I71" s="131"/>
      <c r="J71" s="156">
        <f>Input!J94+Input!J96+Input!J91</f>
        <v>0</v>
      </c>
      <c r="K71" s="156">
        <f>Input!K94+Input!K96+Input!K91</f>
        <v>0</v>
      </c>
      <c r="L71" s="156">
        <f>Input!L94+Input!L96+Input!L91</f>
        <v>0</v>
      </c>
      <c r="M71" s="156">
        <f>Input!M94+Input!M96+Input!M91</f>
        <v>0</v>
      </c>
      <c r="N71" s="365">
        <f>Input!N94+Input!N96+Input!N91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320</v>
      </c>
      <c r="F79" s="161"/>
      <c r="G79" s="162"/>
      <c r="H79" s="162"/>
      <c r="I79" s="163"/>
      <c r="J79" s="156" t="e">
        <f>J62*J$21</f>
        <v>#DIV/0!</v>
      </c>
      <c r="K79" s="156" t="e">
        <f t="shared" ref="K79:N79" si="14">K62*K$21</f>
        <v>#DIV/0!</v>
      </c>
      <c r="L79" s="156" t="e">
        <f t="shared" si="14"/>
        <v>#DIV/0!</v>
      </c>
      <c r="M79" s="156" t="e">
        <f t="shared" si="14"/>
        <v>#DIV/0!</v>
      </c>
      <c r="N79" s="365" t="e">
        <f t="shared" si="14"/>
        <v>#DIV/0!</v>
      </c>
      <c r="P79" s="136"/>
      <c r="Q79" s="131"/>
      <c r="R79" s="147" t="s">
        <v>242</v>
      </c>
    </row>
    <row r="80" spans="1:18" s="37" customFormat="1">
      <c r="C80" s="131"/>
      <c r="D80" s="153" t="s">
        <v>57</v>
      </c>
      <c r="E80" s="132" t="s">
        <v>321</v>
      </c>
      <c r="F80" s="161"/>
      <c r="G80" s="162"/>
      <c r="H80" s="162"/>
      <c r="I80" s="163"/>
      <c r="J80" s="156" t="e">
        <f>J63*J$21</f>
        <v>#DIV/0!</v>
      </c>
      <c r="K80" s="156" t="e">
        <f t="shared" ref="K80:N80" si="15">K63*K$21</f>
        <v>#DIV/0!</v>
      </c>
      <c r="L80" s="156" t="e">
        <f t="shared" si="15"/>
        <v>#DIV/0!</v>
      </c>
      <c r="M80" s="156" t="e">
        <f t="shared" si="15"/>
        <v>#DIV/0!</v>
      </c>
      <c r="N80" s="365" t="e">
        <f t="shared" si="15"/>
        <v>#DIV/0!</v>
      </c>
      <c r="P80" s="136"/>
      <c r="Q80" s="131"/>
      <c r="R80" s="147" t="s">
        <v>242</v>
      </c>
    </row>
    <row r="81" spans="1:18" s="37" customFormat="1">
      <c r="C81" s="131"/>
      <c r="D81" s="153" t="s">
        <v>57</v>
      </c>
      <c r="E81" s="132" t="s">
        <v>322</v>
      </c>
      <c r="F81" s="161"/>
      <c r="G81" s="162"/>
      <c r="H81" s="162"/>
      <c r="I81" s="163"/>
      <c r="J81" s="156" t="e">
        <f>J64*J$21</f>
        <v>#DIV/0!</v>
      </c>
      <c r="K81" s="156" t="e">
        <f t="shared" ref="K81:N81" si="16">K64*K$21</f>
        <v>#DIV/0!</v>
      </c>
      <c r="L81" s="156" t="e">
        <f t="shared" si="16"/>
        <v>#DIV/0!</v>
      </c>
      <c r="M81" s="156" t="e">
        <f t="shared" si="16"/>
        <v>#DIV/0!</v>
      </c>
      <c r="N81" s="365" t="e">
        <f t="shared" si="16"/>
        <v>#DIV/0!</v>
      </c>
      <c r="P81" s="136"/>
      <c r="Q81" s="131"/>
      <c r="R81" s="147" t="s">
        <v>242</v>
      </c>
    </row>
    <row r="82" spans="1:18" s="37" customFormat="1">
      <c r="C82" s="131"/>
      <c r="D82" s="153" t="s">
        <v>57</v>
      </c>
      <c r="E82" s="132" t="s">
        <v>110</v>
      </c>
      <c r="F82" s="164"/>
      <c r="G82" s="164"/>
      <c r="H82" s="164"/>
      <c r="I82" s="164"/>
      <c r="J82" s="156" t="e">
        <f>SUM(Input!J65:J70)*J$15</f>
        <v>#DIV/0!</v>
      </c>
      <c r="K82" s="156" t="e">
        <f>SUM(Input!K65:K70)*K$15</f>
        <v>#DIV/0!</v>
      </c>
      <c r="L82" s="156" t="e">
        <f>SUM(Input!L65:L70)*L$15</f>
        <v>#DIV/0!</v>
      </c>
      <c r="M82" s="156" t="e">
        <f>SUM(Input!M65:M70)*M$15</f>
        <v>#DIV/0!</v>
      </c>
      <c r="N82" s="365" t="e">
        <f>SUM(Input!N65:N70)*N$15</f>
        <v>#DIV/0!</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323</v>
      </c>
      <c r="F84" s="161"/>
      <c r="G84" s="162"/>
      <c r="H84" s="162"/>
      <c r="I84" s="163"/>
      <c r="J84" s="156" t="e">
        <f>J73*J$21</f>
        <v>#DIV/0!</v>
      </c>
      <c r="K84" s="156" t="e">
        <f t="shared" ref="K84:N84" si="17">K73*K$21</f>
        <v>#DIV/0!</v>
      </c>
      <c r="L84" s="156" t="e">
        <f t="shared" si="17"/>
        <v>#DIV/0!</v>
      </c>
      <c r="M84" s="156" t="e">
        <f t="shared" si="17"/>
        <v>#DIV/0!</v>
      </c>
      <c r="N84" s="365" t="e">
        <f t="shared" si="17"/>
        <v>#DIV/0!</v>
      </c>
      <c r="P84" s="136"/>
      <c r="Q84" s="131"/>
      <c r="R84" s="147" t="s">
        <v>242</v>
      </c>
    </row>
    <row r="85" spans="1:18" s="37" customFormat="1">
      <c r="C85" s="131"/>
      <c r="D85" s="153" t="s">
        <v>57</v>
      </c>
      <c r="E85" s="132" t="s">
        <v>324</v>
      </c>
      <c r="F85" s="161"/>
      <c r="G85" s="162"/>
      <c r="H85" s="162"/>
      <c r="I85" s="163"/>
      <c r="J85" s="156" t="e">
        <f>J74*J$21</f>
        <v>#DIV/0!</v>
      </c>
      <c r="K85" s="156" t="e">
        <f t="shared" ref="K85:N85" si="18">K74*K$21</f>
        <v>#DIV/0!</v>
      </c>
      <c r="L85" s="156" t="e">
        <f t="shared" si="18"/>
        <v>#DIV/0!</v>
      </c>
      <c r="M85" s="156" t="e">
        <f t="shared" si="18"/>
        <v>#DIV/0!</v>
      </c>
      <c r="N85" s="365" t="e">
        <f t="shared" si="18"/>
        <v>#DIV/0!</v>
      </c>
      <c r="P85" s="136"/>
      <c r="Q85" s="131"/>
      <c r="R85" s="147" t="s">
        <v>242</v>
      </c>
    </row>
    <row r="86" spans="1:18" s="37" customFormat="1">
      <c r="C86" s="131"/>
      <c r="D86" s="153" t="s">
        <v>57</v>
      </c>
      <c r="E86" s="132" t="s">
        <v>325</v>
      </c>
      <c r="F86" s="161"/>
      <c r="G86" s="162"/>
      <c r="H86" s="162"/>
      <c r="I86" s="163"/>
      <c r="J86" s="156" t="e">
        <f>J75*J$21</f>
        <v>#DIV/0!</v>
      </c>
      <c r="K86" s="156" t="e">
        <f t="shared" ref="K86:N86" si="19">K75*K$21</f>
        <v>#DIV/0!</v>
      </c>
      <c r="L86" s="156" t="e">
        <f t="shared" si="19"/>
        <v>#DIV/0!</v>
      </c>
      <c r="M86" s="156" t="e">
        <f t="shared" si="19"/>
        <v>#DIV/0!</v>
      </c>
      <c r="N86" s="365" t="e">
        <f t="shared" si="19"/>
        <v>#DIV/0!</v>
      </c>
      <c r="P86" s="136"/>
      <c r="Q86" s="131"/>
      <c r="R86" s="147" t="s">
        <v>242</v>
      </c>
    </row>
    <row r="87" spans="1:18" s="37" customFormat="1">
      <c r="C87" s="131"/>
      <c r="D87" s="153" t="s">
        <v>57</v>
      </c>
      <c r="E87" s="132" t="s">
        <v>111</v>
      </c>
      <c r="F87" s="131"/>
      <c r="G87" s="132"/>
      <c r="H87" s="132"/>
      <c r="I87" s="131"/>
      <c r="J87" s="156" t="e">
        <f>IF(Input!$O$151=1,0,SUM(Input!J72:J77)*J$15)</f>
        <v>#DIV/0!</v>
      </c>
      <c r="K87" s="156" t="e">
        <f>IF(Input!$O$151=1,0,SUM(Input!K72:K77)*K$15)</f>
        <v>#DIV/0!</v>
      </c>
      <c r="L87" s="156" t="e">
        <f>IF(Input!$O$151=1,0,SUM(Input!L72:L77)*L$15)</f>
        <v>#DIV/0!</v>
      </c>
      <c r="M87" s="156" t="e">
        <f>IF(Input!$O$151=1,0,SUM(Input!M72:M77)*M$15)</f>
        <v>#DIV/0!</v>
      </c>
      <c r="N87" s="365" t="e">
        <f>IF(Input!$O$151=1,0,SUM(Input!N72:N77)*N$15)</f>
        <v>#DIV/0!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5" t="s">
        <v>595</v>
      </c>
      <c r="D94" s="104" t="s">
        <v>55</v>
      </c>
      <c r="E94" s="165" t="s">
        <v>175</v>
      </c>
      <c r="F94" s="104"/>
      <c r="G94" s="166" t="e">
        <f>SUM(J55:N55)/SUM(J56:N56)*100</f>
        <v>#DIV/0!</v>
      </c>
      <c r="H94" s="167"/>
      <c r="I94" s="168"/>
      <c r="J94" s="106"/>
      <c r="K94" s="106"/>
      <c r="L94" s="106"/>
      <c r="M94" s="106"/>
      <c r="N94" s="364"/>
      <c r="O94" s="109"/>
      <c r="P94" s="136"/>
      <c r="Q94" s="104"/>
      <c r="R94" s="160" t="s">
        <v>75</v>
      </c>
    </row>
    <row r="95" spans="1:18" s="37" customFormat="1">
      <c r="A95" s="109"/>
      <c r="B95" s="109"/>
      <c r="C95" s="104"/>
      <c r="D95" s="104" t="s">
        <v>55</v>
      </c>
      <c r="E95" s="165" t="s">
        <v>312</v>
      </c>
      <c r="F95" s="104"/>
      <c r="G95" s="166" t="e">
        <f>IF(G94&gt;Input!O146,Input!O137+Input!O136*Input!O146,IF(G94&gt;Input!$O$145,Input!O137+Input!O136*G94,Input!O128+Input!O127*G94))</f>
        <v>#DIV/0!</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t="e">
        <f>IF(G94&gt;Input!O146,Input!O135+Input!O134*Input!O146,IF(G94&gt;100,Input!O135+Input!O134*G94,Input!O126+Input!O125*G94))</f>
        <v>#DIV/0!</v>
      </c>
      <c r="H96" s="104"/>
      <c r="I96" s="104"/>
      <c r="J96" s="106"/>
      <c r="K96" s="106"/>
      <c r="L96" s="106"/>
      <c r="M96" s="106"/>
      <c r="N96" s="364"/>
      <c r="O96" s="109"/>
      <c r="P96" s="136"/>
      <c r="Q96" s="104"/>
      <c r="R96" s="160" t="s">
        <v>75</v>
      </c>
    </row>
    <row r="97" spans="1:18" s="37" customFormat="1">
      <c r="A97" s="109"/>
      <c r="B97" s="109"/>
      <c r="C97" s="104"/>
      <c r="D97" s="104" t="s">
        <v>55</v>
      </c>
      <c r="E97" s="165" t="s">
        <v>313</v>
      </c>
      <c r="F97" s="104"/>
      <c r="G97" s="161" t="e">
        <f>IF(G94&gt;Input!$O$146,Input!$O$140+Input!$O$139*Input!$O$146+Input!$O$138*Input!$O$146^2-(G94-Input!$O$146)*Input!$O$143,IF(G94&gt;100,Input!$O$140+Input!$O$139*G94+Input!$O$138*G94^2,Input!$O$131+Input!$O$130*G94+Input!$O$129*G94^2))</f>
        <v>#DIV/0!</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5" t="s">
        <v>599</v>
      </c>
      <c r="D99" s="104" t="s">
        <v>55</v>
      </c>
      <c r="E99" s="165" t="s">
        <v>176</v>
      </c>
      <c r="F99" s="104"/>
      <c r="G99" s="661">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314</v>
      </c>
      <c r="F100" s="104"/>
      <c r="G100" s="166">
        <f>IF(G99&gt;Input!O146,Input!O137+Input!O136*Input!O146,IF(G99&gt;Input!$O$145,Input!O137+Input!O136*G99,Input!O128+Input!O127*G99))</f>
        <v>0</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IF(G99&gt;Input!O146,Input!O135+Input!O134*Input!O146,IF(G99&gt;100,Input!O135+Input!O134*G99,Input!O126+Input!O125*G99))</f>
        <v>0</v>
      </c>
      <c r="H101" s="104"/>
      <c r="I101" s="104"/>
      <c r="J101" s="106"/>
      <c r="K101" s="106"/>
      <c r="L101" s="106"/>
      <c r="M101" s="106"/>
      <c r="N101" s="364"/>
      <c r="O101" s="109"/>
      <c r="P101" s="136"/>
      <c r="Q101" s="104"/>
      <c r="R101" s="160" t="s">
        <v>75</v>
      </c>
    </row>
    <row r="102" spans="1:18" s="37" customFormat="1">
      <c r="A102" s="109"/>
      <c r="B102" s="109"/>
      <c r="C102" s="104"/>
      <c r="D102" s="104" t="s">
        <v>55</v>
      </c>
      <c r="E102" s="165" t="s">
        <v>315</v>
      </c>
      <c r="F102" s="104"/>
      <c r="G102" s="161">
        <f>IF(Input!$O$151=1,0,IF(G99&gt;Input!$O$146,Input!$O$140+Input!$O$139*Input!$O$146+Input!$O$138*Input!$O$146^2-(G99-Input!$O$146)*Input!$O$143,IF(G99&gt;100,Input!$O$140+Input!$O$139*G99+Input!$O$138*G99^2,Input!$O$131+Input!$O$130*G99+Input!$O$129*G99^2)))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5" t="s">
        <v>596</v>
      </c>
      <c r="D106" s="131" t="s">
        <v>55</v>
      </c>
      <c r="E106" s="173" t="s">
        <v>316</v>
      </c>
      <c r="F106" s="131"/>
      <c r="G106" s="662" t="e">
        <f>SUM(J62:N62)/SUM(J63:N63)*100</f>
        <v>#DIV/0!</v>
      </c>
      <c r="H106" s="175"/>
      <c r="I106" s="131"/>
      <c r="J106" s="106"/>
      <c r="K106" s="106"/>
      <c r="L106" s="106"/>
      <c r="M106" s="106"/>
      <c r="N106" s="364"/>
      <c r="P106" s="136"/>
      <c r="Q106" s="131"/>
      <c r="R106" s="147" t="s">
        <v>75</v>
      </c>
    </row>
    <row r="107" spans="1:18" s="37" customFormat="1">
      <c r="C107" s="131"/>
      <c r="D107" s="131" t="s">
        <v>55</v>
      </c>
      <c r="E107" s="173" t="s">
        <v>310</v>
      </c>
      <c r="F107" s="131"/>
      <c r="G107" s="174" t="e">
        <f>IF(G106&gt;Input!O146,Input!O137+Input!O136*Input!O146,IF(G106&gt;Input!$O$145,Input!O137+Input!O136*G106,Input!O128+Input!O127*G106))</f>
        <v>#DIV/0!</v>
      </c>
      <c r="H107" s="175"/>
      <c r="I107" s="131"/>
      <c r="J107" s="106"/>
      <c r="K107" s="106"/>
      <c r="L107" s="106"/>
      <c r="M107" s="106"/>
      <c r="N107" s="364"/>
      <c r="P107" s="136"/>
      <c r="Q107" s="131"/>
      <c r="R107" s="147" t="s">
        <v>75</v>
      </c>
    </row>
    <row r="108" spans="1:18" s="37" customFormat="1">
      <c r="C108" s="131"/>
      <c r="D108" s="131" t="s">
        <v>55</v>
      </c>
      <c r="E108" s="173" t="s">
        <v>311</v>
      </c>
      <c r="F108" s="131"/>
      <c r="G108" s="163" t="e">
        <f>IF(G106&gt;Input!O146,Input!O135+Input!O134*Input!O146,IF(G106&gt;100,Input!O135+Input!O134*G106,Input!O126+Input!O125*G106))</f>
        <v>#DIV/0!</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5" t="s">
        <v>600</v>
      </c>
      <c r="D110" s="131" t="s">
        <v>55</v>
      </c>
      <c r="E110" s="173" t="s">
        <v>317</v>
      </c>
      <c r="F110" s="131"/>
      <c r="G110" s="662">
        <f>IF(SUM(J74:N74)=0,0,SUM(J73:N73)/SUM(J74:N74)*100)</f>
        <v>0</v>
      </c>
      <c r="H110" s="174"/>
      <c r="I110" s="131"/>
      <c r="J110" s="106"/>
      <c r="K110" s="106"/>
      <c r="L110" s="106"/>
      <c r="M110" s="106"/>
      <c r="N110" s="364"/>
      <c r="P110" s="136"/>
      <c r="Q110" s="131"/>
      <c r="R110" s="147" t="s">
        <v>75</v>
      </c>
    </row>
    <row r="111" spans="1:18" s="37" customFormat="1">
      <c r="C111" s="131"/>
      <c r="D111" s="131" t="s">
        <v>55</v>
      </c>
      <c r="E111" s="173" t="s">
        <v>318</v>
      </c>
      <c r="F111" s="131"/>
      <c r="G111" s="174">
        <f>IF(G110&gt;Input!O146,Input!O137+Input!O136*Input!O146,IF(G110&gt;Input!$O$145,Input!O137+Input!O136*G110,Input!O128+Input!O127*G110))</f>
        <v>0</v>
      </c>
      <c r="H111" s="174"/>
      <c r="I111" s="131"/>
      <c r="J111" s="106"/>
      <c r="K111" s="106"/>
      <c r="L111" s="106"/>
      <c r="M111" s="106"/>
      <c r="N111" s="364"/>
      <c r="P111" s="136"/>
      <c r="Q111" s="131"/>
      <c r="R111" s="147" t="s">
        <v>75</v>
      </c>
    </row>
    <row r="112" spans="1:18" s="37" customFormat="1">
      <c r="C112" s="131"/>
      <c r="D112" s="131" t="s">
        <v>55</v>
      </c>
      <c r="E112" s="173" t="s">
        <v>319</v>
      </c>
      <c r="F112" s="131"/>
      <c r="G112" s="163">
        <f>IF(G110&gt;Input!O146,Input!O135+Input!O134*Input!O146,IF(G110&gt;100,Input!O135+Input!O134*G110,Input!O126+Input!O125*G110))</f>
        <v>0</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5" t="s">
        <v>597</v>
      </c>
      <c r="D116" s="131" t="s">
        <v>55</v>
      </c>
      <c r="E116" s="173" t="s">
        <v>308</v>
      </c>
      <c r="F116" s="131"/>
      <c r="G116" s="662" t="e">
        <f>SUM(J82:N82)/SUM(J80:N80)*100</f>
        <v>#DIV/0!</v>
      </c>
      <c r="H116" s="131"/>
      <c r="I116" s="131"/>
      <c r="J116" s="106"/>
      <c r="K116" s="106"/>
      <c r="L116" s="106"/>
      <c r="M116" s="106"/>
      <c r="N116" s="364"/>
      <c r="P116" s="136"/>
      <c r="Q116" s="131"/>
      <c r="R116" s="147" t="s">
        <v>75</v>
      </c>
    </row>
    <row r="117" spans="1:18" s="37" customFormat="1">
      <c r="C117" s="655" t="s">
        <v>598</v>
      </c>
      <c r="D117" s="131" t="s">
        <v>55</v>
      </c>
      <c r="E117" s="173" t="s">
        <v>83</v>
      </c>
      <c r="F117" s="131"/>
      <c r="G117" s="161" t="e">
        <f>((G107-G116)*G108)+G97</f>
        <v>#DIV/0!</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5" t="s">
        <v>601</v>
      </c>
      <c r="D119" s="131" t="s">
        <v>55</v>
      </c>
      <c r="E119" s="173" t="s">
        <v>309</v>
      </c>
      <c r="F119" s="131"/>
      <c r="G119" s="662" t="e">
        <f>IF(SUM(J85:N85)=0,0,SUM(J87:N87)/SUM(J85:N85)*100)</f>
        <v>#DIV/0!</v>
      </c>
      <c r="H119" s="131"/>
      <c r="I119" s="131"/>
      <c r="J119" s="106"/>
      <c r="K119" s="106"/>
      <c r="L119" s="106"/>
      <c r="M119" s="106"/>
      <c r="N119" s="364"/>
      <c r="P119" s="136"/>
      <c r="Q119" s="131"/>
      <c r="R119" s="147" t="s">
        <v>75</v>
      </c>
    </row>
    <row r="120" spans="1:18" s="37" customFormat="1">
      <c r="C120" s="655" t="s">
        <v>602</v>
      </c>
      <c r="D120" s="131" t="s">
        <v>55</v>
      </c>
      <c r="E120" s="173" t="s">
        <v>84</v>
      </c>
      <c r="F120" s="131"/>
      <c r="G120" s="161" t="e">
        <f>IF(Input!$O$151=1,0,((G111-G119)*G112)+G102)</f>
        <v>#DIV/0!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327</v>
      </c>
      <c r="F124" s="132"/>
      <c r="G124" s="132"/>
      <c r="H124" s="131"/>
      <c r="I124" s="131"/>
      <c r="J124" s="106"/>
      <c r="K124" s="106"/>
      <c r="L124" s="106"/>
      <c r="M124" s="106"/>
      <c r="N124" s="364"/>
      <c r="O124" s="361"/>
      <c r="P124" s="176" t="e">
        <f>SUM(J80:N80)*G117/100</f>
        <v>#DIV/0!</v>
      </c>
      <c r="Q124" s="148"/>
      <c r="R124" s="147" t="s">
        <v>242</v>
      </c>
    </row>
    <row r="125" spans="1:18" s="37" customFormat="1" ht="12.75" customHeight="1">
      <c r="C125" s="131"/>
      <c r="D125" s="131" t="s">
        <v>57</v>
      </c>
      <c r="E125" s="132" t="s">
        <v>328</v>
      </c>
      <c r="F125" s="132"/>
      <c r="G125" s="132"/>
      <c r="H125" s="131"/>
      <c r="I125" s="131"/>
      <c r="J125" s="106"/>
      <c r="K125" s="106"/>
      <c r="L125" s="106"/>
      <c r="M125" s="106"/>
      <c r="N125" s="364"/>
      <c r="O125" s="361"/>
      <c r="P125" s="176" t="e">
        <f>SUM(J85:N85)*G120/100</f>
        <v>#DIV/0!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t="e">
        <f>IF(Input!J49&lt;&gt;"",Input!J49,J56*$G$97/100)</f>
        <v>#DIV/0!</v>
      </c>
      <c r="K127" s="156" t="e">
        <f>IF(Input!K49&lt;&gt;"",Input!K49,K56*$G$97/100)</f>
        <v>#DIV/0!</v>
      </c>
      <c r="L127" s="156" t="e">
        <f>IF(Input!L49&lt;&gt;"",Input!L49,L56*$G$97/100)</f>
        <v>#DIV/0!</v>
      </c>
      <c r="M127" s="156" t="e">
        <f>IF(Input!M49&lt;&gt;"",Input!M49,M56*$G$97/100)</f>
        <v>#DIV/0!</v>
      </c>
      <c r="N127" s="365" t="e">
        <f>IF(Input!N49&lt;&gt;"",Input!N49,N56*$G$97/100)</f>
        <v>#DIV/0!</v>
      </c>
      <c r="O127" s="369"/>
      <c r="P127" s="158"/>
      <c r="Q127" s="161"/>
      <c r="R127" s="147" t="s">
        <v>242</v>
      </c>
    </row>
    <row r="128" spans="1:18" s="37" customFormat="1" ht="12.75" customHeight="1">
      <c r="C128" s="131"/>
      <c r="D128" s="131" t="s">
        <v>57</v>
      </c>
      <c r="E128" s="132" t="s">
        <v>73</v>
      </c>
      <c r="F128" s="132"/>
      <c r="G128" s="132"/>
      <c r="H128" s="131"/>
      <c r="I128" s="131"/>
      <c r="J128" s="156">
        <f>IF(Input!J50&lt;&gt;"",Input!J50,J67*$G$102/100)</f>
        <v>0</v>
      </c>
      <c r="K128" s="156">
        <f>IF(Input!K50&lt;&gt;"",Input!K50,K67*$G$102/100)</f>
        <v>0</v>
      </c>
      <c r="L128" s="156">
        <f>IF(Input!L50&lt;&gt;"",Input!L50,L67*$G$102/100)</f>
        <v>0</v>
      </c>
      <c r="M128" s="156">
        <f>IF(Input!M50&lt;&gt;"",Input!M50,M67*$G$102/100)</f>
        <v>0</v>
      </c>
      <c r="N128" s="365">
        <f>IF(Input!N50&lt;&gt;"",Input!N50,N67*$G$102/100)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t="e">
        <f t="shared" ref="P130:P131" si="20">P124-SUM(J127:N127)</f>
        <v>#DIV/0!</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t="e">
        <f t="shared" si="20"/>
        <v>#DIV/0!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t="e">
        <f>(J57+Input!J83)*J$29</f>
        <v>#DIV/0!</v>
      </c>
      <c r="K138" s="156" t="e">
        <f>(K57+Input!K83)*K$29</f>
        <v>#DIV/0!</v>
      </c>
      <c r="L138" s="156" t="e">
        <f>(L57+Input!L83)*L$29</f>
        <v>#DIV/0!</v>
      </c>
      <c r="M138" s="156" t="e">
        <f>(M57+Input!M83)*M$29</f>
        <v>#DIV/0!</v>
      </c>
      <c r="N138" s="365" t="e">
        <f>(N57+Input!N83)*N$29</f>
        <v>#DIV/0!</v>
      </c>
      <c r="O138" s="109"/>
      <c r="P138" s="136"/>
      <c r="Q138" s="104"/>
      <c r="R138" s="147" t="s">
        <v>87</v>
      </c>
    </row>
    <row r="139" spans="1:18" s="37" customFormat="1">
      <c r="C139" s="131"/>
      <c r="D139" s="131" t="s">
        <v>57</v>
      </c>
      <c r="E139" s="132" t="s">
        <v>110</v>
      </c>
      <c r="F139" s="131"/>
      <c r="G139" s="131"/>
      <c r="H139" s="182"/>
      <c r="I139" s="148"/>
      <c r="J139" s="156">
        <f>SUM(Input!J65:J70)</f>
        <v>0</v>
      </c>
      <c r="K139" s="156">
        <f>SUM(Input!K65:K70)</f>
        <v>0</v>
      </c>
      <c r="L139" s="156">
        <f>SUM(Input!L65:L70)</f>
        <v>0</v>
      </c>
      <c r="M139" s="156">
        <f>SUM(Input!M65:M70)</f>
        <v>0</v>
      </c>
      <c r="N139" s="365">
        <f>SUM(Input!N65:N70)</f>
        <v>0</v>
      </c>
      <c r="P139" s="136"/>
      <c r="Q139" s="131"/>
      <c r="R139" s="147" t="s">
        <v>87</v>
      </c>
    </row>
    <row r="140" spans="1:18" s="37" customFormat="1">
      <c r="C140" s="131"/>
      <c r="D140" s="131" t="s">
        <v>57</v>
      </c>
      <c r="E140" s="132" t="s">
        <v>192</v>
      </c>
      <c r="F140" s="131"/>
      <c r="G140" s="131"/>
      <c r="H140" s="131"/>
      <c r="I140" s="181"/>
      <c r="J140" s="205" t="e">
        <f>(J139-J138)*J$15</f>
        <v>#DIV/0!</v>
      </c>
      <c r="K140" s="205" t="e">
        <f>(K139-K138)*K$15</f>
        <v>#DIV/0!</v>
      </c>
      <c r="L140" s="205" t="e">
        <f>(L139-L138)*L$15</f>
        <v>#DIV/0!</v>
      </c>
      <c r="M140" s="205" t="e">
        <f>(M139-M138)*M$15</f>
        <v>#DIV/0!</v>
      </c>
      <c r="N140" s="676" t="e">
        <f>(N139-N138)*N$15</f>
        <v>#DIV/0!</v>
      </c>
      <c r="P140" s="158"/>
      <c r="Q140" s="131"/>
      <c r="R140" s="147" t="s">
        <v>242</v>
      </c>
    </row>
    <row r="141" spans="1:18" s="37" customFormat="1">
      <c r="C141" s="131"/>
      <c r="D141" s="131"/>
      <c r="E141" s="132"/>
      <c r="F141" s="183"/>
      <c r="G141" s="183"/>
      <c r="H141" s="183"/>
      <c r="I141" s="183"/>
      <c r="J141" s="205"/>
      <c r="K141" s="205"/>
      <c r="L141" s="205"/>
      <c r="M141" s="205"/>
      <c r="N141" s="676"/>
      <c r="P141" s="136"/>
      <c r="Q141" s="131"/>
      <c r="R141" s="147"/>
    </row>
    <row r="142" spans="1:18" s="37" customFormat="1">
      <c r="A142" s="109"/>
      <c r="B142" s="109"/>
      <c r="C142" s="104"/>
      <c r="D142" s="131" t="s">
        <v>57</v>
      </c>
      <c r="E142" s="132" t="s">
        <v>186</v>
      </c>
      <c r="F142" s="104"/>
      <c r="G142" s="104"/>
      <c r="H142" s="104"/>
      <c r="I142" s="104"/>
      <c r="J142" s="156" t="e">
        <f>(J68+Input!J91)*J$29</f>
        <v>#DIV/0!</v>
      </c>
      <c r="K142" s="156" t="e">
        <f>(K68+Input!K91)*K$29</f>
        <v>#DIV/0!</v>
      </c>
      <c r="L142" s="156" t="e">
        <f>(L68+Input!L91)*L$29</f>
        <v>#DIV/0!</v>
      </c>
      <c r="M142" s="156" t="e">
        <f>(M68+Input!M91)*M$29</f>
        <v>#DIV/0!</v>
      </c>
      <c r="N142" s="365" t="e">
        <f>(N68+Input!N91)*N$29</f>
        <v>#DIV/0!</v>
      </c>
      <c r="O142" s="109"/>
      <c r="P142" s="136"/>
      <c r="Q142" s="104"/>
      <c r="R142" s="147" t="s">
        <v>87</v>
      </c>
    </row>
    <row r="143" spans="1:18" s="37" customFormat="1">
      <c r="C143" s="131"/>
      <c r="D143" s="131" t="s">
        <v>57</v>
      </c>
      <c r="E143" s="132" t="s">
        <v>111</v>
      </c>
      <c r="F143" s="131"/>
      <c r="G143" s="131"/>
      <c r="H143" s="131"/>
      <c r="I143" s="131"/>
      <c r="J143" s="156">
        <f>IF(Input!$O$151=1,0,SUM(Input!J72:J77))</f>
        <v>0</v>
      </c>
      <c r="K143" s="156">
        <f>IF(Input!$O$151=1,0,SUM(Input!K72:K77))</f>
        <v>0</v>
      </c>
      <c r="L143" s="156">
        <f>IF(Input!$O$151=1,0,SUM(Input!L72:L77))</f>
        <v>0</v>
      </c>
      <c r="M143" s="156">
        <f>IF(Input!$O$151=1,0,SUM(Input!M72:M77))</f>
        <v>0</v>
      </c>
      <c r="N143" s="365">
        <f>IF(Input!$O$151=1,0,SUM(Input!N72:N77))</f>
        <v>0</v>
      </c>
      <c r="P143" s="158"/>
      <c r="Q143" s="131"/>
      <c r="R143" s="147" t="s">
        <v>87</v>
      </c>
    </row>
    <row r="144" spans="1:18" s="37" customFormat="1">
      <c r="C144" s="131"/>
      <c r="D144" s="131" t="s">
        <v>57</v>
      </c>
      <c r="E144" s="132" t="s">
        <v>193</v>
      </c>
      <c r="F144" s="131"/>
      <c r="G144" s="131"/>
      <c r="H144" s="131"/>
      <c r="I144" s="131"/>
      <c r="J144" s="205" t="e">
        <f>(J143-J142)*J$15</f>
        <v>#DIV/0!</v>
      </c>
      <c r="K144" s="205" t="e">
        <f>(K143-K142)*K$15</f>
        <v>#DIV/0!</v>
      </c>
      <c r="L144" s="205" t="e">
        <f>(L143-L142)*L$15</f>
        <v>#DIV/0!</v>
      </c>
      <c r="M144" s="205" t="e">
        <f>(M143-M142)*M$15</f>
        <v>#DIV/0!</v>
      </c>
      <c r="N144" s="676" t="e">
        <f>(N143-N142)*N$15</f>
        <v>#DIV/0!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Input!I$54</f>
        <v>0</v>
      </c>
      <c r="J148" s="156">
        <f>Input!J$54</f>
        <v>0</v>
      </c>
      <c r="K148" s="156">
        <f>Input!K$54</f>
        <v>0</v>
      </c>
      <c r="L148" s="156">
        <f>Input!L$54</f>
        <v>0</v>
      </c>
      <c r="M148" s="156">
        <f>Input!M$54</f>
        <v>0</v>
      </c>
      <c r="N148" s="365">
        <f>Input!N$54</f>
        <v>0</v>
      </c>
      <c r="O148" s="157"/>
      <c r="P148" s="158"/>
      <c r="Q148" s="148"/>
      <c r="R148" s="147" t="s">
        <v>242</v>
      </c>
    </row>
    <row r="149" spans="1:24" s="37" customFormat="1">
      <c r="C149" s="131" t="s">
        <v>488</v>
      </c>
      <c r="D149" s="131" t="s">
        <v>57</v>
      </c>
      <c r="E149" s="132" t="s">
        <v>77</v>
      </c>
      <c r="F149" s="131"/>
      <c r="G149" s="131"/>
      <c r="H149" s="131"/>
      <c r="I149" s="205"/>
      <c r="J149" s="156"/>
      <c r="K149" s="156"/>
      <c r="L149" s="156"/>
      <c r="M149" s="156"/>
      <c r="N149" s="365"/>
      <c r="O149" s="131"/>
      <c r="P149" s="206" t="e">
        <f>SUM(J140:N140)</f>
        <v>#DIV/0!</v>
      </c>
      <c r="Q149" s="161"/>
      <c r="R149" s="147" t="s">
        <v>242</v>
      </c>
    </row>
    <row r="150" spans="1:24" s="37" customFormat="1">
      <c r="A150" s="109"/>
      <c r="B150" s="109"/>
      <c r="C150" s="104"/>
      <c r="D150" s="104" t="s">
        <v>57</v>
      </c>
      <c r="E150" s="177" t="s">
        <v>392</v>
      </c>
      <c r="F150" s="131"/>
      <c r="G150" s="104"/>
      <c r="H150" s="104"/>
      <c r="I150" s="205"/>
      <c r="J150" s="156">
        <f>IF(J5=8,J148+$P$149,J148)</f>
        <v>0</v>
      </c>
      <c r="K150" s="156">
        <f>IF(K5=8,K148+$P$149,K148)</f>
        <v>0</v>
      </c>
      <c r="L150" s="156">
        <f>IF(L5=8,L148+$P$149,L148)</f>
        <v>0</v>
      </c>
      <c r="M150" s="156">
        <f>IF(M5=8,M148+$P$149,M148)</f>
        <v>0</v>
      </c>
      <c r="N150" s="365" t="e">
        <f>IF(N5=8,N148+$P$149,N148)</f>
        <v>#DIV/0!</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Input!I$55</f>
        <v>0</v>
      </c>
      <c r="J152" s="156">
        <f>Input!J$55</f>
        <v>0</v>
      </c>
      <c r="K152" s="156">
        <f>Input!K$55</f>
        <v>0</v>
      </c>
      <c r="L152" s="156">
        <f>Input!L$55</f>
        <v>0</v>
      </c>
      <c r="M152" s="156">
        <f>Input!M$55</f>
        <v>0</v>
      </c>
      <c r="N152" s="365">
        <f>Input!N$55</f>
        <v>0</v>
      </c>
      <c r="O152" s="157"/>
      <c r="P152" s="158"/>
      <c r="Q152" s="148"/>
      <c r="R152" s="147" t="s">
        <v>242</v>
      </c>
    </row>
    <row r="153" spans="1:24" s="37" customFormat="1">
      <c r="C153" s="131" t="s">
        <v>489</v>
      </c>
      <c r="D153" s="131" t="s">
        <v>57</v>
      </c>
      <c r="E153" s="132" t="s">
        <v>78</v>
      </c>
      <c r="F153" s="131"/>
      <c r="G153" s="131"/>
      <c r="H153" s="131"/>
      <c r="I153" s="205"/>
      <c r="J153" s="156"/>
      <c r="K153" s="156"/>
      <c r="L153" s="156"/>
      <c r="M153" s="156"/>
      <c r="N153" s="365"/>
      <c r="O153" s="361"/>
      <c r="P153" s="208" t="e">
        <f>SUM(J144:N144)</f>
        <v>#DIV/0!</v>
      </c>
      <c r="Q153" s="161"/>
      <c r="R153" s="147" t="s">
        <v>242</v>
      </c>
    </row>
    <row r="154" spans="1:24" s="37" customFormat="1">
      <c r="A154" s="109"/>
      <c r="B154" s="109"/>
      <c r="C154" s="104"/>
      <c r="D154" s="104" t="s">
        <v>57</v>
      </c>
      <c r="E154" s="177" t="s">
        <v>393</v>
      </c>
      <c r="F154" s="131"/>
      <c r="G154" s="104"/>
      <c r="H154" s="104"/>
      <c r="I154" s="205"/>
      <c r="J154" s="156">
        <f>IF(J5=8,J152+$P$153,J152)</f>
        <v>0</v>
      </c>
      <c r="K154" s="156">
        <f>IF(K5=8,K152+$P$153,K152)</f>
        <v>0</v>
      </c>
      <c r="L154" s="156">
        <f>IF(L5=8,L152+$P$153,L152)</f>
        <v>0</v>
      </c>
      <c r="M154" s="156">
        <f>IF(M5=8,M152+$P$153,M152)</f>
        <v>0</v>
      </c>
      <c r="N154" s="365" t="e">
        <f>IF(N5=8,N152+$P$153,N152)</f>
        <v>#DIV/0!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408</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402</v>
      </c>
      <c r="F161" s="104"/>
      <c r="G161" s="104"/>
      <c r="H161" s="104"/>
      <c r="I161" s="104"/>
      <c r="J161" s="360">
        <f>I162</f>
        <v>0</v>
      </c>
      <c r="K161" s="360" t="e">
        <f t="shared" ref="K161:N161" si="21">J162</f>
        <v>#DIV/0!</v>
      </c>
      <c r="L161" s="360" t="e">
        <f t="shared" si="21"/>
        <v>#DIV/0!</v>
      </c>
      <c r="M161" s="360" t="e">
        <f t="shared" si="21"/>
        <v>#DIV/0!</v>
      </c>
      <c r="N161" s="363" t="e">
        <f t="shared" si="21"/>
        <v>#DIV/0!</v>
      </c>
      <c r="O161" s="131"/>
      <c r="P161" s="136"/>
      <c r="Q161" s="104"/>
      <c r="R161" s="147" t="s">
        <v>242</v>
      </c>
      <c r="T161" s="157"/>
      <c r="U161" s="157"/>
      <c r="V161" s="157"/>
      <c r="W161" s="157"/>
      <c r="X161" s="157"/>
    </row>
    <row r="162" spans="1:24" s="37" customFormat="1">
      <c r="A162" s="109"/>
      <c r="B162" s="109"/>
      <c r="C162" s="104"/>
      <c r="D162" s="104" t="s">
        <v>57</v>
      </c>
      <c r="E162" s="132" t="s">
        <v>403</v>
      </c>
      <c r="F162" s="104"/>
      <c r="G162" s="104"/>
      <c r="H162" s="104"/>
      <c r="I162" s="179"/>
      <c r="J162" s="360" t="e">
        <f>J161+J138*J$26</f>
        <v>#DIV/0!</v>
      </c>
      <c r="K162" s="360" t="e">
        <f t="shared" ref="K162:N162" si="22">K161+K138*K$26</f>
        <v>#DIV/0!</v>
      </c>
      <c r="L162" s="360" t="e">
        <f t="shared" si="22"/>
        <v>#DIV/0!</v>
      </c>
      <c r="M162" s="360" t="e">
        <f t="shared" si="22"/>
        <v>#DIV/0!</v>
      </c>
      <c r="N162" s="363" t="e">
        <f t="shared" si="22"/>
        <v>#DIV/0!</v>
      </c>
      <c r="O162" s="131"/>
      <c r="P162" s="136"/>
      <c r="Q162" s="104"/>
      <c r="R162" s="147" t="s">
        <v>242</v>
      </c>
      <c r="T162" s="157"/>
      <c r="U162" s="157"/>
      <c r="V162" s="157"/>
      <c r="W162" s="157"/>
      <c r="X162" s="157"/>
    </row>
    <row r="163" spans="1:24" s="37" customFormat="1">
      <c r="A163" s="109"/>
      <c r="B163" s="109"/>
      <c r="C163" s="104"/>
      <c r="D163" s="104" t="s">
        <v>57</v>
      </c>
      <c r="E163" s="132" t="s">
        <v>406</v>
      </c>
      <c r="F163" s="104"/>
      <c r="G163" s="104"/>
      <c r="H163" s="104"/>
      <c r="I163" s="104"/>
      <c r="J163" s="360" t="e">
        <f>(J162+J161)/2</f>
        <v>#DIV/0!</v>
      </c>
      <c r="K163" s="360" t="e">
        <f t="shared" ref="K163:N163" si="23">(K162+K161)/2</f>
        <v>#DIV/0!</v>
      </c>
      <c r="L163" s="360" t="e">
        <f t="shared" si="23"/>
        <v>#DIV/0!</v>
      </c>
      <c r="M163" s="360" t="e">
        <f t="shared" si="23"/>
        <v>#DIV/0!</v>
      </c>
      <c r="N163" s="363" t="e">
        <f t="shared" si="23"/>
        <v>#DIV/0!</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404</v>
      </c>
      <c r="F165" s="104"/>
      <c r="G165" s="104"/>
      <c r="H165" s="104"/>
      <c r="I165" s="104"/>
      <c r="J165" s="156">
        <f>I166</f>
        <v>0</v>
      </c>
      <c r="K165" s="156" t="e">
        <f t="shared" ref="K165:N165" si="24">J166</f>
        <v>#DIV/0!</v>
      </c>
      <c r="L165" s="156" t="e">
        <f t="shared" si="24"/>
        <v>#DIV/0!</v>
      </c>
      <c r="M165" s="156" t="e">
        <f t="shared" si="24"/>
        <v>#DIV/0!</v>
      </c>
      <c r="N165" s="365" t="e">
        <f t="shared" si="24"/>
        <v>#DIV/0!</v>
      </c>
      <c r="O165" s="131"/>
      <c r="P165" s="136"/>
      <c r="Q165" s="104"/>
      <c r="R165" s="147" t="s">
        <v>242</v>
      </c>
      <c r="T165" s="157"/>
      <c r="U165" s="157"/>
      <c r="V165" s="157"/>
      <c r="W165" s="157"/>
      <c r="X165" s="157"/>
    </row>
    <row r="166" spans="1:24" s="37" customFormat="1">
      <c r="A166" s="109"/>
      <c r="B166" s="109"/>
      <c r="C166" s="104"/>
      <c r="D166" s="104" t="s">
        <v>57</v>
      </c>
      <c r="E166" s="132" t="s">
        <v>405</v>
      </c>
      <c r="F166" s="104"/>
      <c r="G166" s="104"/>
      <c r="H166" s="104"/>
      <c r="I166" s="104"/>
      <c r="J166" s="156" t="e">
        <f>J165+J142*J$26</f>
        <v>#DIV/0!</v>
      </c>
      <c r="K166" s="156" t="e">
        <f t="shared" ref="K166:N166" si="25">K165+K142*K$26</f>
        <v>#DIV/0!</v>
      </c>
      <c r="L166" s="156" t="e">
        <f t="shared" si="25"/>
        <v>#DIV/0!</v>
      </c>
      <c r="M166" s="156" t="e">
        <f t="shared" si="25"/>
        <v>#DIV/0!</v>
      </c>
      <c r="N166" s="365" t="e">
        <f t="shared" si="25"/>
        <v>#DIV/0!</v>
      </c>
      <c r="O166" s="131"/>
      <c r="P166" s="136"/>
      <c r="Q166" s="104"/>
      <c r="R166" s="147" t="s">
        <v>242</v>
      </c>
      <c r="T166" s="157"/>
      <c r="U166" s="157"/>
      <c r="V166" s="157"/>
      <c r="W166" s="157"/>
      <c r="X166" s="157"/>
    </row>
    <row r="167" spans="1:24" s="37" customFormat="1">
      <c r="A167" s="109"/>
      <c r="B167" s="109"/>
      <c r="C167" s="104"/>
      <c r="D167" s="104" t="s">
        <v>57</v>
      </c>
      <c r="E167" s="132" t="s">
        <v>407</v>
      </c>
      <c r="F167" s="104"/>
      <c r="G167" s="104"/>
      <c r="H167" s="104"/>
      <c r="I167" s="104"/>
      <c r="J167" s="156" t="e">
        <f>(J166+J165)/2</f>
        <v>#DIV/0!</v>
      </c>
      <c r="K167" s="156" t="e">
        <f t="shared" ref="K167" si="26">(K166+K165)/2</f>
        <v>#DIV/0!</v>
      </c>
      <c r="L167" s="156" t="e">
        <f t="shared" ref="L167" si="27">(L166+L165)/2</f>
        <v>#DIV/0!</v>
      </c>
      <c r="M167" s="156" t="e">
        <f t="shared" ref="M167" si="28">(M166+M165)/2</f>
        <v>#DIV/0!</v>
      </c>
      <c r="N167" s="365" t="e">
        <f t="shared" ref="N167" si="29">(N166+N165)/2</f>
        <v>#DIV/0!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409</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402</v>
      </c>
      <c r="F171" s="104"/>
      <c r="G171" s="104"/>
      <c r="H171" s="104"/>
      <c r="I171" s="104"/>
      <c r="J171" s="360">
        <f>I172</f>
        <v>0</v>
      </c>
      <c r="K171" s="360" t="e">
        <f t="shared" ref="K171:N171" si="30">J172</f>
        <v>#DIV/0!</v>
      </c>
      <c r="L171" s="360" t="e">
        <f t="shared" si="30"/>
        <v>#DIV/0!</v>
      </c>
      <c r="M171" s="360" t="e">
        <f t="shared" si="30"/>
        <v>#DIV/0!</v>
      </c>
      <c r="N171" s="363" t="e">
        <f t="shared" si="30"/>
        <v>#DIV/0!</v>
      </c>
      <c r="O171" s="131"/>
      <c r="P171" s="136"/>
      <c r="Q171" s="104"/>
      <c r="R171" s="147" t="s">
        <v>242</v>
      </c>
      <c r="T171" s="157"/>
      <c r="U171" s="157"/>
      <c r="V171" s="157"/>
      <c r="W171" s="157"/>
      <c r="X171" s="157"/>
    </row>
    <row r="172" spans="1:24" s="37" customFormat="1">
      <c r="A172" s="109"/>
      <c r="B172" s="109"/>
      <c r="C172" s="104"/>
      <c r="D172" s="104" t="s">
        <v>57</v>
      </c>
      <c r="E172" s="132" t="s">
        <v>403</v>
      </c>
      <c r="F172" s="104"/>
      <c r="G172" s="104"/>
      <c r="H172" s="104"/>
      <c r="I172" s="179"/>
      <c r="J172" s="360" t="e">
        <f>J171+J139*J$15</f>
        <v>#DIV/0!</v>
      </c>
      <c r="K172" s="360" t="e">
        <f t="shared" ref="K172:N172" si="31">K171+K139*K$15</f>
        <v>#DIV/0!</v>
      </c>
      <c r="L172" s="360" t="e">
        <f t="shared" si="31"/>
        <v>#DIV/0!</v>
      </c>
      <c r="M172" s="360" t="e">
        <f t="shared" si="31"/>
        <v>#DIV/0!</v>
      </c>
      <c r="N172" s="363" t="e">
        <f t="shared" si="31"/>
        <v>#DIV/0!</v>
      </c>
      <c r="O172" s="131"/>
      <c r="P172" s="136"/>
      <c r="Q172" s="104"/>
      <c r="R172" s="147" t="s">
        <v>242</v>
      </c>
      <c r="T172" s="157"/>
      <c r="U172" s="157"/>
      <c r="V172" s="157"/>
      <c r="W172" s="157"/>
      <c r="X172" s="157"/>
    </row>
    <row r="173" spans="1:24" s="37" customFormat="1">
      <c r="A173" s="109"/>
      <c r="B173" s="109"/>
      <c r="C173" s="104"/>
      <c r="D173" s="104" t="s">
        <v>57</v>
      </c>
      <c r="E173" s="132" t="s">
        <v>406</v>
      </c>
      <c r="F173" s="104"/>
      <c r="G173" s="104"/>
      <c r="H173" s="104"/>
      <c r="I173" s="104"/>
      <c r="J173" s="360" t="e">
        <f>(J172+J171)/2</f>
        <v>#DIV/0!</v>
      </c>
      <c r="K173" s="360" t="e">
        <f t="shared" ref="K173" si="32">(K172+K171)/2</f>
        <v>#DIV/0!</v>
      </c>
      <c r="L173" s="360" t="e">
        <f t="shared" ref="L173" si="33">(L172+L171)/2</f>
        <v>#DIV/0!</v>
      </c>
      <c r="M173" s="360" t="e">
        <f t="shared" ref="M173" si="34">(M172+M171)/2</f>
        <v>#DIV/0!</v>
      </c>
      <c r="N173" s="363" t="e">
        <f t="shared" ref="N173" si="35">(N172+N171)/2</f>
        <v>#DIV/0!</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404</v>
      </c>
      <c r="F175" s="104"/>
      <c r="G175" s="104"/>
      <c r="H175" s="104"/>
      <c r="I175" s="104"/>
      <c r="J175" s="360">
        <f>I176</f>
        <v>0</v>
      </c>
      <c r="K175" s="360" t="e">
        <f t="shared" ref="K175:N175" si="36">J176</f>
        <v>#DIV/0!</v>
      </c>
      <c r="L175" s="360" t="e">
        <f t="shared" si="36"/>
        <v>#DIV/0!</v>
      </c>
      <c r="M175" s="360" t="e">
        <f t="shared" si="36"/>
        <v>#DIV/0!</v>
      </c>
      <c r="N175" s="363" t="e">
        <f t="shared" si="36"/>
        <v>#DIV/0!</v>
      </c>
      <c r="O175" s="131"/>
      <c r="P175" s="136"/>
      <c r="Q175" s="104"/>
      <c r="R175" s="147" t="s">
        <v>242</v>
      </c>
      <c r="T175" s="157"/>
      <c r="U175" s="157"/>
      <c r="V175" s="157"/>
      <c r="W175" s="157"/>
      <c r="X175" s="157"/>
    </row>
    <row r="176" spans="1:24" s="37" customFormat="1">
      <c r="A176" s="109"/>
      <c r="B176" s="109"/>
      <c r="C176" s="104"/>
      <c r="D176" s="104" t="s">
        <v>57</v>
      </c>
      <c r="E176" s="132" t="s">
        <v>405</v>
      </c>
      <c r="F176" s="104"/>
      <c r="G176" s="104"/>
      <c r="H176" s="104"/>
      <c r="I176" s="104"/>
      <c r="J176" s="360" t="e">
        <f>J175+J143*J$15</f>
        <v>#DIV/0!</v>
      </c>
      <c r="K176" s="360" t="e">
        <f t="shared" ref="K176:N176" si="37">K175+K143*K$15</f>
        <v>#DIV/0!</v>
      </c>
      <c r="L176" s="360" t="e">
        <f t="shared" si="37"/>
        <v>#DIV/0!</v>
      </c>
      <c r="M176" s="360" t="e">
        <f t="shared" si="37"/>
        <v>#DIV/0!</v>
      </c>
      <c r="N176" s="363" t="e">
        <f t="shared" si="37"/>
        <v>#DIV/0!</v>
      </c>
      <c r="O176" s="131"/>
      <c r="P176" s="136"/>
      <c r="Q176" s="104"/>
      <c r="R176" s="147" t="s">
        <v>242</v>
      </c>
      <c r="T176" s="157"/>
      <c r="U176" s="157"/>
      <c r="V176" s="157"/>
      <c r="W176" s="157"/>
      <c r="X176" s="157"/>
    </row>
    <row r="177" spans="1:24" s="37" customFormat="1">
      <c r="A177" s="109"/>
      <c r="B177" s="109"/>
      <c r="C177" s="104"/>
      <c r="D177" s="104" t="s">
        <v>57</v>
      </c>
      <c r="E177" s="132" t="s">
        <v>407</v>
      </c>
      <c r="F177" s="104"/>
      <c r="G177" s="104"/>
      <c r="H177" s="104"/>
      <c r="I177" s="104"/>
      <c r="J177" s="360" t="e">
        <f>(J176+J175)/2</f>
        <v>#DIV/0!</v>
      </c>
      <c r="K177" s="360" t="e">
        <f t="shared" ref="K177" si="38">(K176+K175)/2</f>
        <v>#DIV/0!</v>
      </c>
      <c r="L177" s="360" t="e">
        <f t="shared" ref="L177" si="39">(L176+L175)/2</f>
        <v>#DIV/0!</v>
      </c>
      <c r="M177" s="360" t="e">
        <f t="shared" ref="M177" si="40">(M176+M175)/2</f>
        <v>#DIV/0!</v>
      </c>
      <c r="N177" s="363" t="e">
        <f t="shared" ref="N177" si="41">(N176+N175)/2</f>
        <v>#DIV/0!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410</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t="e">
        <f>(J$139*J$15)-(J$138*J$26)</f>
        <v>#DIV/0!</v>
      </c>
      <c r="K181" s="156" t="e">
        <f>(K$139*K$15)-(K$138*K$26)</f>
        <v>#DIV/0!</v>
      </c>
      <c r="L181" s="156" t="e">
        <f>(L$139*L$15)-(L$138*L$26)</f>
        <v>#DIV/0!</v>
      </c>
      <c r="M181" s="156" t="e">
        <f>(M$139*M$15)-(M$138*M$26)</f>
        <v>#DIV/0!</v>
      </c>
      <c r="N181" s="365" t="e">
        <f>(N$139*N$15)-(N$138*N$26)</f>
        <v>#DIV/0!</v>
      </c>
      <c r="O181" s="157"/>
      <c r="P181" s="158"/>
      <c r="Q181" s="148"/>
      <c r="R181" s="147" t="s">
        <v>242</v>
      </c>
    </row>
    <row r="182" spans="1:24" s="37" customFormat="1">
      <c r="C182" s="131"/>
      <c r="D182" s="153" t="s">
        <v>57</v>
      </c>
      <c r="E182" s="154" t="s">
        <v>247</v>
      </c>
      <c r="F182" s="155"/>
      <c r="G182" s="148"/>
      <c r="H182" s="148"/>
      <c r="I182" s="148"/>
      <c r="J182" s="156" t="e">
        <f>(J$143*J$15)-(J$142*J$26)</f>
        <v>#DIV/0!</v>
      </c>
      <c r="K182" s="156" t="e">
        <f>(K$143*K$15)-(K$142*K$26)</f>
        <v>#DIV/0!</v>
      </c>
      <c r="L182" s="156" t="e">
        <f>(L$143*L$15)-(L$142*L$26)</f>
        <v>#DIV/0!</v>
      </c>
      <c r="M182" s="156" t="e">
        <f>(M$143*M$15)-(M$142*M$26)</f>
        <v>#DIV/0!</v>
      </c>
      <c r="N182" s="365" t="e">
        <f>(N$143*N$15)-(N$142*N$26)</f>
        <v>#DIV/0!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t="e">
        <f>(J173-J163)*Input!$O$59</f>
        <v>#DIV/0!</v>
      </c>
      <c r="K184" s="156" t="e">
        <f>(K173-K163)*Input!$O$59</f>
        <v>#DIV/0!</v>
      </c>
      <c r="L184" s="156" t="e">
        <f>(L173-L163)*Input!$O$59</f>
        <v>#DIV/0!</v>
      </c>
      <c r="M184" s="156" t="e">
        <f>(M173-M163)*Input!$O$59</f>
        <v>#DIV/0!</v>
      </c>
      <c r="N184" s="365" t="e">
        <f>(N173-N163)*Input!$O$59</f>
        <v>#DIV/0!</v>
      </c>
      <c r="O184" s="157"/>
      <c r="P184" s="158"/>
      <c r="Q184" s="148"/>
      <c r="R184" s="147" t="s">
        <v>242</v>
      </c>
    </row>
    <row r="185" spans="1:24" s="37" customFormat="1">
      <c r="C185" s="131"/>
      <c r="D185" s="153" t="s">
        <v>57</v>
      </c>
      <c r="E185" s="154" t="s">
        <v>249</v>
      </c>
      <c r="F185" s="155"/>
      <c r="G185" s="148"/>
      <c r="H185" s="148"/>
      <c r="I185" s="148"/>
      <c r="J185" s="156" t="e">
        <f>(J177-J167)*Input!$O$59</f>
        <v>#DIV/0!</v>
      </c>
      <c r="K185" s="156" t="e">
        <f>(K177-K167)*Input!$O$59</f>
        <v>#DIV/0!</v>
      </c>
      <c r="L185" s="156" t="e">
        <f>(L177-L167)*Input!$O$59</f>
        <v>#DIV/0!</v>
      </c>
      <c r="M185" s="156" t="e">
        <f>(M177-M167)*Input!$O$59</f>
        <v>#DIV/0!</v>
      </c>
      <c r="N185" s="365" t="e">
        <f>(N177-N167)*Input!$O$59</f>
        <v>#DIV/0!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t="e">
        <f>$P$130*J63/SUM($J$63:$N$63)</f>
        <v>#DIV/0!</v>
      </c>
      <c r="K187" s="156" t="e">
        <f>$P$130*K63/SUM($J$63:$N$63)</f>
        <v>#DIV/0!</v>
      </c>
      <c r="L187" s="156" t="e">
        <f>$P$130*L63/SUM($J$63:$N$63)</f>
        <v>#DIV/0!</v>
      </c>
      <c r="M187" s="156" t="e">
        <f>$P$130*M63/SUM($J$63:$N$63)</f>
        <v>#DIV/0!</v>
      </c>
      <c r="N187" s="365" t="e">
        <f>$P$130*N63/SUM($J$63:$N$63)</f>
        <v>#DIV/0!</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411</v>
      </c>
      <c r="F190" s="155"/>
      <c r="G190" s="148"/>
      <c r="H190" s="148"/>
      <c r="I190" s="148"/>
      <c r="J190" s="156" t="e">
        <f>J187+J184</f>
        <v>#DIV/0!</v>
      </c>
      <c r="K190" s="156" t="e">
        <f t="shared" ref="K190:N190" si="42">K187+K184</f>
        <v>#DIV/0!</v>
      </c>
      <c r="L190" s="156" t="e">
        <f t="shared" si="42"/>
        <v>#DIV/0!</v>
      </c>
      <c r="M190" s="156" t="e">
        <f t="shared" si="42"/>
        <v>#DIV/0!</v>
      </c>
      <c r="N190" s="365" t="e">
        <f t="shared" si="42"/>
        <v>#DIV/0!</v>
      </c>
      <c r="O190" s="157"/>
      <c r="P190" s="158"/>
      <c r="Q190" s="148"/>
      <c r="R190" s="147" t="s">
        <v>242</v>
      </c>
    </row>
    <row r="191" spans="1:24" s="37" customFormat="1">
      <c r="C191" s="131"/>
      <c r="D191" s="153" t="s">
        <v>57</v>
      </c>
      <c r="E191" s="154" t="s">
        <v>412</v>
      </c>
      <c r="F191" s="155"/>
      <c r="G191" s="148"/>
      <c r="H191" s="148"/>
      <c r="I191" s="148"/>
      <c r="J191" s="156" t="e">
        <f>J188+J185</f>
        <v>#DIV/0!</v>
      </c>
      <c r="K191" s="156" t="e">
        <f t="shared" ref="K191:N191" si="43">K188+K185</f>
        <v>#DIV/0!</v>
      </c>
      <c r="L191" s="156" t="e">
        <f t="shared" si="43"/>
        <v>#DIV/0!</v>
      </c>
      <c r="M191" s="156" t="e">
        <f t="shared" si="43"/>
        <v>#DIV/0!</v>
      </c>
      <c r="N191" s="365" t="e">
        <f t="shared" si="43"/>
        <v>#DIV/0!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413</v>
      </c>
      <c r="F193" s="104"/>
      <c r="G193" s="104"/>
      <c r="H193" s="104"/>
      <c r="I193" s="104"/>
      <c r="J193" s="156" t="e">
        <f>IF(Input!$O$156=0,(J190/(1+Input!$O$60)^J$6),(J190/(1+Input!$O$59)^J$6))</f>
        <v>#DIV/0!</v>
      </c>
      <c r="K193" s="156" t="e">
        <f>IF(Input!$O$156=0,(K190/(1+Input!$O$60)^K$6),(K190/(1+Input!$O$59)^K$6))</f>
        <v>#DIV/0!</v>
      </c>
      <c r="L193" s="156" t="e">
        <f>IF(Input!$O$156=0,(L190/(1+Input!$O$60)^L$6),(L190/(1+Input!$O$59)^L$6))</f>
        <v>#DIV/0!</v>
      </c>
      <c r="M193" s="156" t="e">
        <f>IF(Input!$O$156=0,(M190/(1+Input!$O$60)^M$6),(M190/(1+Input!$O$59)^M$6))</f>
        <v>#DIV/0!</v>
      </c>
      <c r="N193" s="665" t="e">
        <f>IF(Input!$O$156=0,(N190/(1+Input!$O$60)^N$6),(N190/(1+Input!$O$59)^N$6))</f>
        <v>#DIV/0!</v>
      </c>
      <c r="O193" s="109"/>
      <c r="P193" s="622" t="e">
        <f>SUM(J193:N193)</f>
        <v>#DIV/0!</v>
      </c>
      <c r="Q193" s="104"/>
      <c r="R193" s="147" t="s">
        <v>242</v>
      </c>
    </row>
    <row r="194" spans="1:20" s="37" customFormat="1">
      <c r="A194" s="109"/>
      <c r="B194" s="109"/>
      <c r="C194" s="104"/>
      <c r="D194" s="104" t="s">
        <v>57</v>
      </c>
      <c r="E194" s="177" t="s">
        <v>414</v>
      </c>
      <c r="F194" s="104"/>
      <c r="G194" s="104"/>
      <c r="H194" s="104"/>
      <c r="I194" s="104"/>
      <c r="J194" s="156" t="e">
        <f>IF(Input!$O$156=0,(J191/(1+Input!$O$60)^J$6),(J191/(1+Input!$O$59)^J$6))</f>
        <v>#DIV/0!</v>
      </c>
      <c r="K194" s="156" t="e">
        <f>IF(Input!$O$156=0,(K191/(1+Input!$O$60)^K$6),(K191/(1+Input!$O$59)^K$6))</f>
        <v>#DIV/0!</v>
      </c>
      <c r="L194" s="156" t="e">
        <f>IF(Input!$O$156=0,(L191/(1+Input!$O$60)^L$6),(L191/(1+Input!$O$59)^L$6))</f>
        <v>#DIV/0!</v>
      </c>
      <c r="M194" s="156" t="e">
        <f>IF(Input!$O$156=0,(M191/(1+Input!$O$60)^M$6),(M191/(1+Input!$O$59)^M$6))</f>
        <v>#DIV/0!</v>
      </c>
      <c r="N194" s="665" t="e">
        <f>IF(Input!$O$156=0,(N191/(1+Input!$O$60)^N$6),(N191/(1+Input!$O$59)^N$6))</f>
        <v>#DIV/0!</v>
      </c>
      <c r="O194" s="368"/>
      <c r="P194" s="622" t="e">
        <f>SUM(J194:N194)</f>
        <v>#DIV/0!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417</v>
      </c>
      <c r="F196" s="104"/>
      <c r="G196" s="104"/>
      <c r="H196" s="104"/>
      <c r="I196" s="104"/>
      <c r="J196" s="156" t="e">
        <f>J193*$L$13/$G$13</f>
        <v>#DIV/0!</v>
      </c>
      <c r="K196" s="156" t="e">
        <f t="shared" ref="K196:N197" si="44">K193*$L$13/$G$13</f>
        <v>#DIV/0!</v>
      </c>
      <c r="L196" s="156" t="e">
        <f t="shared" si="44"/>
        <v>#DIV/0!</v>
      </c>
      <c r="M196" s="156" t="e">
        <f t="shared" si="44"/>
        <v>#DIV/0!</v>
      </c>
      <c r="N196" s="365" t="e">
        <f t="shared" si="44"/>
        <v>#DIV/0!</v>
      </c>
      <c r="O196" s="109"/>
      <c r="P196" s="622" t="e">
        <f>P193*$L$13/$G$13</f>
        <v>#DIV/0!</v>
      </c>
      <c r="Q196" s="104"/>
      <c r="R196" s="160" t="s">
        <v>419</v>
      </c>
    </row>
    <row r="197" spans="1:20" s="37" customFormat="1">
      <c r="A197" s="109"/>
      <c r="B197" s="109"/>
      <c r="C197" s="131"/>
      <c r="D197" s="104" t="s">
        <v>57</v>
      </c>
      <c r="E197" s="177" t="s">
        <v>418</v>
      </c>
      <c r="F197" s="104"/>
      <c r="G197" s="104"/>
      <c r="H197" s="131"/>
      <c r="I197" s="131"/>
      <c r="J197" s="156" t="e">
        <f>J194*$L$13/$G$13</f>
        <v>#DIV/0!</v>
      </c>
      <c r="K197" s="156" t="e">
        <f t="shared" si="44"/>
        <v>#DIV/0!</v>
      </c>
      <c r="L197" s="156" t="e">
        <f t="shared" si="44"/>
        <v>#DIV/0!</v>
      </c>
      <c r="M197" s="156" t="e">
        <f t="shared" si="44"/>
        <v>#DIV/0!</v>
      </c>
      <c r="N197" s="365" t="e">
        <f t="shared" si="44"/>
        <v>#DIV/0!</v>
      </c>
      <c r="O197" s="368"/>
      <c r="P197" s="622" t="e">
        <f>P194*$L$13/$G$13</f>
        <v>#DIV/0!</v>
      </c>
      <c r="Q197" s="131"/>
      <c r="R197" s="147" t="s">
        <v>419</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616</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9"/>
    </row>
    <row r="201" spans="1:20" s="37" customFormat="1">
      <c r="A201" s="109"/>
      <c r="B201" s="109"/>
      <c r="C201" s="104" t="s">
        <v>603</v>
      </c>
      <c r="D201" s="104" t="s">
        <v>57</v>
      </c>
      <c r="E201" s="132" t="str">
        <f>Calc!E149</f>
        <v>Water: Ex post RCV adjustment</v>
      </c>
      <c r="G201" s="104"/>
      <c r="H201" s="104"/>
      <c r="I201" s="104"/>
      <c r="J201" s="156"/>
      <c r="K201" s="156"/>
      <c r="L201" s="156"/>
      <c r="M201" s="156"/>
      <c r="N201" s="365"/>
      <c r="O201" s="109"/>
      <c r="P201" s="622" t="e">
        <f>P149*$L$13/$G$13</f>
        <v>#DIV/0!</v>
      </c>
      <c r="Q201" s="104"/>
      <c r="R201" s="147" t="s">
        <v>419</v>
      </c>
      <c r="S201" s="660"/>
      <c r="T201" s="660"/>
    </row>
    <row r="202" spans="1:20" s="37" customFormat="1">
      <c r="A202" s="109"/>
      <c r="B202" s="109"/>
      <c r="C202" s="104" t="s">
        <v>604</v>
      </c>
      <c r="D202" s="104" t="s">
        <v>57</v>
      </c>
      <c r="E202" s="132" t="str">
        <f>Calc!E124</f>
        <v>Water: Total reward/(penalty)</v>
      </c>
      <c r="G202" s="104"/>
      <c r="H202" s="104"/>
      <c r="I202" s="104"/>
      <c r="J202" s="156"/>
      <c r="K202" s="156"/>
      <c r="L202" s="156"/>
      <c r="M202" s="156"/>
      <c r="N202" s="365"/>
      <c r="O202" s="109"/>
      <c r="P202" s="622" t="e">
        <f>P124*$L$13/$G$13</f>
        <v>#DIV/0!</v>
      </c>
      <c r="Q202" s="104"/>
      <c r="R202" s="147" t="s">
        <v>419</v>
      </c>
      <c r="S202" s="660"/>
    </row>
    <row r="203" spans="1:20" s="37" customFormat="1">
      <c r="A203" s="109"/>
      <c r="B203" s="109"/>
      <c r="C203" s="104" t="s">
        <v>605</v>
      </c>
      <c r="D203" s="104" t="s">
        <v>57</v>
      </c>
      <c r="E203" s="132" t="str">
        <f>Calc!E127</f>
        <v>Water: Additional income (applied at FD)</v>
      </c>
      <c r="G203" s="104"/>
      <c r="H203" s="104"/>
      <c r="I203" s="104"/>
      <c r="J203" s="156"/>
      <c r="K203" s="156"/>
      <c r="L203" s="156"/>
      <c r="M203" s="156"/>
      <c r="N203" s="365"/>
      <c r="O203" s="109"/>
      <c r="P203" s="622" t="e">
        <f>SUM(J127:N127)*$L$13/$G$13</f>
        <v>#DIV/0!</v>
      </c>
      <c r="Q203" s="104"/>
      <c r="R203" s="147" t="s">
        <v>419</v>
      </c>
      <c r="S203" s="660"/>
    </row>
    <row r="204" spans="1:20" s="37" customFormat="1">
      <c r="A204" s="109"/>
      <c r="B204" s="109"/>
      <c r="C204" s="104" t="s">
        <v>606</v>
      </c>
      <c r="D204" s="104" t="s">
        <v>57</v>
      </c>
      <c r="E204" s="132" t="str">
        <f>Calc!E187</f>
        <v>Water: Ex post reward/penalty</v>
      </c>
      <c r="G204" s="104"/>
      <c r="H204" s="104"/>
      <c r="I204" s="104"/>
      <c r="J204" s="156"/>
      <c r="K204" s="156"/>
      <c r="L204" s="156"/>
      <c r="M204" s="156"/>
      <c r="N204" s="365"/>
      <c r="O204" s="109"/>
      <c r="P204" s="622" t="e">
        <f>SUM(J187:N187)*$L$13/$G$13</f>
        <v>#DIV/0!</v>
      </c>
      <c r="Q204" s="104"/>
      <c r="R204" s="147" t="s">
        <v>419</v>
      </c>
      <c r="S204" s="660"/>
    </row>
    <row r="205" spans="1:20" s="37" customFormat="1">
      <c r="A205" s="109"/>
      <c r="B205" s="109"/>
      <c r="C205" s="104" t="s">
        <v>607</v>
      </c>
      <c r="D205" s="104" t="s">
        <v>57</v>
      </c>
      <c r="E205" s="132" t="str">
        <f>Calc!E184</f>
        <v>Water: Ex post financing cost of under/(overfunded) capex</v>
      </c>
      <c r="G205" s="104"/>
      <c r="H205" s="104"/>
      <c r="I205" s="104"/>
      <c r="J205" s="156"/>
      <c r="K205" s="156"/>
      <c r="L205" s="156"/>
      <c r="M205" s="156"/>
      <c r="N205" s="365"/>
      <c r="O205" s="663"/>
      <c r="P205" s="622" t="e">
        <f>SUM(J184:N184)*$L$13/$G$13</f>
        <v>#DIV/0!</v>
      </c>
      <c r="Q205" s="104"/>
      <c r="R205" s="147" t="s">
        <v>419</v>
      </c>
      <c r="S205" s="660"/>
    </row>
    <row r="206" spans="1:20" s="37" customFormat="1">
      <c r="A206" s="109"/>
      <c r="B206" s="109"/>
      <c r="C206" s="104" t="s">
        <v>608</v>
      </c>
      <c r="D206" s="104" t="s">
        <v>57</v>
      </c>
      <c r="E206" s="132" t="str">
        <f>Calc!E190</f>
        <v>Water: Ex post total revenue adjustment</v>
      </c>
      <c r="G206" s="104"/>
      <c r="H206" s="104"/>
      <c r="I206" s="104"/>
      <c r="J206" s="156"/>
      <c r="K206" s="156"/>
      <c r="L206" s="156"/>
      <c r="M206" s="156"/>
      <c r="N206" s="365"/>
      <c r="O206" s="109"/>
      <c r="P206" s="622" t="e">
        <f>SUM(J190:N190)*$L$13/$G$13</f>
        <v>#DIV/0!</v>
      </c>
      <c r="Q206" s="104"/>
      <c r="R206" s="147" t="s">
        <v>419</v>
      </c>
      <c r="S206" s="660"/>
      <c r="T206" s="660"/>
    </row>
    <row r="207" spans="1:20" s="37" customFormat="1">
      <c r="A207" s="109"/>
      <c r="B207" s="109"/>
      <c r="C207" s="104" t="s">
        <v>609</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t="e">
        <f>P196</f>
        <v>#DIV/0!</v>
      </c>
      <c r="Q207" s="104"/>
      <c r="R207" s="147" t="s">
        <v>419</v>
      </c>
      <c r="S207" s="660"/>
    </row>
    <row r="208" spans="1:20" s="37" customFormat="1">
      <c r="A208" s="109"/>
      <c r="B208" s="109"/>
      <c r="C208" s="104"/>
      <c r="D208" s="104"/>
      <c r="E208" s="132"/>
      <c r="G208" s="104"/>
      <c r="H208" s="104"/>
      <c r="I208" s="104"/>
      <c r="J208" s="156"/>
      <c r="K208" s="156"/>
      <c r="L208" s="156"/>
      <c r="M208" s="156"/>
      <c r="N208" s="365"/>
      <c r="O208" s="109"/>
      <c r="P208" s="622"/>
      <c r="Q208" s="104"/>
      <c r="R208" s="147"/>
      <c r="S208" s="660"/>
    </row>
    <row r="209" spans="1:20" s="37" customFormat="1">
      <c r="A209" s="109"/>
      <c r="B209" s="109"/>
      <c r="C209" s="104" t="s">
        <v>610</v>
      </c>
      <c r="D209" s="104" t="s">
        <v>57</v>
      </c>
      <c r="E209" s="132" t="str">
        <f>Calc!E153</f>
        <v>Sewerage: Ex post RCV adjustment</v>
      </c>
      <c r="G209" s="104"/>
      <c r="H209" s="104"/>
      <c r="I209" s="104"/>
      <c r="J209" s="156"/>
      <c r="K209" s="156"/>
      <c r="L209" s="156"/>
      <c r="M209" s="156"/>
      <c r="N209" s="365"/>
      <c r="O209" s="109"/>
      <c r="P209" s="622" t="e">
        <f>P153*$L$13/$G$13</f>
        <v>#DIV/0!</v>
      </c>
      <c r="Q209" s="104"/>
      <c r="R209" s="147" t="s">
        <v>419</v>
      </c>
      <c r="S209" s="660"/>
      <c r="T209" s="660"/>
    </row>
    <row r="210" spans="1:20" s="37" customFormat="1">
      <c r="A210" s="109"/>
      <c r="B210" s="109"/>
      <c r="C210" s="104" t="s">
        <v>611</v>
      </c>
      <c r="D210" s="104" t="s">
        <v>57</v>
      </c>
      <c r="E210" s="132" t="str">
        <f>Calc!E125</f>
        <v>Sewerage: Total reward/(penalty)</v>
      </c>
      <c r="G210" s="104"/>
      <c r="H210" s="104"/>
      <c r="I210" s="104"/>
      <c r="J210" s="156"/>
      <c r="K210" s="156"/>
      <c r="L210" s="156"/>
      <c r="M210" s="156"/>
      <c r="N210" s="365"/>
      <c r="O210" s="109"/>
      <c r="P210" s="622" t="e">
        <f>P125*$L$13/$G$13</f>
        <v>#DIV/0!</v>
      </c>
      <c r="Q210" s="104"/>
      <c r="R210" s="147" t="s">
        <v>419</v>
      </c>
      <c r="S210" s="660"/>
    </row>
    <row r="211" spans="1:20" s="37" customFormat="1">
      <c r="A211" s="109"/>
      <c r="B211" s="109"/>
      <c r="C211" s="104" t="s">
        <v>612</v>
      </c>
      <c r="D211" s="104" t="s">
        <v>57</v>
      </c>
      <c r="E211" s="132" t="str">
        <f>Calc!E128</f>
        <v>Sewerage: Additional income (applied at FD)</v>
      </c>
      <c r="G211" s="104"/>
      <c r="H211" s="104"/>
      <c r="I211" s="104"/>
      <c r="J211" s="156"/>
      <c r="K211" s="156"/>
      <c r="L211" s="156"/>
      <c r="M211" s="156"/>
      <c r="N211" s="365"/>
      <c r="O211" s="109"/>
      <c r="P211" s="622" t="e">
        <f>SUM(J128:N128)*$L$13/$G$13</f>
        <v>#DIV/0!</v>
      </c>
      <c r="Q211" s="104"/>
      <c r="R211" s="147" t="s">
        <v>419</v>
      </c>
      <c r="S211" s="660"/>
    </row>
    <row r="212" spans="1:20" s="37" customFormat="1">
      <c r="A212" s="109"/>
      <c r="B212" s="109"/>
      <c r="C212" s="104" t="s">
        <v>613</v>
      </c>
      <c r="D212" s="104" t="s">
        <v>57</v>
      </c>
      <c r="E212" s="132" t="str">
        <f>Calc!E188</f>
        <v>Sewerage: Ex post reward/penalty</v>
      </c>
      <c r="G212" s="104"/>
      <c r="H212" s="104"/>
      <c r="I212" s="104"/>
      <c r="J212" s="156"/>
      <c r="K212" s="156"/>
      <c r="L212" s="156"/>
      <c r="M212" s="156"/>
      <c r="N212" s="365"/>
      <c r="O212" s="109"/>
      <c r="P212" s="622" t="e">
        <f>SUM(J188:N188)*$L$13/$G$13</f>
        <v>#DIV/0!</v>
      </c>
      <c r="Q212" s="104"/>
      <c r="R212" s="147" t="s">
        <v>419</v>
      </c>
      <c r="S212" s="660"/>
    </row>
    <row r="213" spans="1:20" s="37" customFormat="1">
      <c r="A213" s="109"/>
      <c r="B213" s="109"/>
      <c r="C213" s="104" t="s">
        <v>614</v>
      </c>
      <c r="D213" s="104" t="s">
        <v>57</v>
      </c>
      <c r="E213" s="132" t="str">
        <f>Calc!E185</f>
        <v>Sewerage: Ex post financing cost of under/(overfunded) capex</v>
      </c>
      <c r="G213" s="104"/>
      <c r="H213" s="104"/>
      <c r="I213" s="104"/>
      <c r="J213" s="156"/>
      <c r="K213" s="156"/>
      <c r="L213" s="156"/>
      <c r="M213" s="156"/>
      <c r="N213" s="365"/>
      <c r="O213" s="109"/>
      <c r="P213" s="622" t="e">
        <f>SUM(J185:N185)*$L$13/$G$13</f>
        <v>#DIV/0!</v>
      </c>
      <c r="Q213" s="104"/>
      <c r="R213" s="147" t="s">
        <v>419</v>
      </c>
      <c r="S213" s="660"/>
    </row>
    <row r="214" spans="1:20" s="37" customFormat="1">
      <c r="A214" s="109"/>
      <c r="B214" s="109"/>
      <c r="C214" s="104" t="s">
        <v>615</v>
      </c>
      <c r="D214" s="104" t="s">
        <v>57</v>
      </c>
      <c r="E214" s="132" t="str">
        <f>Calc!E191</f>
        <v>Sewerage: Ex post total revenue adjustment</v>
      </c>
      <c r="G214" s="104"/>
      <c r="H214" s="104"/>
      <c r="I214" s="104"/>
      <c r="J214" s="156"/>
      <c r="K214" s="156"/>
      <c r="L214" s="156"/>
      <c r="M214" s="156"/>
      <c r="N214" s="365"/>
      <c r="O214" s="109"/>
      <c r="P214" s="622" t="e">
        <f>SUM(J191:N191)*$L$13/$G$13</f>
        <v>#DIV/0!</v>
      </c>
      <c r="Q214" s="104"/>
      <c r="R214" s="147" t="s">
        <v>419</v>
      </c>
      <c r="S214" s="660"/>
    </row>
    <row r="215" spans="1:20" s="37" customFormat="1">
      <c r="A215" s="109"/>
      <c r="B215" s="109"/>
      <c r="C215" s="104" t="s">
        <v>623</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t="e">
        <f>P197</f>
        <v>#DIV/0!</v>
      </c>
      <c r="Q215" s="104"/>
      <c r="R215" s="147" t="s">
        <v>419</v>
      </c>
      <c r="S215" s="660"/>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5" right="0.75" top="1" bottom="1" header="0.5" footer="0.5"/>
  <pageSetup paperSize="8" scale="76" fitToHeight="0" orientation="landscape" r:id="rId1"/>
  <headerFooter alignWithMargins="0"/>
  <rowBreaks count="2" manualBreakCount="2">
    <brk id="72" max="36" man="1"/>
    <brk id="133" max="3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127" activePane="bottomRight" state="frozen"/>
      <selection pane="topRight" activeCell="G1" sqref="G1"/>
      <selection pane="bottomLeft" activeCell="A8" sqref="A8"/>
      <selection pane="bottomRight" activeCell="H147" sqref="H147"/>
    </sheetView>
  </sheetViews>
  <sheetFormatPr defaultColWidth="9.140625" defaultRowHeight="12.75"/>
  <cols>
    <col min="1" max="1" width="0.42578125" customWidth="1"/>
    <col min="2" max="2" width="0.5703125" customWidth="1"/>
    <col min="3" max="3" width="41.42578125" bestFit="1" customWidth="1"/>
    <col min="4" max="4" width="9.42578125" bestFit="1" customWidth="1"/>
    <col min="5" max="5" width="83.5703125" style="21" customWidth="1"/>
    <col min="6" max="6" width="14.28515625" customWidth="1"/>
    <col min="7" max="7" width="11.42578125" customWidth="1"/>
    <col min="8" max="8" width="11.7109375" customWidth="1"/>
    <col min="9" max="9" width="12.28515625" bestFit="1" customWidth="1"/>
    <col min="10" max="10" width="13.28515625" customWidth="1"/>
    <col min="11" max="14" width="11.5703125" bestFit="1" customWidth="1"/>
    <col min="15" max="15" width="9.5703125" customWidth="1"/>
    <col min="16" max="16" width="17.7109375" style="22" customWidth="1"/>
    <col min="17" max="17" width="4.28515625" style="22" customWidth="1"/>
    <col min="18" max="18" width="18.28515625" style="101" bestFit="1" customWidth="1"/>
    <col min="19" max="19" width="13.7109375" style="22" customWidth="1"/>
    <col min="20" max="32" width="9.140625" style="22"/>
    <col min="33" max="33" width="10.140625" style="22" customWidth="1"/>
    <col min="34" max="16384" width="9.14062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8">
      <c r="A2" s="3"/>
      <c r="B2" s="4"/>
      <c r="C2" s="45"/>
      <c r="D2" s="46"/>
      <c r="E2" s="47"/>
      <c r="F2" s="48"/>
      <c r="G2" s="49"/>
      <c r="H2" s="49"/>
      <c r="I2" s="49"/>
      <c r="J2" s="50"/>
      <c r="K2" s="50"/>
      <c r="L2" s="50"/>
      <c r="M2" s="50"/>
      <c r="N2" s="371"/>
      <c r="O2" s="5"/>
      <c r="P2" s="81"/>
      <c r="Q2" s="49"/>
      <c r="R2" s="98"/>
      <c r="S2" s="2"/>
      <c r="T2" s="2"/>
      <c r="U2" s="2"/>
      <c r="V2" s="2"/>
      <c r="W2" s="2"/>
    </row>
    <row r="3" spans="1:23" ht="18">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IF(Input!G103=0,F13*(1+Input!G104),Input!G103)</f>
        <v>0</v>
      </c>
      <c r="H13" s="134">
        <f>IF(Input!H103=0,G13*(1+Input!H104),Input!H103)</f>
        <v>0</v>
      </c>
      <c r="I13" s="134">
        <f>IF(Input!I103=0,H13*(1+Input!I104),Input!I103)</f>
        <v>0</v>
      </c>
      <c r="J13" s="135">
        <f>IF(Input!J103=0,I13*(1+Input!J104),Input!J103)</f>
        <v>0</v>
      </c>
      <c r="K13" s="135">
        <f>IF(Input!K103=0,J13*(1+Input!K104),Input!K103)</f>
        <v>0</v>
      </c>
      <c r="L13" s="135">
        <f>IF(Input!L103=0,K13*(1+Input!L104),Input!L103)</f>
        <v>0</v>
      </c>
      <c r="M13" s="135">
        <f>IF(Input!M103=0,L13*(1+Input!M104),Input!M103)</f>
        <v>0</v>
      </c>
      <c r="N13" s="375">
        <f>IF(Input!N103=0,M13*(1+Input!N104),Input!N103)</f>
        <v>0</v>
      </c>
      <c r="P13" s="136"/>
      <c r="Q13" s="131"/>
      <c r="R13" s="137" t="s">
        <v>75</v>
      </c>
    </row>
    <row r="14" spans="1:23" s="37" customFormat="1">
      <c r="C14" s="131"/>
      <c r="D14" s="131" t="s">
        <v>58</v>
      </c>
      <c r="E14" s="132" t="s">
        <v>92</v>
      </c>
      <c r="F14" s="131"/>
      <c r="G14" s="204">
        <f>IF(G$5=1,0,G13/F13-1)</f>
        <v>0</v>
      </c>
      <c r="H14" s="204" t="e">
        <f t="shared" ref="H14:N14" si="2">IF(H$5=1,0,H13/G13-1)</f>
        <v>#DIV/0!</v>
      </c>
      <c r="I14" s="204" t="e">
        <f t="shared" si="2"/>
        <v>#DIV/0!</v>
      </c>
      <c r="J14" s="359" t="e">
        <f t="shared" si="2"/>
        <v>#DIV/0!</v>
      </c>
      <c r="K14" s="359" t="e">
        <f t="shared" si="2"/>
        <v>#DIV/0!</v>
      </c>
      <c r="L14" s="359" t="e">
        <f t="shared" si="2"/>
        <v>#DIV/0!</v>
      </c>
      <c r="M14" s="359" t="e">
        <f t="shared" si="2"/>
        <v>#DIV/0!</v>
      </c>
      <c r="N14" s="376" t="e">
        <f t="shared" si="2"/>
        <v>#DIV/0!</v>
      </c>
      <c r="P14" s="136"/>
      <c r="Q14" s="131"/>
      <c r="R14" s="137" t="s">
        <v>75</v>
      </c>
    </row>
    <row r="15" spans="1:23" s="138" customFormat="1">
      <c r="C15" s="139"/>
      <c r="D15" s="140" t="s">
        <v>58</v>
      </c>
      <c r="E15" s="141" t="s">
        <v>71</v>
      </c>
      <c r="F15" s="142"/>
      <c r="G15" s="143" t="e">
        <f t="shared" ref="G15:N15" si="3">$G$13/G13</f>
        <v>#DIV/0!</v>
      </c>
      <c r="H15" s="143" t="e">
        <f t="shared" si="3"/>
        <v>#DIV/0!</v>
      </c>
      <c r="I15" s="143" t="e">
        <f t="shared" si="3"/>
        <v>#DIV/0!</v>
      </c>
      <c r="J15" s="144" t="e">
        <f t="shared" si="3"/>
        <v>#DIV/0!</v>
      </c>
      <c r="K15" s="144" t="e">
        <f t="shared" si="3"/>
        <v>#DIV/0!</v>
      </c>
      <c r="L15" s="144" t="e">
        <f t="shared" si="3"/>
        <v>#DIV/0!</v>
      </c>
      <c r="M15" s="144" t="e">
        <f t="shared" si="3"/>
        <v>#DIV/0!</v>
      </c>
      <c r="N15" s="377" t="e">
        <f t="shared" si="3"/>
        <v>#DIV/0!</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IF(Input!G106=0,F17*(1+Input!G107),Input!G106)</f>
        <v>0</v>
      </c>
      <c r="H17" s="134">
        <f>IF(Input!H106=0,G17*(1+Input!H107),Input!H106)</f>
        <v>0</v>
      </c>
      <c r="I17" s="134">
        <f>IF(Input!I106=0,H17*(1+Input!I107),Input!I106)</f>
        <v>0</v>
      </c>
      <c r="J17" s="135">
        <f>IF(Input!J106=0,I17*(1+Input!J107),Input!J106)</f>
        <v>0</v>
      </c>
      <c r="K17" s="135">
        <f>IF(Input!K106=0,J17*(1+Input!K107),Input!K106)</f>
        <v>0</v>
      </c>
      <c r="L17" s="135">
        <f>IF(Input!L106=0,K17*(1+Input!L107),Input!L106)</f>
        <v>0</v>
      </c>
      <c r="M17" s="135">
        <f>IF(Input!M106=0,L17*(1+Input!M107),Input!M106)</f>
        <v>0</v>
      </c>
      <c r="N17" s="375">
        <f>IF(Input!N106=0,M17*(1+Input!N107),Input!N106)</f>
        <v>0</v>
      </c>
      <c r="O17" s="37"/>
      <c r="P17" s="136"/>
      <c r="Q17" s="143"/>
      <c r="R17" s="137" t="s">
        <v>75</v>
      </c>
    </row>
    <row r="18" spans="1:18" s="37" customFormat="1">
      <c r="C18" s="131"/>
      <c r="D18" s="131" t="s">
        <v>58</v>
      </c>
      <c r="E18" s="132" t="s">
        <v>101</v>
      </c>
      <c r="F18" s="131"/>
      <c r="G18" s="143" t="e">
        <f>G17/$G$17</f>
        <v>#DIV/0!</v>
      </c>
      <c r="H18" s="143" t="e">
        <f t="shared" ref="H18:N18" si="4">H17/$G$17</f>
        <v>#DIV/0!</v>
      </c>
      <c r="I18" s="143" t="e">
        <f t="shared" si="4"/>
        <v>#DIV/0!</v>
      </c>
      <c r="J18" s="144" t="e">
        <f t="shared" si="4"/>
        <v>#DIV/0!</v>
      </c>
      <c r="K18" s="144" t="e">
        <f t="shared" si="4"/>
        <v>#DIV/0!</v>
      </c>
      <c r="L18" s="144" t="e">
        <f t="shared" si="4"/>
        <v>#DIV/0!</v>
      </c>
      <c r="M18" s="144" t="e">
        <f t="shared" si="4"/>
        <v>#DIV/0!</v>
      </c>
      <c r="N18" s="377" t="e">
        <f t="shared" si="4"/>
        <v>#DIV/0!</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t="e">
        <f>((G17/Input!$G$117)/(G13/Input!$G$116))*100</f>
        <v>#DIV/0!</v>
      </c>
      <c r="H20" s="134" t="e">
        <f>((H17/Input!$G$117)/(H13/Input!$G$116))*100</f>
        <v>#DIV/0!</v>
      </c>
      <c r="I20" s="134" t="e">
        <f>((I17/Input!$G$117)/(I13/Input!$G$116))*100</f>
        <v>#DIV/0!</v>
      </c>
      <c r="J20" s="135" t="e">
        <f>((J17/Input!$G$117)/(J13/Input!$G$116))*100</f>
        <v>#DIV/0!</v>
      </c>
      <c r="K20" s="135" t="e">
        <f>((K17/Input!$G$117)/(K13/Input!$G$116))*100</f>
        <v>#DIV/0!</v>
      </c>
      <c r="L20" s="135" t="e">
        <f>((L17/Input!$G$117)/(L13/Input!$G$116))*100</f>
        <v>#DIV/0!</v>
      </c>
      <c r="M20" s="135" t="e">
        <f>((M17/Input!$G$117)/(M13/Input!$G$116))*100</f>
        <v>#DIV/0!</v>
      </c>
      <c r="N20" s="375" t="e">
        <f>((N17/Input!$G$117)/(N13/Input!$G$116))*100</f>
        <v>#DIV/0!</v>
      </c>
      <c r="P20" s="136"/>
      <c r="Q20" s="131"/>
      <c r="R20" s="137" t="s">
        <v>75</v>
      </c>
    </row>
    <row r="21" spans="1:18" s="37" customFormat="1">
      <c r="C21" s="131"/>
      <c r="D21" s="131" t="s">
        <v>58</v>
      </c>
      <c r="E21" s="132" t="s">
        <v>70</v>
      </c>
      <c r="F21" s="131"/>
      <c r="G21" s="143" t="e">
        <f t="shared" ref="G21:N21" si="5">G20/$G$20</f>
        <v>#DIV/0!</v>
      </c>
      <c r="H21" s="143" t="e">
        <f t="shared" si="5"/>
        <v>#DIV/0!</v>
      </c>
      <c r="I21" s="143" t="e">
        <f t="shared" si="5"/>
        <v>#DIV/0!</v>
      </c>
      <c r="J21" s="144" t="e">
        <f t="shared" si="5"/>
        <v>#DIV/0!</v>
      </c>
      <c r="K21" s="144" t="e">
        <f t="shared" si="5"/>
        <v>#DIV/0!</v>
      </c>
      <c r="L21" s="144" t="e">
        <f t="shared" si="5"/>
        <v>#DIV/0!</v>
      </c>
      <c r="M21" s="144" t="e">
        <f t="shared" si="5"/>
        <v>#DIV/0!</v>
      </c>
      <c r="N21" s="377" t="e">
        <f t="shared" si="5"/>
        <v>#DIV/0!</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396</v>
      </c>
      <c r="F25" s="131"/>
      <c r="G25" s="204">
        <f>IF(G$5=1,0,Input!G111/Input!F111-1)</f>
        <v>0</v>
      </c>
      <c r="H25" s="204" t="e">
        <f>IF(H$5=1,0,Input!H111/Input!G111-1)</f>
        <v>#DIV/0!</v>
      </c>
      <c r="I25" s="204" t="e">
        <f>IF(I$5=1,0,Input!I111/Input!H111-1)</f>
        <v>#DIV/0!</v>
      </c>
      <c r="J25" s="359" t="e">
        <f>IF(J$5=1,0,Input!J111/Input!I111-1)</f>
        <v>#DIV/0!</v>
      </c>
      <c r="K25" s="359" t="e">
        <f>IF(K$5=1,0,Input!K111/Input!J111-1)</f>
        <v>#DIV/0!</v>
      </c>
      <c r="L25" s="359" t="e">
        <f>IF(L$5=1,0,Input!L111/Input!K111-1)</f>
        <v>#DIV/0!</v>
      </c>
      <c r="M25" s="359" t="e">
        <f>IF(M$5=1,0,Input!M111/Input!L111-1)</f>
        <v>#DIV/0!</v>
      </c>
      <c r="N25" s="376" t="e">
        <f>IF(N$5=1,0,Input!N111/Input!M111-1)</f>
        <v>#DIV/0!</v>
      </c>
      <c r="O25" s="366"/>
      <c r="P25" s="150"/>
      <c r="Q25" s="131"/>
      <c r="R25" s="137" t="s">
        <v>75</v>
      </c>
    </row>
    <row r="26" spans="1:18" s="138" customFormat="1">
      <c r="C26" s="139"/>
      <c r="D26" s="140" t="s">
        <v>58</v>
      </c>
      <c r="E26" s="141" t="s">
        <v>397</v>
      </c>
      <c r="F26" s="131"/>
      <c r="G26" s="143" t="e">
        <f>Input!$G$111/Input!G111</f>
        <v>#DIV/0!</v>
      </c>
      <c r="H26" s="143" t="e">
        <f>Input!$G$111/Input!H111</f>
        <v>#DIV/0!</v>
      </c>
      <c r="I26" s="143" t="e">
        <f>Input!$G$111/Input!I111</f>
        <v>#DIV/0!</v>
      </c>
      <c r="J26" s="144" t="e">
        <f>Input!$G$111/Input!J111</f>
        <v>#DIV/0!</v>
      </c>
      <c r="K26" s="144" t="e">
        <f>Input!$G$111/Input!K111</f>
        <v>#DIV/0!</v>
      </c>
      <c r="L26" s="144" t="e">
        <f>Input!$G$111/Input!L111</f>
        <v>#DIV/0!</v>
      </c>
      <c r="M26" s="144" t="e">
        <f>Input!$G$111/Input!M111</f>
        <v>#DIV/0!</v>
      </c>
      <c r="N26" s="377" t="e">
        <f>Input!$G$111/Input!N111</f>
        <v>#DIV/0!</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398</v>
      </c>
      <c r="F28" s="142"/>
      <c r="G28" s="134">
        <f>IF(Input!G113=0,F28*(1+Input!G114),Input!G113)</f>
        <v>0</v>
      </c>
      <c r="H28" s="134">
        <f>IF(Input!H113=0,G28*(1+Input!H114),Input!H113)</f>
        <v>0</v>
      </c>
      <c r="I28" s="134">
        <f>IF(Input!I113=0,H28*(1+Input!I114),Input!I113)</f>
        <v>0</v>
      </c>
      <c r="J28" s="135">
        <f>IF(Input!J113=0,I28*(1+Input!J114),Input!J113)</f>
        <v>0</v>
      </c>
      <c r="K28" s="135">
        <f>IF(Input!K113=0,J28*(1+Input!K114),Input!K113)</f>
        <v>0</v>
      </c>
      <c r="L28" s="135">
        <f>IF(Input!L113=0,K28*(1+Input!L114),Input!L113)</f>
        <v>0</v>
      </c>
      <c r="M28" s="135">
        <f>IF(Input!M113=0,L28*(1+Input!M114),Input!M113)</f>
        <v>0</v>
      </c>
      <c r="N28" s="375">
        <f>IF(Input!N113=0,M28*(1+Input!N114),Input!N113)</f>
        <v>0</v>
      </c>
      <c r="O28" s="37"/>
      <c r="P28" s="136"/>
      <c r="Q28" s="143"/>
      <c r="R28" s="137" t="s">
        <v>75</v>
      </c>
    </row>
    <row r="29" spans="1:18" s="138" customFormat="1">
      <c r="C29" s="139"/>
      <c r="D29" s="140" t="s">
        <v>58</v>
      </c>
      <c r="E29" s="132" t="s">
        <v>399</v>
      </c>
      <c r="F29" s="131"/>
      <c r="G29" s="143" t="e">
        <f>IF(OR(G$5&lt;4,Input!$O$152=0),G28/$G$28,F29*(1+(Input!G$111/Input!F$111-1)))</f>
        <v>#DIV/0!</v>
      </c>
      <c r="H29" s="143" t="e">
        <f>IF(OR(H$5&lt;4,Input!$O$152=0),H28/$G$28,G29*(1+(Input!H$111/Input!G$111-1)))</f>
        <v>#DIV/0!</v>
      </c>
      <c r="I29" s="143" t="e">
        <f>IF(OR(I$5&lt;4,Input!$O$152=0),I28/$G$28,H29*(1+(Input!I$111/Input!H$111-1)))</f>
        <v>#DIV/0!</v>
      </c>
      <c r="J29" s="152" t="e">
        <f>IF(OR(J$5&lt;4,Input!$O$152=0),J28/$G$28,I29*(1+(Input!J$111/Input!I$111-1)))</f>
        <v>#DIV/0!</v>
      </c>
      <c r="K29" s="152" t="e">
        <f>IF(OR(K$5&lt;4,Input!$O$152=0),K28/$G$28,J29*(1+(Input!K$111/Input!J$111-1)))</f>
        <v>#DIV/0!</v>
      </c>
      <c r="L29" s="152" t="e">
        <f>IF(OR(L$5&lt;4,Input!$O$152=0),L28/$G$28,K29*(1+(Input!L$111/Input!K$111-1)))</f>
        <v>#DIV/0!</v>
      </c>
      <c r="M29" s="152" t="e">
        <f>IF(OR(M$5&lt;4,Input!$O$152=0),M28/$G$28,L29*(1+(Input!M$111/Input!L$111-1)))</f>
        <v>#DIV/0!</v>
      </c>
      <c r="N29" s="379" t="e">
        <f>IF(OR(N$5&lt;4,Input!$O$152=0),N28/$G$28,M29*(1+(Input!N$111/Input!M$111-1)))</f>
        <v>#DIV/0!</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400</v>
      </c>
      <c r="F31" s="131"/>
      <c r="G31" s="134" t="e">
        <f>IF(OR(G$5&lt;4,Input!$O$152=0),((G28/Input!$G$117)/(Input!G111/Input!$G$116))*100,F31)</f>
        <v>#DIV/0!</v>
      </c>
      <c r="H31" s="134" t="e">
        <f>IF(OR(H$5&lt;4,Input!$O$152=0),((H28/Input!$G$117)/(Input!H111/Input!$G$116))*100,G31)</f>
        <v>#DIV/0!</v>
      </c>
      <c r="I31" s="134" t="e">
        <f>IF(OR(I$5&lt;4,Input!$O$152=0),((I28/Input!$G$117)/(Input!I111/Input!$G$116))*100,H31)</f>
        <v>#DIV/0!</v>
      </c>
      <c r="J31" s="135" t="e">
        <f>IF(OR(J$5&lt;4,Input!$O$152=0),((J28/Input!$G$117)/(Input!J111/Input!$G$116))*100,I31)</f>
        <v>#DIV/0!</v>
      </c>
      <c r="K31" s="135" t="e">
        <f>IF(OR(K$5&lt;4,Input!$O$152=0),((K28/Input!$G$117)/(Input!K111/Input!$G$116))*100,J31)</f>
        <v>#DIV/0!</v>
      </c>
      <c r="L31" s="135" t="e">
        <f>IF(OR(L$5&lt;4,Input!$O$152=0),((L28/Input!$G$117)/(Input!L111/Input!$G$116))*100,K31)</f>
        <v>#DIV/0!</v>
      </c>
      <c r="M31" s="135" t="e">
        <f>IF(OR(M$5&lt;4,Input!$O$152=0),((M28/Input!$G$117)/(Input!M111/Input!$G$116))*100,L31)</f>
        <v>#DIV/0!</v>
      </c>
      <c r="N31" s="375" t="e">
        <f>IF(OR(N$5&lt;4,Input!$O$152=0),((N28/Input!$G$117)/(Input!N111/Input!$G$116))*100,M31)</f>
        <v>#DIV/0!</v>
      </c>
      <c r="O31" s="361"/>
      <c r="P31" s="150"/>
      <c r="Q31" s="131"/>
      <c r="R31" s="137" t="s">
        <v>75</v>
      </c>
    </row>
    <row r="32" spans="1:18" s="138" customFormat="1">
      <c r="C32" s="139"/>
      <c r="D32" s="140" t="s">
        <v>58</v>
      </c>
      <c r="E32" s="141" t="s">
        <v>401</v>
      </c>
      <c r="F32" s="131"/>
      <c r="G32" s="143" t="e">
        <f>G31/$G$31</f>
        <v>#DIV/0!</v>
      </c>
      <c r="H32" s="143" t="e">
        <f t="shared" ref="H32:N32" si="6">H31/$G$31</f>
        <v>#DIV/0!</v>
      </c>
      <c r="I32" s="143" t="e">
        <f t="shared" si="6"/>
        <v>#DIV/0!</v>
      </c>
      <c r="J32" s="152" t="e">
        <f>J31/$G$31</f>
        <v>#DIV/0!</v>
      </c>
      <c r="K32" s="152" t="e">
        <f t="shared" si="6"/>
        <v>#DIV/0!</v>
      </c>
      <c r="L32" s="152" t="e">
        <f t="shared" si="6"/>
        <v>#DIV/0!</v>
      </c>
      <c r="M32" s="152" t="e">
        <f t="shared" si="6"/>
        <v>#DIV/0!</v>
      </c>
      <c r="N32" s="379" t="e">
        <f t="shared" si="6"/>
        <v>#DIV/0!</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t="e">
        <f>IF(OR(J$5&lt;4,J$5&gt;8),Input!J30,Input!J30*$G$95/100)</f>
        <v>#DIV/0!</v>
      </c>
      <c r="K39" s="156" t="e">
        <f>IF(OR(K$5&lt;4,K$5&gt;8),Input!K30,Input!K30*$G$95/100)</f>
        <v>#DIV/0!</v>
      </c>
      <c r="L39" s="156" t="e">
        <f>IF(OR(L$5&lt;4,L$5&gt;8),Input!L30,Input!L30*$G$95/100)</f>
        <v>#DIV/0!</v>
      </c>
      <c r="M39" s="156" t="e">
        <f>IF(OR(M$5&lt;4,M$5&gt;8),Input!M30,Input!M30*$G$95/100)</f>
        <v>#DIV/0!</v>
      </c>
      <c r="N39" s="365" t="e">
        <f>IF(OR(N$5&lt;4,N$5&gt;8),Input!N30,Input!N30*$G$95/100)</f>
        <v>#DIV/0!</v>
      </c>
      <c r="O39" s="157"/>
      <c r="P39" s="158"/>
      <c r="Q39" s="148"/>
      <c r="R39" s="147" t="s">
        <v>242</v>
      </c>
    </row>
    <row r="40" spans="1:23" s="37" customFormat="1">
      <c r="C40" s="131"/>
      <c r="D40" s="153" t="s">
        <v>57</v>
      </c>
      <c r="E40" s="154" t="s">
        <v>61</v>
      </c>
      <c r="F40" s="155"/>
      <c r="G40" s="148"/>
      <c r="H40" s="148"/>
      <c r="I40" s="148"/>
      <c r="J40" s="156" t="e">
        <f>IF(OR(J$5&lt;4,J$5&gt;8),Input!J31,Input!J31*$G$95/100)</f>
        <v>#DIV/0!</v>
      </c>
      <c r="K40" s="156" t="e">
        <f>IF(OR(K$5&lt;4,K$5&gt;8),Input!K31,Input!K31*$G$95/100)</f>
        <v>#DIV/0!</v>
      </c>
      <c r="L40" s="156" t="e">
        <f>IF(OR(L$5&lt;4,L$5&gt;8),Input!L31,Input!L31*$G$95/100)</f>
        <v>#DIV/0!</v>
      </c>
      <c r="M40" s="156" t="e">
        <f>IF(OR(M$5&lt;4,M$5&gt;8),Input!M31,Input!M31*$G$95/100)</f>
        <v>#DIV/0!</v>
      </c>
      <c r="N40" s="365" t="e">
        <f>IF(OR(N$5&lt;4,N$5&gt;8),Input!N31,Input!N31*$G$95/100)</f>
        <v>#DIV/0!</v>
      </c>
      <c r="O40" s="157"/>
      <c r="P40" s="158"/>
      <c r="Q40" s="148"/>
      <c r="R40" s="147" t="s">
        <v>242</v>
      </c>
    </row>
    <row r="41" spans="1:23" s="37" customFormat="1">
      <c r="C41" s="131"/>
      <c r="D41" s="153" t="s">
        <v>57</v>
      </c>
      <c r="E41" s="154" t="s">
        <v>63</v>
      </c>
      <c r="F41" s="155"/>
      <c r="G41" s="148"/>
      <c r="H41" s="148"/>
      <c r="I41" s="148"/>
      <c r="J41" s="156" t="e">
        <f>IF(OR(J$5&lt;4,J$5&gt;8),Input!J32,Input!J32*$G$95/100)</f>
        <v>#DIV/0!</v>
      </c>
      <c r="K41" s="156" t="e">
        <f>IF(OR(K$5&lt;4,K$5&gt;8),Input!K32,Input!K32*$G$95/100)</f>
        <v>#DIV/0!</v>
      </c>
      <c r="L41" s="156" t="e">
        <f>IF(OR(L$5&lt;4,L$5&gt;8),Input!L32,Input!L32*$G$95/100)</f>
        <v>#DIV/0!</v>
      </c>
      <c r="M41" s="156" t="e">
        <f>IF(OR(M$5&lt;4,M$5&gt;8),Input!M32,Input!M32*$G$95/100)</f>
        <v>#DIV/0!</v>
      </c>
      <c r="N41" s="365" t="e">
        <f>IF(OR(N$5&lt;4,N$5&gt;8),Input!N32,Input!N32*$G$95/100)</f>
        <v>#DIV/0!</v>
      </c>
      <c r="O41" s="157"/>
      <c r="P41" s="158"/>
      <c r="Q41" s="148"/>
      <c r="R41" s="147" t="s">
        <v>242</v>
      </c>
    </row>
    <row r="42" spans="1:23" s="37" customFormat="1">
      <c r="C42" s="131"/>
      <c r="D42" s="153" t="s">
        <v>57</v>
      </c>
      <c r="E42" s="154" t="s">
        <v>62</v>
      </c>
      <c r="F42" s="155"/>
      <c r="G42" s="148"/>
      <c r="H42" s="148"/>
      <c r="I42" s="148"/>
      <c r="J42" s="156" t="e">
        <f>IF(OR(J$5&lt;4,J$5&gt;8),Input!J33,Input!J33*$G$95/100)</f>
        <v>#DIV/0!</v>
      </c>
      <c r="K42" s="156" t="e">
        <f>IF(OR(K$5&lt;4,K$5&gt;8),Input!K33,Input!K33*$G$95/100)</f>
        <v>#DIV/0!</v>
      </c>
      <c r="L42" s="156" t="e">
        <f>IF(OR(L$5&lt;4,L$5&gt;8),Input!L33,Input!L33*$G$95/100)</f>
        <v>#DIV/0!</v>
      </c>
      <c r="M42" s="156" t="e">
        <f>IF(OR(M$5&lt;4,M$5&gt;8),Input!M33,Input!M33*$G$95/100)</f>
        <v>#DIV/0!</v>
      </c>
      <c r="N42" s="365" t="e">
        <f>IF(OR(N$5&lt;4,N$5&gt;8),Input!N33,Input!N33*$G$95/100)</f>
        <v>#DIV/0!</v>
      </c>
      <c r="O42" s="157"/>
      <c r="P42" s="158"/>
      <c r="Q42" s="148"/>
      <c r="R42" s="147" t="s">
        <v>242</v>
      </c>
    </row>
    <row r="43" spans="1:23" s="37" customFormat="1">
      <c r="C43" s="131"/>
      <c r="D43" s="153" t="s">
        <v>57</v>
      </c>
      <c r="E43" s="154" t="s">
        <v>218</v>
      </c>
      <c r="F43" s="155"/>
      <c r="G43" s="148"/>
      <c r="H43" s="148"/>
      <c r="I43" s="148"/>
      <c r="J43" s="156" t="e">
        <f>IF(OR(J$5&lt;4,J$5&gt;8),Input!J34,Input!J34*$G$95/100)</f>
        <v>#DIV/0!</v>
      </c>
      <c r="K43" s="156" t="e">
        <f>IF(OR(K$5&lt;4,K$5&gt;8),Input!K34,Input!K34*$G$95/100)</f>
        <v>#DIV/0!</v>
      </c>
      <c r="L43" s="156" t="e">
        <f>IF(OR(L$5&lt;4,L$5&gt;8),Input!L34,Input!L34*$G$95/100)</f>
        <v>#DIV/0!</v>
      </c>
      <c r="M43" s="156" t="e">
        <f>IF(OR(M$5&lt;4,M$5&gt;8),Input!M34,Input!M34*$G$95/100)</f>
        <v>#DIV/0!</v>
      </c>
      <c r="N43" s="365" t="e">
        <f>IF(OR(N$5&lt;4,N$5&gt;8),Input!N34,Input!N34*$G$95/100)</f>
        <v>#DIV/0!</v>
      </c>
      <c r="O43" s="157"/>
      <c r="P43" s="158"/>
      <c r="Q43" s="148"/>
      <c r="R43" s="147" t="s">
        <v>242</v>
      </c>
    </row>
    <row r="44" spans="1:23" s="37" customFormat="1">
      <c r="C44" s="131"/>
      <c r="D44" s="153" t="s">
        <v>57</v>
      </c>
      <c r="E44" s="154" t="s">
        <v>219</v>
      </c>
      <c r="F44" s="155"/>
      <c r="G44" s="148"/>
      <c r="H44" s="148"/>
      <c r="I44" s="148"/>
      <c r="J44" s="156" t="e">
        <f>IF(OR(J$5&lt;4,J$5&gt;8),Input!J35,Input!J35*$G$95/100)</f>
        <v>#DIV/0!</v>
      </c>
      <c r="K44" s="156" t="e">
        <f>IF(OR(K$5&lt;4,K$5&gt;8),Input!K35,Input!K35*$G$95/100)</f>
        <v>#DIV/0!</v>
      </c>
      <c r="L44" s="156" t="e">
        <f>IF(OR(L$5&lt;4,L$5&gt;8),Input!L35,Input!L35*$G$95/100)</f>
        <v>#DIV/0!</v>
      </c>
      <c r="M44" s="156" t="e">
        <f>IF(OR(M$5&lt;4,M$5&gt;8),Input!M35,Input!M35*$G$95/100)</f>
        <v>#DIV/0!</v>
      </c>
      <c r="N44" s="365" t="e">
        <f>IF(OR(N$5&lt;4,N$5&gt;8),Input!N35,Input!N35*$G$95/100)</f>
        <v>#DIV/0!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IF(Input!$O$151=1,0,IF(OR(J$5&lt;4,J$5&gt;8),Input!J37,Input!J37*$G$100/100))</f>
        <v>0</v>
      </c>
      <c r="K46" s="156">
        <f>IF(Input!$O$151=1,0,IF(OR(K$5&lt;4,K$5&gt;8),Input!K37,Input!K37*$G$100/100))</f>
        <v>0</v>
      </c>
      <c r="L46" s="156">
        <f>IF(Input!$O$151=1,0,IF(OR(L$5&lt;4,L$5&gt;8),Input!L37,Input!L37*$G$100/100))</f>
        <v>0</v>
      </c>
      <c r="M46" s="156">
        <f>IF(Input!$O$151=1,0,IF(OR(M$5&lt;4,M$5&gt;8),Input!M37,Input!M37*$G$100/100))</f>
        <v>0</v>
      </c>
      <c r="N46" s="365">
        <f>IF(Input!$O$151=1,0,IF(OR(N$5&lt;4,N$5&gt;8),Input!N37,Input!N37*$G$100/100))</f>
        <v>0</v>
      </c>
      <c r="O46" s="157"/>
      <c r="P46" s="158"/>
      <c r="Q46" s="148"/>
      <c r="R46" s="147" t="s">
        <v>242</v>
      </c>
    </row>
    <row r="47" spans="1:23" s="37" customFormat="1">
      <c r="C47" s="131"/>
      <c r="D47" s="153" t="s">
        <v>57</v>
      </c>
      <c r="E47" s="154" t="s">
        <v>11</v>
      </c>
      <c r="F47" s="155"/>
      <c r="G47" s="148"/>
      <c r="H47" s="148"/>
      <c r="I47" s="148"/>
      <c r="J47" s="156">
        <f>IF(Input!$O$151=1,0,IF(OR(J$5&lt;4,J$5&gt;8),Input!J38,Input!J38*$G$100/100))</f>
        <v>0</v>
      </c>
      <c r="K47" s="156">
        <f>IF(Input!$O$151=1,0,IF(OR(K$5&lt;4,K$5&gt;8),Input!K38,Input!K38*$G$100/100))</f>
        <v>0</v>
      </c>
      <c r="L47" s="156">
        <f>IF(Input!$O$151=1,0,IF(OR(L$5&lt;4,L$5&gt;8),Input!L38,Input!L38*$G$100/100))</f>
        <v>0</v>
      </c>
      <c r="M47" s="156">
        <f>IF(Input!$O$151=1,0,IF(OR(M$5&lt;4,M$5&gt;8),Input!M38,Input!M38*$G$100/100))</f>
        <v>0</v>
      </c>
      <c r="N47" s="365">
        <f>IF(Input!$O$151=1,0,IF(OR(N$5&lt;4,N$5&gt;8),Input!N38,Input!N38*$G$100/100))</f>
        <v>0</v>
      </c>
      <c r="O47" s="157"/>
      <c r="P47" s="158"/>
      <c r="Q47" s="148"/>
      <c r="R47" s="147" t="s">
        <v>242</v>
      </c>
    </row>
    <row r="48" spans="1:23" s="37" customFormat="1">
      <c r="C48" s="131"/>
      <c r="D48" s="153" t="s">
        <v>57</v>
      </c>
      <c r="E48" s="154" t="s">
        <v>13</v>
      </c>
      <c r="F48" s="155"/>
      <c r="G48" s="148"/>
      <c r="H48" s="148"/>
      <c r="I48" s="148"/>
      <c r="J48" s="156">
        <f>IF(Input!$O$151=1,0,IF(OR(J$5&lt;4,J$5&gt;8),Input!J39,Input!J39*$G$100/100))</f>
        <v>0</v>
      </c>
      <c r="K48" s="156">
        <f>IF(Input!$O$151=1,0,IF(OR(K$5&lt;4,K$5&gt;8),Input!K39,Input!K39*$G$100/100))</f>
        <v>0</v>
      </c>
      <c r="L48" s="156">
        <f>IF(Input!$O$151=1,0,IF(OR(L$5&lt;4,L$5&gt;8),Input!L39,Input!L39*$G$100/100))</f>
        <v>0</v>
      </c>
      <c r="M48" s="156">
        <f>IF(Input!$O$151=1,0,IF(OR(M$5&lt;4,M$5&gt;8),Input!M39,Input!M39*$G$100/100))</f>
        <v>0</v>
      </c>
      <c r="N48" s="365">
        <f>IF(Input!$O$151=1,0,IF(OR(N$5&lt;4,N$5&gt;8),Input!N39,Input!N39*$G$100/100))</f>
        <v>0</v>
      </c>
      <c r="O48" s="157"/>
      <c r="P48" s="158"/>
      <c r="Q48" s="148"/>
      <c r="R48" s="147" t="s">
        <v>242</v>
      </c>
    </row>
    <row r="49" spans="1:18" s="37" customFormat="1">
      <c r="C49" s="131"/>
      <c r="D49" s="153" t="s">
        <v>57</v>
      </c>
      <c r="E49" s="154" t="s">
        <v>12</v>
      </c>
      <c r="F49" s="155"/>
      <c r="G49" s="148"/>
      <c r="H49" s="148"/>
      <c r="I49" s="148"/>
      <c r="J49" s="156">
        <f>IF(Input!$O$151=1,0,IF(OR(J$5&lt;4,J$5&gt;8),Input!J40,Input!J40*$G$100/100))</f>
        <v>0</v>
      </c>
      <c r="K49" s="156">
        <f>IF(Input!$O$151=1,0,IF(OR(K$5&lt;4,K$5&gt;8),Input!K40,Input!K40*$G$100/100))</f>
        <v>0</v>
      </c>
      <c r="L49" s="156">
        <f>IF(Input!$O$151=1,0,IF(OR(L$5&lt;4,L$5&gt;8),Input!L40,Input!L40*$G$100/100))</f>
        <v>0</v>
      </c>
      <c r="M49" s="156">
        <f>IF(Input!$O$151=1,0,IF(OR(M$5&lt;4,M$5&gt;8),Input!M40,Input!M40*$G$100/100))</f>
        <v>0</v>
      </c>
      <c r="N49" s="365">
        <f>IF(Input!$O$151=1,0,IF(OR(N$5&lt;4,N$5&gt;8),Input!N40,Input!N40*$G$100/100))</f>
        <v>0</v>
      </c>
      <c r="O49" s="157"/>
      <c r="P49" s="158"/>
      <c r="Q49" s="148"/>
      <c r="R49" s="147" t="s">
        <v>242</v>
      </c>
    </row>
    <row r="50" spans="1:18" s="37" customFormat="1">
      <c r="C50" s="131"/>
      <c r="D50" s="153" t="s">
        <v>57</v>
      </c>
      <c r="E50" s="154" t="s">
        <v>228</v>
      </c>
      <c r="F50" s="155"/>
      <c r="G50" s="148"/>
      <c r="H50" s="148"/>
      <c r="I50" s="148"/>
      <c r="J50" s="156">
        <f>IF(Input!$O$151=1,0,IF(OR(J$5&lt;4,J$5&gt;8),Input!J41,Input!J41*$G$100/100))</f>
        <v>0</v>
      </c>
      <c r="K50" s="156">
        <f>IF(Input!$O$151=1,0,IF(OR(K$5&lt;4,K$5&gt;8),Input!K41,Input!K41*$G$100/100))</f>
        <v>0</v>
      </c>
      <c r="L50" s="156">
        <f>IF(Input!$O$151=1,0,IF(OR(L$5&lt;4,L$5&gt;8),Input!L41,Input!L41*$G$100/100))</f>
        <v>0</v>
      </c>
      <c r="M50" s="156">
        <f>IF(Input!$O$151=1,0,IF(OR(M$5&lt;4,M$5&gt;8),Input!M41,Input!M41*$G$100/100))</f>
        <v>0</v>
      </c>
      <c r="N50" s="365">
        <f>IF(Input!$O$151=1,0,IF(OR(N$5&lt;4,N$5&gt;8),Input!N41,Input!N41*$G$100/100))</f>
        <v>0</v>
      </c>
      <c r="O50" s="157"/>
      <c r="P50" s="158"/>
      <c r="Q50" s="148"/>
      <c r="R50" s="147" t="s">
        <v>242</v>
      </c>
    </row>
    <row r="51" spans="1:18" s="37" customFormat="1">
      <c r="C51" s="131"/>
      <c r="D51" s="153" t="s">
        <v>57</v>
      </c>
      <c r="E51" s="154" t="s">
        <v>229</v>
      </c>
      <c r="F51" s="155"/>
      <c r="G51" s="148"/>
      <c r="H51" s="148"/>
      <c r="I51" s="148"/>
      <c r="J51" s="156">
        <f>IF(Input!$O$151=1,0,IF(OR(J$5&lt;4,J$5&gt;8),Input!J42,Input!J42*$G$100/100))</f>
        <v>0</v>
      </c>
      <c r="K51" s="156">
        <f>IF(Input!$O$151=1,0,IF(OR(K$5&lt;4,K$5&gt;8),Input!K42,Input!K42*$G$100/100))</f>
        <v>0</v>
      </c>
      <c r="L51" s="156">
        <f>IF(Input!$O$151=1,0,IF(OR(L$5&lt;4,L$5&gt;8),Input!L42,Input!L42*$G$100/100))</f>
        <v>0</v>
      </c>
      <c r="M51" s="156">
        <f>IF(Input!$O$151=1,0,IF(OR(M$5&lt;4,M$5&gt;8),Input!M42,Input!M42*$G$100/100))</f>
        <v>0</v>
      </c>
      <c r="N51" s="365">
        <f>IF(Input!$O$151=1,0,IF(OR(N$5&lt;4,N$5&gt;8),Input!N42,Input!N42*$G$100/100))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304</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SUM(Input!J10:J13)-Input!J14-Input!J17+Input!J15+Input!J16</f>
        <v>0</v>
      </c>
      <c r="K55" s="156">
        <f>SUM(Input!K10:K13)-Input!K14-Input!K17+Input!K15+Input!K16</f>
        <v>0</v>
      </c>
      <c r="L55" s="156">
        <f>SUM(Input!L10:L13)-Input!L14-Input!L17+Input!L15+Input!L16</f>
        <v>0</v>
      </c>
      <c r="M55" s="156">
        <f>SUM(Input!M10:M13)-Input!M14-Input!M17+Input!M15+Input!M16</f>
        <v>0</v>
      </c>
      <c r="N55" s="365">
        <f>SUM(Input!N10:N13)-Input!N14-Input!N17+Input!N15+Input!N16</f>
        <v>0</v>
      </c>
      <c r="O55" s="157"/>
      <c r="P55" s="158"/>
      <c r="Q55" s="148"/>
      <c r="R55" s="147" t="s">
        <v>242</v>
      </c>
    </row>
    <row r="56" spans="1:18" s="37" customFormat="1">
      <c r="C56" s="131"/>
      <c r="D56" s="153" t="s">
        <v>57</v>
      </c>
      <c r="E56" s="154" t="s">
        <v>114</v>
      </c>
      <c r="F56" s="155"/>
      <c r="G56" s="148"/>
      <c r="H56" s="148"/>
      <c r="I56" s="148"/>
      <c r="J56" s="156">
        <f>SUM(Input!J30:J35)</f>
        <v>0</v>
      </c>
      <c r="K56" s="156">
        <f>SUM(Input!K30:K35)</f>
        <v>0</v>
      </c>
      <c r="L56" s="156">
        <f>SUM(Input!L30:L35)</f>
        <v>0</v>
      </c>
      <c r="M56" s="156">
        <f>SUM(Input!M30:M35)</f>
        <v>0</v>
      </c>
      <c r="N56" s="365">
        <f>SUM(Input!N30:N35)</f>
        <v>0</v>
      </c>
      <c r="O56" s="157"/>
      <c r="P56" s="158"/>
      <c r="Q56" s="148"/>
      <c r="R56" s="147" t="s">
        <v>242</v>
      </c>
    </row>
    <row r="57" spans="1:18" s="37" customFormat="1">
      <c r="C57" s="131"/>
      <c r="D57" s="153" t="s">
        <v>57</v>
      </c>
      <c r="E57" s="154" t="s">
        <v>115</v>
      </c>
      <c r="F57" s="155"/>
      <c r="G57" s="148"/>
      <c r="H57" s="148"/>
      <c r="I57" s="148"/>
      <c r="J57" s="156" t="e">
        <f>SUM(J39:J44)</f>
        <v>#DIV/0!</v>
      </c>
      <c r="K57" s="156" t="e">
        <f t="shared" ref="K57:N57" si="7">SUM(K39:K44)</f>
        <v>#DIV/0!</v>
      </c>
      <c r="L57" s="156" t="e">
        <f t="shared" si="7"/>
        <v>#DIV/0!</v>
      </c>
      <c r="M57" s="156" t="e">
        <f t="shared" si="7"/>
        <v>#DIV/0!</v>
      </c>
      <c r="N57" s="365" t="e">
        <f t="shared" si="7"/>
        <v>#DIV/0!</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Input!J85+Input!J82</f>
        <v>0</v>
      </c>
      <c r="K59" s="156">
        <f>Input!K85+Input!K82</f>
        <v>0</v>
      </c>
      <c r="L59" s="156">
        <f>Input!L85+Input!L82</f>
        <v>0</v>
      </c>
      <c r="M59" s="156">
        <f>Input!M85+Input!M82</f>
        <v>0</v>
      </c>
      <c r="N59" s="365">
        <f>Input!N85+Input!N82</f>
        <v>0</v>
      </c>
      <c r="O59" s="157"/>
      <c r="P59" s="158"/>
      <c r="Q59" s="148"/>
      <c r="R59" s="147" t="s">
        <v>242</v>
      </c>
    </row>
    <row r="60" spans="1:18" s="37" customFormat="1">
      <c r="C60" s="131"/>
      <c r="D60" s="153" t="s">
        <v>57</v>
      </c>
      <c r="E60" s="154" t="s">
        <v>107</v>
      </c>
      <c r="F60" s="155"/>
      <c r="G60" s="148"/>
      <c r="H60" s="148"/>
      <c r="I60" s="148"/>
      <c r="J60" s="156">
        <f>Input!J86+Input!J88+Input!J83</f>
        <v>0</v>
      </c>
      <c r="K60" s="156">
        <f>Input!K86+Input!K88+Input!K83</f>
        <v>0</v>
      </c>
      <c r="L60" s="156">
        <f>Input!L86+Input!L88+Input!L83</f>
        <v>0</v>
      </c>
      <c r="M60" s="156">
        <f>Input!M86+Input!M88+Input!M83</f>
        <v>0</v>
      </c>
      <c r="N60" s="365">
        <f>Input!N86+Input!N88+Input!N83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0</v>
      </c>
      <c r="K62" s="156">
        <f t="shared" ref="K62:N63" si="8">K55+K59</f>
        <v>0</v>
      </c>
      <c r="L62" s="156">
        <f t="shared" si="8"/>
        <v>0</v>
      </c>
      <c r="M62" s="156">
        <f t="shared" si="8"/>
        <v>0</v>
      </c>
      <c r="N62" s="365">
        <f t="shared" si="8"/>
        <v>0</v>
      </c>
      <c r="O62" s="157"/>
      <c r="P62" s="158"/>
      <c r="Q62" s="148"/>
      <c r="R62" s="147" t="s">
        <v>242</v>
      </c>
    </row>
    <row r="63" spans="1:18" s="37" customFormat="1">
      <c r="C63" s="131"/>
      <c r="D63" s="153" t="s">
        <v>57</v>
      </c>
      <c r="E63" s="154" t="s">
        <v>182</v>
      </c>
      <c r="F63" s="155"/>
      <c r="G63" s="148"/>
      <c r="H63" s="148"/>
      <c r="I63" s="148"/>
      <c r="J63" s="156">
        <f>J56+J60</f>
        <v>0</v>
      </c>
      <c r="K63" s="156">
        <f t="shared" si="8"/>
        <v>0</v>
      </c>
      <c r="L63" s="156">
        <f t="shared" si="8"/>
        <v>0</v>
      </c>
      <c r="M63" s="156">
        <f t="shared" si="8"/>
        <v>0</v>
      </c>
      <c r="N63" s="365">
        <f t="shared" si="8"/>
        <v>0</v>
      </c>
      <c r="O63" s="157"/>
      <c r="P63" s="158"/>
      <c r="Q63" s="148"/>
      <c r="R63" s="147" t="s">
        <v>242</v>
      </c>
    </row>
    <row r="64" spans="1:18" s="37" customFormat="1">
      <c r="C64" s="131"/>
      <c r="D64" s="153" t="s">
        <v>57</v>
      </c>
      <c r="E64" s="154" t="s">
        <v>250</v>
      </c>
      <c r="F64" s="155"/>
      <c r="G64" s="148"/>
      <c r="H64" s="148"/>
      <c r="I64" s="148"/>
      <c r="J64" s="156" t="e">
        <f>J63*$G$107/100</f>
        <v>#DIV/0!</v>
      </c>
      <c r="K64" s="156" t="e">
        <f t="shared" ref="K64:N64" si="9">K63*$G$107/100</f>
        <v>#DIV/0!</v>
      </c>
      <c r="L64" s="156" t="e">
        <f t="shared" si="9"/>
        <v>#DIV/0!</v>
      </c>
      <c r="M64" s="156" t="e">
        <f t="shared" si="9"/>
        <v>#DIV/0!</v>
      </c>
      <c r="N64" s="365" t="e">
        <f t="shared" si="9"/>
        <v>#DIV/0!</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IF(Input!$O$151=1,0,SUM(Input!J19:J22)-Input!J23-Input!J26+Input!J24+Input!J25)</f>
        <v>0</v>
      </c>
      <c r="K66" s="156">
        <f>IF(Input!$O$151=1,0,SUM(Input!K19:K22)-Input!K23-Input!K26+Input!K24+Input!K25)</f>
        <v>0</v>
      </c>
      <c r="L66" s="156">
        <f>IF(Input!$O$151=1,0,SUM(Input!L19:L22)-Input!L23-Input!L26+Input!L24+Input!L25)</f>
        <v>0</v>
      </c>
      <c r="M66" s="156">
        <f>IF(Input!$O$151=1,0,SUM(Input!M19:M22)-Input!M23-Input!M26+Input!M24+Input!M25)</f>
        <v>0</v>
      </c>
      <c r="N66" s="365">
        <f>IF(Input!$O$151=1,0,SUM(Input!N19:N22)-Input!N23-Input!N26+Input!N24+Input!N25)</f>
        <v>0</v>
      </c>
      <c r="O66" s="157"/>
      <c r="P66" s="158"/>
      <c r="Q66" s="148"/>
      <c r="R66" s="147" t="s">
        <v>242</v>
      </c>
    </row>
    <row r="67" spans="1:18" s="37" customFormat="1">
      <c r="C67" s="131"/>
      <c r="D67" s="153" t="s">
        <v>57</v>
      </c>
      <c r="E67" s="154" t="s">
        <v>117</v>
      </c>
      <c r="F67" s="155"/>
      <c r="G67" s="148"/>
      <c r="H67" s="148"/>
      <c r="I67" s="148"/>
      <c r="J67" s="156">
        <f>IF(Input!$O$151=1,0,SUM(Input!J37:J42))</f>
        <v>0</v>
      </c>
      <c r="K67" s="156">
        <f>IF(Input!$O$151=1,0,SUM(Input!K37:K42))</f>
        <v>0</v>
      </c>
      <c r="L67" s="156">
        <f>IF(Input!$O$151=1,0,SUM(Input!L37:L42))</f>
        <v>0</v>
      </c>
      <c r="M67" s="156">
        <f>IF(Input!$O$151=1,0,SUM(Input!M37:M42))</f>
        <v>0</v>
      </c>
      <c r="N67" s="365">
        <f>IF(Input!$O$151=1,0,SUM(Input!N37:N42))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Input!J93+Input!J90</f>
        <v>0</v>
      </c>
      <c r="K70" s="156">
        <f>Input!K93+Input!K90</f>
        <v>0</v>
      </c>
      <c r="L70" s="156">
        <f>Input!L93+Input!L90</f>
        <v>0</v>
      </c>
      <c r="M70" s="156">
        <f>Input!M93+Input!M90</f>
        <v>0</v>
      </c>
      <c r="N70" s="365">
        <f>Input!N93+Input!N90</f>
        <v>0</v>
      </c>
      <c r="P70" s="136"/>
      <c r="Q70" s="131"/>
      <c r="R70" s="147" t="s">
        <v>242</v>
      </c>
    </row>
    <row r="71" spans="1:18" s="37" customFormat="1">
      <c r="C71" s="131"/>
      <c r="D71" s="153" t="s">
        <v>57</v>
      </c>
      <c r="E71" s="132" t="s">
        <v>120</v>
      </c>
      <c r="F71" s="131"/>
      <c r="G71" s="131"/>
      <c r="H71" s="131"/>
      <c r="I71" s="131"/>
      <c r="J71" s="156">
        <f>Input!J94+Input!J96+Input!J91</f>
        <v>0</v>
      </c>
      <c r="K71" s="156">
        <f>Input!K94+Input!K96+Input!K91</f>
        <v>0</v>
      </c>
      <c r="L71" s="156">
        <f>Input!L94+Input!L96+Input!L91</f>
        <v>0</v>
      </c>
      <c r="M71" s="156">
        <f>Input!M94+Input!M96+Input!M91</f>
        <v>0</v>
      </c>
      <c r="N71" s="365">
        <f>Input!N94+Input!N96+Input!N91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320</v>
      </c>
      <c r="F79" s="161"/>
      <c r="G79" s="162"/>
      <c r="H79" s="162"/>
      <c r="I79" s="163"/>
      <c r="J79" s="156" t="e">
        <f>J62*J$21</f>
        <v>#DIV/0!</v>
      </c>
      <c r="K79" s="156" t="e">
        <f t="shared" ref="K79:N81" si="13">K62*K$21</f>
        <v>#DIV/0!</v>
      </c>
      <c r="L79" s="156" t="e">
        <f t="shared" si="13"/>
        <v>#DIV/0!</v>
      </c>
      <c r="M79" s="156" t="e">
        <f t="shared" si="13"/>
        <v>#DIV/0!</v>
      </c>
      <c r="N79" s="365" t="e">
        <f t="shared" si="13"/>
        <v>#DIV/0!</v>
      </c>
      <c r="P79" s="136"/>
      <c r="Q79" s="131"/>
      <c r="R79" s="147" t="s">
        <v>242</v>
      </c>
    </row>
    <row r="80" spans="1:18" s="37" customFormat="1">
      <c r="C80" s="131"/>
      <c r="D80" s="153" t="s">
        <v>57</v>
      </c>
      <c r="E80" s="132" t="s">
        <v>321</v>
      </c>
      <c r="F80" s="161"/>
      <c r="G80" s="162"/>
      <c r="H80" s="162"/>
      <c r="I80" s="163"/>
      <c r="J80" s="156" t="e">
        <f>J63*J$21</f>
        <v>#DIV/0!</v>
      </c>
      <c r="K80" s="156" t="e">
        <f t="shared" si="13"/>
        <v>#DIV/0!</v>
      </c>
      <c r="L80" s="156" t="e">
        <f t="shared" si="13"/>
        <v>#DIV/0!</v>
      </c>
      <c r="M80" s="156" t="e">
        <f t="shared" si="13"/>
        <v>#DIV/0!</v>
      </c>
      <c r="N80" s="365" t="e">
        <f t="shared" si="13"/>
        <v>#DIV/0!</v>
      </c>
      <c r="P80" s="136"/>
      <c r="Q80" s="131"/>
      <c r="R80" s="147" t="s">
        <v>242</v>
      </c>
    </row>
    <row r="81" spans="1:18" s="37" customFormat="1">
      <c r="C81" s="131"/>
      <c r="D81" s="153" t="s">
        <v>57</v>
      </c>
      <c r="E81" s="132" t="s">
        <v>322</v>
      </c>
      <c r="F81" s="161"/>
      <c r="G81" s="162"/>
      <c r="H81" s="162"/>
      <c r="I81" s="163"/>
      <c r="J81" s="156" t="e">
        <f>J64*J$21</f>
        <v>#DIV/0!</v>
      </c>
      <c r="K81" s="156" t="e">
        <f t="shared" si="13"/>
        <v>#DIV/0!</v>
      </c>
      <c r="L81" s="156" t="e">
        <f t="shared" si="13"/>
        <v>#DIV/0!</v>
      </c>
      <c r="M81" s="156" t="e">
        <f t="shared" si="13"/>
        <v>#DIV/0!</v>
      </c>
      <c r="N81" s="365" t="e">
        <f t="shared" si="13"/>
        <v>#DIV/0!</v>
      </c>
      <c r="P81" s="136"/>
      <c r="Q81" s="131"/>
      <c r="R81" s="147" t="s">
        <v>242</v>
      </c>
    </row>
    <row r="82" spans="1:18" s="37" customFormat="1">
      <c r="C82" s="131"/>
      <c r="D82" s="153" t="s">
        <v>57</v>
      </c>
      <c r="E82" s="132" t="s">
        <v>110</v>
      </c>
      <c r="F82" s="164"/>
      <c r="G82" s="164"/>
      <c r="H82" s="164"/>
      <c r="I82" s="164"/>
      <c r="J82" s="156" t="e">
        <f>SUM(Input!J65:J70)*J$15</f>
        <v>#DIV/0!</v>
      </c>
      <c r="K82" s="156" t="e">
        <f>SUM(Input!K65:K70)*K$15</f>
        <v>#DIV/0!</v>
      </c>
      <c r="L82" s="156" t="e">
        <f>SUM(Input!L65:L70)*L$15</f>
        <v>#DIV/0!</v>
      </c>
      <c r="M82" s="156" t="e">
        <f>SUM(Input!M65:M70)*M$15</f>
        <v>#DIV/0!</v>
      </c>
      <c r="N82" s="365" t="e">
        <f>SUM(Input!N65:N70)*N$15</f>
        <v>#DIV/0!</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323</v>
      </c>
      <c r="F84" s="161"/>
      <c r="G84" s="162"/>
      <c r="H84" s="162"/>
      <c r="I84" s="163"/>
      <c r="J84" s="156" t="e">
        <f>J73*J$21</f>
        <v>#DIV/0!</v>
      </c>
      <c r="K84" s="156" t="e">
        <f t="shared" ref="K84:N86" si="14">K73*K$21</f>
        <v>#DIV/0!</v>
      </c>
      <c r="L84" s="156" t="e">
        <f t="shared" si="14"/>
        <v>#DIV/0!</v>
      </c>
      <c r="M84" s="156" t="e">
        <f t="shared" si="14"/>
        <v>#DIV/0!</v>
      </c>
      <c r="N84" s="365" t="e">
        <f t="shared" si="14"/>
        <v>#DIV/0!</v>
      </c>
      <c r="P84" s="136"/>
      <c r="Q84" s="131"/>
      <c r="R84" s="147" t="s">
        <v>242</v>
      </c>
    </row>
    <row r="85" spans="1:18" s="37" customFormat="1">
      <c r="C85" s="131"/>
      <c r="D85" s="153" t="s">
        <v>57</v>
      </c>
      <c r="E85" s="132" t="s">
        <v>324</v>
      </c>
      <c r="F85" s="161"/>
      <c r="G85" s="162"/>
      <c r="H85" s="162"/>
      <c r="I85" s="163"/>
      <c r="J85" s="156" t="e">
        <f>J74*J$21</f>
        <v>#DIV/0!</v>
      </c>
      <c r="K85" s="156" t="e">
        <f t="shared" si="14"/>
        <v>#DIV/0!</v>
      </c>
      <c r="L85" s="156" t="e">
        <f t="shared" si="14"/>
        <v>#DIV/0!</v>
      </c>
      <c r="M85" s="156" t="e">
        <f t="shared" si="14"/>
        <v>#DIV/0!</v>
      </c>
      <c r="N85" s="365" t="e">
        <f t="shared" si="14"/>
        <v>#DIV/0!</v>
      </c>
      <c r="P85" s="136"/>
      <c r="Q85" s="131"/>
      <c r="R85" s="147" t="s">
        <v>242</v>
      </c>
    </row>
    <row r="86" spans="1:18" s="37" customFormat="1">
      <c r="C86" s="131"/>
      <c r="D86" s="153" t="s">
        <v>57</v>
      </c>
      <c r="E86" s="132" t="s">
        <v>325</v>
      </c>
      <c r="F86" s="161"/>
      <c r="G86" s="162"/>
      <c r="H86" s="162"/>
      <c r="I86" s="163"/>
      <c r="J86" s="156" t="e">
        <f>J75*J$21</f>
        <v>#DIV/0!</v>
      </c>
      <c r="K86" s="156" t="e">
        <f t="shared" si="14"/>
        <v>#DIV/0!</v>
      </c>
      <c r="L86" s="156" t="e">
        <f t="shared" si="14"/>
        <v>#DIV/0!</v>
      </c>
      <c r="M86" s="156" t="e">
        <f t="shared" si="14"/>
        <v>#DIV/0!</v>
      </c>
      <c r="N86" s="365" t="e">
        <f t="shared" si="14"/>
        <v>#DIV/0!</v>
      </c>
      <c r="P86" s="136"/>
      <c r="Q86" s="131"/>
      <c r="R86" s="147" t="s">
        <v>242</v>
      </c>
    </row>
    <row r="87" spans="1:18" s="37" customFormat="1">
      <c r="C87" s="131"/>
      <c r="D87" s="153" t="s">
        <v>57</v>
      </c>
      <c r="E87" s="132" t="s">
        <v>111</v>
      </c>
      <c r="F87" s="131"/>
      <c r="G87" s="132"/>
      <c r="H87" s="132"/>
      <c r="I87" s="131"/>
      <c r="J87" s="156" t="e">
        <f>IF(Input!$O$151=1,0,SUM(Input!J72:J77)*J$15)</f>
        <v>#DIV/0!</v>
      </c>
      <c r="K87" s="156" t="e">
        <f>IF(Input!$O$151=1,0,SUM(Input!K72:K77)*K$15)</f>
        <v>#DIV/0!</v>
      </c>
      <c r="L87" s="156" t="e">
        <f>IF(Input!$O$151=1,0,SUM(Input!L72:L77)*L$15)</f>
        <v>#DIV/0!</v>
      </c>
      <c r="M87" s="156" t="e">
        <f>IF(Input!$O$151=1,0,SUM(Input!M72:M77)*M$15)</f>
        <v>#DIV/0!</v>
      </c>
      <c r="N87" s="365" t="e">
        <f>IF(Input!$O$151=1,0,SUM(Input!N72:N77)*N$15)</f>
        <v>#DIV/0!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5" t="s">
        <v>595</v>
      </c>
      <c r="D94" s="104" t="s">
        <v>55</v>
      </c>
      <c r="E94" s="165" t="s">
        <v>175</v>
      </c>
      <c r="F94" s="104"/>
      <c r="G94" s="166" t="e">
        <f>SUM(J55:N55)/SUM(J56:N56)*100</f>
        <v>#DIV/0!</v>
      </c>
      <c r="H94" s="167"/>
      <c r="I94" s="168"/>
      <c r="J94" s="106"/>
      <c r="K94" s="106"/>
      <c r="L94" s="106"/>
      <c r="M94" s="106"/>
      <c r="N94" s="364"/>
      <c r="O94" s="109"/>
      <c r="P94" s="136"/>
      <c r="Q94" s="104"/>
      <c r="R94" s="160" t="s">
        <v>75</v>
      </c>
    </row>
    <row r="95" spans="1:18" s="37" customFormat="1">
      <c r="A95" s="109"/>
      <c r="B95" s="109"/>
      <c r="C95" s="104"/>
      <c r="D95" s="104" t="s">
        <v>55</v>
      </c>
      <c r="E95" s="165" t="s">
        <v>312</v>
      </c>
      <c r="F95" s="104"/>
      <c r="G95" s="166" t="e">
        <f>IF(G94&gt;Input!O146,Input!O137+Input!O136*Input!O146,IF(G94&gt;Input!$O$145,Input!O137+Input!O136*G94,Input!O128+Input!O127*G94))</f>
        <v>#DIV/0!</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t="e">
        <f>IF(G94&gt;Input!O146,Input!O135+Input!O134*Input!O146,IF(G94&gt;100,Input!O135+Input!O134*G94,Input!O126+Input!O125*G94))</f>
        <v>#DIV/0!</v>
      </c>
      <c r="H96" s="104"/>
      <c r="I96" s="104"/>
      <c r="J96" s="106"/>
      <c r="K96" s="106"/>
      <c r="L96" s="106"/>
      <c r="M96" s="106"/>
      <c r="N96" s="364"/>
      <c r="O96" s="109"/>
      <c r="P96" s="136"/>
      <c r="Q96" s="104"/>
      <c r="R96" s="160" t="s">
        <v>75</v>
      </c>
    </row>
    <row r="97" spans="1:18" s="37" customFormat="1">
      <c r="A97" s="109"/>
      <c r="B97" s="109"/>
      <c r="C97" s="104"/>
      <c r="D97" s="104" t="s">
        <v>55</v>
      </c>
      <c r="E97" s="165" t="s">
        <v>313</v>
      </c>
      <c r="F97" s="104"/>
      <c r="G97" s="161" t="e">
        <f>IF(G94&gt;Input!$O$146,Input!$O$140+Input!$O$139*Input!$O$146+Input!$O$138*Input!$O$146^2-(G94-Input!$O$146)*Input!$O$143,IF(G94&gt;100,Input!$O$140+Input!$O$139*G94+Input!$O$138*G94^2,Input!$O$131+Input!$O$130*G94+Input!$O$129*G94^2))</f>
        <v>#DIV/0!</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5" t="s">
        <v>599</v>
      </c>
      <c r="D99" s="104" t="s">
        <v>55</v>
      </c>
      <c r="E99" s="165" t="s">
        <v>176</v>
      </c>
      <c r="F99" s="104"/>
      <c r="G99" s="661">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314</v>
      </c>
      <c r="F100" s="104"/>
      <c r="G100" s="166">
        <f>IF(G99&gt;Input!O146,Input!O137+Input!O136*Input!O146,IF(G99&gt;Input!$O$145,Input!O137+Input!O136*G99,Input!O128+Input!O127*G99))</f>
        <v>0</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IF(G99&gt;Input!O146,Input!O135+Input!O134*Input!O146,IF(G99&gt;100,Input!O135+Input!O134*G99,Input!O126+Input!O125*G99))</f>
        <v>0</v>
      </c>
      <c r="H101" s="104"/>
      <c r="I101" s="104"/>
      <c r="J101" s="106"/>
      <c r="K101" s="106"/>
      <c r="L101" s="106"/>
      <c r="M101" s="106"/>
      <c r="N101" s="364"/>
      <c r="O101" s="109"/>
      <c r="P101" s="136"/>
      <c r="Q101" s="104"/>
      <c r="R101" s="160" t="s">
        <v>75</v>
      </c>
    </row>
    <row r="102" spans="1:18" s="37" customFormat="1">
      <c r="A102" s="109"/>
      <c r="B102" s="109"/>
      <c r="C102" s="104"/>
      <c r="D102" s="104" t="s">
        <v>55</v>
      </c>
      <c r="E102" s="165" t="s">
        <v>315</v>
      </c>
      <c r="F102" s="104"/>
      <c r="G102" s="161">
        <f>IF(Input!$O$151=1,0,IF(G99&gt;Input!$O$146,Input!$O$140+Input!$O$139*Input!$O$146+Input!$O$138*Input!$O$146^2-(G99-Input!$O$146)*Input!$O$143,IF(G99&gt;100,Input!$O$140+Input!$O$139*G99+Input!$O$138*G99^2,Input!$O$131+Input!$O$130*G99+Input!$O$129*G99^2)))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5" t="s">
        <v>596</v>
      </c>
      <c r="D106" s="131" t="s">
        <v>55</v>
      </c>
      <c r="E106" s="173" t="s">
        <v>316</v>
      </c>
      <c r="F106" s="131"/>
      <c r="G106" s="662" t="e">
        <f>SUM(J62:N62)/SUM(J63:N63)*100</f>
        <v>#DIV/0!</v>
      </c>
      <c r="H106" s="175"/>
      <c r="I106" s="131"/>
      <c r="J106" s="106"/>
      <c r="K106" s="106"/>
      <c r="L106" s="106"/>
      <c r="M106" s="106"/>
      <c r="N106" s="364"/>
      <c r="P106" s="136"/>
      <c r="Q106" s="131"/>
      <c r="R106" s="147" t="s">
        <v>75</v>
      </c>
    </row>
    <row r="107" spans="1:18" s="37" customFormat="1">
      <c r="C107" s="131"/>
      <c r="D107" s="131" t="s">
        <v>55</v>
      </c>
      <c r="E107" s="173" t="s">
        <v>310</v>
      </c>
      <c r="F107" s="131"/>
      <c r="G107" s="174" t="e">
        <f>IF(G106&gt;Input!O146,Input!O137+Input!O136*Input!O146,IF(G106&gt;Input!$O$145,Input!O137+Input!O136*G106,Input!O128+Input!O127*G106))</f>
        <v>#DIV/0!</v>
      </c>
      <c r="H107" s="175"/>
      <c r="I107" s="131"/>
      <c r="J107" s="106"/>
      <c r="K107" s="106"/>
      <c r="L107" s="106"/>
      <c r="M107" s="106"/>
      <c r="N107" s="364"/>
      <c r="P107" s="136"/>
      <c r="Q107" s="131"/>
      <c r="R107" s="147" t="s">
        <v>75</v>
      </c>
    </row>
    <row r="108" spans="1:18" s="37" customFormat="1">
      <c r="C108" s="131"/>
      <c r="D108" s="131" t="s">
        <v>55</v>
      </c>
      <c r="E108" s="173" t="s">
        <v>311</v>
      </c>
      <c r="F108" s="131"/>
      <c r="G108" s="163" t="e">
        <f>IF(G106&gt;Input!O146,Input!O135+Input!O134*Input!O146,IF(G106&gt;100,Input!O135+Input!O134*G106,Input!O126+Input!O125*G106))</f>
        <v>#DIV/0!</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5" t="s">
        <v>600</v>
      </c>
      <c r="D110" s="131" t="s">
        <v>55</v>
      </c>
      <c r="E110" s="173" t="s">
        <v>317</v>
      </c>
      <c r="F110" s="131"/>
      <c r="G110" s="662">
        <f>IF(SUM(J74:N74)=0,0,SUM(J73:N73)/SUM(J74:N74)*100)</f>
        <v>0</v>
      </c>
      <c r="H110" s="174"/>
      <c r="I110" s="131"/>
      <c r="J110" s="106"/>
      <c r="K110" s="106"/>
      <c r="L110" s="106"/>
      <c r="M110" s="106"/>
      <c r="N110" s="364"/>
      <c r="P110" s="136"/>
      <c r="Q110" s="131"/>
      <c r="R110" s="147" t="s">
        <v>75</v>
      </c>
    </row>
    <row r="111" spans="1:18" s="37" customFormat="1">
      <c r="C111" s="131"/>
      <c r="D111" s="131" t="s">
        <v>55</v>
      </c>
      <c r="E111" s="173" t="s">
        <v>318</v>
      </c>
      <c r="F111" s="131"/>
      <c r="G111" s="174">
        <f>IF(G110&gt;Input!O146,Input!O137+Input!O136*Input!O146,IF(G110&gt;Input!$O$145,Input!O137+Input!O136*G110,Input!O128+Input!O127*G110))</f>
        <v>0</v>
      </c>
      <c r="H111" s="174"/>
      <c r="I111" s="131"/>
      <c r="J111" s="106"/>
      <c r="K111" s="106"/>
      <c r="L111" s="106"/>
      <c r="M111" s="106"/>
      <c r="N111" s="364"/>
      <c r="P111" s="136"/>
      <c r="Q111" s="131"/>
      <c r="R111" s="147" t="s">
        <v>75</v>
      </c>
    </row>
    <row r="112" spans="1:18" s="37" customFormat="1">
      <c r="C112" s="131"/>
      <c r="D112" s="131" t="s">
        <v>55</v>
      </c>
      <c r="E112" s="173" t="s">
        <v>319</v>
      </c>
      <c r="F112" s="131"/>
      <c r="G112" s="163">
        <f>IF(G110&gt;Input!O146,Input!O135+Input!O134*Input!O146,IF(G110&gt;100,Input!O135+Input!O134*G110,Input!O126+Input!O125*G110))</f>
        <v>0</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5" t="s">
        <v>597</v>
      </c>
      <c r="D116" s="131" t="s">
        <v>55</v>
      </c>
      <c r="E116" s="173" t="s">
        <v>308</v>
      </c>
      <c r="F116" s="131"/>
      <c r="G116" s="662" t="e">
        <f>SUM(J82:N82)/SUM(J80:N80)*100</f>
        <v>#DIV/0!</v>
      </c>
      <c r="H116" s="131"/>
      <c r="I116" s="131"/>
      <c r="J116" s="106"/>
      <c r="K116" s="106"/>
      <c r="L116" s="106"/>
      <c r="M116" s="106"/>
      <c r="N116" s="364"/>
      <c r="P116" s="136"/>
      <c r="Q116" s="131"/>
      <c r="R116" s="147" t="s">
        <v>75</v>
      </c>
    </row>
    <row r="117" spans="1:18" s="37" customFormat="1">
      <c r="C117" s="655" t="s">
        <v>598</v>
      </c>
      <c r="D117" s="131" t="s">
        <v>55</v>
      </c>
      <c r="E117" s="173" t="s">
        <v>83</v>
      </c>
      <c r="F117" s="131"/>
      <c r="G117" s="161" t="e">
        <f>((G107-G116)*G108)+G97</f>
        <v>#DIV/0!</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5" t="s">
        <v>601</v>
      </c>
      <c r="D119" s="131" t="s">
        <v>55</v>
      </c>
      <c r="E119" s="173" t="s">
        <v>309</v>
      </c>
      <c r="F119" s="131"/>
      <c r="G119" s="662" t="e">
        <f>IF(SUM(J85:N85)=0,0,SUM(J87:N87)/SUM(J85:N85)*100)</f>
        <v>#DIV/0!</v>
      </c>
      <c r="H119" s="131"/>
      <c r="I119" s="131"/>
      <c r="J119" s="106"/>
      <c r="K119" s="106"/>
      <c r="L119" s="106"/>
      <c r="M119" s="106"/>
      <c r="N119" s="364"/>
      <c r="P119" s="136"/>
      <c r="Q119" s="131"/>
      <c r="R119" s="147" t="s">
        <v>75</v>
      </c>
    </row>
    <row r="120" spans="1:18" s="37" customFormat="1">
      <c r="C120" s="655" t="s">
        <v>602</v>
      </c>
      <c r="D120" s="131" t="s">
        <v>55</v>
      </c>
      <c r="E120" s="173" t="s">
        <v>84</v>
      </c>
      <c r="F120" s="131"/>
      <c r="G120" s="161" t="e">
        <f>IF(Input!$O$151=1,0,((G111-G119)*G112)+G102)</f>
        <v>#DIV/0!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327</v>
      </c>
      <c r="F124" s="132"/>
      <c r="G124" s="132"/>
      <c r="H124" s="131"/>
      <c r="I124" s="131"/>
      <c r="J124" s="106"/>
      <c r="K124" s="106"/>
      <c r="L124" s="106"/>
      <c r="M124" s="106"/>
      <c r="N124" s="364"/>
      <c r="O124" s="361"/>
      <c r="P124" s="176" t="e">
        <f>SUM(J80:N80)*G117/100</f>
        <v>#DIV/0!</v>
      </c>
      <c r="Q124" s="148"/>
      <c r="R124" s="147" t="s">
        <v>242</v>
      </c>
    </row>
    <row r="125" spans="1:18" s="37" customFormat="1" ht="12.75" customHeight="1">
      <c r="C125" s="131"/>
      <c r="D125" s="131" t="s">
        <v>57</v>
      </c>
      <c r="E125" s="132" t="s">
        <v>328</v>
      </c>
      <c r="F125" s="132"/>
      <c r="G125" s="132"/>
      <c r="H125" s="131"/>
      <c r="I125" s="131"/>
      <c r="J125" s="106"/>
      <c r="K125" s="106"/>
      <c r="L125" s="106"/>
      <c r="M125" s="106"/>
      <c r="N125" s="364"/>
      <c r="O125" s="361"/>
      <c r="P125" s="176" t="e">
        <f>SUM(J85:N85)*G120/100</f>
        <v>#DIV/0!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t="e">
        <f>IF(Input!J49&lt;&gt;"",Input!J49,J56*$G$97/100)</f>
        <v>#DIV/0!</v>
      </c>
      <c r="K127" s="156" t="e">
        <f>IF(Input!K49&lt;&gt;"",Input!K49,K56*$G$97/100)</f>
        <v>#DIV/0!</v>
      </c>
      <c r="L127" s="156" t="e">
        <f>IF(Input!L49&lt;&gt;"",Input!L49,L56*$G$97/100)</f>
        <v>#DIV/0!</v>
      </c>
      <c r="M127" s="156" t="e">
        <f>IF(Input!M49&lt;&gt;"",Input!M49,M56*$G$97/100)</f>
        <v>#DIV/0!</v>
      </c>
      <c r="N127" s="365" t="e">
        <f>IF(Input!N49&lt;&gt;"",Input!N49,N56*$G$97/100)</f>
        <v>#DIV/0!</v>
      </c>
      <c r="O127" s="369"/>
      <c r="P127" s="158"/>
      <c r="Q127" s="161"/>
      <c r="R127" s="147" t="s">
        <v>242</v>
      </c>
    </row>
    <row r="128" spans="1:18" s="37" customFormat="1" ht="12.75" customHeight="1">
      <c r="C128" s="131"/>
      <c r="D128" s="131" t="s">
        <v>57</v>
      </c>
      <c r="E128" s="132" t="s">
        <v>73</v>
      </c>
      <c r="F128" s="132"/>
      <c r="G128" s="132"/>
      <c r="H128" s="131"/>
      <c r="I128" s="131"/>
      <c r="J128" s="156">
        <f>IF(Input!J50&lt;&gt;"",Input!J50,J67*$G$102/100)</f>
        <v>0</v>
      </c>
      <c r="K128" s="156">
        <f>IF(Input!K50&lt;&gt;"",Input!K50,K67*$G$102/100)</f>
        <v>0</v>
      </c>
      <c r="L128" s="156">
        <f>IF(Input!L50&lt;&gt;"",Input!L50,L67*$G$102/100)</f>
        <v>0</v>
      </c>
      <c r="M128" s="156">
        <f>IF(Input!M50&lt;&gt;"",Input!M50,M67*$G$102/100)</f>
        <v>0</v>
      </c>
      <c r="N128" s="365">
        <f>IF(Input!N50&lt;&gt;"",Input!N50,N67*$G$102/100)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t="e">
        <f t="shared" ref="P130:P131" si="15">P124-SUM(J127:N127)</f>
        <v>#DIV/0!</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t="e">
        <f t="shared" si="15"/>
        <v>#DIV/0!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9"/>
      <c r="O137" s="361"/>
      <c r="P137" s="136"/>
      <c r="Q137" s="131"/>
      <c r="R137" s="147"/>
      <c r="S137" s="147"/>
    </row>
    <row r="138" spans="1:19" s="37" customFormat="1">
      <c r="A138" s="109"/>
      <c r="B138" s="109"/>
      <c r="C138" s="104"/>
      <c r="D138" s="104" t="s">
        <v>57</v>
      </c>
      <c r="E138" s="104" t="s">
        <v>185</v>
      </c>
      <c r="F138" s="104"/>
      <c r="G138" s="104"/>
      <c r="H138" s="104"/>
      <c r="I138" s="104"/>
      <c r="J138" s="156" t="e">
        <f>(J57+Input!J83)*J$29</f>
        <v>#DIV/0!</v>
      </c>
      <c r="K138" s="156" t="e">
        <f>(K57+Input!K83)*K$29</f>
        <v>#DIV/0!</v>
      </c>
      <c r="L138" s="156" t="e">
        <f>(L57+Input!L83)*L$29</f>
        <v>#DIV/0!</v>
      </c>
      <c r="M138" s="156" t="e">
        <f>(M57+Input!M83)*M$29</f>
        <v>#DIV/0!</v>
      </c>
      <c r="N138" s="365" t="e">
        <f>(N57+Input!N83)*N$29</f>
        <v>#DIV/0!</v>
      </c>
      <c r="O138" s="104"/>
      <c r="P138" s="136"/>
      <c r="Q138" s="104"/>
      <c r="R138" s="147" t="s">
        <v>87</v>
      </c>
      <c r="S138" s="147"/>
    </row>
    <row r="139" spans="1:19" s="37" customFormat="1">
      <c r="C139" s="104"/>
      <c r="D139" s="104" t="s">
        <v>57</v>
      </c>
      <c r="E139" s="104" t="s">
        <v>110</v>
      </c>
      <c r="F139" s="104"/>
      <c r="G139" s="104"/>
      <c r="H139" s="104"/>
      <c r="I139" s="104"/>
      <c r="J139" s="156">
        <f>SUM(Input!J65:J70)</f>
        <v>0</v>
      </c>
      <c r="K139" s="156">
        <f>SUM(Input!K65:K70)</f>
        <v>0</v>
      </c>
      <c r="L139" s="156">
        <f>SUM(Input!L65:L70)</f>
        <v>0</v>
      </c>
      <c r="M139" s="156">
        <f>SUM(Input!M65:M70)</f>
        <v>0</v>
      </c>
      <c r="N139" s="365">
        <f>SUM(Input!N65:N70)</f>
        <v>0</v>
      </c>
      <c r="O139" s="104"/>
      <c r="P139" s="136"/>
      <c r="Q139" s="104"/>
      <c r="R139" s="147" t="s">
        <v>87</v>
      </c>
      <c r="S139" s="147"/>
    </row>
    <row r="140" spans="1:19" s="37" customFormat="1">
      <c r="B140" s="670"/>
      <c r="C140" s="671" t="s">
        <v>758</v>
      </c>
      <c r="D140" s="104" t="s">
        <v>57</v>
      </c>
      <c r="E140" s="104" t="s">
        <v>192</v>
      </c>
      <c r="F140" s="104"/>
      <c r="G140" s="104"/>
      <c r="H140" s="104"/>
      <c r="I140" s="104"/>
      <c r="J140" s="673" t="e">
        <f>(J$139*J$15)-(J$138*J$26)</f>
        <v>#DIV/0!</v>
      </c>
      <c r="K140" s="673" t="e">
        <f>(K$139*K$15)-(K$138*K$26)</f>
        <v>#DIV/0!</v>
      </c>
      <c r="L140" s="673" t="e">
        <f>(L$139*L$15)-(L$138*L$26)</f>
        <v>#DIV/0!</v>
      </c>
      <c r="M140" s="673" t="e">
        <f>(M$139*M$15)-(M$138*M$26)</f>
        <v>#DIV/0!</v>
      </c>
      <c r="N140" s="674" t="e">
        <f>(N$139*N$15)-(N$138*N$26)</f>
        <v>#DIV/0!</v>
      </c>
      <c r="O140" s="104"/>
      <c r="P140" s="136"/>
      <c r="Q140" s="104"/>
      <c r="R140" s="147" t="s">
        <v>242</v>
      </c>
      <c r="S140" s="672" t="s">
        <v>680</v>
      </c>
    </row>
    <row r="141" spans="1:19" s="37" customFormat="1">
      <c r="C141" s="131"/>
      <c r="D141" s="131"/>
      <c r="E141" s="131"/>
      <c r="F141" s="131"/>
      <c r="G141" s="131"/>
      <c r="H141" s="131"/>
      <c r="I141" s="131"/>
      <c r="J141" s="205"/>
      <c r="K141" s="205"/>
      <c r="L141" s="205"/>
      <c r="M141" s="205"/>
      <c r="N141" s="676"/>
      <c r="O141" s="131"/>
      <c r="P141" s="136"/>
      <c r="Q141" s="131"/>
      <c r="R141" s="147"/>
      <c r="S141" s="147"/>
    </row>
    <row r="142" spans="1:19" s="37" customFormat="1">
      <c r="A142" s="109"/>
      <c r="B142" s="109"/>
      <c r="C142" s="104"/>
      <c r="D142" s="104" t="s">
        <v>57</v>
      </c>
      <c r="E142" s="104" t="s">
        <v>186</v>
      </c>
      <c r="F142" s="104"/>
      <c r="G142" s="104"/>
      <c r="H142" s="104"/>
      <c r="I142" s="104"/>
      <c r="J142" s="156" t="e">
        <f>(J68+Input!J91)*J$29</f>
        <v>#DIV/0!</v>
      </c>
      <c r="K142" s="156" t="e">
        <f>(K68+Input!K91)*K$29</f>
        <v>#DIV/0!</v>
      </c>
      <c r="L142" s="156" t="e">
        <f>(L68+Input!L91)*L$29</f>
        <v>#DIV/0!</v>
      </c>
      <c r="M142" s="156" t="e">
        <f>(M68+Input!M91)*M$29</f>
        <v>#DIV/0!</v>
      </c>
      <c r="N142" s="365" t="e">
        <f>(N68+Input!N91)*N$29</f>
        <v>#DIV/0!</v>
      </c>
      <c r="O142" s="104"/>
      <c r="P142" s="136"/>
      <c r="Q142" s="104"/>
      <c r="R142" s="147" t="s">
        <v>87</v>
      </c>
      <c r="S142" s="147"/>
    </row>
    <row r="143" spans="1:19" s="37" customFormat="1">
      <c r="C143" s="104"/>
      <c r="D143" s="104" t="s">
        <v>57</v>
      </c>
      <c r="E143" s="104" t="s">
        <v>111</v>
      </c>
      <c r="F143" s="104"/>
      <c r="G143" s="104"/>
      <c r="H143" s="104"/>
      <c r="I143" s="104"/>
      <c r="J143" s="156">
        <f>IF(Input!$O$151=1,0,SUM(Input!J72:J77))</f>
        <v>0</v>
      </c>
      <c r="K143" s="156">
        <f>IF(Input!$O$151=1,0,SUM(Input!K72:K77))</f>
        <v>0</v>
      </c>
      <c r="L143" s="156">
        <f>IF(Input!$O$151=1,0,SUM(Input!L72:L77))</f>
        <v>0</v>
      </c>
      <c r="M143" s="156">
        <f>IF(Input!$O$151=1,0,SUM(Input!M72:M77))</f>
        <v>0</v>
      </c>
      <c r="N143" s="365">
        <f>IF(Input!$O$151=1,0,SUM(Input!N72:N77))</f>
        <v>0</v>
      </c>
      <c r="O143" s="104"/>
      <c r="P143" s="136"/>
      <c r="Q143" s="104"/>
      <c r="R143" s="147" t="s">
        <v>87</v>
      </c>
      <c r="S143" s="147"/>
    </row>
    <row r="144" spans="1:19" s="37" customFormat="1">
      <c r="B144" s="670"/>
      <c r="C144" s="671" t="s">
        <v>759</v>
      </c>
      <c r="D144" s="104" t="s">
        <v>57</v>
      </c>
      <c r="E144" s="104" t="s">
        <v>193</v>
      </c>
      <c r="F144" s="104"/>
      <c r="G144" s="104"/>
      <c r="H144" s="104"/>
      <c r="I144" s="104"/>
      <c r="J144" s="673" t="e">
        <f>(J$143*J$15)-(J$142*J$26)</f>
        <v>#DIV/0!</v>
      </c>
      <c r="K144" s="673" t="e">
        <f>(K$143*K$15)-(K$142*K$26)</f>
        <v>#DIV/0!</v>
      </c>
      <c r="L144" s="673" t="e">
        <f>(L$143*L$15)-(L$142*L$26)</f>
        <v>#DIV/0!</v>
      </c>
      <c r="M144" s="673" t="e">
        <f>(M$143*M$15)-(M$142*M$26)</f>
        <v>#DIV/0!</v>
      </c>
      <c r="N144" s="674" t="e">
        <f>(N$143*N$15)-(N$142*N$26)</f>
        <v>#DIV/0!</v>
      </c>
      <c r="O144" s="104"/>
      <c r="P144" s="136"/>
      <c r="Q144" s="104"/>
      <c r="R144" s="147" t="s">
        <v>242</v>
      </c>
      <c r="S144" s="672" t="s">
        <v>680</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Input!I$54</f>
        <v>0</v>
      </c>
      <c r="J148" s="156">
        <f>Input!J$54</f>
        <v>0</v>
      </c>
      <c r="K148" s="156">
        <f>Input!K$54</f>
        <v>0</v>
      </c>
      <c r="L148" s="156">
        <f>Input!L$54</f>
        <v>0</v>
      </c>
      <c r="M148" s="156">
        <f>Input!M$54</f>
        <v>0</v>
      </c>
      <c r="N148" s="365">
        <f>Input!N$54</f>
        <v>0</v>
      </c>
      <c r="O148" s="157"/>
      <c r="P148" s="158"/>
      <c r="Q148" s="148"/>
      <c r="R148" s="147" t="s">
        <v>242</v>
      </c>
    </row>
    <row r="149" spans="1:24" s="37" customFormat="1">
      <c r="C149" s="131" t="s">
        <v>488</v>
      </c>
      <c r="D149" s="131" t="s">
        <v>57</v>
      </c>
      <c r="E149" s="132" t="s">
        <v>77</v>
      </c>
      <c r="F149" s="131"/>
      <c r="G149" s="131"/>
      <c r="H149" s="131"/>
      <c r="I149" s="205"/>
      <c r="J149" s="156"/>
      <c r="K149" s="156"/>
      <c r="L149" s="156"/>
      <c r="M149" s="156"/>
      <c r="N149" s="365"/>
      <c r="O149" s="131"/>
      <c r="P149" s="206" t="e">
        <f>SUM(J140:N140)</f>
        <v>#DIV/0!</v>
      </c>
      <c r="Q149" s="161"/>
      <c r="R149" s="147" t="s">
        <v>242</v>
      </c>
    </row>
    <row r="150" spans="1:24" s="37" customFormat="1">
      <c r="A150" s="109"/>
      <c r="B150" s="109"/>
      <c r="C150" s="104"/>
      <c r="D150" s="104" t="s">
        <v>57</v>
      </c>
      <c r="E150" s="177" t="s">
        <v>392</v>
      </c>
      <c r="F150" s="131"/>
      <c r="G150" s="104"/>
      <c r="H150" s="104"/>
      <c r="I150" s="205"/>
      <c r="J150" s="156">
        <f>IF(J5=8,J148+$P$149,J148)</f>
        <v>0</v>
      </c>
      <c r="K150" s="156">
        <f>IF(K5=8,K148+$P$149,K148)</f>
        <v>0</v>
      </c>
      <c r="L150" s="156">
        <f>IF(L5=8,L148+$P$149,L148)</f>
        <v>0</v>
      </c>
      <c r="M150" s="156">
        <f>IF(M5=8,M148+$P$149,M148)</f>
        <v>0</v>
      </c>
      <c r="N150" s="365" t="e">
        <f>IF(N5=8,N148+$P$149,N148)</f>
        <v>#DIV/0!</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Input!I$55</f>
        <v>0</v>
      </c>
      <c r="J152" s="156">
        <f>Input!J$55</f>
        <v>0</v>
      </c>
      <c r="K152" s="156">
        <f>Input!K$55</f>
        <v>0</v>
      </c>
      <c r="L152" s="156">
        <f>Input!L$55</f>
        <v>0</v>
      </c>
      <c r="M152" s="156">
        <f>Input!M$55</f>
        <v>0</v>
      </c>
      <c r="N152" s="365">
        <f>Input!N$55</f>
        <v>0</v>
      </c>
      <c r="O152" s="157"/>
      <c r="P152" s="158"/>
      <c r="Q152" s="148"/>
      <c r="R152" s="147" t="s">
        <v>242</v>
      </c>
    </row>
    <row r="153" spans="1:24" s="37" customFormat="1">
      <c r="C153" s="131" t="s">
        <v>489</v>
      </c>
      <c r="D153" s="131" t="s">
        <v>57</v>
      </c>
      <c r="E153" s="132" t="s">
        <v>78</v>
      </c>
      <c r="F153" s="131"/>
      <c r="G153" s="131"/>
      <c r="H153" s="131"/>
      <c r="I153" s="205"/>
      <c r="J153" s="156"/>
      <c r="K153" s="156"/>
      <c r="L153" s="156"/>
      <c r="M153" s="156"/>
      <c r="N153" s="365"/>
      <c r="O153" s="361"/>
      <c r="P153" s="208" t="e">
        <f>SUM(J144:N144)</f>
        <v>#DIV/0!</v>
      </c>
      <c r="Q153" s="161"/>
      <c r="R153" s="147" t="s">
        <v>242</v>
      </c>
    </row>
    <row r="154" spans="1:24" s="37" customFormat="1">
      <c r="A154" s="109"/>
      <c r="B154" s="109"/>
      <c r="C154" s="104"/>
      <c r="D154" s="104" t="s">
        <v>57</v>
      </c>
      <c r="E154" s="177" t="s">
        <v>393</v>
      </c>
      <c r="F154" s="131"/>
      <c r="G154" s="104"/>
      <c r="H154" s="104"/>
      <c r="I154" s="205"/>
      <c r="J154" s="156">
        <f>IF(J5=8,J152+$P$153,J152)</f>
        <v>0</v>
      </c>
      <c r="K154" s="156">
        <f>IF(K5=8,K152+$P$153,K152)</f>
        <v>0</v>
      </c>
      <c r="L154" s="156">
        <f>IF(L5=8,L152+$P$153,L152)</f>
        <v>0</v>
      </c>
      <c r="M154" s="156">
        <f>IF(M5=8,M152+$P$153,M152)</f>
        <v>0</v>
      </c>
      <c r="N154" s="365" t="e">
        <f>IF(N5=8,N152+$P$153,N152)</f>
        <v>#DIV/0!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408</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402</v>
      </c>
      <c r="F161" s="104"/>
      <c r="G161" s="104"/>
      <c r="H161" s="104"/>
      <c r="I161" s="104"/>
      <c r="J161" s="360">
        <f>I162</f>
        <v>0</v>
      </c>
      <c r="K161" s="360" t="e">
        <f t="shared" ref="K161:N161" si="16">J162</f>
        <v>#DIV/0!</v>
      </c>
      <c r="L161" s="360" t="e">
        <f t="shared" si="16"/>
        <v>#DIV/0!</v>
      </c>
      <c r="M161" s="360" t="e">
        <f t="shared" si="16"/>
        <v>#DIV/0!</v>
      </c>
      <c r="N161" s="363" t="e">
        <f t="shared" si="16"/>
        <v>#DIV/0!</v>
      </c>
      <c r="O161" s="131"/>
      <c r="P161" s="136"/>
      <c r="Q161" s="104"/>
      <c r="R161" s="147" t="s">
        <v>242</v>
      </c>
      <c r="T161" s="157"/>
      <c r="U161" s="157"/>
      <c r="V161" s="157"/>
      <c r="W161" s="157"/>
      <c r="X161" s="157"/>
    </row>
    <row r="162" spans="1:24" s="37" customFormat="1">
      <c r="A162" s="109"/>
      <c r="B162" s="109"/>
      <c r="C162" s="104"/>
      <c r="D162" s="104" t="s">
        <v>57</v>
      </c>
      <c r="E162" s="132" t="s">
        <v>403</v>
      </c>
      <c r="F162" s="104"/>
      <c r="G162" s="104"/>
      <c r="H162" s="104"/>
      <c r="I162" s="179"/>
      <c r="J162" s="360" t="e">
        <f>J161+J138*J$26</f>
        <v>#DIV/0!</v>
      </c>
      <c r="K162" s="360" t="e">
        <f t="shared" ref="K162:N162" si="17">K161+K138*K$26</f>
        <v>#DIV/0!</v>
      </c>
      <c r="L162" s="360" t="e">
        <f t="shared" si="17"/>
        <v>#DIV/0!</v>
      </c>
      <c r="M162" s="360" t="e">
        <f t="shared" si="17"/>
        <v>#DIV/0!</v>
      </c>
      <c r="N162" s="363" t="e">
        <f t="shared" si="17"/>
        <v>#DIV/0!</v>
      </c>
      <c r="O162" s="131"/>
      <c r="P162" s="136"/>
      <c r="Q162" s="104"/>
      <c r="R162" s="147" t="s">
        <v>242</v>
      </c>
      <c r="T162" s="157"/>
      <c r="U162" s="157"/>
      <c r="V162" s="157"/>
      <c r="W162" s="157"/>
      <c r="X162" s="157"/>
    </row>
    <row r="163" spans="1:24" s="37" customFormat="1">
      <c r="A163" s="109"/>
      <c r="B163" s="109"/>
      <c r="C163" s="104"/>
      <c r="D163" s="104" t="s">
        <v>57</v>
      </c>
      <c r="E163" s="132" t="s">
        <v>406</v>
      </c>
      <c r="F163" s="104"/>
      <c r="G163" s="104"/>
      <c r="H163" s="104"/>
      <c r="I163" s="104"/>
      <c r="J163" s="360" t="e">
        <f>(J162+J161)/2</f>
        <v>#DIV/0!</v>
      </c>
      <c r="K163" s="360" t="e">
        <f t="shared" ref="K163:N163" si="18">(K162+K161)/2</f>
        <v>#DIV/0!</v>
      </c>
      <c r="L163" s="360" t="e">
        <f t="shared" si="18"/>
        <v>#DIV/0!</v>
      </c>
      <c r="M163" s="360" t="e">
        <f t="shared" si="18"/>
        <v>#DIV/0!</v>
      </c>
      <c r="N163" s="363" t="e">
        <f t="shared" si="18"/>
        <v>#DIV/0!</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404</v>
      </c>
      <c r="F165" s="104"/>
      <c r="G165" s="104"/>
      <c r="H165" s="104"/>
      <c r="I165" s="104"/>
      <c r="J165" s="156">
        <f>I166</f>
        <v>0</v>
      </c>
      <c r="K165" s="156" t="e">
        <f t="shared" ref="K165:N165" si="19">J166</f>
        <v>#DIV/0!</v>
      </c>
      <c r="L165" s="156" t="e">
        <f t="shared" si="19"/>
        <v>#DIV/0!</v>
      </c>
      <c r="M165" s="156" t="e">
        <f t="shared" si="19"/>
        <v>#DIV/0!</v>
      </c>
      <c r="N165" s="365" t="e">
        <f t="shared" si="19"/>
        <v>#DIV/0!</v>
      </c>
      <c r="O165" s="131"/>
      <c r="P165" s="136"/>
      <c r="Q165" s="104"/>
      <c r="R165" s="147" t="s">
        <v>242</v>
      </c>
      <c r="T165" s="157"/>
      <c r="U165" s="157"/>
      <c r="V165" s="157"/>
      <c r="W165" s="157"/>
      <c r="X165" s="157"/>
    </row>
    <row r="166" spans="1:24" s="37" customFormat="1">
      <c r="A166" s="109"/>
      <c r="B166" s="109"/>
      <c r="C166" s="104"/>
      <c r="D166" s="104" t="s">
        <v>57</v>
      </c>
      <c r="E166" s="132" t="s">
        <v>405</v>
      </c>
      <c r="F166" s="104"/>
      <c r="G166" s="104"/>
      <c r="H166" s="104"/>
      <c r="I166" s="104"/>
      <c r="J166" s="156" t="e">
        <f>J165+J142*J$26</f>
        <v>#DIV/0!</v>
      </c>
      <c r="K166" s="156" t="e">
        <f t="shared" ref="K166:N166" si="20">K165+K142*K$26</f>
        <v>#DIV/0!</v>
      </c>
      <c r="L166" s="156" t="e">
        <f t="shared" si="20"/>
        <v>#DIV/0!</v>
      </c>
      <c r="M166" s="156" t="e">
        <f t="shared" si="20"/>
        <v>#DIV/0!</v>
      </c>
      <c r="N166" s="365" t="e">
        <f t="shared" si="20"/>
        <v>#DIV/0!</v>
      </c>
      <c r="O166" s="131"/>
      <c r="P166" s="136"/>
      <c r="Q166" s="104"/>
      <c r="R166" s="147" t="s">
        <v>242</v>
      </c>
      <c r="T166" s="157"/>
      <c r="U166" s="157"/>
      <c r="V166" s="157"/>
      <c r="W166" s="157"/>
      <c r="X166" s="157"/>
    </row>
    <row r="167" spans="1:24" s="37" customFormat="1">
      <c r="A167" s="109"/>
      <c r="B167" s="109"/>
      <c r="C167" s="104"/>
      <c r="D167" s="104" t="s">
        <v>57</v>
      </c>
      <c r="E167" s="132" t="s">
        <v>407</v>
      </c>
      <c r="F167" s="104"/>
      <c r="G167" s="104"/>
      <c r="H167" s="104"/>
      <c r="I167" s="104"/>
      <c r="J167" s="156" t="e">
        <f>(J166+J165)/2</f>
        <v>#DIV/0!</v>
      </c>
      <c r="K167" s="156" t="e">
        <f t="shared" ref="K167:N167" si="21">(K166+K165)/2</f>
        <v>#DIV/0!</v>
      </c>
      <c r="L167" s="156" t="e">
        <f t="shared" si="21"/>
        <v>#DIV/0!</v>
      </c>
      <c r="M167" s="156" t="e">
        <f t="shared" si="21"/>
        <v>#DIV/0!</v>
      </c>
      <c r="N167" s="365" t="e">
        <f t="shared" si="21"/>
        <v>#DIV/0!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409</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402</v>
      </c>
      <c r="F171" s="104"/>
      <c r="G171" s="104"/>
      <c r="H171" s="104"/>
      <c r="I171" s="104"/>
      <c r="J171" s="360">
        <f>I172</f>
        <v>0</v>
      </c>
      <c r="K171" s="360" t="e">
        <f t="shared" ref="K171:N171" si="22">J172</f>
        <v>#DIV/0!</v>
      </c>
      <c r="L171" s="360" t="e">
        <f t="shared" si="22"/>
        <v>#DIV/0!</v>
      </c>
      <c r="M171" s="360" t="e">
        <f t="shared" si="22"/>
        <v>#DIV/0!</v>
      </c>
      <c r="N171" s="363" t="e">
        <f t="shared" si="22"/>
        <v>#DIV/0!</v>
      </c>
      <c r="O171" s="131"/>
      <c r="P171" s="136"/>
      <c r="Q171" s="104"/>
      <c r="R171" s="147" t="s">
        <v>242</v>
      </c>
      <c r="T171" s="157"/>
      <c r="U171" s="157"/>
      <c r="V171" s="157"/>
      <c r="W171" s="157"/>
      <c r="X171" s="157"/>
    </row>
    <row r="172" spans="1:24" s="37" customFormat="1">
      <c r="A172" s="109"/>
      <c r="B172" s="109"/>
      <c r="C172" s="104"/>
      <c r="D172" s="104" t="s">
        <v>57</v>
      </c>
      <c r="E172" s="132" t="s">
        <v>403</v>
      </c>
      <c r="F172" s="104"/>
      <c r="G172" s="104"/>
      <c r="H172" s="104"/>
      <c r="I172" s="179"/>
      <c r="J172" s="360" t="e">
        <f>J171+J139*J$15</f>
        <v>#DIV/0!</v>
      </c>
      <c r="K172" s="360" t="e">
        <f t="shared" ref="K172:N172" si="23">K171+K139*K$15</f>
        <v>#DIV/0!</v>
      </c>
      <c r="L172" s="360" t="e">
        <f t="shared" si="23"/>
        <v>#DIV/0!</v>
      </c>
      <c r="M172" s="360" t="e">
        <f t="shared" si="23"/>
        <v>#DIV/0!</v>
      </c>
      <c r="N172" s="363" t="e">
        <f t="shared" si="23"/>
        <v>#DIV/0!</v>
      </c>
      <c r="O172" s="131"/>
      <c r="P172" s="136"/>
      <c r="Q172" s="104"/>
      <c r="R172" s="147" t="s">
        <v>242</v>
      </c>
      <c r="T172" s="157"/>
      <c r="U172" s="157"/>
      <c r="V172" s="157"/>
      <c r="W172" s="157"/>
      <c r="X172" s="157"/>
    </row>
    <row r="173" spans="1:24" s="37" customFormat="1">
      <c r="A173" s="109"/>
      <c r="B173" s="109"/>
      <c r="C173" s="104"/>
      <c r="D173" s="104" t="s">
        <v>57</v>
      </c>
      <c r="E173" s="132" t="s">
        <v>406</v>
      </c>
      <c r="F173" s="104"/>
      <c r="G173" s="104"/>
      <c r="H173" s="104"/>
      <c r="I173" s="104"/>
      <c r="J173" s="360" t="e">
        <f>(J172+J171)/2</f>
        <v>#DIV/0!</v>
      </c>
      <c r="K173" s="360" t="e">
        <f t="shared" ref="K173:N173" si="24">(K172+K171)/2</f>
        <v>#DIV/0!</v>
      </c>
      <c r="L173" s="360" t="e">
        <f t="shared" si="24"/>
        <v>#DIV/0!</v>
      </c>
      <c r="M173" s="360" t="e">
        <f t="shared" si="24"/>
        <v>#DIV/0!</v>
      </c>
      <c r="N173" s="363" t="e">
        <f t="shared" si="24"/>
        <v>#DIV/0!</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404</v>
      </c>
      <c r="F175" s="104"/>
      <c r="G175" s="104"/>
      <c r="H175" s="104"/>
      <c r="I175" s="104"/>
      <c r="J175" s="360">
        <f>I176</f>
        <v>0</v>
      </c>
      <c r="K175" s="360" t="e">
        <f t="shared" ref="K175:N175" si="25">J176</f>
        <v>#DIV/0!</v>
      </c>
      <c r="L175" s="360" t="e">
        <f t="shared" si="25"/>
        <v>#DIV/0!</v>
      </c>
      <c r="M175" s="360" t="e">
        <f t="shared" si="25"/>
        <v>#DIV/0!</v>
      </c>
      <c r="N175" s="363" t="e">
        <f t="shared" si="25"/>
        <v>#DIV/0!</v>
      </c>
      <c r="O175" s="131"/>
      <c r="P175" s="136"/>
      <c r="Q175" s="104"/>
      <c r="R175" s="147" t="s">
        <v>242</v>
      </c>
      <c r="T175" s="157"/>
      <c r="U175" s="157"/>
      <c r="V175" s="157"/>
      <c r="W175" s="157"/>
      <c r="X175" s="157"/>
    </row>
    <row r="176" spans="1:24" s="37" customFormat="1">
      <c r="A176" s="109"/>
      <c r="B176" s="109"/>
      <c r="C176" s="104"/>
      <c r="D176" s="104" t="s">
        <v>57</v>
      </c>
      <c r="E176" s="132" t="s">
        <v>405</v>
      </c>
      <c r="F176" s="104"/>
      <c r="G176" s="104"/>
      <c r="H176" s="104"/>
      <c r="I176" s="104"/>
      <c r="J176" s="360" t="e">
        <f>J175+J143*J$15</f>
        <v>#DIV/0!</v>
      </c>
      <c r="K176" s="360" t="e">
        <f t="shared" ref="K176:N176" si="26">K175+K143*K$15</f>
        <v>#DIV/0!</v>
      </c>
      <c r="L176" s="360" t="e">
        <f t="shared" si="26"/>
        <v>#DIV/0!</v>
      </c>
      <c r="M176" s="360" t="e">
        <f t="shared" si="26"/>
        <v>#DIV/0!</v>
      </c>
      <c r="N176" s="363" t="e">
        <f t="shared" si="26"/>
        <v>#DIV/0!</v>
      </c>
      <c r="O176" s="131"/>
      <c r="P176" s="136"/>
      <c r="Q176" s="104"/>
      <c r="R176" s="147" t="s">
        <v>242</v>
      </c>
      <c r="T176" s="157"/>
      <c r="U176" s="157"/>
      <c r="V176" s="157"/>
      <c r="W176" s="157"/>
      <c r="X176" s="157"/>
    </row>
    <row r="177" spans="1:24" s="37" customFormat="1">
      <c r="A177" s="109"/>
      <c r="B177" s="109"/>
      <c r="C177" s="104"/>
      <c r="D177" s="104" t="s">
        <v>57</v>
      </c>
      <c r="E177" s="132" t="s">
        <v>407</v>
      </c>
      <c r="F177" s="104"/>
      <c r="G177" s="104"/>
      <c r="H177" s="104"/>
      <c r="I177" s="104"/>
      <c r="J177" s="360" t="e">
        <f>(J176+J175)/2</f>
        <v>#DIV/0!</v>
      </c>
      <c r="K177" s="360" t="e">
        <f t="shared" ref="K177:N177" si="27">(K176+K175)/2</f>
        <v>#DIV/0!</v>
      </c>
      <c r="L177" s="360" t="e">
        <f t="shared" si="27"/>
        <v>#DIV/0!</v>
      </c>
      <c r="M177" s="360" t="e">
        <f t="shared" si="27"/>
        <v>#DIV/0!</v>
      </c>
      <c r="N177" s="363" t="e">
        <f t="shared" si="27"/>
        <v>#DIV/0!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410</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t="e">
        <f>(J$139*J$15)-(J$138*J$26)</f>
        <v>#DIV/0!</v>
      </c>
      <c r="K181" s="156" t="e">
        <f>(K$139*K$15)-(K$138*K$26)</f>
        <v>#DIV/0!</v>
      </c>
      <c r="L181" s="156" t="e">
        <f>(L$139*L$15)-(L$138*L$26)</f>
        <v>#DIV/0!</v>
      </c>
      <c r="M181" s="156" t="e">
        <f>(M$139*M$15)-(M$138*M$26)</f>
        <v>#DIV/0!</v>
      </c>
      <c r="N181" s="365" t="e">
        <f>(N$139*N$15)-(N$138*N$26)</f>
        <v>#DIV/0!</v>
      </c>
      <c r="O181" s="157"/>
      <c r="P181" s="158"/>
      <c r="Q181" s="148"/>
      <c r="R181" s="147" t="s">
        <v>242</v>
      </c>
    </row>
    <row r="182" spans="1:24" s="37" customFormat="1">
      <c r="C182" s="131"/>
      <c r="D182" s="153" t="s">
        <v>57</v>
      </c>
      <c r="E182" s="154" t="s">
        <v>247</v>
      </c>
      <c r="F182" s="155"/>
      <c r="G182" s="148"/>
      <c r="H182" s="148"/>
      <c r="I182" s="148"/>
      <c r="J182" s="156" t="e">
        <f>(J$143*J$15)-(J$142*J$26)</f>
        <v>#DIV/0!</v>
      </c>
      <c r="K182" s="156" t="e">
        <f>(K$143*K$15)-(K$142*K$26)</f>
        <v>#DIV/0!</v>
      </c>
      <c r="L182" s="156" t="e">
        <f>(L$143*L$15)-(L$142*L$26)</f>
        <v>#DIV/0!</v>
      </c>
      <c r="M182" s="156" t="e">
        <f>(M$143*M$15)-(M$142*M$26)</f>
        <v>#DIV/0!</v>
      </c>
      <c r="N182" s="365" t="e">
        <f>(N$143*N$15)-(N$142*N$26)</f>
        <v>#DIV/0!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t="e">
        <f>(J173-J163)*Input!$O$59</f>
        <v>#DIV/0!</v>
      </c>
      <c r="K184" s="156" t="e">
        <f>(K173-K163)*Input!$O$59</f>
        <v>#DIV/0!</v>
      </c>
      <c r="L184" s="156" t="e">
        <f>(L173-L163)*Input!$O$59</f>
        <v>#DIV/0!</v>
      </c>
      <c r="M184" s="156" t="e">
        <f>(M173-M163)*Input!$O$59</f>
        <v>#DIV/0!</v>
      </c>
      <c r="N184" s="365" t="e">
        <f>(N173-N163)*Input!$O$59</f>
        <v>#DIV/0!</v>
      </c>
      <c r="O184" s="157"/>
      <c r="P184" s="158"/>
      <c r="Q184" s="148"/>
      <c r="R184" s="147" t="s">
        <v>242</v>
      </c>
    </row>
    <row r="185" spans="1:24" s="37" customFormat="1">
      <c r="C185" s="131"/>
      <c r="D185" s="153" t="s">
        <v>57</v>
      </c>
      <c r="E185" s="154" t="s">
        <v>249</v>
      </c>
      <c r="F185" s="155"/>
      <c r="G185" s="148"/>
      <c r="H185" s="148"/>
      <c r="I185" s="148"/>
      <c r="J185" s="156" t="e">
        <f>(J177-J167)*Input!$O$59</f>
        <v>#DIV/0!</v>
      </c>
      <c r="K185" s="156" t="e">
        <f>(K177-K167)*Input!$O$59</f>
        <v>#DIV/0!</v>
      </c>
      <c r="L185" s="156" t="e">
        <f>(L177-L167)*Input!$O$59</f>
        <v>#DIV/0!</v>
      </c>
      <c r="M185" s="156" t="e">
        <f>(M177-M167)*Input!$O$59</f>
        <v>#DIV/0!</v>
      </c>
      <c r="N185" s="365" t="e">
        <f>(N177-N167)*Input!$O$59</f>
        <v>#DIV/0!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t="e">
        <f>$P$130*J63/SUM($J$63:$N$63)</f>
        <v>#DIV/0!</v>
      </c>
      <c r="K187" s="156" t="e">
        <f>$P$130*K63/SUM($J$63:$N$63)</f>
        <v>#DIV/0!</v>
      </c>
      <c r="L187" s="156" t="e">
        <f>$P$130*L63/SUM($J$63:$N$63)</f>
        <v>#DIV/0!</v>
      </c>
      <c r="M187" s="156" t="e">
        <f>$P$130*M63/SUM($J$63:$N$63)</f>
        <v>#DIV/0!</v>
      </c>
      <c r="N187" s="365" t="e">
        <f>$P$130*N63/SUM($J$63:$N$63)</f>
        <v>#DIV/0!</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411</v>
      </c>
      <c r="F190" s="155"/>
      <c r="G190" s="148"/>
      <c r="H190" s="148"/>
      <c r="I190" s="148"/>
      <c r="J190" s="156" t="e">
        <f>J187+J184</f>
        <v>#DIV/0!</v>
      </c>
      <c r="K190" s="156" t="e">
        <f t="shared" ref="K190:N191" si="28">K187+K184</f>
        <v>#DIV/0!</v>
      </c>
      <c r="L190" s="156" t="e">
        <f t="shared" si="28"/>
        <v>#DIV/0!</v>
      </c>
      <c r="M190" s="156" t="e">
        <f t="shared" si="28"/>
        <v>#DIV/0!</v>
      </c>
      <c r="N190" s="365" t="e">
        <f t="shared" si="28"/>
        <v>#DIV/0!</v>
      </c>
      <c r="O190" s="157"/>
      <c r="P190" s="158"/>
      <c r="Q190" s="148"/>
      <c r="R190" s="147" t="s">
        <v>242</v>
      </c>
    </row>
    <row r="191" spans="1:24" s="37" customFormat="1">
      <c r="C191" s="131"/>
      <c r="D191" s="153" t="s">
        <v>57</v>
      </c>
      <c r="E191" s="154" t="s">
        <v>412</v>
      </c>
      <c r="F191" s="155"/>
      <c r="G191" s="148"/>
      <c r="H191" s="148"/>
      <c r="I191" s="148"/>
      <c r="J191" s="156" t="e">
        <f>J188+J185</f>
        <v>#DIV/0!</v>
      </c>
      <c r="K191" s="156" t="e">
        <f t="shared" si="28"/>
        <v>#DIV/0!</v>
      </c>
      <c r="L191" s="156" t="e">
        <f t="shared" si="28"/>
        <v>#DIV/0!</v>
      </c>
      <c r="M191" s="156" t="e">
        <f t="shared" si="28"/>
        <v>#DIV/0!</v>
      </c>
      <c r="N191" s="365" t="e">
        <f t="shared" si="28"/>
        <v>#DIV/0!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413</v>
      </c>
      <c r="F193" s="104"/>
      <c r="G193" s="104"/>
      <c r="H193" s="104"/>
      <c r="I193" s="104"/>
      <c r="J193" s="156" t="e">
        <f>IF(Input!$O$156=0,(J190/(1+Input!$O$60)^J$6),(J190/(1+Input!$O$59)^J$6))</f>
        <v>#DIV/0!</v>
      </c>
      <c r="K193" s="156" t="e">
        <f>IF(Input!$O$156=0,(K190/(1+Input!$O$60)^K$6),(K190/(1+Input!$O$59)^K$6))</f>
        <v>#DIV/0!</v>
      </c>
      <c r="L193" s="156" t="e">
        <f>IF(Input!$O$156=0,(L190/(1+Input!$O$60)^L$6),(L190/(1+Input!$O$59)^L$6))</f>
        <v>#DIV/0!</v>
      </c>
      <c r="M193" s="156" t="e">
        <f>IF(Input!$O$156=0,(M190/(1+Input!$O$60)^M$6),(M190/(1+Input!$O$59)^M$6))</f>
        <v>#DIV/0!</v>
      </c>
      <c r="N193" s="665" t="e">
        <f>IF(Input!$O$156=0,(N190/(1+Input!$O$60)^N$6),(N190/(1+Input!$O$59)^N$6))</f>
        <v>#DIV/0!</v>
      </c>
      <c r="O193" s="109"/>
      <c r="P193" s="622" t="e">
        <f>SUM(J193:N193)</f>
        <v>#DIV/0!</v>
      </c>
      <c r="Q193" s="104"/>
      <c r="R193" s="147" t="s">
        <v>242</v>
      </c>
    </row>
    <row r="194" spans="1:20" s="37" customFormat="1">
      <c r="A194" s="109"/>
      <c r="B194" s="109"/>
      <c r="C194" s="104"/>
      <c r="D194" s="104" t="s">
        <v>57</v>
      </c>
      <c r="E194" s="177" t="s">
        <v>414</v>
      </c>
      <c r="F194" s="104"/>
      <c r="G194" s="104"/>
      <c r="H194" s="104"/>
      <c r="I194" s="104"/>
      <c r="J194" s="156" t="e">
        <f>IF(Input!$O$156=0,(J191/(1+Input!$O$60)^J$6),(J191/(1+Input!$O$59)^J$6))</f>
        <v>#DIV/0!</v>
      </c>
      <c r="K194" s="156" t="e">
        <f>IF(Input!$O$156=0,(K191/(1+Input!$O$60)^K$6),(K191/(1+Input!$O$59)^K$6))</f>
        <v>#DIV/0!</v>
      </c>
      <c r="L194" s="156" t="e">
        <f>IF(Input!$O$156=0,(L191/(1+Input!$O$60)^L$6),(L191/(1+Input!$O$59)^L$6))</f>
        <v>#DIV/0!</v>
      </c>
      <c r="M194" s="156" t="e">
        <f>IF(Input!$O$156=0,(M191/(1+Input!$O$60)^M$6),(M191/(1+Input!$O$59)^M$6))</f>
        <v>#DIV/0!</v>
      </c>
      <c r="N194" s="665" t="e">
        <f>IF(Input!$O$156=0,(N191/(1+Input!$O$60)^N$6),(N191/(1+Input!$O$59)^N$6))</f>
        <v>#DIV/0!</v>
      </c>
      <c r="O194" s="368"/>
      <c r="P194" s="622" t="e">
        <f>SUM(J194:N194)</f>
        <v>#DIV/0!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417</v>
      </c>
      <c r="F196" s="104"/>
      <c r="G196" s="104"/>
      <c r="H196" s="104"/>
      <c r="I196" s="104"/>
      <c r="J196" s="156" t="e">
        <f>J193*$L$13/$G$13</f>
        <v>#DIV/0!</v>
      </c>
      <c r="K196" s="156" t="e">
        <f t="shared" ref="K196:N197" si="29">K193*$L$13/$G$13</f>
        <v>#DIV/0!</v>
      </c>
      <c r="L196" s="156" t="e">
        <f t="shared" si="29"/>
        <v>#DIV/0!</v>
      </c>
      <c r="M196" s="156" t="e">
        <f t="shared" si="29"/>
        <v>#DIV/0!</v>
      </c>
      <c r="N196" s="365" t="e">
        <f t="shared" si="29"/>
        <v>#DIV/0!</v>
      </c>
      <c r="O196" s="109"/>
      <c r="P196" s="622" t="e">
        <f>P193*$L$13/$G$13</f>
        <v>#DIV/0!</v>
      </c>
      <c r="Q196" s="104"/>
      <c r="R196" s="160" t="s">
        <v>419</v>
      </c>
    </row>
    <row r="197" spans="1:20" s="37" customFormat="1">
      <c r="A197" s="109"/>
      <c r="B197" s="109"/>
      <c r="C197" s="131"/>
      <c r="D197" s="104" t="s">
        <v>57</v>
      </c>
      <c r="E197" s="177" t="s">
        <v>418</v>
      </c>
      <c r="F197" s="104"/>
      <c r="G197" s="104"/>
      <c r="H197" s="131"/>
      <c r="I197" s="131"/>
      <c r="J197" s="156" t="e">
        <f>J194*$L$13/$G$13</f>
        <v>#DIV/0!</v>
      </c>
      <c r="K197" s="156" t="e">
        <f t="shared" si="29"/>
        <v>#DIV/0!</v>
      </c>
      <c r="L197" s="156" t="e">
        <f t="shared" si="29"/>
        <v>#DIV/0!</v>
      </c>
      <c r="M197" s="156" t="e">
        <f t="shared" si="29"/>
        <v>#DIV/0!</v>
      </c>
      <c r="N197" s="365" t="e">
        <f t="shared" si="29"/>
        <v>#DIV/0!</v>
      </c>
      <c r="O197" s="368"/>
      <c r="P197" s="622" t="e">
        <f>P194*$L$13/$G$13</f>
        <v>#DIV/0!</v>
      </c>
      <c r="Q197" s="131"/>
      <c r="R197" s="147" t="s">
        <v>419</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616</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9"/>
    </row>
    <row r="201" spans="1:20" s="37" customFormat="1">
      <c r="A201" s="109"/>
      <c r="B201" s="109"/>
      <c r="C201" s="104" t="s">
        <v>603</v>
      </c>
      <c r="D201" s="104" t="s">
        <v>57</v>
      </c>
      <c r="E201" s="132" t="str">
        <f>Calc2!E149</f>
        <v>Water: Ex post RCV adjustment</v>
      </c>
      <c r="G201" s="104"/>
      <c r="H201" s="104"/>
      <c r="I201" s="104"/>
      <c r="J201" s="156"/>
      <c r="K201" s="156"/>
      <c r="L201" s="156"/>
      <c r="M201" s="156"/>
      <c r="N201" s="365"/>
      <c r="O201" s="109"/>
      <c r="P201" s="622" t="e">
        <f>P149*$L$13/$G$13</f>
        <v>#DIV/0!</v>
      </c>
      <c r="Q201" s="104"/>
      <c r="R201" s="147" t="s">
        <v>419</v>
      </c>
      <c r="S201" s="660"/>
      <c r="T201" s="660"/>
    </row>
    <row r="202" spans="1:20" s="37" customFormat="1">
      <c r="A202" s="109"/>
      <c r="B202" s="109"/>
      <c r="C202" s="104" t="s">
        <v>604</v>
      </c>
      <c r="D202" s="104" t="s">
        <v>57</v>
      </c>
      <c r="E202" s="132" t="str">
        <f>Calc2!E124</f>
        <v>Water: Total reward/(penalty)</v>
      </c>
      <c r="G202" s="104"/>
      <c r="H202" s="104"/>
      <c r="I202" s="104"/>
      <c r="J202" s="156"/>
      <c r="K202" s="156"/>
      <c r="L202" s="156"/>
      <c r="M202" s="156"/>
      <c r="N202" s="365"/>
      <c r="O202" s="109"/>
      <c r="P202" s="622" t="e">
        <f>P124*$L$13/$G$13</f>
        <v>#DIV/0!</v>
      </c>
      <c r="Q202" s="104"/>
      <c r="R202" s="147" t="s">
        <v>419</v>
      </c>
      <c r="S202" s="660"/>
    </row>
    <row r="203" spans="1:20" s="37" customFormat="1">
      <c r="A203" s="109"/>
      <c r="B203" s="109"/>
      <c r="C203" s="104" t="s">
        <v>605</v>
      </c>
      <c r="D203" s="104" t="s">
        <v>57</v>
      </c>
      <c r="E203" s="132" t="str">
        <f>Calc2!E127</f>
        <v>Water: Additional income (applied at FD)</v>
      </c>
      <c r="G203" s="104"/>
      <c r="H203" s="104"/>
      <c r="I203" s="104"/>
      <c r="J203" s="156"/>
      <c r="K203" s="156"/>
      <c r="L203" s="156"/>
      <c r="M203" s="156"/>
      <c r="N203" s="365"/>
      <c r="O203" s="109"/>
      <c r="P203" s="622" t="e">
        <f>SUM(J127:N127)*$L$13/$G$13</f>
        <v>#DIV/0!</v>
      </c>
      <c r="Q203" s="104"/>
      <c r="R203" s="147" t="s">
        <v>419</v>
      </c>
      <c r="S203" s="660"/>
    </row>
    <row r="204" spans="1:20" s="37" customFormat="1">
      <c r="A204" s="109"/>
      <c r="B204" s="109"/>
      <c r="C204" s="104" t="s">
        <v>606</v>
      </c>
      <c r="D204" s="104" t="s">
        <v>57</v>
      </c>
      <c r="E204" s="132" t="str">
        <f>Calc2!E187</f>
        <v>Water: Ex post reward/penalty</v>
      </c>
      <c r="G204" s="104"/>
      <c r="H204" s="104"/>
      <c r="I204" s="104"/>
      <c r="J204" s="156"/>
      <c r="K204" s="156"/>
      <c r="L204" s="156"/>
      <c r="M204" s="156"/>
      <c r="N204" s="365"/>
      <c r="O204" s="109"/>
      <c r="P204" s="622" t="e">
        <f>SUM(J187:N187)*$L$13/$G$13</f>
        <v>#DIV/0!</v>
      </c>
      <c r="Q204" s="104"/>
      <c r="R204" s="147" t="s">
        <v>419</v>
      </c>
      <c r="S204" s="660"/>
    </row>
    <row r="205" spans="1:20" s="37" customFormat="1">
      <c r="A205" s="109"/>
      <c r="B205" s="109"/>
      <c r="C205" s="104" t="s">
        <v>607</v>
      </c>
      <c r="D205" s="104" t="s">
        <v>57</v>
      </c>
      <c r="E205" s="132" t="str">
        <f>Calc2!E184</f>
        <v>Water: Ex post financing cost of under/(overfunded) capex</v>
      </c>
      <c r="G205" s="104"/>
      <c r="H205" s="104"/>
      <c r="I205" s="104"/>
      <c r="J205" s="156"/>
      <c r="K205" s="156"/>
      <c r="L205" s="156"/>
      <c r="M205" s="156"/>
      <c r="N205" s="365"/>
      <c r="O205" s="663"/>
      <c r="P205" s="622" t="e">
        <f>SUM(J184:N184)*$L$13/$G$13</f>
        <v>#DIV/0!</v>
      </c>
      <c r="Q205" s="104"/>
      <c r="R205" s="147" t="s">
        <v>419</v>
      </c>
      <c r="S205" s="660"/>
    </row>
    <row r="206" spans="1:20" s="37" customFormat="1">
      <c r="A206" s="109"/>
      <c r="B206" s="109"/>
      <c r="C206" s="104" t="s">
        <v>608</v>
      </c>
      <c r="D206" s="104" t="s">
        <v>57</v>
      </c>
      <c r="E206" s="132" t="str">
        <f>Calc2!E190</f>
        <v>Water: Ex post total revenue adjustment</v>
      </c>
      <c r="G206" s="104"/>
      <c r="H206" s="104"/>
      <c r="I206" s="104"/>
      <c r="J206" s="156"/>
      <c r="K206" s="156"/>
      <c r="L206" s="156"/>
      <c r="M206" s="156"/>
      <c r="N206" s="365"/>
      <c r="O206" s="109"/>
      <c r="P206" s="622" t="e">
        <f>SUM(J190:N190)*$L$13/$G$13</f>
        <v>#DIV/0!</v>
      </c>
      <c r="Q206" s="104"/>
      <c r="R206" s="147" t="s">
        <v>419</v>
      </c>
      <c r="S206" s="660"/>
      <c r="T206" s="660"/>
    </row>
    <row r="207" spans="1:20" s="37" customFormat="1">
      <c r="A207" s="109"/>
      <c r="B207" s="109"/>
      <c r="C207" s="104" t="s">
        <v>609</v>
      </c>
      <c r="D207" s="104" t="s">
        <v>57</v>
      </c>
      <c r="E207" s="132" t="str">
        <f>Calc2!E196</f>
        <v>Water: Future value of ex post revenue adjustment of prior year annual adjustments (2012-13 prices)</v>
      </c>
      <c r="G207" s="104"/>
      <c r="H207" s="104"/>
      <c r="I207" s="104"/>
      <c r="J207" s="156"/>
      <c r="K207" s="156"/>
      <c r="L207" s="156"/>
      <c r="M207" s="156"/>
      <c r="N207" s="365"/>
      <c r="O207" s="109"/>
      <c r="P207" s="622" t="e">
        <f>P196</f>
        <v>#DIV/0!</v>
      </c>
      <c r="Q207" s="104"/>
      <c r="R207" s="147" t="s">
        <v>419</v>
      </c>
      <c r="S207" s="660"/>
    </row>
    <row r="208" spans="1:20" s="37" customFormat="1">
      <c r="A208" s="109"/>
      <c r="B208" s="109"/>
      <c r="C208" s="104"/>
      <c r="D208" s="104"/>
      <c r="E208" s="132"/>
      <c r="G208" s="104"/>
      <c r="H208" s="104"/>
      <c r="I208" s="104"/>
      <c r="J208" s="156"/>
      <c r="K208" s="156"/>
      <c r="L208" s="156"/>
      <c r="M208" s="156"/>
      <c r="N208" s="365"/>
      <c r="O208" s="109"/>
      <c r="P208" s="622"/>
      <c r="Q208" s="104"/>
      <c r="R208" s="147"/>
      <c r="S208" s="660"/>
    </row>
    <row r="209" spans="1:20" s="37" customFormat="1">
      <c r="A209" s="109"/>
      <c r="B209" s="109"/>
      <c r="C209" s="104" t="s">
        <v>610</v>
      </c>
      <c r="D209" s="104" t="s">
        <v>57</v>
      </c>
      <c r="E209" s="132" t="str">
        <f>Calc2!E153</f>
        <v>Sewerage: Ex post RCV adjustment</v>
      </c>
      <c r="G209" s="104"/>
      <c r="H209" s="104"/>
      <c r="I209" s="104"/>
      <c r="J209" s="156"/>
      <c r="K209" s="156"/>
      <c r="L209" s="156"/>
      <c r="M209" s="156"/>
      <c r="N209" s="365"/>
      <c r="O209" s="109"/>
      <c r="P209" s="622" t="e">
        <f>P153*$L$13/$G$13</f>
        <v>#DIV/0!</v>
      </c>
      <c r="Q209" s="104"/>
      <c r="R209" s="147" t="s">
        <v>419</v>
      </c>
      <c r="S209" s="660"/>
      <c r="T209" s="660"/>
    </row>
    <row r="210" spans="1:20" s="37" customFormat="1">
      <c r="A210" s="109"/>
      <c r="B210" s="109"/>
      <c r="C210" s="104" t="s">
        <v>611</v>
      </c>
      <c r="D210" s="104" t="s">
        <v>57</v>
      </c>
      <c r="E210" s="132" t="str">
        <f>Calc2!E125</f>
        <v>Sewerage: Total reward/(penalty)</v>
      </c>
      <c r="G210" s="104"/>
      <c r="H210" s="104"/>
      <c r="I210" s="104"/>
      <c r="J210" s="156"/>
      <c r="K210" s="156"/>
      <c r="L210" s="156"/>
      <c r="M210" s="156"/>
      <c r="N210" s="365"/>
      <c r="O210" s="109"/>
      <c r="P210" s="622" t="e">
        <f>P125*$L$13/$G$13</f>
        <v>#DIV/0!</v>
      </c>
      <c r="Q210" s="104"/>
      <c r="R210" s="147" t="s">
        <v>419</v>
      </c>
      <c r="S210" s="660"/>
    </row>
    <row r="211" spans="1:20" s="37" customFormat="1">
      <c r="A211" s="109"/>
      <c r="B211" s="109"/>
      <c r="C211" s="104" t="s">
        <v>612</v>
      </c>
      <c r="D211" s="104" t="s">
        <v>57</v>
      </c>
      <c r="E211" s="132" t="str">
        <f>Calc2!E128</f>
        <v>Sewerage: Additional income (applied at FD)</v>
      </c>
      <c r="G211" s="104"/>
      <c r="H211" s="104"/>
      <c r="I211" s="104"/>
      <c r="J211" s="156"/>
      <c r="K211" s="156"/>
      <c r="L211" s="156"/>
      <c r="M211" s="156"/>
      <c r="N211" s="365"/>
      <c r="O211" s="109"/>
      <c r="P211" s="622" t="e">
        <f>SUM(J128:N128)*$L$13/$G$13</f>
        <v>#DIV/0!</v>
      </c>
      <c r="Q211" s="104"/>
      <c r="R211" s="147" t="s">
        <v>419</v>
      </c>
      <c r="S211" s="660"/>
    </row>
    <row r="212" spans="1:20" s="37" customFormat="1">
      <c r="A212" s="109"/>
      <c r="B212" s="109"/>
      <c r="C212" s="104" t="s">
        <v>613</v>
      </c>
      <c r="D212" s="104" t="s">
        <v>57</v>
      </c>
      <c r="E212" s="132" t="str">
        <f>Calc2!E188</f>
        <v>Sewerage: Ex post reward/penalty</v>
      </c>
      <c r="G212" s="104"/>
      <c r="H212" s="104"/>
      <c r="I212" s="104"/>
      <c r="J212" s="156"/>
      <c r="K212" s="156"/>
      <c r="L212" s="156"/>
      <c r="M212" s="156"/>
      <c r="N212" s="365"/>
      <c r="O212" s="109"/>
      <c r="P212" s="622" t="e">
        <f>SUM(J188:N188)*$L$13/$G$13</f>
        <v>#DIV/0!</v>
      </c>
      <c r="Q212" s="104"/>
      <c r="R212" s="147" t="s">
        <v>419</v>
      </c>
      <c r="S212" s="660"/>
    </row>
    <row r="213" spans="1:20" s="37" customFormat="1">
      <c r="A213" s="109"/>
      <c r="B213" s="109"/>
      <c r="C213" s="104" t="s">
        <v>614</v>
      </c>
      <c r="D213" s="104" t="s">
        <v>57</v>
      </c>
      <c r="E213" s="132" t="str">
        <f>Calc2!E185</f>
        <v>Sewerage: Ex post financing cost of under/(overfunded) capex</v>
      </c>
      <c r="G213" s="104"/>
      <c r="H213" s="104"/>
      <c r="I213" s="104"/>
      <c r="J213" s="156"/>
      <c r="K213" s="156"/>
      <c r="L213" s="156"/>
      <c r="M213" s="156"/>
      <c r="N213" s="365"/>
      <c r="O213" s="109"/>
      <c r="P213" s="622" t="e">
        <f>SUM(J185:N185)*$L$13/$G$13</f>
        <v>#DIV/0!</v>
      </c>
      <c r="Q213" s="104"/>
      <c r="R213" s="147" t="s">
        <v>419</v>
      </c>
      <c r="S213" s="660"/>
    </row>
    <row r="214" spans="1:20" s="37" customFormat="1">
      <c r="A214" s="109"/>
      <c r="B214" s="109"/>
      <c r="C214" s="104" t="s">
        <v>615</v>
      </c>
      <c r="D214" s="104" t="s">
        <v>57</v>
      </c>
      <c r="E214" s="132" t="str">
        <f>Calc2!E191</f>
        <v>Sewerage: Ex post total revenue adjustment</v>
      </c>
      <c r="G214" s="104"/>
      <c r="H214" s="104"/>
      <c r="I214" s="104"/>
      <c r="J214" s="156"/>
      <c r="K214" s="156"/>
      <c r="L214" s="156"/>
      <c r="M214" s="156"/>
      <c r="N214" s="365"/>
      <c r="O214" s="109"/>
      <c r="P214" s="622" t="e">
        <f>SUM(J191:N191)*$L$13/$G$13</f>
        <v>#DIV/0!</v>
      </c>
      <c r="Q214" s="104"/>
      <c r="R214" s="147" t="s">
        <v>419</v>
      </c>
      <c r="S214" s="660"/>
    </row>
    <row r="215" spans="1:20" s="37" customFormat="1">
      <c r="A215" s="109"/>
      <c r="B215" s="109"/>
      <c r="C215" s="104" t="s">
        <v>623</v>
      </c>
      <c r="D215" s="104" t="s">
        <v>57</v>
      </c>
      <c r="E215" s="132" t="str">
        <f>Calc2!E197</f>
        <v>Sewerage: Future value of ex post revenue adjustment of prior year annual adjustments (2012-13 prices)</v>
      </c>
      <c r="G215" s="104"/>
      <c r="H215" s="104"/>
      <c r="I215" s="104"/>
      <c r="J215" s="156"/>
      <c r="K215" s="156"/>
      <c r="L215" s="156"/>
      <c r="M215" s="156"/>
      <c r="N215" s="365"/>
      <c r="O215" s="109"/>
      <c r="P215" s="622" t="e">
        <f>P197</f>
        <v>#DIV/0!</v>
      </c>
      <c r="Q215" s="104"/>
      <c r="R215" s="147" t="s">
        <v>419</v>
      </c>
      <c r="S215" s="660"/>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5" right="0.75" top="1" bottom="1" header="0.5" footer="0.5"/>
  <pageSetup paperSize="8" scale="76" fitToHeight="0" orientation="landscape" r:id="rId1"/>
  <headerFooter alignWithMargins="0"/>
  <rowBreaks count="2" manualBreakCount="2">
    <brk id="72" max="36" man="1"/>
    <brk id="133"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workbookViewId="0">
      <pane ySplit="2" topLeftCell="A3" activePane="bottomLeft" state="frozen"/>
      <selection pane="bottomLeft" activeCell="B25" sqref="B25"/>
    </sheetView>
  </sheetViews>
  <sheetFormatPr defaultColWidth="0" defaultRowHeight="12.75" zeroHeight="1"/>
  <cols>
    <col min="1" max="1" width="30.7109375" style="678" customWidth="1"/>
    <col min="2" max="2" width="50.7109375" style="678" customWidth="1"/>
    <col min="3" max="3" width="70.7109375" style="678" bestFit="1" customWidth="1"/>
    <col min="4" max="16384" width="9.140625" style="677" hidden="1"/>
  </cols>
  <sheetData>
    <row r="1" spans="1:3"/>
    <row r="2" spans="1:3" ht="18">
      <c r="A2" s="680" t="s">
        <v>750</v>
      </c>
      <c r="B2" s="680" t="s">
        <v>626</v>
      </c>
      <c r="C2" s="680" t="s">
        <v>683</v>
      </c>
    </row>
    <row r="3" spans="1:3">
      <c r="A3" s="678" t="s">
        <v>749</v>
      </c>
      <c r="C3" s="678" t="s">
        <v>758</v>
      </c>
    </row>
    <row r="4" spans="1:3">
      <c r="A4" s="678" t="s">
        <v>748</v>
      </c>
      <c r="B4" s="678" t="s">
        <v>747</v>
      </c>
      <c r="C4" s="678" t="s">
        <v>762</v>
      </c>
    </row>
    <row r="5" spans="1:3">
      <c r="A5" s="678" t="s">
        <v>746</v>
      </c>
      <c r="B5" s="678" t="s">
        <v>745</v>
      </c>
      <c r="C5" s="678" t="s">
        <v>763</v>
      </c>
    </row>
    <row r="6" spans="1:3">
      <c r="A6" s="678" t="s">
        <v>744</v>
      </c>
      <c r="B6" s="678" t="s">
        <v>743</v>
      </c>
      <c r="C6" s="678" t="s">
        <v>764</v>
      </c>
    </row>
    <row r="7" spans="1:3">
      <c r="A7" s="678" t="s">
        <v>742</v>
      </c>
      <c r="B7" s="678" t="s">
        <v>741</v>
      </c>
      <c r="C7" s="678" t="s">
        <v>765</v>
      </c>
    </row>
    <row r="8" spans="1:3">
      <c r="A8" s="678" t="s">
        <v>740</v>
      </c>
      <c r="B8" s="678" t="s">
        <v>739</v>
      </c>
      <c r="C8" s="678" t="s">
        <v>766</v>
      </c>
    </row>
    <row r="9" spans="1:3">
      <c r="A9" s="678" t="s">
        <v>738</v>
      </c>
      <c r="C9" s="678" t="s">
        <v>680</v>
      </c>
    </row>
    <row r="10" spans="1:3">
      <c r="A10" s="678" t="s">
        <v>737</v>
      </c>
      <c r="C10" s="678" t="s">
        <v>759</v>
      </c>
    </row>
    <row r="11" spans="1:3">
      <c r="A11" s="678" t="s">
        <v>736</v>
      </c>
      <c r="B11" s="678" t="s">
        <v>735</v>
      </c>
      <c r="C11" s="678" t="s">
        <v>767</v>
      </c>
    </row>
    <row r="12" spans="1:3">
      <c r="A12" s="678" t="s">
        <v>734</v>
      </c>
      <c r="B12" s="678" t="s">
        <v>733</v>
      </c>
      <c r="C12" s="678" t="s">
        <v>768</v>
      </c>
    </row>
    <row r="13" spans="1:3">
      <c r="A13" s="678" t="s">
        <v>732</v>
      </c>
      <c r="B13" s="678" t="s">
        <v>731</v>
      </c>
      <c r="C13" s="678" t="s">
        <v>769</v>
      </c>
    </row>
    <row r="14" spans="1:3">
      <c r="A14" s="678" t="s">
        <v>730</v>
      </c>
      <c r="B14" s="678" t="s">
        <v>729</v>
      </c>
      <c r="C14" s="678" t="s">
        <v>770</v>
      </c>
    </row>
    <row r="15" spans="1:3">
      <c r="A15" s="678" t="s">
        <v>728</v>
      </c>
      <c r="B15" s="678" t="s">
        <v>727</v>
      </c>
      <c r="C15" s="678" t="s">
        <v>771</v>
      </c>
    </row>
    <row r="16" spans="1:3">
      <c r="A16" s="678" t="s">
        <v>726</v>
      </c>
      <c r="C16" s="678" t="s">
        <v>680</v>
      </c>
    </row>
    <row r="17" spans="1:3">
      <c r="A17" s="678" t="s">
        <v>725</v>
      </c>
      <c r="B17" s="678" t="s">
        <v>724</v>
      </c>
      <c r="C17" s="678" t="s">
        <v>723</v>
      </c>
    </row>
    <row r="18" spans="1:3">
      <c r="A18" s="678" t="s">
        <v>722</v>
      </c>
      <c r="B18" s="678" t="s">
        <v>721</v>
      </c>
      <c r="C18" s="678" t="s">
        <v>720</v>
      </c>
    </row>
    <row r="19" spans="1:3">
      <c r="A19" s="678" t="s">
        <v>719</v>
      </c>
      <c r="B19" s="678" t="s">
        <v>718</v>
      </c>
      <c r="C19" s="678" t="s">
        <v>717</v>
      </c>
    </row>
    <row r="20" spans="1:3">
      <c r="A20" s="678" t="s">
        <v>716</v>
      </c>
      <c r="B20" s="678" t="s">
        <v>715</v>
      </c>
      <c r="C20" s="678" t="s">
        <v>714</v>
      </c>
    </row>
    <row r="21" spans="1:3">
      <c r="A21" s="678" t="s">
        <v>713</v>
      </c>
      <c r="B21" s="678" t="s">
        <v>712</v>
      </c>
      <c r="C21" s="678" t="s">
        <v>711</v>
      </c>
    </row>
    <row r="22" spans="1:3">
      <c r="A22" s="678" t="s">
        <v>710</v>
      </c>
      <c r="B22" s="678" t="s">
        <v>709</v>
      </c>
      <c r="C22" s="678" t="s">
        <v>708</v>
      </c>
    </row>
    <row r="23" spans="1:3">
      <c r="A23" s="678" t="s">
        <v>707</v>
      </c>
      <c r="B23" s="678" t="s">
        <v>706</v>
      </c>
      <c r="C23" s="678" t="s">
        <v>705</v>
      </c>
    </row>
    <row r="24" spans="1:3">
      <c r="A24" s="678" t="s">
        <v>704</v>
      </c>
      <c r="B24" s="678" t="s">
        <v>703</v>
      </c>
      <c r="C24" s="678" t="s">
        <v>702</v>
      </c>
    </row>
    <row r="25" spans="1:3">
      <c r="A25" s="678" t="s">
        <v>701</v>
      </c>
      <c r="B25" s="678" t="s">
        <v>700</v>
      </c>
      <c r="C25" s="678" t="s">
        <v>699</v>
      </c>
    </row>
    <row r="26" spans="1:3">
      <c r="A26" s="678" t="s">
        <v>698</v>
      </c>
      <c r="B26" s="678" t="s">
        <v>697</v>
      </c>
      <c r="C26" s="678" t="s">
        <v>696</v>
      </c>
    </row>
    <row r="27" spans="1:3">
      <c r="A27" s="678" t="s">
        <v>695</v>
      </c>
      <c r="B27" s="678" t="s">
        <v>694</v>
      </c>
      <c r="C27" s="678" t="s">
        <v>693</v>
      </c>
    </row>
    <row r="28" spans="1:3">
      <c r="A28" s="678" t="s">
        <v>692</v>
      </c>
      <c r="B28" s="678" t="s">
        <v>691</v>
      </c>
      <c r="C28" s="678" t="s">
        <v>690</v>
      </c>
    </row>
    <row r="29" spans="1:3">
      <c r="A29" s="678" t="s">
        <v>689</v>
      </c>
      <c r="B29" s="678" t="s">
        <v>688</v>
      </c>
      <c r="C29" s="678" t="s">
        <v>687</v>
      </c>
    </row>
    <row r="30" spans="1:3">
      <c r="A30" s="678" t="s">
        <v>686</v>
      </c>
      <c r="B30" s="678" t="s">
        <v>685</v>
      </c>
      <c r="C30" s="678" t="s">
        <v>684</v>
      </c>
    </row>
    <row r="31" spans="1:3"/>
    <row r="32" spans="1:3" hidden="1"/>
    <row r="33" spans="2:3" hidden="1"/>
    <row r="34" spans="2:3" hidden="1">
      <c r="B34" s="679"/>
      <c r="C34" s="679"/>
    </row>
    <row r="35" spans="2:3" hidden="1">
      <c r="B35" s="679"/>
      <c r="C35" s="679"/>
    </row>
    <row r="36" spans="2:3" hidden="1">
      <c r="B36" s="679"/>
      <c r="C36" s="679"/>
    </row>
    <row r="37" spans="2:3" hidden="1">
      <c r="B37" s="679"/>
      <c r="C37" s="679"/>
    </row>
    <row r="38" spans="2:3" hidden="1">
      <c r="B38" s="679"/>
      <c r="C38" s="679"/>
    </row>
    <row r="39" spans="2:3" hidden="1">
      <c r="B39" s="679"/>
      <c r="C39" s="679"/>
    </row>
    <row r="40" spans="2:3" hidden="1">
      <c r="B40" s="679"/>
      <c r="C40" s="679"/>
    </row>
    <row r="41" spans="2:3" hidden="1">
      <c r="B41" s="679"/>
      <c r="C41" s="679"/>
    </row>
    <row r="42" spans="2:3" hidden="1">
      <c r="B42" s="679"/>
      <c r="C42" s="679"/>
    </row>
    <row r="43" spans="2:3" hidden="1">
      <c r="B43" s="679"/>
      <c r="C43" s="679"/>
    </row>
    <row r="44" spans="2:3" hidden="1">
      <c r="B44" s="679"/>
      <c r="C44" s="679"/>
    </row>
    <row r="45" spans="2:3" hidden="1">
      <c r="B45" s="679"/>
      <c r="C45" s="679"/>
    </row>
    <row r="46" spans="2:3" hidden="1">
      <c r="B46" s="679"/>
      <c r="C46" s="679"/>
    </row>
    <row r="47" spans="2:3" hidden="1"/>
    <row r="48" spans="2:3" hidden="1"/>
    <row r="49" hidden="1"/>
    <row r="50" hidden="1"/>
    <row r="51" hidden="1"/>
    <row r="52" hidden="1"/>
    <row r="53" hidden="1"/>
    <row r="54" hidden="1"/>
  </sheetData>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defaultColWidth="9.140625" defaultRowHeight="12.75"/>
  <cols>
    <col min="1" max="1" width="0.42578125" customWidth="1"/>
    <col min="2" max="2" width="0.5703125" customWidth="1"/>
    <col min="3" max="3" width="12.5703125" customWidth="1"/>
    <col min="4" max="4" width="10" customWidth="1"/>
    <col min="5" max="5" width="91" style="650" customWidth="1"/>
    <col min="6" max="6" width="14.28515625" customWidth="1"/>
    <col min="7" max="7" width="11.42578125" customWidth="1"/>
    <col min="8" max="8" width="11.7109375" customWidth="1"/>
    <col min="9" max="9" width="12.28515625" customWidth="1"/>
    <col min="10" max="10" width="13.28515625" customWidth="1"/>
    <col min="11" max="14" width="11.5703125" customWidth="1"/>
    <col min="15" max="15" width="4.28515625" customWidth="1"/>
    <col min="16" max="16" width="17.7109375" style="22" customWidth="1"/>
    <col min="17" max="17" width="4.28515625" style="22" customWidth="1"/>
    <col min="18" max="22" width="11.5703125" style="101" customWidth="1"/>
    <col min="23" max="32" width="9.140625" style="22"/>
    <col min="33" max="33" width="10.140625" style="22" customWidth="1"/>
    <col min="34" max="16384" width="9.140625" style="22"/>
  </cols>
  <sheetData>
    <row r="1" spans="1:23" ht="37.5" customHeight="1">
      <c r="A1" s="577" t="s">
        <v>20</v>
      </c>
      <c r="B1" s="578"/>
      <c r="C1" s="469"/>
      <c r="D1" s="478" t="s">
        <v>22</v>
      </c>
      <c r="E1" s="634" t="s">
        <v>549</v>
      </c>
      <c r="F1" s="470"/>
      <c r="G1" s="470"/>
      <c r="H1" s="470"/>
      <c r="I1" s="470"/>
      <c r="J1" s="470"/>
      <c r="K1" s="470"/>
      <c r="L1" s="470"/>
      <c r="M1" s="470"/>
      <c r="N1" s="471"/>
      <c r="O1" s="470"/>
      <c r="P1" s="472"/>
      <c r="Q1" s="473"/>
      <c r="R1" s="579"/>
      <c r="S1" s="580"/>
      <c r="T1" s="580"/>
      <c r="U1" s="580"/>
      <c r="V1" s="581"/>
      <c r="W1" s="2"/>
    </row>
    <row r="2" spans="1:23" ht="18">
      <c r="A2" s="3"/>
      <c r="B2" s="4"/>
      <c r="C2" s="45"/>
      <c r="D2" s="46"/>
      <c r="E2" s="635"/>
      <c r="F2" s="48"/>
      <c r="G2" s="49"/>
      <c r="H2" s="49"/>
      <c r="I2" s="49"/>
      <c r="J2" s="50"/>
      <c r="K2" s="50"/>
      <c r="L2" s="50"/>
      <c r="M2" s="50"/>
      <c r="N2" s="371"/>
      <c r="O2" s="5"/>
      <c r="P2" s="81"/>
      <c r="Q2" s="49"/>
      <c r="R2" s="582"/>
      <c r="S2" s="98"/>
      <c r="T2" s="98"/>
      <c r="U2" s="98"/>
      <c r="V2" s="583"/>
      <c r="W2" s="2"/>
    </row>
    <row r="3" spans="1:23" ht="18">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552</v>
      </c>
      <c r="T3" s="490" t="s">
        <v>553</v>
      </c>
      <c r="U3" s="490" t="s">
        <v>554</v>
      </c>
      <c r="V3" s="585" t="s">
        <v>555</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556</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417</v>
      </c>
      <c r="F13" s="104"/>
      <c r="G13" s="104"/>
      <c r="H13" s="104"/>
      <c r="I13" s="104"/>
      <c r="J13" s="185"/>
      <c r="K13" s="185"/>
      <c r="L13" s="185"/>
      <c r="M13" s="185"/>
      <c r="N13" s="382"/>
      <c r="O13" s="368"/>
      <c r="P13" s="554" t="e">
        <f>Calc!$P$196</f>
        <v>#DIV/0!</v>
      </c>
      <c r="Q13" s="104"/>
      <c r="R13" s="102"/>
      <c r="S13" s="104"/>
      <c r="T13" s="104"/>
      <c r="U13" s="104"/>
      <c r="V13" s="596"/>
    </row>
    <row r="14" spans="1:23" s="37" customFormat="1">
      <c r="A14" s="109"/>
      <c r="B14" s="109"/>
      <c r="C14" s="104"/>
      <c r="D14" s="104" t="s">
        <v>57</v>
      </c>
      <c r="E14" s="644" t="s">
        <v>418</v>
      </c>
      <c r="F14" s="104"/>
      <c r="G14" s="104"/>
      <c r="H14" s="131"/>
      <c r="I14" s="131"/>
      <c r="J14" s="106"/>
      <c r="K14" s="106"/>
      <c r="L14" s="106"/>
      <c r="M14" s="106"/>
      <c r="N14" s="364"/>
      <c r="O14" s="109"/>
      <c r="P14" s="554" t="e">
        <f>Calc!$P$197</f>
        <v>#DIV/0!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557</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5" t="s">
        <v>590</v>
      </c>
      <c r="D18" s="153" t="s">
        <v>533</v>
      </c>
      <c r="E18" s="646" t="s">
        <v>547</v>
      </c>
      <c r="F18" s="142"/>
      <c r="G18" s="143"/>
      <c r="H18" s="143"/>
      <c r="I18" s="143"/>
      <c r="J18" s="144"/>
      <c r="K18" s="144"/>
      <c r="L18" s="144"/>
      <c r="M18" s="146"/>
      <c r="N18" s="378"/>
      <c r="O18" s="37"/>
      <c r="P18" s="652">
        <f>Input!$O$153</f>
        <v>0</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568</v>
      </c>
      <c r="E20" s="645" t="s">
        <v>566</v>
      </c>
      <c r="F20" s="142"/>
      <c r="G20" s="134"/>
      <c r="H20" s="134"/>
      <c r="I20" s="134"/>
      <c r="J20" s="135"/>
      <c r="K20" s="135"/>
      <c r="L20" s="135"/>
      <c r="M20" s="135"/>
      <c r="N20" s="608"/>
      <c r="O20" s="37"/>
      <c r="P20" s="613"/>
      <c r="Q20" s="614"/>
      <c r="R20" s="609">
        <f>1/((1+$P18)^R$6)</f>
        <v>1</v>
      </c>
      <c r="S20" s="610">
        <f t="shared" ref="S20:V20" si="4">1/((1+$P18)^S$6)</f>
        <v>1</v>
      </c>
      <c r="T20" s="610">
        <f t="shared" si="4"/>
        <v>1</v>
      </c>
      <c r="U20" s="610">
        <f t="shared" si="4"/>
        <v>1</v>
      </c>
      <c r="V20" s="611">
        <f t="shared" si="4"/>
        <v>1</v>
      </c>
    </row>
    <row r="21" spans="1:22" s="138" customFormat="1">
      <c r="C21" s="139"/>
      <c r="D21" s="153" t="s">
        <v>568</v>
      </c>
      <c r="E21" s="645" t="s">
        <v>582</v>
      </c>
      <c r="F21" s="142"/>
      <c r="G21" s="134"/>
      <c r="H21" s="134"/>
      <c r="I21" s="134"/>
      <c r="J21" s="135"/>
      <c r="K21" s="135"/>
      <c r="L21" s="135"/>
      <c r="M21" s="135"/>
      <c r="N21" s="608"/>
      <c r="O21" s="37"/>
      <c r="P21" s="613">
        <f>SUM(R20:V20)</f>
        <v>5</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565</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591</v>
      </c>
      <c r="F25" s="155"/>
      <c r="G25" s="148"/>
      <c r="H25" s="148"/>
      <c r="I25" s="148"/>
      <c r="J25" s="156"/>
      <c r="K25" s="156"/>
      <c r="L25" s="156"/>
      <c r="M25" s="156"/>
      <c r="N25" s="604"/>
      <c r="O25" s="157"/>
      <c r="P25" s="602">
        <f>Input!$O$155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558</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564</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574</v>
      </c>
      <c r="F31" s="131"/>
      <c r="G31" s="148"/>
      <c r="H31" s="148"/>
      <c r="I31" s="148"/>
      <c r="J31" s="106"/>
      <c r="K31" s="106"/>
      <c r="L31" s="106"/>
      <c r="M31" s="106"/>
      <c r="N31" s="575"/>
      <c r="O31" s="203"/>
      <c r="P31" s="136"/>
      <c r="Q31" s="131"/>
      <c r="R31" s="603" t="e">
        <f>P13</f>
        <v>#DIV/0!</v>
      </c>
      <c r="S31" s="131"/>
      <c r="T31" s="131"/>
      <c r="U31" s="131"/>
      <c r="V31" s="595"/>
    </row>
    <row r="32" spans="1:22" s="37" customFormat="1">
      <c r="C32" s="131">
        <f>C31</f>
        <v>0</v>
      </c>
      <c r="D32" s="104" t="s">
        <v>57</v>
      </c>
      <c r="E32" s="643" t="s">
        <v>575</v>
      </c>
      <c r="F32" s="131"/>
      <c r="G32" s="148"/>
      <c r="H32" s="148"/>
      <c r="I32" s="148"/>
      <c r="J32" s="106"/>
      <c r="K32" s="106"/>
      <c r="L32" s="106"/>
      <c r="M32" s="106"/>
      <c r="N32" s="575"/>
      <c r="O32" s="203"/>
      <c r="P32" s="136"/>
      <c r="Q32" s="131"/>
      <c r="R32" s="603" t="e">
        <f>P14</f>
        <v>#DIV/0!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567</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1</v>
      </c>
      <c r="T35" s="616">
        <f>T$20</f>
        <v>1</v>
      </c>
      <c r="U35" s="616">
        <f>U$20</f>
        <v>1</v>
      </c>
      <c r="V35" s="621">
        <f>V$20</f>
        <v>1</v>
      </c>
    </row>
    <row r="36" spans="1:22" s="37" customFormat="1">
      <c r="C36" s="131"/>
      <c r="D36" s="104" t="s">
        <v>57</v>
      </c>
      <c r="E36" s="643" t="s">
        <v>417</v>
      </c>
      <c r="F36" s="131"/>
      <c r="G36" s="148"/>
      <c r="H36" s="148"/>
      <c r="I36" s="148"/>
      <c r="J36" s="106"/>
      <c r="K36" s="106"/>
      <c r="L36" s="106"/>
      <c r="M36" s="106"/>
      <c r="N36" s="612"/>
      <c r="O36" s="203"/>
      <c r="P36" s="136"/>
      <c r="Q36" s="131"/>
      <c r="R36" s="603" t="e">
        <f>R31*R35</f>
        <v>#DIV/0!</v>
      </c>
      <c r="S36" s="131">
        <f t="shared" ref="S36:V36" si="5">S31*S35</f>
        <v>0</v>
      </c>
      <c r="T36" s="131">
        <f t="shared" si="5"/>
        <v>0</v>
      </c>
      <c r="U36" s="131">
        <f t="shared" si="5"/>
        <v>0</v>
      </c>
      <c r="V36" s="605">
        <f t="shared" si="5"/>
        <v>0</v>
      </c>
    </row>
    <row r="37" spans="1:22" s="37" customFormat="1">
      <c r="C37" s="131"/>
      <c r="D37" s="104" t="s">
        <v>57</v>
      </c>
      <c r="E37" s="644" t="s">
        <v>418</v>
      </c>
      <c r="F37" s="131"/>
      <c r="G37" s="148"/>
      <c r="H37" s="148"/>
      <c r="I37" s="148"/>
      <c r="J37" s="106"/>
      <c r="K37" s="106"/>
      <c r="L37" s="106"/>
      <c r="M37" s="106"/>
      <c r="N37" s="612"/>
      <c r="O37" s="203"/>
      <c r="P37" s="136"/>
      <c r="Q37" s="131"/>
      <c r="R37" s="603" t="e">
        <f>R32*R35</f>
        <v>#DIV/0!</v>
      </c>
      <c r="S37" s="131">
        <f t="shared" ref="S37:V37" si="6">S32*S35</f>
        <v>0</v>
      </c>
      <c r="T37" s="131">
        <f t="shared" si="6"/>
        <v>0</v>
      </c>
      <c r="U37" s="131">
        <f t="shared" si="6"/>
        <v>0</v>
      </c>
      <c r="V37" s="605">
        <f t="shared" si="6"/>
        <v>0</v>
      </c>
    </row>
    <row r="38" spans="1:22" s="37" customFormat="1">
      <c r="C38" s="131"/>
      <c r="D38" s="104" t="s">
        <v>57</v>
      </c>
      <c r="E38" s="643" t="s">
        <v>569</v>
      </c>
      <c r="F38" s="131"/>
      <c r="G38" s="148"/>
      <c r="H38" s="148"/>
      <c r="I38" s="148"/>
      <c r="J38" s="106"/>
      <c r="K38" s="106"/>
      <c r="L38" s="106"/>
      <c r="M38" s="106"/>
      <c r="N38" s="612"/>
      <c r="O38" s="203"/>
      <c r="P38" s="622" t="e">
        <f>SUM(R36:V36)</f>
        <v>#DIV/0!</v>
      </c>
      <c r="Q38" s="131"/>
      <c r="R38" s="603"/>
      <c r="S38" s="131"/>
      <c r="T38" s="131"/>
      <c r="U38" s="131"/>
      <c r="V38" s="605"/>
    </row>
    <row r="39" spans="1:22" s="37" customFormat="1">
      <c r="C39" s="131"/>
      <c r="D39" s="104" t="s">
        <v>57</v>
      </c>
      <c r="E39" s="643" t="s">
        <v>570</v>
      </c>
      <c r="F39" s="155"/>
      <c r="G39" s="148"/>
      <c r="H39" s="148"/>
      <c r="I39" s="148"/>
      <c r="J39" s="156"/>
      <c r="K39" s="156"/>
      <c r="L39" s="156"/>
      <c r="M39" s="156"/>
      <c r="N39" s="365"/>
      <c r="O39" s="157"/>
      <c r="P39" s="622" t="e">
        <f>SUM(R37:V37)</f>
        <v>#DIV/0!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559</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t="e">
        <f>P$13</f>
        <v>#DIV/0!</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t="e">
        <f>P$14</f>
        <v>#DIV/0!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5</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580</v>
      </c>
      <c r="F47" s="131"/>
      <c r="G47" s="148"/>
      <c r="H47" s="148"/>
      <c r="I47" s="148"/>
      <c r="J47" s="106"/>
      <c r="K47" s="106"/>
      <c r="L47" s="106"/>
      <c r="M47" s="106"/>
      <c r="N47" s="575"/>
      <c r="O47" s="203"/>
      <c r="P47" s="136"/>
      <c r="Q47" s="131"/>
      <c r="R47" s="620" t="e">
        <f t="shared" ref="R47:V48" si="8">$P43/$P$45</f>
        <v>#DIV/0!</v>
      </c>
      <c r="S47" s="616" t="e">
        <f t="shared" si="8"/>
        <v>#DIV/0!</v>
      </c>
      <c r="T47" s="616" t="e">
        <f t="shared" si="8"/>
        <v>#DIV/0!</v>
      </c>
      <c r="U47" s="616" t="e">
        <f t="shared" si="8"/>
        <v>#DIV/0!</v>
      </c>
      <c r="V47" s="623" t="e">
        <f t="shared" si="8"/>
        <v>#DIV/0!</v>
      </c>
    </row>
    <row r="48" spans="1:22" s="37" customFormat="1">
      <c r="C48" s="131">
        <f>C47</f>
        <v>1</v>
      </c>
      <c r="D48" s="104" t="s">
        <v>57</v>
      </c>
      <c r="E48" s="643" t="s">
        <v>581</v>
      </c>
      <c r="F48" s="131"/>
      <c r="G48" s="148"/>
      <c r="H48" s="148"/>
      <c r="I48" s="148"/>
      <c r="J48" s="106"/>
      <c r="K48" s="106"/>
      <c r="L48" s="106"/>
      <c r="M48" s="106"/>
      <c r="N48" s="575"/>
      <c r="O48" s="203"/>
      <c r="P48" s="136"/>
      <c r="Q48" s="131"/>
      <c r="R48" s="620" t="e">
        <f t="shared" si="8"/>
        <v>#DIV/0!</v>
      </c>
      <c r="S48" s="616" t="e">
        <f t="shared" si="8"/>
        <v>#DIV/0!</v>
      </c>
      <c r="T48" s="616" t="e">
        <f t="shared" si="8"/>
        <v>#DIV/0!</v>
      </c>
      <c r="U48" s="616" t="e">
        <f t="shared" si="8"/>
        <v>#DIV/0!</v>
      </c>
      <c r="V48" s="623" t="e">
        <f t="shared" si="8"/>
        <v>#DIV/0!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567</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1</v>
      </c>
      <c r="T51" s="616">
        <f>T$20</f>
        <v>1</v>
      </c>
      <c r="U51" s="616">
        <f>U$20</f>
        <v>1</v>
      </c>
      <c r="V51" s="621">
        <f>V$20</f>
        <v>1</v>
      </c>
    </row>
    <row r="52" spans="1:22" s="37" customFormat="1">
      <c r="C52" s="131"/>
      <c r="D52" s="104" t="s">
        <v>57</v>
      </c>
      <c r="E52" s="643" t="s">
        <v>417</v>
      </c>
      <c r="F52" s="131"/>
      <c r="G52" s="148"/>
      <c r="H52" s="148"/>
      <c r="I52" s="148"/>
      <c r="J52" s="106"/>
      <c r="K52" s="106"/>
      <c r="L52" s="106"/>
      <c r="M52" s="106"/>
      <c r="N52" s="612"/>
      <c r="O52" s="203"/>
      <c r="P52" s="136"/>
      <c r="Q52" s="131"/>
      <c r="R52" s="603" t="e">
        <f>R47*R51</f>
        <v>#DIV/0!</v>
      </c>
      <c r="S52" s="616" t="e">
        <f t="shared" ref="S52" si="9">S47*S51</f>
        <v>#DIV/0!</v>
      </c>
      <c r="T52" s="616" t="e">
        <f t="shared" ref="T52" si="10">T47*T51</f>
        <v>#DIV/0!</v>
      </c>
      <c r="U52" s="616" t="e">
        <f t="shared" ref="U52" si="11">U47*U51</f>
        <v>#DIV/0!</v>
      </c>
      <c r="V52" s="621" t="e">
        <f t="shared" ref="V52" si="12">V47*V51</f>
        <v>#DIV/0!</v>
      </c>
    </row>
    <row r="53" spans="1:22" s="37" customFormat="1">
      <c r="C53" s="131"/>
      <c r="D53" s="104" t="s">
        <v>57</v>
      </c>
      <c r="E53" s="644" t="s">
        <v>418</v>
      </c>
      <c r="F53" s="131"/>
      <c r="G53" s="148"/>
      <c r="H53" s="148"/>
      <c r="I53" s="148"/>
      <c r="J53" s="106"/>
      <c r="K53" s="106"/>
      <c r="L53" s="106"/>
      <c r="M53" s="106"/>
      <c r="N53" s="612"/>
      <c r="O53" s="203"/>
      <c r="P53" s="136"/>
      <c r="Q53" s="131"/>
      <c r="R53" s="603" t="e">
        <f>R48*R51</f>
        <v>#DIV/0!</v>
      </c>
      <c r="S53" s="616" t="e">
        <f t="shared" ref="S53:V53" si="13">S48*S51</f>
        <v>#DIV/0!</v>
      </c>
      <c r="T53" s="616" t="e">
        <f t="shared" si="13"/>
        <v>#DIV/0!</v>
      </c>
      <c r="U53" s="616" t="e">
        <f t="shared" si="13"/>
        <v>#DIV/0!</v>
      </c>
      <c r="V53" s="621" t="e">
        <f t="shared" si="13"/>
        <v>#DIV/0!</v>
      </c>
    </row>
    <row r="54" spans="1:22" s="37" customFormat="1">
      <c r="C54" s="131"/>
      <c r="D54" s="104" t="s">
        <v>57</v>
      </c>
      <c r="E54" s="643" t="s">
        <v>569</v>
      </c>
      <c r="F54" s="131"/>
      <c r="G54" s="148"/>
      <c r="H54" s="148"/>
      <c r="I54" s="148"/>
      <c r="J54" s="106"/>
      <c r="K54" s="106"/>
      <c r="L54" s="106"/>
      <c r="M54" s="106"/>
      <c r="N54" s="612"/>
      <c r="O54" s="203"/>
      <c r="P54" s="622" t="e">
        <f>SUM(R52:V52)</f>
        <v>#DIV/0!</v>
      </c>
      <c r="Q54" s="131"/>
      <c r="R54" s="603"/>
      <c r="S54" s="131"/>
      <c r="T54" s="131"/>
      <c r="U54" s="131"/>
      <c r="V54" s="605"/>
    </row>
    <row r="55" spans="1:22" s="37" customFormat="1">
      <c r="C55" s="131"/>
      <c r="D55" s="104" t="s">
        <v>57</v>
      </c>
      <c r="E55" s="643" t="s">
        <v>570</v>
      </c>
      <c r="F55" s="155"/>
      <c r="G55" s="148"/>
      <c r="H55" s="148"/>
      <c r="I55" s="148"/>
      <c r="J55" s="156"/>
      <c r="K55" s="156"/>
      <c r="L55" s="156"/>
      <c r="M55" s="156"/>
      <c r="N55" s="365"/>
      <c r="O55" s="157"/>
      <c r="P55" s="622" t="e">
        <f>SUM(R53:V53)</f>
        <v>#DIV/0!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560</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t="e">
        <f>P$13</f>
        <v>#DIV/0!</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t="e">
        <f>P$14</f>
        <v>#DIV/0!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576</v>
      </c>
      <c r="F64" s="155"/>
      <c r="G64" s="148"/>
      <c r="H64" s="148"/>
      <c r="I64" s="148"/>
      <c r="J64" s="156"/>
      <c r="K64" s="156"/>
      <c r="L64" s="156"/>
      <c r="M64" s="156"/>
      <c r="N64" s="365"/>
      <c r="O64" s="157"/>
      <c r="P64" s="158"/>
      <c r="Q64" s="148"/>
      <c r="R64" s="620">
        <f>IF(R$62+1&lt;=$P$61,$P59/$P$61,0)</f>
        <v>0</v>
      </c>
      <c r="S64" s="616">
        <f t="shared" ref="S64:V64" si="17">IF(S$62+1&lt;=$P$61,$P59/$P$61,0)</f>
        <v>0</v>
      </c>
      <c r="T64" s="616">
        <f t="shared" si="17"/>
        <v>0</v>
      </c>
      <c r="U64" s="616">
        <f t="shared" si="17"/>
        <v>0</v>
      </c>
      <c r="V64" s="623">
        <f t="shared" si="17"/>
        <v>0</v>
      </c>
    </row>
    <row r="65" spans="1:22" s="37" customFormat="1">
      <c r="C65" s="131">
        <f>C64</f>
        <v>2</v>
      </c>
      <c r="D65" s="104" t="s">
        <v>57</v>
      </c>
      <c r="E65" s="643" t="s">
        <v>577</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567</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1</v>
      </c>
      <c r="T68" s="616">
        <f>T$20</f>
        <v>1</v>
      </c>
      <c r="U68" s="616">
        <f>U$20</f>
        <v>1</v>
      </c>
      <c r="V68" s="621">
        <f>V$20</f>
        <v>1</v>
      </c>
    </row>
    <row r="69" spans="1:22" s="37" customFormat="1">
      <c r="C69" s="131"/>
      <c r="D69" s="104" t="s">
        <v>57</v>
      </c>
      <c r="E69" s="643" t="s">
        <v>417</v>
      </c>
      <c r="F69" s="131"/>
      <c r="G69" s="148"/>
      <c r="H69" s="148"/>
      <c r="I69" s="148"/>
      <c r="J69" s="106"/>
      <c r="K69" s="106"/>
      <c r="L69" s="106"/>
      <c r="M69" s="106"/>
      <c r="N69" s="612"/>
      <c r="O69" s="203"/>
      <c r="P69" s="136"/>
      <c r="Q69" s="131"/>
      <c r="R69" s="603">
        <f>R64*R68</f>
        <v>0</v>
      </c>
      <c r="S69" s="616">
        <f t="shared" ref="S69" si="19">S64*S68</f>
        <v>0</v>
      </c>
      <c r="T69" s="616">
        <f t="shared" ref="T69" si="20">T64*T68</f>
        <v>0</v>
      </c>
      <c r="U69" s="616">
        <f t="shared" ref="U69" si="21">U64*U68</f>
        <v>0</v>
      </c>
      <c r="V69" s="621">
        <f t="shared" ref="V69" si="22">V64*V68</f>
        <v>0</v>
      </c>
    </row>
    <row r="70" spans="1:22" s="37" customFormat="1">
      <c r="C70" s="131"/>
      <c r="D70" s="104" t="s">
        <v>57</v>
      </c>
      <c r="E70" s="644" t="s">
        <v>418</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569</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570</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561</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t="e">
        <f>P$13</f>
        <v>#DIV/0!</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t="e">
        <f>P$14</f>
        <v>#DIV/0!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0</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578</v>
      </c>
      <c r="F82" s="155"/>
      <c r="G82" s="148"/>
      <c r="H82" s="148"/>
      <c r="I82" s="148"/>
      <c r="J82" s="156"/>
      <c r="K82" s="156"/>
      <c r="L82" s="156"/>
      <c r="M82" s="156"/>
      <c r="N82" s="365"/>
      <c r="O82" s="157"/>
      <c r="P82" s="158"/>
      <c r="Q82" s="148"/>
      <c r="R82" s="620">
        <f>IF(R$62+1&lt;=$P$78,$P76/$P$78,0) * (1+$P$79)^R$80</f>
        <v>0</v>
      </c>
      <c r="S82" s="616">
        <f t="shared" ref="S82:V82" si="26">IF(S$62+1&lt;=$P$78,$P76/$P$78,0) * (1+$P$79)^S$80</f>
        <v>0</v>
      </c>
      <c r="T82" s="616">
        <f t="shared" si="26"/>
        <v>0</v>
      </c>
      <c r="U82" s="616">
        <f t="shared" si="26"/>
        <v>0</v>
      </c>
      <c r="V82" s="623">
        <f t="shared" si="26"/>
        <v>0</v>
      </c>
    </row>
    <row r="83" spans="1:22" s="37" customFormat="1">
      <c r="C83" s="131">
        <f>C82</f>
        <v>3</v>
      </c>
      <c r="D83" s="104" t="s">
        <v>57</v>
      </c>
      <c r="E83" s="643" t="s">
        <v>579</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567</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1</v>
      </c>
      <c r="T86" s="616">
        <f>T$20</f>
        <v>1</v>
      </c>
      <c r="U86" s="616">
        <f>U$20</f>
        <v>1</v>
      </c>
      <c r="V86" s="621">
        <f>V$20</f>
        <v>1</v>
      </c>
    </row>
    <row r="87" spans="1:22" s="37" customFormat="1">
      <c r="C87" s="131"/>
      <c r="D87" s="104" t="s">
        <v>57</v>
      </c>
      <c r="E87" s="643" t="s">
        <v>417</v>
      </c>
      <c r="F87" s="131"/>
      <c r="G87" s="148"/>
      <c r="H87" s="148"/>
      <c r="I87" s="148"/>
      <c r="J87" s="106"/>
      <c r="K87" s="106"/>
      <c r="L87" s="106"/>
      <c r="M87" s="106"/>
      <c r="N87" s="612"/>
      <c r="O87" s="203"/>
      <c r="P87" s="136"/>
      <c r="Q87" s="131"/>
      <c r="R87" s="603">
        <f>R82*R86</f>
        <v>0</v>
      </c>
      <c r="S87" s="616">
        <f t="shared" ref="S87" si="28">S82*S86</f>
        <v>0</v>
      </c>
      <c r="T87" s="616">
        <f t="shared" ref="T87" si="29">T82*T86</f>
        <v>0</v>
      </c>
      <c r="U87" s="616">
        <f t="shared" ref="U87" si="30">U82*U86</f>
        <v>0</v>
      </c>
      <c r="V87" s="621">
        <f t="shared" ref="V87" si="31">V82*V86</f>
        <v>0</v>
      </c>
    </row>
    <row r="88" spans="1:22" s="37" customFormat="1">
      <c r="C88" s="131"/>
      <c r="D88" s="104" t="s">
        <v>57</v>
      </c>
      <c r="E88" s="644" t="s">
        <v>418</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569</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570</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562</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585</v>
      </c>
      <c r="F94" s="155"/>
      <c r="G94" s="148"/>
      <c r="H94" s="148"/>
      <c r="I94" s="148"/>
      <c r="J94" s="156"/>
      <c r="K94" s="156"/>
      <c r="L94" s="156"/>
      <c r="M94" s="156"/>
      <c r="N94" s="365"/>
      <c r="O94" s="157"/>
      <c r="P94" s="158"/>
      <c r="Q94" s="148"/>
      <c r="R94" s="620" t="e">
        <f>Calc!J196</f>
        <v>#DIV/0!</v>
      </c>
      <c r="S94" s="616" t="e">
        <f>Calc!K196</f>
        <v>#DIV/0!</v>
      </c>
      <c r="T94" s="616" t="e">
        <f>Calc!L196</f>
        <v>#DIV/0!</v>
      </c>
      <c r="U94" s="616" t="e">
        <f>Calc!M196</f>
        <v>#DIV/0!</v>
      </c>
      <c r="V94" s="623" t="e">
        <f>Calc!N196</f>
        <v>#DIV/0!</v>
      </c>
    </row>
    <row r="95" spans="1:22" s="37" customFormat="1">
      <c r="C95" s="131">
        <f>C94</f>
        <v>4</v>
      </c>
      <c r="D95" s="104" t="s">
        <v>57</v>
      </c>
      <c r="E95" s="643" t="s">
        <v>586</v>
      </c>
      <c r="F95" s="155"/>
      <c r="G95" s="148"/>
      <c r="H95" s="148"/>
      <c r="I95" s="148"/>
      <c r="J95" s="156"/>
      <c r="K95" s="156"/>
      <c r="L95" s="156"/>
      <c r="M95" s="156"/>
      <c r="N95" s="573"/>
      <c r="O95" s="157"/>
      <c r="P95" s="158"/>
      <c r="Q95" s="148"/>
      <c r="R95" s="620" t="e">
        <f>Calc!J197</f>
        <v>#DIV/0!</v>
      </c>
      <c r="S95" s="616" t="e">
        <f>Calc!K197</f>
        <v>#DIV/0!</v>
      </c>
      <c r="T95" s="616" t="e">
        <f>Calc!L197</f>
        <v>#DIV/0!</v>
      </c>
      <c r="U95" s="616" t="e">
        <f>Calc!M197</f>
        <v>#DIV/0!</v>
      </c>
      <c r="V95" s="623" t="e">
        <f>Calc!N197</f>
        <v>#DIV/0!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567</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1</v>
      </c>
      <c r="T98" s="616">
        <f>T$20</f>
        <v>1</v>
      </c>
      <c r="U98" s="616">
        <f>U$20</f>
        <v>1</v>
      </c>
      <c r="V98" s="621">
        <f>V$20</f>
        <v>1</v>
      </c>
    </row>
    <row r="99" spans="1:22" s="37" customFormat="1">
      <c r="C99" s="131"/>
      <c r="D99" s="104" t="s">
        <v>57</v>
      </c>
      <c r="E99" s="643" t="s">
        <v>417</v>
      </c>
      <c r="F99" s="131"/>
      <c r="G99" s="148"/>
      <c r="H99" s="148"/>
      <c r="I99" s="148"/>
      <c r="J99" s="106"/>
      <c r="K99" s="106"/>
      <c r="L99" s="106"/>
      <c r="M99" s="106"/>
      <c r="N99" s="612"/>
      <c r="O99" s="203"/>
      <c r="P99" s="136"/>
      <c r="Q99" s="131"/>
      <c r="R99" s="603" t="e">
        <f>R94*R98</f>
        <v>#DIV/0!</v>
      </c>
      <c r="S99" s="616" t="e">
        <f t="shared" ref="S99" si="33">S94*S98</f>
        <v>#DIV/0!</v>
      </c>
      <c r="T99" s="616" t="e">
        <f t="shared" ref="T99" si="34">T94*T98</f>
        <v>#DIV/0!</v>
      </c>
      <c r="U99" s="616" t="e">
        <f t="shared" ref="U99" si="35">U94*U98</f>
        <v>#DIV/0!</v>
      </c>
      <c r="V99" s="621" t="e">
        <f t="shared" ref="V99" si="36">V94*V98</f>
        <v>#DIV/0!</v>
      </c>
    </row>
    <row r="100" spans="1:22" s="37" customFormat="1">
      <c r="C100" s="131"/>
      <c r="D100" s="104" t="s">
        <v>57</v>
      </c>
      <c r="E100" s="644" t="s">
        <v>418</v>
      </c>
      <c r="F100" s="131"/>
      <c r="G100" s="148"/>
      <c r="H100" s="148"/>
      <c r="I100" s="148"/>
      <c r="J100" s="106"/>
      <c r="K100" s="106"/>
      <c r="L100" s="106"/>
      <c r="M100" s="106"/>
      <c r="N100" s="612"/>
      <c r="O100" s="203"/>
      <c r="P100" s="136"/>
      <c r="Q100" s="131"/>
      <c r="R100" s="603" t="e">
        <f>R95*R98</f>
        <v>#DIV/0!</v>
      </c>
      <c r="S100" s="616" t="e">
        <f t="shared" ref="S100:V100" si="37">S95*S98</f>
        <v>#DIV/0!</v>
      </c>
      <c r="T100" s="616" t="e">
        <f t="shared" si="37"/>
        <v>#DIV/0!</v>
      </c>
      <c r="U100" s="616" t="e">
        <f t="shared" si="37"/>
        <v>#DIV/0!</v>
      </c>
      <c r="V100" s="621" t="e">
        <f t="shared" si="37"/>
        <v>#DIV/0!</v>
      </c>
    </row>
    <row r="101" spans="1:22" s="37" customFormat="1">
      <c r="C101" s="131"/>
      <c r="D101" s="104" t="s">
        <v>57</v>
      </c>
      <c r="E101" s="643" t="s">
        <v>569</v>
      </c>
      <c r="F101" s="131"/>
      <c r="G101" s="148"/>
      <c r="H101" s="148"/>
      <c r="I101" s="148"/>
      <c r="J101" s="106"/>
      <c r="K101" s="106"/>
      <c r="L101" s="106"/>
      <c r="M101" s="106"/>
      <c r="N101" s="612"/>
      <c r="O101" s="203"/>
      <c r="P101" s="622" t="e">
        <f>SUM(R99:V99)</f>
        <v>#DIV/0!</v>
      </c>
      <c r="Q101" s="131"/>
      <c r="R101" s="603"/>
      <c r="S101" s="131"/>
      <c r="T101" s="131"/>
      <c r="U101" s="131"/>
      <c r="V101" s="605"/>
    </row>
    <row r="102" spans="1:22" s="37" customFormat="1">
      <c r="C102" s="131"/>
      <c r="D102" s="104" t="s">
        <v>57</v>
      </c>
      <c r="E102" s="643" t="s">
        <v>570</v>
      </c>
      <c r="F102" s="155"/>
      <c r="G102" s="148"/>
      <c r="H102" s="148"/>
      <c r="I102" s="148"/>
      <c r="J102" s="156"/>
      <c r="K102" s="156"/>
      <c r="L102" s="156"/>
      <c r="M102" s="156"/>
      <c r="N102" s="365"/>
      <c r="O102" s="157"/>
      <c r="P102" s="622" t="e">
        <f>SUM(R100:V100)</f>
        <v>#DIV/0!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563</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417</v>
      </c>
      <c r="F106" s="155"/>
      <c r="G106" s="148"/>
      <c r="H106" s="148"/>
      <c r="I106" s="148"/>
      <c r="J106" s="156"/>
      <c r="K106" s="156"/>
      <c r="L106" s="156"/>
      <c r="M106" s="156"/>
      <c r="N106" s="365"/>
      <c r="O106" s="157"/>
      <c r="P106" s="158"/>
      <c r="Q106" s="148"/>
      <c r="R106" s="620" t="e">
        <f>Calc!J196</f>
        <v>#DIV/0!</v>
      </c>
      <c r="S106" s="616" t="e">
        <f>Calc!K196</f>
        <v>#DIV/0!</v>
      </c>
      <c r="T106" s="616" t="e">
        <f>Calc!L196</f>
        <v>#DIV/0!</v>
      </c>
      <c r="U106" s="616" t="e">
        <f>Calc!M196</f>
        <v>#DIV/0!</v>
      </c>
      <c r="V106" s="623" t="e">
        <f>Calc!N196</f>
        <v>#DIV/0!</v>
      </c>
    </row>
    <row r="107" spans="1:22" s="37" customFormat="1">
      <c r="C107" s="131"/>
      <c r="D107" s="104" t="s">
        <v>57</v>
      </c>
      <c r="E107" s="644" t="s">
        <v>418</v>
      </c>
      <c r="F107" s="155"/>
      <c r="G107" s="148"/>
      <c r="H107" s="148"/>
      <c r="I107" s="148"/>
      <c r="J107" s="156"/>
      <c r="K107" s="156"/>
      <c r="L107" s="156"/>
      <c r="M107" s="156"/>
      <c r="N107" s="573"/>
      <c r="O107" s="157"/>
      <c r="P107" s="158"/>
      <c r="Q107" s="148"/>
      <c r="R107" s="620" t="e">
        <f>Calc!J197</f>
        <v>#DIV/0!</v>
      </c>
      <c r="S107" s="616" t="e">
        <f>Calc!K197</f>
        <v>#DIV/0!</v>
      </c>
      <c r="T107" s="616" t="e">
        <f>Calc!L197</f>
        <v>#DIV/0!</v>
      </c>
      <c r="U107" s="616" t="e">
        <f>Calc!M197</f>
        <v>#DIV/0!</v>
      </c>
      <c r="V107" s="623" t="e">
        <f>Calc!N197</f>
        <v>#DIV/0!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1</v>
      </c>
      <c r="T110" s="616">
        <f>T$20</f>
        <v>1</v>
      </c>
      <c r="U110" s="616">
        <f>U$20</f>
        <v>1</v>
      </c>
      <c r="V110" s="621">
        <f>V$20</f>
        <v>1</v>
      </c>
    </row>
    <row r="111" spans="1:22" s="37" customFormat="1">
      <c r="C111" s="131"/>
      <c r="D111" s="104" t="s">
        <v>57</v>
      </c>
      <c r="E111" s="643" t="s">
        <v>417</v>
      </c>
      <c r="F111" s="131"/>
      <c r="G111" s="148"/>
      <c r="H111" s="148"/>
      <c r="I111" s="148"/>
      <c r="J111" s="106"/>
      <c r="K111" s="106"/>
      <c r="L111" s="106"/>
      <c r="M111" s="106"/>
      <c r="N111" s="612"/>
      <c r="O111" s="203"/>
      <c r="P111" s="136"/>
      <c r="Q111" s="131"/>
      <c r="R111" s="603" t="e">
        <f>R106*R110</f>
        <v>#DIV/0!</v>
      </c>
      <c r="S111" s="616" t="e">
        <f t="shared" ref="S111" si="38">S106*S110</f>
        <v>#DIV/0!</v>
      </c>
      <c r="T111" s="616" t="e">
        <f t="shared" ref="T111" si="39">T106*T110</f>
        <v>#DIV/0!</v>
      </c>
      <c r="U111" s="616" t="e">
        <f t="shared" ref="U111" si="40">U106*U110</f>
        <v>#DIV/0!</v>
      </c>
      <c r="V111" s="621" t="e">
        <f t="shared" ref="V111" si="41">V106*V110</f>
        <v>#DIV/0!</v>
      </c>
    </row>
    <row r="112" spans="1:22" s="37" customFormat="1">
      <c r="C112" s="131"/>
      <c r="D112" s="104" t="s">
        <v>57</v>
      </c>
      <c r="E112" s="644" t="s">
        <v>418</v>
      </c>
      <c r="F112" s="131"/>
      <c r="G112" s="148"/>
      <c r="H112" s="148"/>
      <c r="I112" s="148"/>
      <c r="J112" s="106"/>
      <c r="K112" s="106"/>
      <c r="L112" s="106"/>
      <c r="M112" s="106"/>
      <c r="N112" s="612"/>
      <c r="O112" s="203"/>
      <c r="P112" s="136"/>
      <c r="Q112" s="131"/>
      <c r="R112" s="603" t="e">
        <f>R107*R110</f>
        <v>#DIV/0!</v>
      </c>
      <c r="S112" s="616" t="e">
        <f t="shared" ref="S112:V112" si="42">S107*S110</f>
        <v>#DIV/0!</v>
      </c>
      <c r="T112" s="616" t="e">
        <f t="shared" si="42"/>
        <v>#DIV/0!</v>
      </c>
      <c r="U112" s="616" t="e">
        <f t="shared" si="42"/>
        <v>#DIV/0!</v>
      </c>
      <c r="V112" s="621" t="e">
        <f t="shared" si="42"/>
        <v>#DIV/0!</v>
      </c>
    </row>
    <row r="113" spans="3:22" s="37" customFormat="1">
      <c r="C113" s="131"/>
      <c r="D113" s="104" t="s">
        <v>57</v>
      </c>
      <c r="E113" s="643" t="s">
        <v>569</v>
      </c>
      <c r="F113" s="131"/>
      <c r="G113" s="148"/>
      <c r="H113" s="148"/>
      <c r="I113" s="148"/>
      <c r="J113" s="106"/>
      <c r="K113" s="106"/>
      <c r="L113" s="106"/>
      <c r="M113" s="106"/>
      <c r="N113" s="612"/>
      <c r="O113" s="203"/>
      <c r="P113" s="622" t="e">
        <f>SUM(R111:V111)</f>
        <v>#DIV/0!</v>
      </c>
      <c r="Q113" s="131"/>
      <c r="R113" s="603"/>
      <c r="S113" s="131"/>
      <c r="T113" s="131"/>
      <c r="U113" s="131"/>
      <c r="V113" s="605"/>
    </row>
    <row r="114" spans="3:22" s="37" customFormat="1">
      <c r="C114" s="131"/>
      <c r="D114" s="104" t="s">
        <v>57</v>
      </c>
      <c r="E114" s="643" t="s">
        <v>570</v>
      </c>
      <c r="F114" s="155"/>
      <c r="G114" s="148"/>
      <c r="H114" s="148"/>
      <c r="I114" s="148"/>
      <c r="J114" s="156"/>
      <c r="K114" s="156"/>
      <c r="L114" s="156"/>
      <c r="M114" s="156"/>
      <c r="N114" s="365"/>
      <c r="O114" s="157"/>
      <c r="P114" s="622" t="e">
        <f>SUM(R112:V112)</f>
        <v>#DIV/0!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6" t="str">
        <f>E113</f>
        <v>Water: Present value of revenue adjustments (2012-13 prices)</v>
      </c>
      <c r="F116" s="155"/>
      <c r="G116" s="148"/>
      <c r="H116" s="148"/>
      <c r="I116" s="148"/>
      <c r="J116" s="156"/>
      <c r="K116" s="156"/>
      <c r="L116" s="156"/>
      <c r="M116" s="156"/>
      <c r="N116" s="604"/>
      <c r="O116" s="157"/>
      <c r="P116" s="613" t="e">
        <f>P113</f>
        <v>#DIV/0!</v>
      </c>
      <c r="Q116" s="148"/>
      <c r="R116" s="594"/>
      <c r="S116" s="131"/>
      <c r="T116" s="131"/>
      <c r="U116" s="131"/>
      <c r="V116" s="605"/>
    </row>
    <row r="117" spans="3:22" s="37" customFormat="1">
      <c r="C117" s="131"/>
      <c r="D117" s="153" t="str">
        <f>D114</f>
        <v>£m 3dp</v>
      </c>
      <c r="E117" s="656" t="str">
        <f>E114</f>
        <v>Sewerage: Present value of revenue adjustments (2012-13 prices)</v>
      </c>
      <c r="F117" s="155"/>
      <c r="G117" s="148"/>
      <c r="H117" s="148"/>
      <c r="I117" s="148"/>
      <c r="J117" s="156"/>
      <c r="K117" s="156"/>
      <c r="L117" s="156"/>
      <c r="M117" s="156"/>
      <c r="N117" s="604"/>
      <c r="O117" s="157"/>
      <c r="P117" s="613" t="e">
        <f>P114</f>
        <v>#DIV/0!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t="e">
        <f>P13</f>
        <v>#DIV/0!</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t="e">
        <f>P14</f>
        <v>#DIV/0!</v>
      </c>
      <c r="Q119" s="148"/>
      <c r="R119" s="594"/>
      <c r="S119" s="131"/>
      <c r="T119" s="131"/>
      <c r="U119" s="131"/>
      <c r="V119" s="595"/>
    </row>
    <row r="120" spans="3:22" s="37" customFormat="1">
      <c r="C120" s="131"/>
      <c r="D120" s="615" t="str">
        <f>D$20</f>
        <v>Nr 3dp</v>
      </c>
      <c r="E120" s="646" t="s">
        <v>572</v>
      </c>
      <c r="F120" s="155"/>
      <c r="G120" s="148"/>
      <c r="H120" s="148"/>
      <c r="I120" s="148"/>
      <c r="J120" s="156"/>
      <c r="K120" s="156"/>
      <c r="L120" s="156"/>
      <c r="M120" s="156"/>
      <c r="N120" s="604"/>
      <c r="O120" s="157"/>
      <c r="P120" s="613" t="e">
        <f>P118/P116</f>
        <v>#DIV/0!</v>
      </c>
      <c r="Q120" s="148"/>
      <c r="R120" s="594"/>
      <c r="S120" s="131"/>
      <c r="T120" s="131"/>
      <c r="U120" s="131"/>
      <c r="V120" s="605"/>
    </row>
    <row r="121" spans="3:22" s="37" customFormat="1">
      <c r="C121" s="131"/>
      <c r="D121" s="615" t="str">
        <f>D$20</f>
        <v>Nr 3dp</v>
      </c>
      <c r="E121" s="646" t="s">
        <v>573</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583</v>
      </c>
      <c r="F123" s="155"/>
      <c r="G123" s="148"/>
      <c r="H123" s="148"/>
      <c r="I123" s="148"/>
      <c r="J123" s="156"/>
      <c r="K123" s="156"/>
      <c r="L123" s="156"/>
      <c r="M123" s="156"/>
      <c r="N123" s="604"/>
      <c r="O123" s="157"/>
      <c r="P123" s="158"/>
      <c r="Q123" s="148"/>
      <c r="R123" s="620" t="e">
        <f t="shared" ref="R123:V124" si="43">$P120*R106</f>
        <v>#DIV/0!</v>
      </c>
      <c r="S123" s="616" t="e">
        <f t="shared" si="43"/>
        <v>#DIV/0!</v>
      </c>
      <c r="T123" s="616" t="e">
        <f t="shared" si="43"/>
        <v>#DIV/0!</v>
      </c>
      <c r="U123" s="616" t="e">
        <f t="shared" si="43"/>
        <v>#DIV/0!</v>
      </c>
      <c r="V123" s="621" t="e">
        <f t="shared" si="43"/>
        <v>#DIV/0!</v>
      </c>
    </row>
    <row r="124" spans="3:22" s="37" customFormat="1">
      <c r="C124" s="131">
        <v>5</v>
      </c>
      <c r="D124" s="131" t="s">
        <v>57</v>
      </c>
      <c r="E124" s="643" t="s">
        <v>584</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567</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1</v>
      </c>
      <c r="T127" s="616">
        <f>T$20</f>
        <v>1</v>
      </c>
      <c r="U127" s="616">
        <f>U$20</f>
        <v>1</v>
      </c>
      <c r="V127" s="621">
        <f>V$20</f>
        <v>1</v>
      </c>
    </row>
    <row r="128" spans="3:22" s="37" customFormat="1">
      <c r="C128" s="131"/>
      <c r="D128" s="131" t="s">
        <v>57</v>
      </c>
      <c r="E128" s="643" t="s">
        <v>417</v>
      </c>
      <c r="F128" s="131"/>
      <c r="G128" s="148"/>
      <c r="H128" s="148"/>
      <c r="I128" s="148"/>
      <c r="J128" s="106"/>
      <c r="K128" s="106"/>
      <c r="L128" s="106"/>
      <c r="M128" s="106"/>
      <c r="N128" s="612"/>
      <c r="O128" s="203"/>
      <c r="P128" s="136"/>
      <c r="Q128" s="131"/>
      <c r="R128" s="603" t="e">
        <f>R123*R127</f>
        <v>#DIV/0!</v>
      </c>
      <c r="S128" s="616" t="e">
        <f t="shared" ref="S128" si="44">S123*S127</f>
        <v>#DIV/0!</v>
      </c>
      <c r="T128" s="616" t="e">
        <f t="shared" ref="T128" si="45">T123*T127</f>
        <v>#DIV/0!</v>
      </c>
      <c r="U128" s="616" t="e">
        <f t="shared" ref="U128" si="46">U123*U127</f>
        <v>#DIV/0!</v>
      </c>
      <c r="V128" s="621" t="e">
        <f t="shared" ref="V128" si="47">V123*V127</f>
        <v>#DIV/0!</v>
      </c>
    </row>
    <row r="129" spans="1:22" s="37" customFormat="1">
      <c r="C129" s="131"/>
      <c r="D129" s="131" t="s">
        <v>57</v>
      </c>
      <c r="E129" s="643" t="s">
        <v>418</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569</v>
      </c>
      <c r="F130" s="131"/>
      <c r="G130" s="148"/>
      <c r="H130" s="148"/>
      <c r="I130" s="148"/>
      <c r="J130" s="106"/>
      <c r="K130" s="106"/>
      <c r="L130" s="106"/>
      <c r="M130" s="106"/>
      <c r="N130" s="612"/>
      <c r="O130" s="203"/>
      <c r="P130" s="622" t="e">
        <f>SUM(R128:V128)</f>
        <v>#DIV/0!</v>
      </c>
      <c r="Q130" s="131"/>
      <c r="R130" s="603"/>
      <c r="S130" s="131"/>
      <c r="T130" s="131"/>
      <c r="U130" s="131"/>
      <c r="V130" s="605"/>
    </row>
    <row r="131" spans="1:22" s="37" customFormat="1">
      <c r="C131" s="131"/>
      <c r="D131" s="131" t="s">
        <v>57</v>
      </c>
      <c r="E131" s="643" t="s">
        <v>570</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550</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548</v>
      </c>
      <c r="F135" s="155"/>
      <c r="G135" s="148"/>
      <c r="H135" s="148"/>
      <c r="I135" s="148"/>
      <c r="J135" s="156"/>
      <c r="K135" s="156"/>
      <c r="L135" s="156"/>
      <c r="M135" s="156"/>
      <c r="N135" s="365"/>
      <c r="O135" s="157"/>
      <c r="P135" s="602">
        <f>Input!$O$154</f>
        <v>0</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t="e">
        <f>R31</f>
        <v>#DIV/0!</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t="e">
        <f>R47</f>
        <v>#DIV/0!</v>
      </c>
      <c r="S138" s="616" t="e">
        <f>S47</f>
        <v>#DIV/0!</v>
      </c>
      <c r="T138" s="616" t="e">
        <f>T47</f>
        <v>#DIV/0!</v>
      </c>
      <c r="U138" s="616" t="e">
        <f>U47</f>
        <v>#DIV/0!</v>
      </c>
      <c r="V138" s="621" t="e">
        <f>V47</f>
        <v>#DIV/0!</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t="e">
        <f>R94</f>
        <v>#DIV/0!</v>
      </c>
      <c r="S141" s="616" t="e">
        <f>S94</f>
        <v>#DIV/0!</v>
      </c>
      <c r="T141" s="616" t="e">
        <f>T94</f>
        <v>#DIV/0!</v>
      </c>
      <c r="U141" s="616" t="e">
        <f>U94</f>
        <v>#DIV/0!</v>
      </c>
      <c r="V141" s="621" t="e">
        <f>V94</f>
        <v>#DIV/0!</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t="e">
        <f t="shared" ref="R142:V142" si="50">R123</f>
        <v>#DIV/0!</v>
      </c>
      <c r="S142" s="616" t="e">
        <f t="shared" si="50"/>
        <v>#DIV/0!</v>
      </c>
      <c r="T142" s="616" t="e">
        <f t="shared" si="50"/>
        <v>#DIV/0!</v>
      </c>
      <c r="U142" s="616" t="e">
        <f t="shared" si="50"/>
        <v>#DIV/0!</v>
      </c>
      <c r="V142" s="621" t="e">
        <f t="shared" si="50"/>
        <v>#DIV/0!</v>
      </c>
    </row>
    <row r="143" spans="1:22" s="37" customFormat="1">
      <c r="C143" s="131"/>
      <c r="D143" s="632" t="s">
        <v>57</v>
      </c>
      <c r="E143" s="648" t="s">
        <v>417</v>
      </c>
      <c r="F143" s="632"/>
      <c r="G143" s="131"/>
      <c r="H143" s="131"/>
      <c r="I143" s="131"/>
      <c r="J143" s="156"/>
      <c r="K143" s="156"/>
      <c r="L143" s="156"/>
      <c r="M143" s="156"/>
      <c r="N143" s="604"/>
      <c r="P143" s="136"/>
      <c r="Q143" s="131"/>
      <c r="R143" s="629" t="e">
        <f>CHOOSE($P$135+1,R137,R138,R139,R140,R141,R142)</f>
        <v>#DIV/0!</v>
      </c>
      <c r="S143" s="630">
        <f t="shared" ref="S143:V143" si="51">CHOOSE($P$135+1,S137,S138,S139,S140,S141,S142)</f>
        <v>0</v>
      </c>
      <c r="T143" s="630">
        <f t="shared" si="51"/>
        <v>0</v>
      </c>
      <c r="U143" s="630">
        <f t="shared" si="51"/>
        <v>0</v>
      </c>
      <c r="V143" s="631">
        <f t="shared" si="51"/>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t="e">
        <f>R32</f>
        <v>#DIV/0!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t="e">
        <f>R48</f>
        <v>#DIV/0!</v>
      </c>
      <c r="S146" s="616" t="e">
        <f>S48</f>
        <v>#DIV/0!</v>
      </c>
      <c r="T146" s="616" t="e">
        <f>T48</f>
        <v>#DIV/0!</v>
      </c>
      <c r="U146" s="616" t="e">
        <f>U48</f>
        <v>#DIV/0!</v>
      </c>
      <c r="V146" s="621" t="e">
        <f>V48</f>
        <v>#DIV/0!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t="e">
        <f>R95</f>
        <v>#DIV/0!</v>
      </c>
      <c r="S149" s="616" t="e">
        <f>S95</f>
        <v>#DIV/0!</v>
      </c>
      <c r="T149" s="616" t="e">
        <f>T95</f>
        <v>#DIV/0!</v>
      </c>
      <c r="U149" s="616" t="e">
        <f>U95</f>
        <v>#DIV/0!</v>
      </c>
      <c r="V149" s="621" t="e">
        <f>V95</f>
        <v>#DIV/0!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418</v>
      </c>
      <c r="F151" s="632"/>
      <c r="G151" s="131"/>
      <c r="H151" s="131"/>
      <c r="I151" s="131"/>
      <c r="J151" s="156"/>
      <c r="K151" s="156"/>
      <c r="L151" s="156"/>
      <c r="M151" s="156"/>
      <c r="N151" s="604"/>
      <c r="P151" s="136"/>
      <c r="Q151" s="131"/>
      <c r="R151" s="629" t="e">
        <f>CHOOSE($P$135+1,R145,R146,R147,R148,R149,R150)</f>
        <v>#DIV/0!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551</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490</v>
      </c>
      <c r="D156" s="104" t="s">
        <v>57</v>
      </c>
      <c r="E156" s="643" t="s">
        <v>417</v>
      </c>
      <c r="F156" s="131"/>
      <c r="G156" s="131"/>
      <c r="H156" s="131"/>
      <c r="I156" s="131"/>
      <c r="J156" s="156"/>
      <c r="K156" s="156"/>
      <c r="L156" s="156"/>
      <c r="M156" s="156"/>
      <c r="N156" s="365"/>
      <c r="P156" s="136"/>
      <c r="Q156" s="131"/>
      <c r="R156" s="626" t="e">
        <f>R143</f>
        <v>#DIV/0!</v>
      </c>
      <c r="S156" s="627">
        <f t="shared" ref="S156:V156" si="58">S143</f>
        <v>0</v>
      </c>
      <c r="T156" s="627">
        <f t="shared" si="58"/>
        <v>0</v>
      </c>
      <c r="U156" s="627">
        <f t="shared" si="58"/>
        <v>0</v>
      </c>
      <c r="V156" s="628">
        <f t="shared" si="58"/>
        <v>0</v>
      </c>
    </row>
    <row r="157" spans="1:22" s="37" customFormat="1">
      <c r="B157" s="109"/>
      <c r="C157" s="104" t="s">
        <v>504</v>
      </c>
      <c r="D157" s="104" t="s">
        <v>57</v>
      </c>
      <c r="E157" s="643" t="s">
        <v>418</v>
      </c>
      <c r="F157" s="131"/>
      <c r="G157" s="131"/>
      <c r="H157" s="131"/>
      <c r="I157" s="131"/>
      <c r="J157" s="156"/>
      <c r="K157" s="156"/>
      <c r="L157" s="156"/>
      <c r="M157" s="156"/>
      <c r="N157" s="365"/>
      <c r="P157" s="136"/>
      <c r="Q157" s="131"/>
      <c r="R157" s="626" t="e">
        <f>R151</f>
        <v>#DIV/0!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5" right="0.75" top="1" bottom="1" header="0.5" footer="0.5"/>
  <pageSetup paperSize="8"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Cover</vt:lpstr>
      <vt:lpstr>Flow chart</vt:lpstr>
      <vt:lpstr>F_Inputs</vt:lpstr>
      <vt:lpstr>CLEAR_SHEET</vt:lpstr>
      <vt:lpstr>Input</vt:lpstr>
      <vt:lpstr>Calc</vt:lpstr>
      <vt:lpstr>Calc2</vt:lpstr>
      <vt:lpstr>Formulae changes in Calc2</vt:lpstr>
      <vt:lpstr>Profiling</vt:lpstr>
      <vt:lpstr>Profiling2</vt:lpstr>
      <vt:lpstr>Summary of ex ante outputs</vt:lpstr>
      <vt:lpstr>Summary of ex ante outputs2</vt:lpstr>
      <vt:lpstr>Rec exante to expost</vt:lpstr>
      <vt:lpstr>Rec exante to expost2</vt:lpstr>
      <vt:lpstr>Ex post outputs</vt:lpstr>
      <vt:lpstr>Ex post outputs2</vt:lpstr>
      <vt:lpstr>Matrix</vt:lpstr>
      <vt:lpstr>Outputs comparison</vt:lpstr>
      <vt:lpstr>F_Outputs</vt:lpstr>
      <vt:lpstr>Baseyear</vt:lpstr>
      <vt:lpstr>IDoK_submissions_for_claim_under_RCC4</vt:lpstr>
      <vt:lpstr>Calc!Print_Area</vt:lpstr>
      <vt:lpstr>Calc2!Print_Area</vt:lpstr>
      <vt:lpstr>'Flow chart'!Print_Area</vt:lpstr>
      <vt:lpstr>Matrix!Print_Area</vt:lpstr>
      <vt:lpstr>Profiling!Print_Area</vt:lpstr>
      <vt:lpstr>Profiling2!Print_Area</vt:lpstr>
      <vt:lpstr>'Rec exante to expost'!Print_Area</vt:lpstr>
      <vt:lpstr>'Rec exante to expost2'!Print_Area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2015-03-25T10:09:57Z</dcterms:modified>
</cp:coreProperties>
</file>