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440" windowHeight="6165" activeTab="1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prropriate_tariff">#REF!</definedName>
    <definedName name="Charged_current">OFFSET('[3]Formatted report Current'!$D$1,1,0,COUNTA('[3]Formatted report Current'!$D:$D),1)</definedName>
    <definedName name="Empty_current">OFFSET('[3]Formatted report Current'!$F$1,1,0,COUNTA('[3]Formatted report Current'!$F:$F),1)</definedName>
    <definedName name="File25">'[4]Filters'!$F$2</definedName>
    <definedName name="File35">'[4]Filters'!$F$3</definedName>
    <definedName name="File36">'[4]Filters'!$F$4</definedName>
    <definedName name="File45">'[4]Filters'!$F$5</definedName>
    <definedName name="File55">'[4]Filters'!$F$6</definedName>
    <definedName name="File65">'[4]Filters'!$F$7</definedName>
    <definedName name="File75">'[4]Filters'!$F$8</definedName>
    <definedName name="File76">'[4]Filters'!$F$9</definedName>
    <definedName name="File85">'[4]Filters'!$F$10</definedName>
    <definedName name="June_return_reference">OFFSET('[3]Formatted report Current'!$C$1,1,0,COUNTA('[3]Formatted report Current'!$C:$C),1)</definedName>
    <definedName name="june_return_table_lookup">OFFSET('[3]June Return Allocation'!$B$1,0,0,COUNTA('[3]June Return Allocation'!$A:$A),3)</definedName>
    <definedName name="Lu_water_adj">OFFSET('[1]LU water volume adj'!$A$1,0,0,COUNTA('[1]LU water volume adj'!$A:$A),COUNTA('[1]LU water volume adj'!$1:$1))</definedName>
    <definedName name="LU_water_charges">OFFSET('[1]LU_Water_charges_summary'!$A$1,0,0,COUNTA('[1]LU_Water_charges_summary'!$A:$A),COUNTA('[1]LU_Water_charges_summary'!$1:$1))</definedName>
    <definedName name="_xlnm.Print_Area" localSheetId="1">'Bulk Supply'!$B$2:$O$56</definedName>
    <definedName name="_xlnm.Print_Area" localSheetId="0">'Special Agreement'!$B$2:$P$40</definedName>
    <definedName name="Property_data_sewerage">OFFSET('[3]Property_data_sewerage'!$B$2,0,0,COUNTA('[3]Property_data_sewerage'!$B:$B),COUNTA('[3]Property_data_sewerage'!$2:$2))</definedName>
    <definedName name="Property_data_water">OFFSET('[3]Property_data_water'!$B$2,0,0,COUNTA('[3]Property_data_water'!$B:$B),COUNTA('[3]Property_data_water'!$2:$2))</definedName>
    <definedName name="SEWERAGE">#REF!</definedName>
    <definedName name="SRATS">'[5]Sheet1'!$A$1:$T$3757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OFFSET('[3]Current report'!$A$1,0,0,COUNTA('[3]Current report'!$A:$A),15)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'[4]Chargeable Codes'!#REF!</definedName>
    <definedName name="Year">OFFSET('[3]Property_data_water'!$B$2,0,0,1,COUNTA('[3]Property_data_water'!$2:$2))</definedName>
    <definedName name="Year_sewerage">OFFSET('[3]Property_data_sewerage'!$B$2,0,0,1,COUNTA('[3]Property_data_sewerage'!$2:$2))</definedName>
    <definedName name="Year_water">OFFSET('[3]Property_data_water'!$B$2,0,0,1,COUNTA('[3]Property_data_water'!$2:$2))</definedName>
  </definedNames>
  <calcPr fullCalcOnLoad="1"/>
</workbook>
</file>

<file path=xl/sharedStrings.xml><?xml version="1.0" encoding="utf-8"?>
<sst xmlns="http://schemas.openxmlformats.org/spreadsheetml/2006/main" count="473" uniqueCount="125">
  <si>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</si>
  <si>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</si>
  <si>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</si>
  <si>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</si>
  <si>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</si>
  <si>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Revenue</t>
  </si>
  <si>
    <t>Discount/</t>
  </si>
  <si>
    <t>(m³)</t>
  </si>
  <si>
    <t>charge (£/m3)</t>
  </si>
  <si>
    <t>charge (£)</t>
  </si>
  <si>
    <t>Actual (£)</t>
  </si>
  <si>
    <t>allowances (£)</t>
  </si>
  <si>
    <t>Estimate (£)</t>
  </si>
  <si>
    <t>Forecast (£)</t>
  </si>
  <si>
    <t>2011-12</t>
  </si>
  <si>
    <t xml:space="preserve"> NON-POTABLE WATER</t>
  </si>
  <si>
    <t>Name and reference number of customer to whom non-potable water services is provided</t>
  </si>
  <si>
    <t xml:space="preserve"> BULK SUPPLY IMPORTS</t>
  </si>
  <si>
    <t>Name of Appointee and site to which appointee supplies water</t>
  </si>
  <si>
    <t xml:space="preserve"> BULK SUPPLY EXPORTS</t>
  </si>
  <si>
    <t>Name of Appointee and appointee's site to which you supply water</t>
  </si>
  <si>
    <t>Name and reference number of customer to whom sewerage services is provided</t>
  </si>
  <si>
    <t>Name of Appointee and site to which appointee provides sewerage service</t>
  </si>
  <si>
    <t>Name of Appointee and appointee's site to which sewerage service is provided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</si>
  <si>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</si>
  <si>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</si>
  <si>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</si>
  <si>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</si>
  <si>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</si>
  <si>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</si>
  <si>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</si>
  <si>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</si>
  <si>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</si>
  <si>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</si>
  <si>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</si>
  <si>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</si>
  <si>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</si>
  <si>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</si>
  <si>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</si>
  <si>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</si>
  <si>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</si>
  <si>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</si>
  <si>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>Estimate</t>
  </si>
  <si>
    <t>Forecast</t>
  </si>
  <si>
    <t xml:space="preserve"> Total</t>
  </si>
  <si>
    <t>Special Agreement Information</t>
  </si>
  <si>
    <t>Table 1: Water</t>
  </si>
  <si>
    <t xml:space="preserve">Total </t>
  </si>
  <si>
    <t>Table 2: Sewerage</t>
  </si>
  <si>
    <t>Table 3: Trade Effluent</t>
  </si>
  <si>
    <t>Bulk Supplies Information</t>
  </si>
  <si>
    <t>Sewerage Services Received</t>
  </si>
  <si>
    <t>Sewerage Services Supplied</t>
  </si>
  <si>
    <t>No special agreements exist for the supply of potable water</t>
  </si>
  <si>
    <t>No special agreements exist for sewerage services</t>
  </si>
  <si>
    <t>TMSBWI1 - ANH</t>
  </si>
  <si>
    <t>TMSBWI2 - ANH</t>
  </si>
  <si>
    <t>TMSBWI3a - ANH</t>
  </si>
  <si>
    <t>TMSBWI3b - ANH</t>
  </si>
  <si>
    <t>TMSBWI3c - ANH</t>
  </si>
  <si>
    <t>TMSBWI4 - SVT</t>
  </si>
  <si>
    <t>TMSBWI6 -ANH</t>
  </si>
  <si>
    <t>TMSBSSR1 - ANH</t>
  </si>
  <si>
    <t>TMSBSSR2 - ANH</t>
  </si>
  <si>
    <t>TMSBSSS1 - SSE</t>
  </si>
  <si>
    <t>TMSBSSS2 - SSE</t>
  </si>
  <si>
    <t>TMSBSSS3 - SSE</t>
  </si>
  <si>
    <t>TMSBSSS4 - ANH</t>
  </si>
  <si>
    <t>TMSTE1a</t>
  </si>
  <si>
    <t>TMSTE1b</t>
  </si>
  <si>
    <t>TMSTE7</t>
  </si>
  <si>
    <t>TMSTE9</t>
  </si>
  <si>
    <t>Water Company: Thames Water</t>
  </si>
  <si>
    <t>2010-12</t>
  </si>
  <si>
    <t>2012-13</t>
  </si>
  <si>
    <t>TMSNONPOT1</t>
  </si>
  <si>
    <t>TMSBSSS5 - ANH</t>
  </si>
  <si>
    <t>TMSBSSS6 - ANH</t>
  </si>
  <si>
    <t>TMSBSSS7 - ANH</t>
  </si>
  <si>
    <t>TMSBSSS8 - ANH</t>
  </si>
  <si>
    <t>TMSBSSS9 - ANH</t>
  </si>
  <si>
    <t>TMSBSSS10 - ANH</t>
  </si>
  <si>
    <t>TMSBSSS11 - ANH</t>
  </si>
  <si>
    <t>TMSBWI5a - SVT</t>
  </si>
  <si>
    <t>TMSNONPOT2</t>
  </si>
  <si>
    <t>TMSNONPOT3</t>
  </si>
  <si>
    <t>TMSNONPOT4</t>
  </si>
  <si>
    <t>TMSNONPOT5</t>
  </si>
  <si>
    <t>TMSNONPOT6</t>
  </si>
  <si>
    <t>TMSNONPOT7</t>
  </si>
  <si>
    <t>TMSNONPOT8</t>
  </si>
  <si>
    <t>TMSNONPOT9</t>
  </si>
  <si>
    <t>TMSNONPOT10</t>
  </si>
  <si>
    <t>TMSNONPOT11</t>
  </si>
  <si>
    <t>2013-14</t>
  </si>
  <si>
    <t>TMSTE10</t>
  </si>
  <si>
    <t>40% = 66,880.94</t>
  </si>
  <si>
    <t>40% = 73,062.70</t>
  </si>
  <si>
    <t>40% = 79,121.73</t>
  </si>
  <si>
    <t>TMSBWE1</t>
  </si>
  <si>
    <t xml:space="preserve">TMSBWE3 </t>
  </si>
  <si>
    <t>TMSBWE6</t>
  </si>
  <si>
    <t xml:space="preserve">TMSBWE7 </t>
  </si>
  <si>
    <t xml:space="preserve">TMSBWE8 </t>
  </si>
  <si>
    <t>TMSBWE9</t>
  </si>
  <si>
    <t xml:space="preserve">TMSBWE11 </t>
  </si>
  <si>
    <t>TMSBWE12</t>
  </si>
  <si>
    <t xml:space="preserve">TMSBWE15 </t>
  </si>
  <si>
    <t>TMSBWE16</t>
  </si>
  <si>
    <t>TMSBWE17</t>
  </si>
  <si>
    <t>TMSBWE18</t>
  </si>
  <si>
    <t>TMSBWE19</t>
  </si>
  <si>
    <t>TMSBWE20</t>
  </si>
  <si>
    <t>TMSBWE21</t>
  </si>
  <si>
    <t>TMSBWE22</t>
  </si>
  <si>
    <t>TMSBWE23</t>
  </si>
  <si>
    <t>TMSBWE24</t>
  </si>
  <si>
    <t>TMSBWE25</t>
  </si>
  <si>
    <t>TMSBWE26</t>
  </si>
  <si>
    <t>TMSBWE27</t>
  </si>
  <si>
    <t>TMSBWE28</t>
  </si>
  <si>
    <t>TMSBWE29</t>
  </si>
  <si>
    <t>TMSBSSS12-SSE</t>
  </si>
  <si>
    <t>TMSBSSS13-SSE</t>
  </si>
  <si>
    <t>TMSBSSS14-SSE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</si>
</sst>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#,##0.0_);\(#,##0.0\)"/>
    <numFmt numFmtId="174" formatCode="0.0000"/>
    <numFmt numFmtId="175" formatCode="dd/mm/yy"/>
    <numFmt numFmtId="176" formatCode="#,##0.0000_);\(#,##0.0000\)"/>
    <numFmt numFmtId="177" formatCode="#,##0.0"/>
    <numFmt numFmtId="178" formatCode="0.00000"/>
    <numFmt numFmtId="179" formatCode="_-* #,##0_-;\-* #,##0_-;_-* &quot;-&quot;??_-;_-@_-"/>
    <numFmt numFmtId="180" formatCode="[$-809]dd\ mmmm\ yyyy"/>
    <numFmt numFmtId="181" formatCode="mmm\-yyyy"/>
    <numFmt numFmtId="182" formatCode="#,##0_);\(#,##0\)"/>
    <numFmt numFmtId="183" formatCode="0.000000"/>
    <numFmt numFmtId="184" formatCode="0.000"/>
    <numFmt numFmtId="185" formatCode="#,##0.00_);\(#,##0.00\)"/>
    <numFmt numFmtId="186" formatCode="#,##0.000_);\(#,##0.000\)"/>
    <numFmt numFmtId="187" formatCode="0.0000000"/>
    <numFmt numFmtId="188" formatCode="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00_-;\-* #,##0.000_-;_-* &quot;-&quot;??_-;_-@_-"/>
    <numFmt numFmtId="194" formatCode="&quot;£&quot;#,##0"/>
    <numFmt numFmtId="195" formatCode="&quot;£&quot;#,##0.00"/>
    <numFmt numFmtId="196" formatCode="_-* #,##0.0_-;\-* #,##0.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0_-;\-* #,##0.000_-;_-* &quot;-&quot;???_-;_-@_-"/>
    <numFmt numFmtId="204" formatCode="0.0000_)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\ #,##0;[Red]\(\ #,##0\);&quot;-  &quot;"/>
    <numFmt numFmtId="210" formatCode="#,##0_ ;\-#,##0\ 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_-* #,##0.0000_-;\-* #,##0.0000_-;_-* &quot;-&quot;??_-;_-@_-"/>
    <numFmt numFmtId="214" formatCode="dd\ mmm\ yy"/>
    <numFmt numFmtId="215" formatCode="#,##0.000"/>
    <numFmt numFmtId="216" formatCode="&quot;£&quot;#,##0.000"/>
    <numFmt numFmtId="217" formatCode="_-&quot;£&quot;* #,##0.0_-;\-&quot;£&quot;* #,##0.0_-;_-&quot;£&quot;* &quot;-&quot;??_-;_-@_-"/>
    <numFmt numFmtId="218" formatCode="_-&quot;£&quot;* #,##0_-;\-&quot;£&quot;* #,##0_-;_-&quot;£&quot;* &quot;-&quot;??_-;_-@_-"/>
    <numFmt numFmtId="219" formatCode="&quot;£&quot;#,##0.0"/>
    <numFmt numFmtId="220" formatCode="0.00000000"/>
    <numFmt numFmtId="221" formatCode="&quot;£&quot;#,##0.0000"/>
    <numFmt numFmtId="222" formatCode="&quot;£&quot;#,##0.0;\-&quot;£&quot;#,##0.0"/>
    <numFmt numFmtId="223" formatCode="0.000%"/>
    <numFmt numFmtId="224" formatCode="_-* #,##0.00000_-;\-* #,##0.00000_-;_-* &quot;-&quot;??_-;_-@_-"/>
    <numFmt numFmtId="225" formatCode="#,##0.0000_ ;\-#,##0.0000\ "/>
  </numFmts>
  <fonts count="49">
    <font>
      <sz val="12"/>
      <name val="Arial MT"/>
      <family val="0"/>
    </font>
    <font>
      <b/>
      <sz val="14"/>
      <color indexed="12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36"/>
      <name val="Arial MT"/>
      <family val="0"/>
    </font>
    <font>
      <sz val="11"/>
      <color indexed="17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 MT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b/>
      <sz val="11"/>
      <color indexed="63"/>
      <name val="Arial"/>
      <family val="2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6"/>
      <color indexed="49"/>
      <name val="Arial Rounded MT Bold"/>
      <family val="2"/>
    </font>
    <font>
      <sz val="16"/>
      <color theme="4"/>
      <name val="Arial Rounded MT Bold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93">
    <xf numFmtId="0" fontId="0" fillId="2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10" fillId="3" borderId="1">
      <alignment horizontal="center"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5" borderId="0" applyNumberFormat="0" applyBorder="0" applyAlignment="0" applyProtection="0"/>
    <xf numFmtId="37" fontId="14" fillId="22" borderId="2">
      <alignment horizontal="left"/>
      <protection/>
    </xf>
    <xf numFmtId="37" fontId="15" fillId="22" borderId="3">
      <alignment/>
      <protection/>
    </xf>
    <xf numFmtId="0" fontId="4" fillId="22" borderId="4" applyNumberFormat="0" applyBorder="0">
      <alignment/>
      <protection/>
    </xf>
    <xf numFmtId="0" fontId="16" fillId="23" borderId="5" applyNumberFormat="0" applyAlignment="0" applyProtection="0"/>
    <xf numFmtId="0" fontId="17" fillId="24" borderId="6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38" fontId="21" fillId="23" borderId="0" applyNumberFormat="0" applyBorder="0" applyAlignment="0" applyProtection="0"/>
    <xf numFmtId="0" fontId="22" fillId="22" borderId="7">
      <alignment/>
      <protection/>
    </xf>
    <xf numFmtId="37" fontId="4" fillId="22" borderId="0">
      <alignment horizontal="right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5" applyNumberFormat="0" applyAlignment="0" applyProtection="0"/>
    <xf numFmtId="10" fontId="21" fillId="25" borderId="11" applyNumberFormat="0" applyBorder="0" applyAlignment="0" applyProtection="0"/>
    <xf numFmtId="0" fontId="28" fillId="0" borderId="12" applyNumberFormat="0" applyFill="0" applyAlignment="0" applyProtection="0"/>
    <xf numFmtId="0" fontId="29" fillId="26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13" applyNumberFormat="0" applyFont="0" applyAlignment="0" applyProtection="0"/>
    <xf numFmtId="0" fontId="10" fillId="3" borderId="1">
      <alignment horizontal="center"/>
      <protection locked="0"/>
    </xf>
    <xf numFmtId="0" fontId="32" fillId="3" borderId="1">
      <alignment horizontal="left" wrapText="1"/>
      <protection locked="0"/>
    </xf>
    <xf numFmtId="0" fontId="33" fillId="23" borderId="14" applyNumberFormat="0" applyAlignment="0" applyProtection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7" fontId="38" fillId="27" borderId="16">
      <alignment/>
      <protection/>
    </xf>
    <xf numFmtId="0" fontId="39" fillId="0" borderId="17">
      <alignment horizontal="right"/>
      <protection/>
    </xf>
  </cellStyleXfs>
  <cellXfs count="178">
    <xf numFmtId="0" fontId="0" fillId="2" borderId="0" xfId="0" applyNumberFormat="1" applyAlignment="1">
      <alignment/>
    </xf>
    <xf numFmtId="0" fontId="4" fillId="0" borderId="0" xfId="76">
      <alignment/>
      <protection/>
    </xf>
    <xf numFmtId="0" fontId="5" fillId="0" borderId="0" xfId="76" applyNumberFormat="1" applyFont="1" applyAlignment="1">
      <alignment vertical="center"/>
      <protection/>
    </xf>
    <xf numFmtId="0" fontId="7" fillId="0" borderId="0" xfId="76" applyNumberFormat="1" applyFont="1" applyAlignment="1">
      <alignment vertical="center"/>
      <protection/>
    </xf>
    <xf numFmtId="0" fontId="6" fillId="0" borderId="0" xfId="76" applyNumberFormat="1" applyFont="1" applyAlignment="1">
      <alignment vertical="center"/>
      <protection/>
    </xf>
    <xf numFmtId="3" fontId="6" fillId="0" borderId="0" xfId="76" applyNumberFormat="1" applyFont="1" applyAlignment="1">
      <alignment vertical="center"/>
      <protection/>
    </xf>
    <xf numFmtId="182" fontId="6" fillId="0" borderId="0" xfId="76" applyNumberFormat="1" applyFont="1" applyAlignment="1">
      <alignment vertical="center"/>
      <protection/>
    </xf>
    <xf numFmtId="0" fontId="4" fillId="0" borderId="0" xfId="76" applyFont="1">
      <alignment/>
      <protection/>
    </xf>
    <xf numFmtId="174" fontId="8" fillId="0" borderId="0" xfId="76" applyNumberFormat="1" applyFont="1" applyBorder="1" applyAlignment="1">
      <alignment horizontal="right"/>
      <protection/>
    </xf>
    <xf numFmtId="0" fontId="40" fillId="0" borderId="0" xfId="76" applyFont="1">
      <alignment/>
      <protection/>
    </xf>
    <xf numFmtId="0" fontId="41" fillId="0" borderId="0" xfId="76" applyFont="1">
      <alignment/>
      <protection/>
    </xf>
    <xf numFmtId="174" fontId="11" fillId="0" borderId="0" xfId="76" applyNumberFormat="1" applyFont="1" applyBorder="1" applyAlignment="1">
      <alignment horizontal="right"/>
      <protection/>
    </xf>
    <xf numFmtId="0" fontId="41" fillId="0" borderId="0" xfId="76" applyFont="1">
      <alignment/>
      <protection/>
    </xf>
    <xf numFmtId="0" fontId="4" fillId="0" borderId="18" xfId="76" applyBorder="1">
      <alignment/>
      <protection/>
    </xf>
    <xf numFmtId="0" fontId="4" fillId="0" borderId="19" xfId="76" applyBorder="1">
      <alignment/>
      <protection/>
    </xf>
    <xf numFmtId="0" fontId="4" fillId="0" borderId="20" xfId="76" applyBorder="1">
      <alignment/>
      <protection/>
    </xf>
    <xf numFmtId="179" fontId="8" fillId="0" borderId="18" xfId="47" applyNumberFormat="1" applyFont="1" applyFill="1" applyBorder="1" applyAlignment="1">
      <alignment horizontal="right"/>
    </xf>
    <xf numFmtId="179" fontId="42" fillId="0" borderId="18" xfId="47" applyNumberFormat="1" applyFont="1" applyFill="1" applyBorder="1" applyAlignment="1">
      <alignment horizontal="right"/>
    </xf>
    <xf numFmtId="179" fontId="8" fillId="0" borderId="19" xfId="47" applyNumberFormat="1" applyFont="1" applyFill="1" applyBorder="1" applyAlignment="1">
      <alignment horizontal="right"/>
    </xf>
    <xf numFmtId="179" fontId="42" fillId="0" borderId="19" xfId="47" applyNumberFormat="1" applyFont="1" applyFill="1" applyBorder="1" applyAlignment="1">
      <alignment horizontal="right"/>
    </xf>
    <xf numFmtId="225" fontId="8" fillId="0" borderId="18" xfId="47" applyNumberFormat="1" applyFont="1" applyFill="1" applyBorder="1" applyAlignment="1">
      <alignment horizontal="right"/>
    </xf>
    <xf numFmtId="225" fontId="8" fillId="0" borderId="19" xfId="47" applyNumberFormat="1" applyFont="1" applyFill="1" applyBorder="1" applyAlignment="1">
      <alignment horizontal="right"/>
    </xf>
    <xf numFmtId="0" fontId="41" fillId="0" borderId="21" xfId="76" applyFont="1" applyBorder="1">
      <alignment/>
      <protection/>
    </xf>
    <xf numFmtId="0" fontId="41" fillId="0" borderId="19" xfId="76" applyFont="1" applyBorder="1">
      <alignment/>
      <protection/>
    </xf>
    <xf numFmtId="0" fontId="41" fillId="0" borderId="20" xfId="76" applyFont="1" applyBorder="1">
      <alignment/>
      <protection/>
    </xf>
    <xf numFmtId="0" fontId="8" fillId="0" borderId="18" xfId="76" applyNumberFormat="1" applyFont="1" applyBorder="1" applyAlignment="1">
      <alignment vertical="center"/>
      <protection/>
    </xf>
    <xf numFmtId="174" fontId="8" fillId="0" borderId="18" xfId="76" applyNumberFormat="1" applyFont="1" applyBorder="1" applyAlignment="1">
      <alignment horizontal="right"/>
      <protection/>
    </xf>
    <xf numFmtId="39" fontId="8" fillId="0" borderId="18" xfId="76" applyNumberFormat="1" applyFont="1" applyBorder="1" applyAlignment="1">
      <alignment horizontal="right"/>
      <protection/>
    </xf>
    <xf numFmtId="37" fontId="8" fillId="0" borderId="18" xfId="76" applyNumberFormat="1" applyFont="1" applyBorder="1" applyAlignment="1">
      <alignment horizontal="right"/>
      <protection/>
    </xf>
    <xf numFmtId="37" fontId="8" fillId="0" borderId="19" xfId="76" applyNumberFormat="1" applyFont="1" applyBorder="1" applyAlignment="1">
      <alignment horizontal="right"/>
      <protection/>
    </xf>
    <xf numFmtId="174" fontId="8" fillId="0" borderId="19" xfId="76" applyNumberFormat="1" applyFont="1" applyBorder="1" applyAlignment="1">
      <alignment horizontal="right"/>
      <protection/>
    </xf>
    <xf numFmtId="39" fontId="8" fillId="0" borderId="19" xfId="76" applyNumberFormat="1" applyFont="1" applyBorder="1" applyAlignment="1">
      <alignment horizontal="right"/>
      <protection/>
    </xf>
    <xf numFmtId="2" fontId="8" fillId="0" borderId="19" xfId="76" applyNumberFormat="1" applyFont="1" applyBorder="1" applyAlignment="1">
      <alignment horizontal="right"/>
      <protection/>
    </xf>
    <xf numFmtId="2" fontId="8" fillId="0" borderId="19" xfId="0" applyNumberFormat="1" applyFont="1" applyFill="1" applyBorder="1" applyAlignment="1">
      <alignment horizontal="right" vertical="center"/>
    </xf>
    <xf numFmtId="37" fontId="8" fillId="0" borderId="20" xfId="76" applyNumberFormat="1" applyFont="1" applyBorder="1" applyAlignment="1">
      <alignment horizontal="right"/>
      <protection/>
    </xf>
    <xf numFmtId="39" fontId="8" fillId="0" borderId="20" xfId="76" applyNumberFormat="1" applyFont="1" applyFill="1" applyBorder="1" applyAlignment="1">
      <alignment horizontal="right"/>
      <protection/>
    </xf>
    <xf numFmtId="37" fontId="8" fillId="0" borderId="20" xfId="76" applyNumberFormat="1" applyFont="1" applyFill="1" applyBorder="1" applyAlignment="1">
      <alignment horizontal="right"/>
      <protection/>
    </xf>
    <xf numFmtId="174" fontId="8" fillId="0" borderId="20" xfId="76" applyNumberFormat="1" applyFont="1" applyFill="1" applyBorder="1" applyAlignment="1">
      <alignment horizontal="right"/>
      <protection/>
    </xf>
    <xf numFmtId="2" fontId="8" fillId="0" borderId="18" xfId="0" applyNumberFormat="1" applyFont="1" applyFill="1" applyBorder="1" applyAlignment="1">
      <alignment horizontal="right" vertical="center"/>
    </xf>
    <xf numFmtId="37" fontId="8" fillId="0" borderId="18" xfId="76" applyNumberFormat="1" applyFont="1" applyFill="1" applyBorder="1" applyAlignment="1">
      <alignment horizontal="right"/>
      <protection/>
    </xf>
    <xf numFmtId="37" fontId="8" fillId="0" borderId="19" xfId="76" applyNumberFormat="1" applyFont="1" applyFill="1" applyBorder="1" applyAlignment="1">
      <alignment horizontal="right"/>
      <protection/>
    </xf>
    <xf numFmtId="39" fontId="8" fillId="0" borderId="20" xfId="76" applyNumberFormat="1" applyFont="1" applyBorder="1" applyAlignment="1">
      <alignment horizontal="right"/>
      <protection/>
    </xf>
    <xf numFmtId="39" fontId="8" fillId="0" borderId="22" xfId="76" applyNumberFormat="1" applyFont="1" applyFill="1" applyBorder="1" applyAlignment="1">
      <alignment horizontal="right"/>
      <protection/>
    </xf>
    <xf numFmtId="39" fontId="8" fillId="0" borderId="22" xfId="76" applyNumberFormat="1" applyFont="1" applyBorder="1" applyAlignment="1">
      <alignment horizontal="right"/>
      <protection/>
    </xf>
    <xf numFmtId="37" fontId="8" fillId="0" borderId="22" xfId="76" applyNumberFormat="1" applyFont="1" applyFill="1" applyBorder="1" applyAlignment="1">
      <alignment horizontal="right"/>
      <protection/>
    </xf>
    <xf numFmtId="174" fontId="8" fillId="0" borderId="22" xfId="76" applyNumberFormat="1" applyFont="1" applyFill="1" applyBorder="1" applyAlignment="1">
      <alignment horizontal="right"/>
      <protection/>
    </xf>
    <xf numFmtId="0" fontId="4" fillId="0" borderId="22" xfId="76" applyBorder="1">
      <alignment/>
      <protection/>
    </xf>
    <xf numFmtId="179" fontId="8" fillId="0" borderId="22" xfId="47" applyNumberFormat="1" applyFont="1" applyFill="1" applyBorder="1" applyAlignment="1">
      <alignment horizontal="right"/>
    </xf>
    <xf numFmtId="225" fontId="8" fillId="0" borderId="22" xfId="47" applyNumberFormat="1" applyFont="1" applyFill="1" applyBorder="1" applyAlignment="1">
      <alignment horizontal="right"/>
    </xf>
    <xf numFmtId="179" fontId="42" fillId="0" borderId="22" xfId="47" applyNumberFormat="1" applyFont="1" applyFill="1" applyBorder="1" applyAlignment="1">
      <alignment horizontal="right"/>
    </xf>
    <xf numFmtId="0" fontId="41" fillId="0" borderId="23" xfId="76" applyFont="1" applyBorder="1" applyAlignment="1">
      <alignment horizontal="center"/>
      <protection/>
    </xf>
    <xf numFmtId="0" fontId="41" fillId="0" borderId="24" xfId="76" applyFont="1" applyBorder="1" applyAlignment="1">
      <alignment horizontal="center"/>
      <protection/>
    </xf>
    <xf numFmtId="0" fontId="41" fillId="0" borderId="25" xfId="76" applyFont="1" applyBorder="1" applyAlignment="1">
      <alignment horizontal="center"/>
      <protection/>
    </xf>
    <xf numFmtId="0" fontId="4" fillId="0" borderId="26" xfId="76" applyBorder="1" applyAlignment="1">
      <alignment horizontal="center"/>
      <protection/>
    </xf>
    <xf numFmtId="0" fontId="4" fillId="0" borderId="0" xfId="76" applyBorder="1" applyAlignment="1">
      <alignment horizontal="center"/>
      <protection/>
    </xf>
    <xf numFmtId="0" fontId="4" fillId="0" borderId="27" xfId="76" applyBorder="1" applyAlignment="1">
      <alignment horizontal="center"/>
      <protection/>
    </xf>
    <xf numFmtId="0" fontId="4" fillId="0" borderId="28" xfId="76" applyBorder="1" applyAlignment="1">
      <alignment horizontal="center"/>
      <protection/>
    </xf>
    <xf numFmtId="0" fontId="4" fillId="0" borderId="29" xfId="76" applyBorder="1" applyAlignment="1">
      <alignment horizontal="center"/>
      <protection/>
    </xf>
    <xf numFmtId="0" fontId="4" fillId="0" borderId="30" xfId="76" applyBorder="1" applyAlignment="1">
      <alignment horizontal="center"/>
      <protection/>
    </xf>
    <xf numFmtId="0" fontId="36" fillId="0" borderId="23" xfId="76" applyNumberFormat="1" applyFont="1" applyBorder="1" applyAlignment="1">
      <alignment horizontal="center"/>
      <protection/>
    </xf>
    <xf numFmtId="0" fontId="36" fillId="0" borderId="24" xfId="76" applyNumberFormat="1" applyFont="1" applyBorder="1" applyAlignment="1">
      <alignment horizontal="center"/>
      <protection/>
    </xf>
    <xf numFmtId="0" fontId="36" fillId="0" borderId="25" xfId="76" applyNumberFormat="1" applyFont="1" applyBorder="1" applyAlignment="1">
      <alignment horizontal="center"/>
      <protection/>
    </xf>
    <xf numFmtId="0" fontId="2" fillId="0" borderId="31" xfId="76" applyNumberFormat="1" applyFont="1" applyBorder="1" applyAlignment="1">
      <alignment horizontal="center"/>
      <protection/>
    </xf>
    <xf numFmtId="0" fontId="2" fillId="0" borderId="32" xfId="76" applyNumberFormat="1" applyFont="1" applyBorder="1" applyAlignment="1">
      <alignment horizontal="center"/>
      <protection/>
    </xf>
    <xf numFmtId="0" fontId="2" fillId="0" borderId="33" xfId="76" applyNumberFormat="1" applyFont="1" applyBorder="1" applyAlignment="1">
      <alignment horizontal="center"/>
      <protection/>
    </xf>
    <xf numFmtId="0" fontId="8" fillId="0" borderId="23" xfId="76" applyNumberFormat="1" applyFont="1" applyBorder="1" applyAlignment="1">
      <alignment horizontal="center"/>
      <protection/>
    </xf>
    <xf numFmtId="0" fontId="8" fillId="0" borderId="24" xfId="76" applyNumberFormat="1" applyFont="1" applyBorder="1" applyAlignment="1">
      <alignment horizontal="center"/>
      <protection/>
    </xf>
    <xf numFmtId="0" fontId="8" fillId="0" borderId="25" xfId="76" applyNumberFormat="1" applyFont="1" applyBorder="1" applyAlignment="1">
      <alignment horizontal="center"/>
      <protection/>
    </xf>
    <xf numFmtId="0" fontId="4" fillId="0" borderId="23" xfId="76" applyBorder="1" applyAlignment="1">
      <alignment horizontal="center"/>
      <protection/>
    </xf>
    <xf numFmtId="0" fontId="4" fillId="0" borderId="24" xfId="76" applyBorder="1" applyAlignment="1">
      <alignment horizontal="center"/>
      <protection/>
    </xf>
    <xf numFmtId="0" fontId="4" fillId="0" borderId="25" xfId="76" applyBorder="1" applyAlignment="1">
      <alignment horizontal="center"/>
      <protection/>
    </xf>
    <xf numFmtId="0" fontId="36" fillId="0" borderId="23" xfId="76" applyNumberFormat="1" applyFont="1" applyBorder="1" applyAlignment="1">
      <alignment horizontal="center"/>
      <protection/>
    </xf>
    <xf numFmtId="0" fontId="36" fillId="0" borderId="24" xfId="76" applyNumberFormat="1" applyFont="1" applyBorder="1" applyAlignment="1">
      <alignment horizontal="center"/>
      <protection/>
    </xf>
    <xf numFmtId="0" fontId="36" fillId="0" borderId="25" xfId="76" applyNumberFormat="1" applyFont="1" applyBorder="1" applyAlignment="1">
      <alignment horizontal="center"/>
      <protection/>
    </xf>
    <xf numFmtId="0" fontId="11" fillId="2" borderId="34" xfId="0" applyNumberFormat="1" applyFont="1" applyBorder="1" applyAlignment="1">
      <alignment horizontal="center"/>
    </xf>
    <xf numFmtId="0" fontId="11" fillId="2" borderId="32" xfId="0" applyNumberFormat="1" applyFont="1" applyBorder="1" applyAlignment="1">
      <alignment horizontal="center"/>
    </xf>
    <xf numFmtId="0" fontId="11" fillId="2" borderId="33" xfId="0" applyNumberFormat="1" applyFont="1" applyBorder="1" applyAlignment="1">
      <alignment horizontal="center"/>
    </xf>
    <xf numFmtId="0" fontId="11" fillId="2" borderId="23" xfId="0" applyNumberFormat="1" applyFont="1" applyBorder="1" applyAlignment="1">
      <alignment horizontal="center"/>
    </xf>
    <xf numFmtId="0" fontId="11" fillId="2" borderId="24" xfId="0" applyNumberFormat="1" applyFont="1" applyBorder="1" applyAlignment="1">
      <alignment horizontal="center"/>
    </xf>
    <xf numFmtId="0" fontId="11" fillId="2" borderId="25" xfId="0" applyNumberFormat="1" applyFont="1" applyBorder="1" applyAlignment="1">
      <alignment horizontal="center"/>
    </xf>
    <xf numFmtId="0" fontId="4" fillId="0" borderId="23" xfId="76" applyNumberFormat="1" applyBorder="1" applyAlignment="1">
      <alignment horizontal="center"/>
      <protection/>
    </xf>
    <xf numFmtId="0" fontId="4" fillId="0" borderId="24" xfId="76" applyNumberFormat="1" applyBorder="1" applyAlignment="1">
      <alignment horizontal="center"/>
      <protection/>
    </xf>
    <xf numFmtId="0" fontId="4" fillId="0" borderId="25" xfId="76" applyNumberFormat="1" applyBorder="1" applyAlignment="1">
      <alignment horizontal="center"/>
      <protection/>
    </xf>
    <xf numFmtId="0" fontId="43" fillId="28" borderId="35" xfId="76" applyNumberFormat="1" applyFont="1" applyFill="1" applyBorder="1" applyAlignment="1">
      <alignment horizontal="left"/>
      <protection/>
    </xf>
    <xf numFmtId="0" fontId="44" fillId="28" borderId="36" xfId="76" applyNumberFormat="1" applyFont="1" applyFill="1" applyBorder="1" applyAlignment="1">
      <alignment horizontal="right"/>
      <protection/>
    </xf>
    <xf numFmtId="0" fontId="44" fillId="28" borderId="37" xfId="76" applyNumberFormat="1" applyFont="1" applyFill="1" applyBorder="1" applyAlignment="1">
      <alignment horizontal="right"/>
      <protection/>
    </xf>
    <xf numFmtId="0" fontId="44" fillId="28" borderId="38" xfId="76" applyNumberFormat="1" applyFont="1" applyFill="1" applyBorder="1" applyAlignment="1">
      <alignment vertical="center" wrapText="1"/>
      <protection/>
    </xf>
    <xf numFmtId="0" fontId="44" fillId="28" borderId="39" xfId="76" applyNumberFormat="1" applyFont="1" applyFill="1" applyBorder="1" applyAlignment="1">
      <alignment horizontal="center" vertical="center"/>
      <protection/>
    </xf>
    <xf numFmtId="0" fontId="44" fillId="28" borderId="40" xfId="76" applyNumberFormat="1" applyFont="1" applyFill="1" applyBorder="1" applyAlignment="1">
      <alignment horizontal="centerContinuous" vertical="center"/>
      <protection/>
    </xf>
    <xf numFmtId="0" fontId="44" fillId="28" borderId="41" xfId="76" applyNumberFormat="1" applyFont="1" applyFill="1" applyBorder="1" applyAlignment="1">
      <alignment horizontal="centerContinuous" vertical="center"/>
      <protection/>
    </xf>
    <xf numFmtId="0" fontId="44" fillId="28" borderId="39" xfId="76" applyNumberFormat="1" applyFont="1" applyFill="1" applyBorder="1" applyAlignment="1">
      <alignment horizontal="centerContinuous" vertical="center"/>
      <protection/>
    </xf>
    <xf numFmtId="0" fontId="44" fillId="28" borderId="42" xfId="76" applyNumberFormat="1" applyFont="1" applyFill="1" applyBorder="1" applyAlignment="1">
      <alignment horizontal="centerContinuous" vertical="center"/>
      <protection/>
    </xf>
    <xf numFmtId="0" fontId="45" fillId="28" borderId="43" xfId="76" applyFont="1" applyFill="1" applyBorder="1" applyAlignment="1">
      <alignment vertical="center" wrapText="1"/>
      <protection/>
    </xf>
    <xf numFmtId="0" fontId="44" fillId="28" borderId="44" xfId="76" applyNumberFormat="1" applyFont="1" applyFill="1" applyBorder="1" applyAlignment="1">
      <alignment horizontal="center" vertical="center"/>
      <protection/>
    </xf>
    <xf numFmtId="0" fontId="44" fillId="28" borderId="45" xfId="76" applyNumberFormat="1" applyFont="1" applyFill="1" applyBorder="1" applyAlignment="1">
      <alignment horizontal="center" vertical="center"/>
      <protection/>
    </xf>
    <xf numFmtId="0" fontId="44" fillId="28" borderId="46" xfId="76" applyNumberFormat="1" applyFont="1" applyFill="1" applyBorder="1" applyAlignment="1">
      <alignment horizontal="center" vertical="center"/>
      <protection/>
    </xf>
    <xf numFmtId="0" fontId="45" fillId="28" borderId="47" xfId="76" applyFont="1" applyFill="1" applyBorder="1" applyAlignment="1">
      <alignment vertical="center" wrapText="1"/>
      <protection/>
    </xf>
    <xf numFmtId="0" fontId="44" fillId="28" borderId="48" xfId="75" applyNumberFormat="1" applyFont="1" applyFill="1" applyBorder="1" applyAlignment="1">
      <alignment horizontal="center" vertical="center"/>
      <protection/>
    </xf>
    <xf numFmtId="0" fontId="44" fillId="28" borderId="49" xfId="75" applyNumberFormat="1" applyFont="1" applyFill="1" applyBorder="1" applyAlignment="1">
      <alignment horizontal="center" vertical="center"/>
      <protection/>
    </xf>
    <xf numFmtId="0" fontId="44" fillId="28" borderId="26" xfId="76" applyNumberFormat="1" applyFont="1" applyFill="1" applyBorder="1" applyAlignment="1">
      <alignment horizontal="left"/>
      <protection/>
    </xf>
    <xf numFmtId="182" fontId="44" fillId="28" borderId="0" xfId="76" applyNumberFormat="1" applyFont="1" applyFill="1" applyBorder="1" applyAlignment="1">
      <alignment horizontal="right"/>
      <protection/>
    </xf>
    <xf numFmtId="174" fontId="44" fillId="28" borderId="0" xfId="76" applyNumberFormat="1" applyFont="1" applyFill="1" applyBorder="1" applyAlignment="1">
      <alignment horizontal="right"/>
      <protection/>
    </xf>
    <xf numFmtId="182" fontId="44" fillId="28" borderId="27" xfId="76" applyNumberFormat="1" applyFont="1" applyFill="1" applyBorder="1" applyAlignment="1">
      <alignment horizontal="right"/>
      <protection/>
    </xf>
    <xf numFmtId="0" fontId="43" fillId="28" borderId="26" xfId="76" applyNumberFormat="1" applyFont="1" applyFill="1" applyBorder="1" applyAlignment="1">
      <alignment horizontal="left"/>
      <protection/>
    </xf>
    <xf numFmtId="182" fontId="43" fillId="28" borderId="0" xfId="76" applyNumberFormat="1" applyFont="1" applyFill="1" applyBorder="1" applyAlignment="1">
      <alignment horizontal="right"/>
      <protection/>
    </xf>
    <xf numFmtId="0" fontId="44" fillId="28" borderId="28" xfId="76" applyNumberFormat="1" applyFont="1" applyFill="1" applyBorder="1" applyAlignment="1">
      <alignment horizontal="left"/>
      <protection/>
    </xf>
    <xf numFmtId="182" fontId="44" fillId="28" borderId="29" xfId="76" applyNumberFormat="1" applyFont="1" applyFill="1" applyBorder="1" applyAlignment="1">
      <alignment horizontal="right"/>
      <protection/>
    </xf>
    <xf numFmtId="174" fontId="44" fillId="28" borderId="29" xfId="76" applyNumberFormat="1" applyFont="1" applyFill="1" applyBorder="1" applyAlignment="1">
      <alignment horizontal="right"/>
      <protection/>
    </xf>
    <xf numFmtId="182" fontId="44" fillId="28" borderId="30" xfId="76" applyNumberFormat="1" applyFont="1" applyFill="1" applyBorder="1" applyAlignment="1">
      <alignment horizontal="right"/>
      <protection/>
    </xf>
    <xf numFmtId="0" fontId="43" fillId="28" borderId="35" xfId="76" applyNumberFormat="1" applyFont="1" applyFill="1" applyBorder="1" applyAlignment="1">
      <alignment/>
      <protection/>
    </xf>
    <xf numFmtId="0" fontId="44" fillId="28" borderId="26" xfId="76" applyNumberFormat="1" applyFont="1" applyFill="1" applyBorder="1" applyAlignment="1">
      <alignment/>
      <protection/>
    </xf>
    <xf numFmtId="0" fontId="43" fillId="28" borderId="26" xfId="76" applyNumberFormat="1" applyFont="1" applyFill="1" applyBorder="1" applyAlignment="1">
      <alignment/>
      <protection/>
    </xf>
    <xf numFmtId="0" fontId="44" fillId="28" borderId="28" xfId="76" applyNumberFormat="1" applyFont="1" applyFill="1" applyBorder="1" applyAlignment="1">
      <alignment/>
      <protection/>
    </xf>
    <xf numFmtId="0" fontId="44" fillId="28" borderId="39" xfId="76" applyNumberFormat="1" applyFont="1" applyFill="1" applyBorder="1" applyAlignment="1">
      <alignment vertical="center" wrapText="1"/>
      <protection/>
    </xf>
    <xf numFmtId="0" fontId="45" fillId="28" borderId="44" xfId="76" applyFont="1" applyFill="1" applyBorder="1" applyAlignment="1">
      <alignment vertical="center" wrapText="1"/>
      <protection/>
    </xf>
    <xf numFmtId="0" fontId="45" fillId="28" borderId="50" xfId="76" applyFont="1" applyFill="1" applyBorder="1" applyAlignment="1">
      <alignment vertical="center" wrapText="1"/>
      <protection/>
    </xf>
    <xf numFmtId="0" fontId="44" fillId="28" borderId="45" xfId="76" applyNumberFormat="1" applyFont="1" applyFill="1" applyBorder="1" applyAlignment="1">
      <alignment horizontal="left"/>
      <protection/>
    </xf>
    <xf numFmtId="182" fontId="44" fillId="28" borderId="51" xfId="76" applyNumberFormat="1" applyFont="1" applyFill="1" applyBorder="1" applyAlignment="1">
      <alignment horizontal="right"/>
      <protection/>
    </xf>
    <xf numFmtId="0" fontId="43" fillId="28" borderId="45" xfId="76" applyNumberFormat="1" applyFont="1" applyFill="1" applyBorder="1" applyAlignment="1">
      <alignment horizontal="left"/>
      <protection/>
    </xf>
    <xf numFmtId="182" fontId="43" fillId="28" borderId="0" xfId="76" applyNumberFormat="1" applyFont="1" applyFill="1" applyAlignment="1">
      <alignment horizontal="right"/>
      <protection/>
    </xf>
    <xf numFmtId="174" fontId="44" fillId="28" borderId="0" xfId="76" applyNumberFormat="1" applyFont="1" applyFill="1" applyAlignment="1">
      <alignment horizontal="right"/>
      <protection/>
    </xf>
    <xf numFmtId="182" fontId="44" fillId="28" borderId="0" xfId="76" applyNumberFormat="1" applyFont="1" applyFill="1" applyAlignment="1">
      <alignment horizontal="right"/>
      <protection/>
    </xf>
    <xf numFmtId="0" fontId="44" fillId="28" borderId="52" xfId="76" applyNumberFormat="1" applyFont="1" applyFill="1" applyBorder="1" applyAlignment="1">
      <alignment horizontal="left"/>
      <protection/>
    </xf>
    <xf numFmtId="182" fontId="44" fillId="28" borderId="53" xfId="76" applyNumberFormat="1" applyFont="1" applyFill="1" applyBorder="1" applyAlignment="1">
      <alignment horizontal="right"/>
      <protection/>
    </xf>
    <xf numFmtId="174" fontId="44" fillId="28" borderId="53" xfId="76" applyNumberFormat="1" applyFont="1" applyFill="1" applyBorder="1" applyAlignment="1">
      <alignment horizontal="right"/>
      <protection/>
    </xf>
    <xf numFmtId="182" fontId="44" fillId="28" borderId="54" xfId="76" applyNumberFormat="1" applyFont="1" applyFill="1" applyBorder="1" applyAlignment="1">
      <alignment horizontal="right"/>
      <protection/>
    </xf>
    <xf numFmtId="0" fontId="46" fillId="0" borderId="0" xfId="76" applyNumberFormat="1" applyFont="1" applyAlignment="1">
      <alignment vertical="center"/>
      <protection/>
    </xf>
    <xf numFmtId="0" fontId="46" fillId="0" borderId="0" xfId="76" applyNumberFormat="1" applyFont="1" applyAlignment="1">
      <alignment horizontal="center" vertical="center"/>
      <protection/>
    </xf>
    <xf numFmtId="0" fontId="48" fillId="0" borderId="0" xfId="76" applyNumberFormat="1" applyFont="1" applyAlignment="1">
      <alignment vertical="center"/>
      <protection/>
    </xf>
    <xf numFmtId="0" fontId="43" fillId="28" borderId="23" xfId="76" applyNumberFormat="1" applyFont="1" applyFill="1" applyBorder="1" applyAlignment="1">
      <alignment horizontal="left" vertical="center"/>
      <protection/>
    </xf>
    <xf numFmtId="0" fontId="44" fillId="28" borderId="24" xfId="76" applyNumberFormat="1" applyFont="1" applyFill="1" applyBorder="1" applyAlignment="1">
      <alignment horizontal="right" vertical="center"/>
      <protection/>
    </xf>
    <xf numFmtId="0" fontId="44" fillId="28" borderId="25" xfId="76" applyNumberFormat="1" applyFont="1" applyFill="1" applyBorder="1" applyAlignment="1">
      <alignment horizontal="right" vertical="center"/>
      <protection/>
    </xf>
    <xf numFmtId="0" fontId="44" fillId="28" borderId="55" xfId="76" applyNumberFormat="1" applyFont="1" applyFill="1" applyBorder="1" applyAlignment="1">
      <alignment vertical="center" wrapText="1"/>
      <protection/>
    </xf>
    <xf numFmtId="0" fontId="44" fillId="28" borderId="56" xfId="76" applyNumberFormat="1" applyFont="1" applyFill="1" applyBorder="1" applyAlignment="1">
      <alignment horizontal="center" vertical="center"/>
      <protection/>
    </xf>
    <xf numFmtId="0" fontId="44" fillId="28" borderId="56" xfId="76" applyNumberFormat="1" applyFont="1" applyFill="1" applyBorder="1" applyAlignment="1">
      <alignment horizontal="centerContinuous" vertical="center"/>
      <protection/>
    </xf>
    <xf numFmtId="0" fontId="44" fillId="28" borderId="57" xfId="76" applyNumberFormat="1" applyFont="1" applyFill="1" applyBorder="1" applyAlignment="1">
      <alignment horizontal="centerContinuous" vertical="center"/>
      <protection/>
    </xf>
    <xf numFmtId="0" fontId="43" fillId="28" borderId="23" xfId="76" applyNumberFormat="1" applyFont="1" applyFill="1" applyBorder="1" applyAlignment="1">
      <alignment horizontal="left"/>
      <protection/>
    </xf>
    <xf numFmtId="0" fontId="43" fillId="28" borderId="24" xfId="76" applyNumberFormat="1" applyFont="1" applyFill="1" applyBorder="1" applyAlignment="1">
      <alignment horizontal="left"/>
      <protection/>
    </xf>
    <xf numFmtId="0" fontId="43" fillId="28" borderId="25" xfId="76" applyNumberFormat="1" applyFont="1" applyFill="1" applyBorder="1" applyAlignment="1">
      <alignment horizontal="left"/>
      <protection/>
    </xf>
    <xf numFmtId="0" fontId="44" fillId="28" borderId="41" xfId="76" applyNumberFormat="1" applyFont="1" applyFill="1" applyBorder="1" applyAlignment="1">
      <alignment horizontal="center" vertical="center"/>
      <protection/>
    </xf>
    <xf numFmtId="0" fontId="44" fillId="28" borderId="40" xfId="0" applyNumberFormat="1" applyFont="1" applyFill="1" applyBorder="1" applyAlignment="1">
      <alignment horizontal="center" vertical="center"/>
    </xf>
    <xf numFmtId="0" fontId="44" fillId="28" borderId="21" xfId="0" applyNumberFormat="1" applyFont="1" applyFill="1" applyBorder="1" applyAlignment="1">
      <alignment horizontal="center" vertical="center"/>
    </xf>
    <xf numFmtId="0" fontId="44" fillId="28" borderId="58" xfId="0" applyNumberFormat="1" applyFont="1" applyFill="1" applyBorder="1" applyAlignment="1">
      <alignment horizontal="centerContinuous" vertical="center"/>
    </xf>
    <xf numFmtId="0" fontId="44" fillId="28" borderId="59" xfId="0" applyNumberFormat="1" applyFont="1" applyFill="1" applyBorder="1" applyAlignment="1">
      <alignment horizontal="centerContinuous" vertical="center"/>
    </xf>
    <xf numFmtId="0" fontId="44" fillId="28" borderId="60" xfId="0" applyNumberFormat="1" applyFont="1" applyFill="1" applyBorder="1" applyAlignment="1">
      <alignment horizontal="centerContinuous" vertical="center"/>
    </xf>
    <xf numFmtId="0" fontId="44" fillId="28" borderId="39" xfId="0" applyNumberFormat="1" applyFont="1" applyFill="1" applyBorder="1" applyAlignment="1">
      <alignment horizontal="center" vertical="center"/>
    </xf>
    <xf numFmtId="0" fontId="44" fillId="28" borderId="45" xfId="0" applyNumberFormat="1" applyFont="1" applyFill="1" applyBorder="1" applyAlignment="1">
      <alignment horizontal="center" vertical="center"/>
    </xf>
    <xf numFmtId="0" fontId="44" fillId="28" borderId="19" xfId="0" applyNumberFormat="1" applyFont="1" applyFill="1" applyBorder="1" applyAlignment="1">
      <alignment horizontal="center" vertical="center"/>
    </xf>
    <xf numFmtId="0" fontId="44" fillId="28" borderId="0" xfId="0" applyNumberFormat="1" applyFont="1" applyFill="1" applyBorder="1" applyAlignment="1">
      <alignment horizontal="center" vertical="center"/>
    </xf>
    <xf numFmtId="0" fontId="44" fillId="28" borderId="44" xfId="0" applyNumberFormat="1" applyFont="1" applyFill="1" applyBorder="1" applyAlignment="1">
      <alignment horizontal="center" vertical="center"/>
    </xf>
    <xf numFmtId="0" fontId="44" fillId="28" borderId="44" xfId="0" applyNumberFormat="1" applyFont="1" applyFill="1" applyBorder="1" applyAlignment="1">
      <alignment horizontal="centerContinuous" vertical="center"/>
    </xf>
    <xf numFmtId="0" fontId="44" fillId="28" borderId="52" xfId="0" applyNumberFormat="1" applyFont="1" applyFill="1" applyBorder="1" applyAlignment="1">
      <alignment horizontal="center" vertical="center"/>
    </xf>
    <xf numFmtId="0" fontId="44" fillId="28" borderId="51" xfId="0" applyNumberFormat="1" applyFont="1" applyFill="1" applyBorder="1" applyAlignment="1">
      <alignment horizontal="center" vertical="center"/>
    </xf>
    <xf numFmtId="0" fontId="44" fillId="28" borderId="35" xfId="0" applyNumberFormat="1" applyFont="1" applyFill="1" applyBorder="1" applyAlignment="1">
      <alignment horizontal="left" vertical="center"/>
    </xf>
    <xf numFmtId="182" fontId="44" fillId="28" borderId="0" xfId="0" applyNumberFormat="1" applyFont="1" applyFill="1" applyBorder="1" applyAlignment="1">
      <alignment horizontal="right" vertical="center"/>
    </xf>
    <xf numFmtId="182" fontId="44" fillId="28" borderId="36" xfId="0" applyNumberFormat="1" applyFont="1" applyFill="1" applyBorder="1" applyAlignment="1">
      <alignment horizontal="right" vertical="center"/>
    </xf>
    <xf numFmtId="182" fontId="44" fillId="28" borderId="37" xfId="0" applyNumberFormat="1" applyFont="1" applyFill="1" applyBorder="1" applyAlignment="1">
      <alignment horizontal="right" vertical="center"/>
    </xf>
    <xf numFmtId="0" fontId="44" fillId="28" borderId="26" xfId="0" applyNumberFormat="1" applyFont="1" applyFill="1" applyBorder="1" applyAlignment="1">
      <alignment horizontal="left" vertical="center"/>
    </xf>
    <xf numFmtId="182" fontId="44" fillId="28" borderId="27" xfId="0" applyNumberFormat="1" applyFont="1" applyFill="1" applyBorder="1" applyAlignment="1">
      <alignment horizontal="right" vertical="center"/>
    </xf>
    <xf numFmtId="0" fontId="44" fillId="28" borderId="28" xfId="0" applyNumberFormat="1" applyFont="1" applyFill="1" applyBorder="1" applyAlignment="1">
      <alignment horizontal="left" vertical="center"/>
    </xf>
    <xf numFmtId="182" fontId="44" fillId="28" borderId="29" xfId="0" applyNumberFormat="1" applyFont="1" applyFill="1" applyBorder="1" applyAlignment="1">
      <alignment horizontal="right" vertical="center"/>
    </xf>
    <xf numFmtId="182" fontId="44" fillId="28" borderId="30" xfId="0" applyNumberFormat="1" applyFont="1" applyFill="1" applyBorder="1" applyAlignment="1">
      <alignment horizontal="right" vertical="center"/>
    </xf>
    <xf numFmtId="0" fontId="44" fillId="28" borderId="61" xfId="0" applyNumberFormat="1" applyFont="1" applyFill="1" applyBorder="1" applyAlignment="1">
      <alignment horizontal="centerContinuous" vertical="center"/>
    </xf>
    <xf numFmtId="0" fontId="44" fillId="28" borderId="53" xfId="0" applyNumberFormat="1" applyFont="1" applyFill="1" applyBorder="1" applyAlignment="1">
      <alignment horizontal="centerContinuous" vertical="center"/>
    </xf>
    <xf numFmtId="0" fontId="44" fillId="28" borderId="54" xfId="0" applyNumberFormat="1" applyFont="1" applyFill="1" applyBorder="1" applyAlignment="1">
      <alignment horizontal="centerContinuous" vertical="center"/>
    </xf>
    <xf numFmtId="0" fontId="44" fillId="28" borderId="51" xfId="0" applyNumberFormat="1" applyFont="1" applyFill="1" applyBorder="1" applyAlignment="1">
      <alignment horizontal="centerContinuous" vertical="center"/>
    </xf>
    <xf numFmtId="0" fontId="44" fillId="28" borderId="46" xfId="0" applyNumberFormat="1" applyFont="1" applyFill="1" applyBorder="1" applyAlignment="1">
      <alignment horizontal="center" vertical="center"/>
    </xf>
    <xf numFmtId="0" fontId="44" fillId="28" borderId="26" xfId="0" applyNumberFormat="1" applyFont="1" applyFill="1" applyBorder="1" applyAlignment="1">
      <alignment horizontal="center" vertical="center"/>
    </xf>
    <xf numFmtId="0" fontId="44" fillId="28" borderId="46" xfId="0" applyNumberFormat="1" applyFont="1" applyFill="1" applyBorder="1" applyAlignment="1">
      <alignment horizontal="centerContinuous" vertical="center"/>
    </xf>
    <xf numFmtId="0" fontId="44" fillId="28" borderId="43" xfId="0" applyNumberFormat="1" applyFont="1" applyFill="1" applyBorder="1" applyAlignment="1">
      <alignment horizontal="center" vertical="center"/>
    </xf>
    <xf numFmtId="182" fontId="44" fillId="28" borderId="35" xfId="0" applyNumberFormat="1" applyFont="1" applyFill="1" applyBorder="1" applyAlignment="1">
      <alignment horizontal="right" vertical="center"/>
    </xf>
    <xf numFmtId="182" fontId="44" fillId="28" borderId="26" xfId="0" applyNumberFormat="1" applyFont="1" applyFill="1" applyBorder="1" applyAlignment="1">
      <alignment horizontal="right" vertical="center"/>
    </xf>
    <xf numFmtId="182" fontId="44" fillId="28" borderId="28" xfId="0" applyNumberFormat="1" applyFont="1" applyFill="1" applyBorder="1" applyAlignment="1">
      <alignment horizontal="right" vertical="center"/>
    </xf>
    <xf numFmtId="0" fontId="44" fillId="28" borderId="62" xfId="0" applyNumberFormat="1" applyFont="1" applyFill="1" applyBorder="1" applyAlignment="1">
      <alignment horizontal="centerContinuous" vertical="center"/>
    </xf>
    <xf numFmtId="0" fontId="44" fillId="28" borderId="63" xfId="0" applyNumberFormat="1" applyFont="1" applyFill="1" applyBorder="1" applyAlignment="1">
      <alignment horizontal="centerContinuous" vertical="center"/>
    </xf>
    <xf numFmtId="0" fontId="44" fillId="28" borderId="64" xfId="0" applyNumberFormat="1" applyFont="1" applyFill="1" applyBorder="1" applyAlignment="1">
      <alignment horizontal="centerContinuous" vertical="center"/>
    </xf>
    <xf numFmtId="0" fontId="44" fillId="28" borderId="65" xfId="0" applyNumberFormat="1" applyFont="1" applyFill="1" applyBorder="1" applyAlignment="1">
      <alignment horizontal="centerContinuous" vertical="center"/>
    </xf>
    <xf numFmtId="0" fontId="44" fillId="28" borderId="57" xfId="0" applyNumberFormat="1" applyFont="1" applyFill="1" applyBorder="1" applyAlignment="1">
      <alignment horizontal="center" vertical="center"/>
    </xf>
  </cellXfs>
  <cellStyles count="86">
    <cellStyle name="Normal" xfId="0"/>
    <cellStyle name="RowLevel_0" xfId="1"/>
    <cellStyle name="ColLevel_0" xfId="2"/>
    <cellStyle name="RowLevel_1" xfId="3"/>
    <cellStyle name="ColLevel_2" xfId="6"/>
    <cellStyle name="ColLevel_3" xfId="8"/>
    <cellStyle name="ColLevel_4" xfId="10"/>
    <cellStyle name="ColLevel_5" xfId="12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" xfId="55"/>
    <cellStyle name="Header3rdlevel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Neutral" xfId="65"/>
    <cellStyle name="NJS" xfId="66"/>
    <cellStyle name="Normal - Style1" xfId="67"/>
    <cellStyle name="Normal - Style2" xfId="68"/>
    <cellStyle name="Normal - Style3" xfId="69"/>
    <cellStyle name="Normal - Style4" xfId="70"/>
    <cellStyle name="Normal - Style5" xfId="71"/>
    <cellStyle name="Normal - Style6" xfId="72"/>
    <cellStyle name="Normal - Style7" xfId="73"/>
    <cellStyle name="Normal - Style8" xfId="74"/>
    <cellStyle name="Normal 2" xfId="75"/>
    <cellStyle name="Normal_Revised SAICS for water and for sewerage" xfId="76"/>
    <cellStyle name="Note" xfId="77"/>
    <cellStyle name="NUMBER BOX" xfId="78"/>
    <cellStyle name="OTHER (TEXT BOX)" xfId="79"/>
    <cellStyle name="Output" xfId="80"/>
    <cellStyle name="Percent" xfId="81"/>
    <cellStyle name="Percent [2]" xfId="82"/>
    <cellStyle name="Style 1" xfId="83"/>
    <cellStyle name="Title" xfId="84"/>
    <cellStyle name="Total" xfId="85"/>
    <cellStyle name="Tusental (0)_pldt" xfId="86"/>
    <cellStyle name="Tusental_pldt" xfId="87"/>
    <cellStyle name="Valuta (0)_pldt" xfId="88"/>
    <cellStyle name="Valuta_pldt" xfId="89"/>
    <cellStyle name="Warning Text" xfId="90"/>
    <cellStyle name="white_text_on_blue" xfId="91"/>
    <cellStyle name="year_formats_pink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35936\Desktop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1MORRIS\AppData\Local\Microsoft\Windows\Temporary%20Internet%20Files\Content.Outlook\8TTE0A24\OLY%20v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1MORRIS\AppData\Local\Microsoft\Windows\Temporary%20Internet%20Files\Content.Outlook\8TTE0A24\Copy%20of%20Special%20Agreements%20for%20SAITSM1314%20v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riffs\PRINCIPAL%20STATEMENTS\2012-2013\Final%20Submission\Internal%20Model\TWUL%20Internal%20PS%20Model%20Measured%20Final%20-%20full%204.6%%20K%20-%20with%20reservoir%20download%20v2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1MORRIS\AppData\Local\Microsoft\Windows\Temporary%20Internet%20Files\Content.Outlook\8TTE0A24\Special%20Agreement%20Data%20Calcs%20(Lee%20Rivers%20she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de Efflu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Old Ford District Mtr"/>
      <sheetName val="South Park 1"/>
      <sheetName val="Stadium"/>
      <sheetName val="South Park 2"/>
      <sheetName val="South Park 3"/>
      <sheetName val="Energy Centre"/>
      <sheetName val="Handball"/>
      <sheetName val="MPC"/>
      <sheetName val="Zone 5"/>
      <sheetName val="Zone 6"/>
      <sheetName val="Wetland"/>
      <sheetName val="Primary Foul"/>
      <sheetName val="Velo"/>
      <sheetName val="Zone 7"/>
      <sheetName val="Eton L&amp;PR"/>
      <sheetName val="Eton"/>
    </sheetNames>
    <sheetDataSet>
      <sheetData sheetId="0">
        <row r="43">
          <cell r="R43">
            <v>8305.714285714286</v>
          </cell>
          <cell r="AD43">
            <v>29841.12914428571</v>
          </cell>
        </row>
        <row r="44">
          <cell r="R44">
            <v>831.4285714285714</v>
          </cell>
          <cell r="AD44">
            <v>2670.4083985714283</v>
          </cell>
        </row>
        <row r="45">
          <cell r="R45">
            <v>0</v>
          </cell>
          <cell r="AD45">
            <v>24021.995283469387</v>
          </cell>
          <cell r="AJ45">
            <v>25147.98869979592</v>
          </cell>
        </row>
        <row r="46">
          <cell r="R46">
            <v>0</v>
          </cell>
          <cell r="AD46">
            <v>27.952132040816323</v>
          </cell>
          <cell r="AJ46">
            <v>29.274176938775508</v>
          </cell>
        </row>
        <row r="47">
          <cell r="R47">
            <v>565</v>
          </cell>
          <cell r="AD47">
            <v>13395.252378775509</v>
          </cell>
          <cell r="AJ47">
            <v>14018.635431836734</v>
          </cell>
        </row>
        <row r="48">
          <cell r="R48">
            <v>124.71428571428571</v>
          </cell>
          <cell r="AD48">
            <v>1075.8047457725947</v>
          </cell>
          <cell r="AJ48">
            <v>1126.6868099125365</v>
          </cell>
        </row>
        <row r="49">
          <cell r="R49">
            <v>2</v>
          </cell>
          <cell r="AD49">
            <v>219.93272918367347</v>
          </cell>
          <cell r="AJ49">
            <v>220.16603122448979</v>
          </cell>
        </row>
        <row r="50">
          <cell r="R50">
            <v>0</v>
          </cell>
          <cell r="AD50">
            <v>383.1086332653061</v>
          </cell>
          <cell r="AJ50">
            <v>401.2284251020408</v>
          </cell>
        </row>
        <row r="51">
          <cell r="R51">
            <v>3</v>
          </cell>
          <cell r="AD51">
            <v>218.28848612244897</v>
          </cell>
          <cell r="AJ51">
            <v>218.44402081632654</v>
          </cell>
        </row>
        <row r="52">
          <cell r="R52">
            <v>0</v>
          </cell>
          <cell r="AD52">
            <v>902.6894406122449</v>
          </cell>
          <cell r="AJ52">
            <v>945.3837140816327</v>
          </cell>
        </row>
        <row r="53">
          <cell r="R53">
            <v>7.428571428571428</v>
          </cell>
          <cell r="AD53">
            <v>1141.6484109329444</v>
          </cell>
          <cell r="AJ53">
            <v>1185.4758657434402</v>
          </cell>
        </row>
        <row r="54">
          <cell r="R54">
            <v>0.9285714285714285</v>
          </cell>
          <cell r="AD54">
            <v>521.3424963411078</v>
          </cell>
          <cell r="AJ54">
            <v>546.0003001311952</v>
          </cell>
        </row>
        <row r="55">
          <cell r="R55">
            <v>0</v>
          </cell>
          <cell r="AD55">
            <v>19562.80810142857</v>
          </cell>
          <cell r="AJ55">
            <v>20477.896472857145</v>
          </cell>
        </row>
        <row r="56">
          <cell r="R56">
            <v>0</v>
          </cell>
          <cell r="AD56">
            <v>478.4747308163265</v>
          </cell>
          <cell r="AJ56">
            <v>501.10502877551016</v>
          </cell>
        </row>
        <row r="57">
          <cell r="R57">
            <v>4035</v>
          </cell>
          <cell r="AD57">
            <v>20233.315126511625</v>
          </cell>
          <cell r="AJ57">
            <v>21180.116298604647</v>
          </cell>
        </row>
        <row r="58">
          <cell r="R58">
            <v>189.42857142857142</v>
          </cell>
          <cell r="AD58">
            <v>744.9185831561462</v>
          </cell>
          <cell r="AJ58">
            <v>780.1508084053156</v>
          </cell>
        </row>
        <row r="59">
          <cell r="R59">
            <v>3</v>
          </cell>
          <cell r="AD59">
            <v>2271.948069591837</v>
          </cell>
          <cell r="AJ59">
            <v>2369.235020612245</v>
          </cell>
        </row>
        <row r="60">
          <cell r="R60">
            <v>1</v>
          </cell>
          <cell r="AD60">
            <v>360.08923040816325</v>
          </cell>
          <cell r="AJ60">
            <v>377.1202793877551</v>
          </cell>
        </row>
        <row r="61">
          <cell r="R61">
            <v>7.428571428571428</v>
          </cell>
          <cell r="AD61">
            <v>7312.492619708454</v>
          </cell>
          <cell r="AJ61">
            <v>7648.180927580174</v>
          </cell>
        </row>
        <row r="62">
          <cell r="R62">
            <v>0.9285714285714285</v>
          </cell>
          <cell r="AD62">
            <v>379.9375930758017</v>
          </cell>
          <cell r="AJ62">
            <v>397.9074050291545</v>
          </cell>
        </row>
        <row r="63">
          <cell r="R63">
            <v>10.214285714285714</v>
          </cell>
          <cell r="AD63">
            <v>504.03444097667636</v>
          </cell>
          <cell r="AJ63">
            <v>517.704829606414</v>
          </cell>
        </row>
        <row r="64">
          <cell r="R64">
            <v>0.9285714285714285</v>
          </cell>
          <cell r="AD64">
            <v>110.28173103498543</v>
          </cell>
          <cell r="AJ64">
            <v>115.497698090379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twick"/>
      <sheetName val="Ryemeads"/>
      <sheetName val="Maple Lodge"/>
      <sheetName val="Special Agreements"/>
      <sheetName val="Special Agreements Working"/>
      <sheetName val="Aventis"/>
    </sheetNames>
    <sheetDataSet>
      <sheetData sheetId="0">
        <row r="22">
          <cell r="J22">
            <v>100321.40563200001</v>
          </cell>
        </row>
        <row r="48">
          <cell r="J48">
            <v>118682.59204799999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sistency Calcs"/>
      <sheetName val="PS"/>
      <sheetName val="Parameters"/>
      <sheetName val="Differential"/>
      <sheetName val="Diff OFWAT model"/>
      <sheetName val="Measured Water"/>
      <sheetName val="Measured Sewerage"/>
      <sheetName val="TE "/>
      <sheetName val="VG Water"/>
      <sheetName val="VG Sewerage"/>
      <sheetName val="Sewerage Fixed charges"/>
      <sheetName val="Unmeasured Water"/>
      <sheetName val="AHC Data Input from BO Report"/>
      <sheetName val="Unmeasured Sewerage"/>
      <sheetName val="AHC"/>
      <sheetName val="AHC Proposal"/>
      <sheetName val="Table 10"/>
      <sheetName val="Table 7"/>
      <sheetName val="Table 13"/>
      <sheetName val="Table 14"/>
      <sheetName val="TE differential"/>
      <sheetName val="Price_move"/>
      <sheetName val="Bills"/>
      <sheetName val="Household bill impact"/>
      <sheetName val="Break Evens"/>
      <sheetName val="Sewerage Split Workings"/>
      <sheetName val="Saundry Charges Leaflet Notes"/>
      <sheetName val="1"/>
      <sheetName val="2 Original"/>
      <sheetName val="2"/>
      <sheetName val="8"/>
      <sheetName val="SEC0"/>
      <sheetName val="UW"/>
      <sheetName val="US"/>
      <sheetName val="MW"/>
      <sheetName val="MS"/>
      <sheetName val="TE"/>
      <sheetName val="AI1"/>
      <sheetName val="AI2"/>
      <sheetName val="DIFF"/>
      <sheetName val="FullInputMap"/>
    </sheetNames>
    <sheetDataSet>
      <sheetData sheetId="1">
        <row r="7">
          <cell r="D7" t="str">
            <v>K For Undertaker</v>
          </cell>
          <cell r="F7">
            <v>0.046</v>
          </cell>
        </row>
        <row r="8">
          <cell r="D8" t="str">
            <v>Carry Over Unused Last Year</v>
          </cell>
          <cell r="F8">
            <v>0</v>
          </cell>
        </row>
        <row r="9">
          <cell r="D9" t="str">
            <v>Change In RPI</v>
          </cell>
          <cell r="F9">
            <v>0.0516</v>
          </cell>
        </row>
        <row r="10">
          <cell r="D10" t="str">
            <v>Charges Limit (Total RPI + K)</v>
          </cell>
          <cell r="F10">
            <v>0.09759999999999999</v>
          </cell>
        </row>
        <row r="12">
          <cell r="D12" t="str">
            <v>Weighted Average Charge Increase</v>
          </cell>
          <cell r="F12">
            <v>0.07052427846525489</v>
          </cell>
        </row>
        <row r="15">
          <cell r="D15" t="str">
            <v>Carry Forward Available For 12/13</v>
          </cell>
          <cell r="F15">
            <v>0.027075721534745106</v>
          </cell>
        </row>
        <row r="19">
          <cell r="C19" t="str">
            <v>INPUTS</v>
          </cell>
        </row>
        <row r="20">
          <cell r="C20" t="str">
            <v>CALCULATED FIELD</v>
          </cell>
        </row>
        <row r="21">
          <cell r="C21" t="str">
            <v>LINKED TO FIELD</v>
          </cell>
          <cell r="E21" t="str">
            <v>Basket Items</v>
          </cell>
        </row>
        <row r="23">
          <cell r="E23" t="str">
            <v>1. Unmeasured Water</v>
          </cell>
        </row>
        <row r="24">
          <cell r="E24" t="str">
            <v>2. Unmeasured Sewerage</v>
          </cell>
        </row>
        <row r="25">
          <cell r="E25" t="str">
            <v>3. Measured Water</v>
          </cell>
        </row>
        <row r="26">
          <cell r="E26" t="str">
            <v>4. Measured Sewerage</v>
          </cell>
        </row>
        <row r="27">
          <cell r="E27" t="str">
            <v>5. Trade Effluent</v>
          </cell>
        </row>
        <row r="28">
          <cell r="E28" t="str">
            <v>TOTAL</v>
          </cell>
        </row>
        <row r="30">
          <cell r="E30" t="str">
            <v>Weighted Average Charges Increase = Wt = (Iv)-1</v>
          </cell>
        </row>
        <row r="32">
          <cell r="E32" t="str">
            <v>Volumetric Variability</v>
          </cell>
        </row>
        <row r="36">
          <cell r="D36" t="str">
            <v>Standard Charges</v>
          </cell>
          <cell r="E36" t="str">
            <v>Charges (£ p)</v>
          </cell>
        </row>
        <row r="37">
          <cell r="C37" t="str">
            <v>Code</v>
          </cell>
          <cell r="D37" t="str">
            <v>Description</v>
          </cell>
          <cell r="E37" t="str">
            <v>charging</v>
          </cell>
          <cell r="F37" t="str">
            <v>charging</v>
          </cell>
          <cell r="G37" t="str">
            <v>% Change</v>
          </cell>
        </row>
        <row r="38">
          <cell r="E38" t="str">
            <v>year</v>
          </cell>
          <cell r="F38" t="str">
            <v>year</v>
          </cell>
        </row>
        <row r="39">
          <cell r="E39" t="str">
            <v>11/12</v>
          </cell>
          <cell r="F39" t="str">
            <v>12/13</v>
          </cell>
        </row>
        <row r="40">
          <cell r="E40" t="str">
            <v>(I)</v>
          </cell>
          <cell r="F40" t="str">
            <v>(II)</v>
          </cell>
        </row>
        <row r="43">
          <cell r="D43" t="str">
            <v>Meter-based Standing Charge: General :-</v>
          </cell>
        </row>
        <row r="44">
          <cell r="C44" t="str">
            <v>C_UWSC19</v>
          </cell>
          <cell r="D44" t="str">
            <v>General: 12/15 mm (0.5")</v>
          </cell>
          <cell r="E44">
            <v>29</v>
          </cell>
          <cell r="F44">
            <v>30</v>
          </cell>
          <cell r="G44">
            <v>0.034482758620689724</v>
          </cell>
        </row>
        <row r="45">
          <cell r="C45" t="str">
            <v>C_UWSC20</v>
          </cell>
          <cell r="D45" t="str">
            <v>General: 20/22 mm (0.75")</v>
          </cell>
          <cell r="E45">
            <v>65</v>
          </cell>
          <cell r="F45">
            <v>67</v>
          </cell>
          <cell r="G45">
            <v>0.03076923076923066</v>
          </cell>
        </row>
        <row r="46">
          <cell r="C46" t="str">
            <v>C_UWSC21</v>
          </cell>
          <cell r="D46" t="str">
            <v>General: 25/28 mm (1")</v>
          </cell>
          <cell r="E46">
            <v>116</v>
          </cell>
          <cell r="F46">
            <v>120</v>
          </cell>
          <cell r="G46">
            <v>0.034482758620689724</v>
          </cell>
        </row>
        <row r="47">
          <cell r="C47" t="str">
            <v>C_UWSC22</v>
          </cell>
          <cell r="D47" t="str">
            <v>General: 30/32/35 mm (1.25")</v>
          </cell>
          <cell r="E47">
            <v>181</v>
          </cell>
          <cell r="F47">
            <v>187</v>
          </cell>
          <cell r="G47">
            <v>0.03314917127071815</v>
          </cell>
        </row>
        <row r="48">
          <cell r="C48" t="str">
            <v>C_UWSC22A</v>
          </cell>
          <cell r="D48" t="str">
            <v>General: &gt;30/32/35 mm (1.25")</v>
          </cell>
          <cell r="E48">
            <v>205</v>
          </cell>
          <cell r="F48">
            <v>215</v>
          </cell>
          <cell r="G48">
            <v>0.04878048780487809</v>
          </cell>
        </row>
        <row r="50">
          <cell r="D50" t="str">
            <v>Fixed unmeasured water charge (Domestic) :-</v>
          </cell>
        </row>
        <row r="51">
          <cell r="C51" t="str">
            <v>C_UWFC38B</v>
          </cell>
          <cell r="D51" t="str">
            <v>Meter minimum equivalent</v>
          </cell>
          <cell r="E51">
            <v>304</v>
          </cell>
          <cell r="F51">
            <v>316</v>
          </cell>
          <cell r="G51">
            <v>0.0408</v>
          </cell>
        </row>
        <row r="53">
          <cell r="D53" t="str">
            <v>Fixed unmeasured water charge: other :-</v>
          </cell>
        </row>
        <row r="54">
          <cell r="C54" t="str">
            <v>C_UWFC14</v>
          </cell>
          <cell r="D54" t="str">
            <v>Sprinkler</v>
          </cell>
          <cell r="E54">
            <v>89.88</v>
          </cell>
          <cell r="F54">
            <v>93.55</v>
          </cell>
          <cell r="G54">
            <v>0.0408322207387628</v>
          </cell>
        </row>
        <row r="55">
          <cell r="C55" t="str">
            <v>C_UWFC38</v>
          </cell>
          <cell r="D55" t="str">
            <v>Single lock-up garage</v>
          </cell>
          <cell r="E55">
            <v>11.5</v>
          </cell>
          <cell r="F55">
            <v>12.2</v>
          </cell>
          <cell r="G55">
            <v>0.060869565217391175</v>
          </cell>
        </row>
        <row r="56">
          <cell r="C56" t="str">
            <v>C_UWFC22</v>
          </cell>
          <cell r="D56" t="str">
            <v>Water/washdown Points 1</v>
          </cell>
          <cell r="E56">
            <v>31.35</v>
          </cell>
          <cell r="F56">
            <v>32.63</v>
          </cell>
          <cell r="G56">
            <v>0.0408</v>
          </cell>
        </row>
        <row r="57">
          <cell r="C57" t="str">
            <v>C_UWFC30</v>
          </cell>
          <cell r="D57" t="str">
            <v>Allotment Tanks 1</v>
          </cell>
          <cell r="E57">
            <v>31.35</v>
          </cell>
          <cell r="F57">
            <v>32.63</v>
          </cell>
          <cell r="G57">
            <v>0.0408</v>
          </cell>
        </row>
        <row r="58">
          <cell r="C58" t="str">
            <v>C_UWFC07</v>
          </cell>
          <cell r="D58" t="str">
            <v>Cricket Pitch</v>
          </cell>
          <cell r="E58">
            <v>89.88</v>
          </cell>
          <cell r="F58">
            <v>93.55</v>
          </cell>
          <cell r="G58">
            <v>0.0408</v>
          </cell>
        </row>
        <row r="59">
          <cell r="C59" t="str">
            <v>C_UWFC08</v>
          </cell>
          <cell r="D59" t="str">
            <v>Tennis Court</v>
          </cell>
          <cell r="E59">
            <v>89.88</v>
          </cell>
          <cell r="F59">
            <v>93.55</v>
          </cell>
          <cell r="G59">
            <v>0.0408</v>
          </cell>
        </row>
        <row r="60">
          <cell r="C60" t="str">
            <v>C_UWFC09</v>
          </cell>
          <cell r="D60" t="str">
            <v>Ornamental Pond/Fountain</v>
          </cell>
          <cell r="E60">
            <v>89.88</v>
          </cell>
          <cell r="F60">
            <v>93.55</v>
          </cell>
          <cell r="G60">
            <v>0.0408</v>
          </cell>
        </row>
        <row r="62">
          <cell r="D62" t="str">
            <v>RV Charge: General :-</v>
          </cell>
        </row>
        <row r="63">
          <cell r="C63" t="str">
            <v>C_UWRV01A</v>
          </cell>
          <cell r="D63" t="str">
            <v>Area/Zone1 -Eastern</v>
          </cell>
          <cell r="E63">
            <v>0.7032</v>
          </cell>
          <cell r="F63">
            <v>0.7444</v>
          </cell>
          <cell r="G63">
            <v>0.0586</v>
          </cell>
        </row>
        <row r="64">
          <cell r="C64" t="str">
            <v>C_UWRV01B</v>
          </cell>
          <cell r="D64" t="str">
            <v>Area/Zone2 -Northern</v>
          </cell>
          <cell r="E64">
            <v>0.7158</v>
          </cell>
          <cell r="F64">
            <v>0.7577</v>
          </cell>
          <cell r="G64">
            <v>0.0586</v>
          </cell>
        </row>
        <row r="65">
          <cell r="C65" t="str">
            <v>C_UWRV01C</v>
          </cell>
          <cell r="D65" t="str">
            <v>Area/Zone3 -N.London (Inner)</v>
          </cell>
          <cell r="E65">
            <v>0.538</v>
          </cell>
          <cell r="F65">
            <v>0.5695</v>
          </cell>
          <cell r="G65">
            <v>0.0586</v>
          </cell>
        </row>
        <row r="66">
          <cell r="C66" t="str">
            <v>C_UWRV01D</v>
          </cell>
          <cell r="D66" t="str">
            <v>Area/Zone4 -N.London (Remainder)</v>
          </cell>
          <cell r="E66">
            <v>0.6444</v>
          </cell>
          <cell r="F66">
            <v>0.6822</v>
          </cell>
          <cell r="G66">
            <v>0.0586</v>
          </cell>
        </row>
        <row r="67">
          <cell r="C67" t="str">
            <v>C_UWRV01E</v>
          </cell>
          <cell r="D67" t="str">
            <v>Area/Zone5 -Southern</v>
          </cell>
          <cell r="E67">
            <v>0.8276</v>
          </cell>
          <cell r="F67">
            <v>0.8761</v>
          </cell>
          <cell r="G67">
            <v>0.0586</v>
          </cell>
        </row>
        <row r="68">
          <cell r="C68" t="str">
            <v>C_UWRV01F</v>
          </cell>
          <cell r="D68" t="str">
            <v>Area/Zone6 -S. London</v>
          </cell>
          <cell r="E68">
            <v>0.7178</v>
          </cell>
          <cell r="F68">
            <v>0.7599</v>
          </cell>
          <cell r="G68">
            <v>0.0586</v>
          </cell>
        </row>
        <row r="69">
          <cell r="C69" t="str">
            <v>C_UWRV01G</v>
          </cell>
          <cell r="D69" t="str">
            <v>Area/Zone7 -Western</v>
          </cell>
          <cell r="E69">
            <v>0.9861</v>
          </cell>
          <cell r="F69">
            <v>1.0439</v>
          </cell>
          <cell r="G69">
            <v>0.0586</v>
          </cell>
        </row>
        <row r="71">
          <cell r="D71" t="str">
            <v>Assessed Meter based Standing Charge: General :-</v>
          </cell>
        </row>
        <row r="72">
          <cell r="C72" t="str">
            <v>C_UWASSC02</v>
          </cell>
          <cell r="D72" t="str">
            <v>Assessed &lt;= 12/15mm (&lt;=0.5")</v>
          </cell>
          <cell r="E72">
            <v>27</v>
          </cell>
          <cell r="F72">
            <v>28</v>
          </cell>
          <cell r="G72">
            <v>0.037</v>
          </cell>
        </row>
        <row r="73">
          <cell r="C73" t="str">
            <v>C_UWASSC04</v>
          </cell>
          <cell r="D73" t="str">
            <v>Assessed 20/22 mm (0.75")</v>
          </cell>
          <cell r="E73">
            <v>61</v>
          </cell>
          <cell r="F73">
            <v>63</v>
          </cell>
          <cell r="G73">
            <v>0.0328</v>
          </cell>
        </row>
        <row r="74">
          <cell r="C74" t="str">
            <v>C_UWASSC05</v>
          </cell>
          <cell r="D74" t="str">
            <v>Assessed 25/28 mm (1")</v>
          </cell>
          <cell r="E74">
            <v>108</v>
          </cell>
          <cell r="F74">
            <v>112</v>
          </cell>
          <cell r="G74">
            <v>0.037</v>
          </cell>
        </row>
        <row r="75">
          <cell r="C75" t="str">
            <v>C_UWASSC05A</v>
          </cell>
          <cell r="D75" t="str">
            <v> Assessed 30/32/35 mm (1.25")</v>
          </cell>
          <cell r="E75">
            <v>169</v>
          </cell>
          <cell r="F75">
            <v>175</v>
          </cell>
          <cell r="G75">
            <v>0.0355</v>
          </cell>
        </row>
        <row r="76">
          <cell r="C76" t="str">
            <v>C_UWASSC06</v>
          </cell>
          <cell r="D76" t="str">
            <v>Assessed 40/42 mm (1.5")</v>
          </cell>
          <cell r="E76">
            <v>205</v>
          </cell>
          <cell r="F76">
            <v>215</v>
          </cell>
          <cell r="G76">
            <v>0.0488</v>
          </cell>
        </row>
        <row r="77">
          <cell r="C77" t="str">
            <v>C_UWASSC07</v>
          </cell>
          <cell r="D77" t="str">
            <v>Assessed 50/54 mm (2")</v>
          </cell>
          <cell r="E77">
            <v>205</v>
          </cell>
          <cell r="F77">
            <v>215</v>
          </cell>
          <cell r="G77">
            <v>0.0488</v>
          </cell>
        </row>
        <row r="78">
          <cell r="C78" t="str">
            <v>C_UWASSC08</v>
          </cell>
          <cell r="D78" t="str">
            <v>Assessed 65 mm (2.5")</v>
          </cell>
          <cell r="E78">
            <v>205</v>
          </cell>
          <cell r="F78">
            <v>215</v>
          </cell>
          <cell r="G78">
            <v>0.0488</v>
          </cell>
        </row>
        <row r="79">
          <cell r="C79" t="str">
            <v>C_UWASSC09</v>
          </cell>
          <cell r="D79" t="str">
            <v>Assessed 75/80 mm (3")</v>
          </cell>
          <cell r="E79">
            <v>205</v>
          </cell>
          <cell r="F79">
            <v>215</v>
          </cell>
          <cell r="G79">
            <v>0.0488</v>
          </cell>
        </row>
        <row r="80">
          <cell r="C80" t="str">
            <v>C_UWASSC10</v>
          </cell>
          <cell r="D80" t="str">
            <v>Assessed 100 mm (4")</v>
          </cell>
          <cell r="E80">
            <v>205</v>
          </cell>
          <cell r="F80">
            <v>215</v>
          </cell>
          <cell r="G80">
            <v>0.0488</v>
          </cell>
        </row>
        <row r="82">
          <cell r="D82" t="str">
            <v>Assessed fixed charge: Domestic</v>
          </cell>
        </row>
        <row r="83">
          <cell r="C83" t="str">
            <v>C_UWASFC03A</v>
          </cell>
          <cell r="D83" t="str">
            <v>One bedroom</v>
          </cell>
          <cell r="E83">
            <v>135</v>
          </cell>
          <cell r="F83">
            <v>140</v>
          </cell>
          <cell r="G83">
            <v>0.037</v>
          </cell>
        </row>
        <row r="84">
          <cell r="C84" t="str">
            <v>C_UWASFC03B</v>
          </cell>
          <cell r="D84" t="str">
            <v>Two bedroom</v>
          </cell>
          <cell r="E84">
            <v>145</v>
          </cell>
          <cell r="F84">
            <v>150</v>
          </cell>
          <cell r="G84">
            <v>0.0345</v>
          </cell>
        </row>
        <row r="85">
          <cell r="C85" t="str">
            <v>C_UWASFC03C</v>
          </cell>
          <cell r="D85" t="str">
            <v>Three bedroom</v>
          </cell>
          <cell r="E85">
            <v>179</v>
          </cell>
          <cell r="F85">
            <v>186</v>
          </cell>
          <cell r="G85">
            <v>0.0391</v>
          </cell>
        </row>
        <row r="86">
          <cell r="C86" t="str">
            <v>C_UWASFC09A</v>
          </cell>
          <cell r="D86" t="str">
            <v>Single Occupier</v>
          </cell>
          <cell r="E86">
            <v>104</v>
          </cell>
          <cell r="F86">
            <v>110</v>
          </cell>
          <cell r="G86">
            <v>0.0577</v>
          </cell>
        </row>
        <row r="88">
          <cell r="D88" t="str">
            <v>Assessed vol rate: General :-</v>
          </cell>
        </row>
        <row r="89">
          <cell r="C89" t="str">
            <v>C_UWASVOL01</v>
          </cell>
          <cell r="D89" t="str">
            <v>UWASVOL03 Assessed non-household</v>
          </cell>
          <cell r="E89">
            <v>1.1782</v>
          </cell>
          <cell r="F89">
            <v>1.2263</v>
          </cell>
          <cell r="G89">
            <v>0.0408</v>
          </cell>
        </row>
        <row r="94">
          <cell r="D94" t="str">
            <v>TOTALS</v>
          </cell>
          <cell r="F94">
            <v>156.79842500942217</v>
          </cell>
          <cell r="G94">
            <v>161.95021278868927</v>
          </cell>
        </row>
        <row r="95">
          <cell r="D95" t="str">
            <v>AVERAGE CHARGE PER CHARGEABLE SUPPLY</v>
          </cell>
        </row>
        <row r="97">
          <cell r="D97" t="str">
            <v>RATIO OF AVERAGE CHARGES PER CHARGEABLE SUPPLY</v>
          </cell>
        </row>
        <row r="98">
          <cell r="D98" t="str">
            <v>At(1)/At-1(1) = (VI x VII) / (VIII x V) =</v>
          </cell>
        </row>
        <row r="103">
          <cell r="D103" t="str">
            <v>Standard Charges</v>
          </cell>
          <cell r="E103" t="str">
            <v>Charges (£ p)</v>
          </cell>
        </row>
        <row r="104">
          <cell r="C104" t="str">
            <v>Code</v>
          </cell>
          <cell r="D104" t="str">
            <v>Description</v>
          </cell>
          <cell r="E104" t="str">
            <v>charging</v>
          </cell>
          <cell r="F104" t="str">
            <v>charging</v>
          </cell>
          <cell r="G104" t="str">
            <v>% Change</v>
          </cell>
        </row>
        <row r="105">
          <cell r="E105" t="str">
            <v>year</v>
          </cell>
          <cell r="F105" t="str">
            <v>year</v>
          </cell>
        </row>
        <row r="106">
          <cell r="E106" t="str">
            <v>11/12</v>
          </cell>
          <cell r="F106" t="str">
            <v>12/13</v>
          </cell>
        </row>
        <row r="107">
          <cell r="E107" t="str">
            <v>(I)</v>
          </cell>
          <cell r="F107" t="str">
            <v>(II)</v>
          </cell>
        </row>
        <row r="109">
          <cell r="C109" t="str">
            <v>C_USFC1</v>
          </cell>
          <cell r="D109" t="str">
            <v>Fixed charge: SWD only</v>
          </cell>
          <cell r="E109">
            <v>48</v>
          </cell>
          <cell r="F109">
            <v>52</v>
          </cell>
          <cell r="G109">
            <v>0.0833</v>
          </cell>
        </row>
        <row r="111">
          <cell r="C111" t="str">
            <v>C_USFC23</v>
          </cell>
          <cell r="D111" t="str">
            <v>Single lock-up garage</v>
          </cell>
          <cell r="E111">
            <v>8.4</v>
          </cell>
          <cell r="F111">
            <v>9.3</v>
          </cell>
          <cell r="G111">
            <v>0.1071</v>
          </cell>
        </row>
        <row r="113">
          <cell r="D113" t="str">
            <v>Rateable Value Charge: General :-</v>
          </cell>
        </row>
        <row r="114">
          <cell r="D114" t="str">
            <v>FULL DRAINAGE</v>
          </cell>
        </row>
        <row r="115">
          <cell r="C115" t="str">
            <v>C_USRV02</v>
          </cell>
          <cell r="D115" t="str">
            <v>Full Area/Zone 1 Eastern</v>
          </cell>
          <cell r="E115">
            <v>0.362</v>
          </cell>
          <cell r="F115">
            <v>0.4022</v>
          </cell>
          <cell r="G115">
            <v>0.111</v>
          </cell>
        </row>
        <row r="116">
          <cell r="C116" t="str">
            <v>C_USRV03</v>
          </cell>
          <cell r="D116" t="str">
            <v>Full Area/Zone 2 Northern</v>
          </cell>
          <cell r="E116">
            <v>0.3752</v>
          </cell>
          <cell r="F116">
            <v>0.4168</v>
          </cell>
          <cell r="G116">
            <v>0.111</v>
          </cell>
        </row>
        <row r="117">
          <cell r="C117" t="str">
            <v>C_USRV04</v>
          </cell>
          <cell r="D117" t="str">
            <v>Full Area/Zone 3 N.Ldn (Inner)</v>
          </cell>
          <cell r="E117">
            <v>0.2356</v>
          </cell>
          <cell r="F117">
            <v>0.2618</v>
          </cell>
          <cell r="G117">
            <v>0.111</v>
          </cell>
        </row>
        <row r="118">
          <cell r="C118" t="str">
            <v>C_USRV05</v>
          </cell>
          <cell r="D118" t="str">
            <v>Full Area/Zone 4 N.Ldn (Remainder)</v>
          </cell>
          <cell r="E118">
            <v>0.3384</v>
          </cell>
          <cell r="F118">
            <v>0.376</v>
          </cell>
          <cell r="G118">
            <v>0.111</v>
          </cell>
        </row>
        <row r="119">
          <cell r="C119" t="str">
            <v>C_USRV06</v>
          </cell>
          <cell r="D119" t="str">
            <v>Full Area/Zone 5 Southern</v>
          </cell>
          <cell r="E119">
            <v>0.4435</v>
          </cell>
          <cell r="F119">
            <v>0.4927</v>
          </cell>
          <cell r="G119">
            <v>0.111</v>
          </cell>
        </row>
        <row r="120">
          <cell r="C120" t="str">
            <v>C_USRV07</v>
          </cell>
          <cell r="D120" t="str">
            <v>Full Area/Zone 6 S London</v>
          </cell>
          <cell r="E120">
            <v>0.367</v>
          </cell>
          <cell r="F120">
            <v>0.4077</v>
          </cell>
          <cell r="G120">
            <v>0.111</v>
          </cell>
        </row>
        <row r="121">
          <cell r="C121" t="str">
            <v>C_USRV08</v>
          </cell>
          <cell r="D121" t="str">
            <v>Full Area/Zone 7 Western</v>
          </cell>
          <cell r="E121">
            <v>0.5158</v>
          </cell>
          <cell r="F121">
            <v>0.5731</v>
          </cell>
          <cell r="G121">
            <v>0.111</v>
          </cell>
        </row>
        <row r="123">
          <cell r="D123" t="str">
            <v>Standing Charges: General :-</v>
          </cell>
        </row>
        <row r="124">
          <cell r="C124" t="str">
            <v>C_USSC06</v>
          </cell>
          <cell r="D124" t="str">
            <v>General: 12/15 mm (0.5")</v>
          </cell>
          <cell r="E124">
            <v>38</v>
          </cell>
          <cell r="F124">
            <v>42</v>
          </cell>
          <cell r="G124">
            <v>0.1053</v>
          </cell>
        </row>
        <row r="125">
          <cell r="C125" t="str">
            <v>C_USSC07</v>
          </cell>
          <cell r="D125" t="str">
            <v>General: 20/22 mm (0.75")</v>
          </cell>
          <cell r="E125">
            <v>85</v>
          </cell>
          <cell r="F125">
            <v>95</v>
          </cell>
          <cell r="G125">
            <v>0.1176</v>
          </cell>
        </row>
        <row r="126">
          <cell r="C126" t="str">
            <v>C_USSC08</v>
          </cell>
          <cell r="D126" t="str">
            <v>General: 25/28 mm (1")</v>
          </cell>
          <cell r="E126">
            <v>152</v>
          </cell>
          <cell r="F126">
            <v>168</v>
          </cell>
          <cell r="G126">
            <v>0.1053</v>
          </cell>
        </row>
        <row r="127">
          <cell r="C127" t="str">
            <v>C_USSC09</v>
          </cell>
          <cell r="D127" t="str">
            <v>General: 30/32/35mm (1.25")</v>
          </cell>
          <cell r="E127">
            <v>239</v>
          </cell>
          <cell r="F127">
            <v>263</v>
          </cell>
          <cell r="G127">
            <v>0.1004</v>
          </cell>
        </row>
        <row r="128">
          <cell r="C128" t="str">
            <v>C_USSC10</v>
          </cell>
          <cell r="D128" t="str">
            <v>General: 40/42 mm (1.5")</v>
          </cell>
          <cell r="E128">
            <v>342</v>
          </cell>
          <cell r="F128">
            <v>378</v>
          </cell>
          <cell r="G128">
            <v>0.1053</v>
          </cell>
        </row>
        <row r="129">
          <cell r="C129" t="str">
            <v>C_USSC11</v>
          </cell>
          <cell r="D129" t="str">
            <v>General: 50/54 mm (2")</v>
          </cell>
          <cell r="E129">
            <v>608</v>
          </cell>
          <cell r="F129">
            <v>672</v>
          </cell>
          <cell r="G129">
            <v>0.1053</v>
          </cell>
        </row>
        <row r="130">
          <cell r="C130" t="str">
            <v>C_USSC12</v>
          </cell>
          <cell r="D130" t="str">
            <v>General: 65 mm (2.5")</v>
          </cell>
          <cell r="E130">
            <v>950</v>
          </cell>
          <cell r="F130">
            <v>1050</v>
          </cell>
          <cell r="G130">
            <v>0.1053</v>
          </cell>
        </row>
        <row r="131">
          <cell r="C131" t="str">
            <v>C_USSC13</v>
          </cell>
          <cell r="D131" t="str">
            <v>General: 75/80 mm (3")</v>
          </cell>
          <cell r="E131">
            <v>1368</v>
          </cell>
          <cell r="F131">
            <v>1512</v>
          </cell>
          <cell r="G131">
            <v>0.1053</v>
          </cell>
        </row>
        <row r="132">
          <cell r="C132" t="str">
            <v>C_USSC14</v>
          </cell>
          <cell r="D132" t="str">
            <v>General: 100 mm (4")</v>
          </cell>
          <cell r="E132">
            <v>2432</v>
          </cell>
          <cell r="F132">
            <v>2688</v>
          </cell>
          <cell r="G132">
            <v>0.1053</v>
          </cell>
        </row>
        <row r="134">
          <cell r="D134" t="str">
            <v>Standing Charges: General (no SWD)</v>
          </cell>
        </row>
        <row r="135">
          <cell r="C135" t="str">
            <v>C_USSC41</v>
          </cell>
          <cell r="D135" t="str">
            <v>General: 12/15 mm (0.5") - no SWD</v>
          </cell>
          <cell r="E135">
            <v>17</v>
          </cell>
          <cell r="F135">
            <v>19</v>
          </cell>
          <cell r="G135">
            <v>0.1176</v>
          </cell>
        </row>
        <row r="136">
          <cell r="C136" t="str">
            <v>C_USSC47</v>
          </cell>
          <cell r="D136" t="str">
            <v>General: 20/22 mm (0.75") - no SWD</v>
          </cell>
          <cell r="E136">
            <v>36</v>
          </cell>
          <cell r="F136">
            <v>43</v>
          </cell>
          <cell r="G136">
            <v>0.1944</v>
          </cell>
        </row>
        <row r="137">
          <cell r="C137" t="str">
            <v>C_USSC48</v>
          </cell>
          <cell r="D137" t="str">
            <v>General: 25/28 mm (1") - no SWD</v>
          </cell>
          <cell r="E137">
            <v>70</v>
          </cell>
          <cell r="F137">
            <v>76</v>
          </cell>
          <cell r="G137">
            <v>0.0857</v>
          </cell>
        </row>
        <row r="138">
          <cell r="C138" t="str">
            <v>C_USSC49</v>
          </cell>
          <cell r="D138" t="str">
            <v>General: 30/32/35mm (1.25") - no SWD</v>
          </cell>
          <cell r="E138">
            <v>108</v>
          </cell>
          <cell r="F138">
            <v>119</v>
          </cell>
          <cell r="G138">
            <v>0.1019</v>
          </cell>
        </row>
        <row r="139">
          <cell r="C139" t="str">
            <v>C_USSC50</v>
          </cell>
          <cell r="D139" t="str">
            <v>General: 40/42 mm (1.5") - no SWD</v>
          </cell>
          <cell r="E139">
            <v>156</v>
          </cell>
          <cell r="F139">
            <v>171</v>
          </cell>
          <cell r="G139">
            <v>0.0962</v>
          </cell>
        </row>
        <row r="140">
          <cell r="C140" t="str">
            <v>C_USSC51</v>
          </cell>
          <cell r="D140" t="str">
            <v>General: 50/54 mm (2") - no SWD</v>
          </cell>
          <cell r="E140">
            <v>278</v>
          </cell>
          <cell r="F140">
            <v>304</v>
          </cell>
          <cell r="G140">
            <v>0.0935</v>
          </cell>
        </row>
        <row r="141">
          <cell r="C141" t="str">
            <v>C_USSC52</v>
          </cell>
          <cell r="D141" t="str">
            <v>General: 65 mm (2.5") - no SWD</v>
          </cell>
          <cell r="E141">
            <v>434</v>
          </cell>
          <cell r="F141">
            <v>475</v>
          </cell>
          <cell r="G141">
            <v>0.0945</v>
          </cell>
        </row>
        <row r="142">
          <cell r="C142" t="str">
            <v>C_USSC53</v>
          </cell>
          <cell r="D142" t="str">
            <v>General: 75/80 mm (3") - no SWD</v>
          </cell>
          <cell r="E142">
            <v>626</v>
          </cell>
          <cell r="F142">
            <v>684</v>
          </cell>
          <cell r="G142">
            <v>0.0927</v>
          </cell>
        </row>
        <row r="143">
          <cell r="C143" t="str">
            <v>C_USSC54</v>
          </cell>
          <cell r="D143" t="str">
            <v>General: 100 mm (4") - no SWD</v>
          </cell>
          <cell r="E143">
            <v>1112</v>
          </cell>
          <cell r="F143">
            <v>1216</v>
          </cell>
          <cell r="G143">
            <v>0.0935</v>
          </cell>
        </row>
        <row r="145">
          <cell r="D145" t="str">
            <v>Assessed meter-based standing sharges :-</v>
          </cell>
        </row>
        <row r="146">
          <cell r="C146" t="str">
            <v>C_USASSC01</v>
          </cell>
          <cell r="D146" t="str">
            <v>Assessed 12/15 mm (&lt;=0.5")</v>
          </cell>
          <cell r="E146">
            <v>48</v>
          </cell>
          <cell r="F146">
            <v>52</v>
          </cell>
          <cell r="G146">
            <v>0.0833</v>
          </cell>
        </row>
        <row r="147">
          <cell r="C147" t="str">
            <v>C_USASSC03</v>
          </cell>
          <cell r="D147" t="str">
            <v>Assessed 20/22 mm (0.75")</v>
          </cell>
          <cell r="E147">
            <v>108</v>
          </cell>
          <cell r="F147">
            <v>117</v>
          </cell>
          <cell r="G147">
            <v>0.0833</v>
          </cell>
        </row>
        <row r="148">
          <cell r="C148" t="str">
            <v>C_USASSC04</v>
          </cell>
          <cell r="D148" t="str">
            <v>Assessed 25/28 mm (1")</v>
          </cell>
          <cell r="E148">
            <v>192</v>
          </cell>
          <cell r="F148">
            <v>208</v>
          </cell>
          <cell r="G148">
            <v>0.0833</v>
          </cell>
        </row>
        <row r="149">
          <cell r="C149" t="str">
            <v>C_USASSC05</v>
          </cell>
          <cell r="D149" t="str">
            <v>Assessed 30/32/35 mm (1.25")</v>
          </cell>
          <cell r="E149">
            <v>299</v>
          </cell>
          <cell r="F149">
            <v>326</v>
          </cell>
          <cell r="G149">
            <v>0.0903</v>
          </cell>
        </row>
        <row r="150">
          <cell r="C150" t="str">
            <v>C_USASSC06</v>
          </cell>
          <cell r="D150" t="str">
            <v>Assessed 40/42 mm (1.5")</v>
          </cell>
          <cell r="E150">
            <v>402</v>
          </cell>
          <cell r="F150">
            <v>436</v>
          </cell>
          <cell r="G150">
            <v>0.0846</v>
          </cell>
        </row>
        <row r="151">
          <cell r="C151" t="str">
            <v>C_USASSC07</v>
          </cell>
          <cell r="D151" t="str">
            <v>Assessed 50/54 mm (2")</v>
          </cell>
          <cell r="E151">
            <v>658</v>
          </cell>
          <cell r="F151">
            <v>718</v>
          </cell>
          <cell r="G151">
            <v>0.0912</v>
          </cell>
        </row>
        <row r="152">
          <cell r="C152" t="str">
            <v>C_USASSC07A</v>
          </cell>
          <cell r="D152" t="str">
            <v>Assessed 65 mm (2.5")</v>
          </cell>
          <cell r="E152">
            <v>990</v>
          </cell>
          <cell r="F152">
            <v>1079</v>
          </cell>
          <cell r="G152">
            <v>0.0899</v>
          </cell>
        </row>
        <row r="153">
          <cell r="C153" t="str">
            <v>C_USASSC08</v>
          </cell>
          <cell r="D153" t="str">
            <v>Assessed 75/80 mm (3")</v>
          </cell>
          <cell r="E153">
            <v>1395</v>
          </cell>
          <cell r="F153">
            <v>1521</v>
          </cell>
          <cell r="G153">
            <v>0.0903</v>
          </cell>
        </row>
        <row r="154">
          <cell r="C154" t="str">
            <v>C_USASSC08A</v>
          </cell>
          <cell r="D154" t="str">
            <v>Assessed 100 mm (4")</v>
          </cell>
          <cell r="E154">
            <v>2428</v>
          </cell>
          <cell r="F154">
            <v>2645</v>
          </cell>
          <cell r="G154">
            <v>0.0894</v>
          </cell>
        </row>
        <row r="156">
          <cell r="D156" t="str">
            <v>Assessed meter-based standing sharges - no SWD :-</v>
          </cell>
        </row>
        <row r="157">
          <cell r="C157" t="str">
            <v>C_USASSC21</v>
          </cell>
          <cell r="D157" t="str">
            <v>Assessed 12/15 mm (&lt;=0.5") - no SWD</v>
          </cell>
          <cell r="E157">
            <v>27</v>
          </cell>
          <cell r="F157">
            <v>29</v>
          </cell>
          <cell r="G157">
            <v>0.0741</v>
          </cell>
        </row>
        <row r="158">
          <cell r="C158" t="str">
            <v>C_USASSC23</v>
          </cell>
          <cell r="D158" t="str">
            <v>Assessed 20/22 mm (0.75") - no SWD</v>
          </cell>
          <cell r="E158">
            <v>61</v>
          </cell>
          <cell r="F158">
            <v>65</v>
          </cell>
          <cell r="G158">
            <v>0.0656</v>
          </cell>
        </row>
        <row r="159">
          <cell r="C159" t="str">
            <v>C_USASSC24</v>
          </cell>
          <cell r="D159" t="str">
            <v>Assessed 25/28 mm (1") - no SWD</v>
          </cell>
          <cell r="E159">
            <v>108</v>
          </cell>
          <cell r="F159">
            <v>116</v>
          </cell>
          <cell r="G159">
            <v>0.0741</v>
          </cell>
        </row>
        <row r="160">
          <cell r="C160" t="str">
            <v>C_USASSC25</v>
          </cell>
          <cell r="D160" t="str">
            <v>Assessed 30/32/35 mm (1.25") - no SWD</v>
          </cell>
          <cell r="E160">
            <v>168</v>
          </cell>
          <cell r="F160">
            <v>182</v>
          </cell>
          <cell r="G160">
            <v>0.0833</v>
          </cell>
        </row>
        <row r="161">
          <cell r="C161" t="str">
            <v>C_USASSC26</v>
          </cell>
          <cell r="D161" t="str">
            <v>Assessed 40/42 mm (1.5") - no SWD</v>
          </cell>
          <cell r="E161">
            <v>212</v>
          </cell>
          <cell r="F161">
            <v>229</v>
          </cell>
          <cell r="G161">
            <v>0.0802</v>
          </cell>
        </row>
        <row r="162">
          <cell r="C162" t="str">
            <v>C_USASSC27</v>
          </cell>
          <cell r="D162" t="str">
            <v>Assessed 50/54 mm (2") - no SWD</v>
          </cell>
          <cell r="E162">
            <v>322</v>
          </cell>
          <cell r="F162">
            <v>350</v>
          </cell>
          <cell r="G162">
            <v>0.087</v>
          </cell>
        </row>
        <row r="163">
          <cell r="C163" t="str">
            <v>C_USASSC27A</v>
          </cell>
          <cell r="D163" t="str">
            <v>Assessed 65 mm (2.5") - no SWD</v>
          </cell>
          <cell r="E163">
            <v>464</v>
          </cell>
          <cell r="F163">
            <v>504</v>
          </cell>
          <cell r="G163">
            <v>0.0862</v>
          </cell>
        </row>
        <row r="164">
          <cell r="C164" t="str">
            <v>C_USASSC28</v>
          </cell>
          <cell r="D164" t="str">
            <v>Assessed 75/80 mm (3") - no SWD</v>
          </cell>
          <cell r="E164">
            <v>639</v>
          </cell>
          <cell r="F164">
            <v>693</v>
          </cell>
          <cell r="G164">
            <v>0.0845</v>
          </cell>
        </row>
        <row r="165">
          <cell r="C165" t="str">
            <v>C_USASSC28A</v>
          </cell>
          <cell r="D165" t="str">
            <v>Assessed 100 mm (4") - no SWD</v>
          </cell>
          <cell r="E165">
            <v>1084</v>
          </cell>
          <cell r="F165">
            <v>1173</v>
          </cell>
          <cell r="G165">
            <v>0.0821</v>
          </cell>
        </row>
        <row r="167">
          <cell r="D167" t="str">
            <v>Assessed fixed charge: Domestic :-</v>
          </cell>
        </row>
        <row r="168">
          <cell r="D168" t="str">
            <v>(Assessed Household Charge)</v>
          </cell>
        </row>
        <row r="169">
          <cell r="C169" t="str">
            <v>C_USASFC09A</v>
          </cell>
          <cell r="D169" t="str">
            <v>Occupancy: Single person</v>
          </cell>
          <cell r="E169">
            <v>83</v>
          </cell>
          <cell r="F169">
            <v>92</v>
          </cell>
          <cell r="G169">
            <v>0.1084</v>
          </cell>
        </row>
        <row r="170">
          <cell r="C170" t="str">
            <v>C_USASFC03A</v>
          </cell>
          <cell r="D170" t="str">
            <v>Property size: One Bedroom</v>
          </cell>
          <cell r="E170">
            <v>102</v>
          </cell>
          <cell r="F170">
            <v>111</v>
          </cell>
          <cell r="G170">
            <v>0.0882</v>
          </cell>
        </row>
        <row r="171">
          <cell r="C171" t="str">
            <v>C_USASFC03B</v>
          </cell>
          <cell r="D171" t="str">
            <v>Property Size: Two bedrooms</v>
          </cell>
          <cell r="E171">
            <v>107</v>
          </cell>
          <cell r="F171">
            <v>117</v>
          </cell>
          <cell r="G171">
            <v>0.0935</v>
          </cell>
        </row>
        <row r="172">
          <cell r="C172" t="str">
            <v>C_USASFC03C</v>
          </cell>
          <cell r="D172" t="str">
            <v>Property Size: Three Bedrooms plus</v>
          </cell>
          <cell r="E172">
            <v>124</v>
          </cell>
          <cell r="F172">
            <v>135</v>
          </cell>
          <cell r="G172">
            <v>0.0887</v>
          </cell>
        </row>
        <row r="174">
          <cell r="D174" t="str">
            <v>Assessed fixed charge: Domestic - no SWD :-</v>
          </cell>
        </row>
        <row r="175">
          <cell r="C175" t="str">
            <v>C_USASFC09AS</v>
          </cell>
          <cell r="D175" t="str">
            <v>Single person household</v>
          </cell>
          <cell r="E175">
            <v>62</v>
          </cell>
          <cell r="F175">
            <v>69</v>
          </cell>
          <cell r="G175">
            <v>0.1129</v>
          </cell>
        </row>
        <row r="176">
          <cell r="C176" t="str">
            <v>C_USASFC03A1</v>
          </cell>
          <cell r="D176" t="str">
            <v>Studio/1 bedroom</v>
          </cell>
          <cell r="E176">
            <v>81</v>
          </cell>
          <cell r="F176">
            <v>88</v>
          </cell>
          <cell r="G176">
            <v>0.0864</v>
          </cell>
        </row>
        <row r="177">
          <cell r="C177" t="str">
            <v>C_USASFC03B1</v>
          </cell>
          <cell r="D177" t="str">
            <v>Two bedrooms</v>
          </cell>
          <cell r="E177">
            <v>86</v>
          </cell>
          <cell r="F177">
            <v>94</v>
          </cell>
          <cell r="G177">
            <v>0.093</v>
          </cell>
        </row>
        <row r="178">
          <cell r="C178" t="str">
            <v>C_USASFC03C1</v>
          </cell>
          <cell r="D178" t="str">
            <v>Three Bedrooms plus</v>
          </cell>
          <cell r="E178">
            <v>103</v>
          </cell>
          <cell r="F178">
            <v>112</v>
          </cell>
          <cell r="G178">
            <v>0.0874</v>
          </cell>
        </row>
        <row r="180">
          <cell r="D180" t="str">
            <v>Assessed sewerage volumetric charge - General</v>
          </cell>
        </row>
        <row r="181">
          <cell r="C181" t="str">
            <v>C_USASVOL01</v>
          </cell>
          <cell r="D181" t="str">
            <v>Assessed vol rate: General</v>
          </cell>
          <cell r="E181">
            <v>0.59</v>
          </cell>
          <cell r="F181">
            <v>0.6473</v>
          </cell>
          <cell r="G181">
            <v>0.0971</v>
          </cell>
        </row>
        <row r="186">
          <cell r="D186" t="str">
            <v>TOTALS</v>
          </cell>
        </row>
        <row r="187">
          <cell r="D187" t="str">
            <v>AVERAGE CHARGE PER CHARGEABLE SUPPLY</v>
          </cell>
        </row>
        <row r="189">
          <cell r="D189" t="str">
            <v>RATIO OF AVERAGE CHARGES PER CHARGEABLE SUPPLY</v>
          </cell>
        </row>
        <row r="190">
          <cell r="D190" t="str">
            <v>At(2)/At-1(2) = (VI x VII) / (VIII x V) =</v>
          </cell>
        </row>
        <row r="195">
          <cell r="D195" t="str">
            <v>Standard Charges</v>
          </cell>
          <cell r="E195" t="str">
            <v>Charges (£.p)</v>
          </cell>
        </row>
        <row r="196">
          <cell r="C196" t="str">
            <v>Code</v>
          </cell>
          <cell r="D196" t="str">
            <v>Description</v>
          </cell>
          <cell r="E196" t="str">
            <v>charging</v>
          </cell>
          <cell r="F196" t="str">
            <v>charging</v>
          </cell>
          <cell r="G196" t="str">
            <v>charging</v>
          </cell>
        </row>
        <row r="197">
          <cell r="E197" t="str">
            <v>year</v>
          </cell>
          <cell r="F197" t="str">
            <v>year</v>
          </cell>
          <cell r="G197" t="str">
            <v>year</v>
          </cell>
        </row>
        <row r="198">
          <cell r="E198" t="str">
            <v>10/11</v>
          </cell>
          <cell r="F198" t="str">
            <v>11/12</v>
          </cell>
          <cell r="G198" t="str">
            <v>12/13</v>
          </cell>
        </row>
        <row r="199">
          <cell r="E199" t="str">
            <v>(VI)</v>
          </cell>
          <cell r="F199" t="str">
            <v>(I)</v>
          </cell>
          <cell r="G199" t="str">
            <v>(II)</v>
          </cell>
        </row>
        <row r="201">
          <cell r="D201" t="str">
            <v>Meter based water standing charges - General :-</v>
          </cell>
        </row>
        <row r="202">
          <cell r="C202" t="str">
            <v>C_MWSC01</v>
          </cell>
          <cell r="D202" t="str">
            <v>General: 12/15 mm (0.5")</v>
          </cell>
          <cell r="E202">
            <v>26</v>
          </cell>
          <cell r="F202">
            <v>27</v>
          </cell>
          <cell r="G202">
            <v>28</v>
          </cell>
        </row>
        <row r="203">
          <cell r="C203" t="str">
            <v>C_MWSC03</v>
          </cell>
          <cell r="D203" t="str">
            <v>General: 20/22 mm  (0.75")</v>
          </cell>
          <cell r="E203">
            <v>59</v>
          </cell>
          <cell r="F203">
            <v>61</v>
          </cell>
          <cell r="G203">
            <v>63</v>
          </cell>
        </row>
        <row r="204">
          <cell r="C204" t="str">
            <v>C_MWSC04</v>
          </cell>
          <cell r="D204" t="str">
            <v>General: 25/28 mm  (1")</v>
          </cell>
          <cell r="E204">
            <v>104</v>
          </cell>
          <cell r="F204">
            <v>108</v>
          </cell>
          <cell r="G204">
            <v>112</v>
          </cell>
        </row>
        <row r="205">
          <cell r="C205" t="str">
            <v>C_MWSC06</v>
          </cell>
          <cell r="D205" t="str">
            <v>General: 30/32/35 mm  (1.25")</v>
          </cell>
          <cell r="E205">
            <v>163</v>
          </cell>
          <cell r="F205">
            <v>169</v>
          </cell>
          <cell r="G205">
            <v>175</v>
          </cell>
        </row>
        <row r="206">
          <cell r="C206" t="str">
            <v>C_MWSC08</v>
          </cell>
          <cell r="D206" t="str">
            <v>General: 40/42 mm  (1.5")</v>
          </cell>
          <cell r="E206">
            <v>234</v>
          </cell>
          <cell r="F206">
            <v>205</v>
          </cell>
          <cell r="G206">
            <v>215</v>
          </cell>
        </row>
        <row r="207">
          <cell r="C207" t="str">
            <v>C_MWSC09</v>
          </cell>
          <cell r="D207" t="str">
            <v>General: 50/54 mm  (2")</v>
          </cell>
          <cell r="E207">
            <v>416</v>
          </cell>
          <cell r="F207">
            <v>205</v>
          </cell>
          <cell r="G207">
            <v>215</v>
          </cell>
        </row>
        <row r="208">
          <cell r="C208" t="str">
            <v>C_MWSC11</v>
          </cell>
          <cell r="D208" t="str">
            <v>General: 65 mm  (2.5")</v>
          </cell>
          <cell r="E208">
            <v>650</v>
          </cell>
          <cell r="F208">
            <v>205</v>
          </cell>
          <cell r="G208">
            <v>215</v>
          </cell>
        </row>
        <row r="209">
          <cell r="C209" t="str">
            <v>C_MWSC12</v>
          </cell>
          <cell r="D209" t="str">
            <v>General: 75/80 mm  (3")</v>
          </cell>
          <cell r="E209">
            <v>936</v>
          </cell>
          <cell r="F209">
            <v>205</v>
          </cell>
          <cell r="G209">
            <v>215</v>
          </cell>
        </row>
        <row r="210">
          <cell r="C210" t="str">
            <v>C_MWSC12A</v>
          </cell>
          <cell r="D210" t="str">
            <v>General: &gt;= 75/80 mm  (3")</v>
          </cell>
          <cell r="E210">
            <v>1020</v>
          </cell>
          <cell r="F210">
            <v>205</v>
          </cell>
          <cell r="G210">
            <v>215</v>
          </cell>
        </row>
        <row r="212">
          <cell r="D212" t="str">
            <v>Fixed measured water charges: intermediate</v>
          </cell>
        </row>
        <row r="213">
          <cell r="C213" t="str">
            <v>C_MWFC82A</v>
          </cell>
          <cell r="D213" t="str">
            <v>NTB &gt; 50Ml</v>
          </cell>
          <cell r="E213">
            <v>11270</v>
          </cell>
          <cell r="F213">
            <v>11467</v>
          </cell>
          <cell r="G213">
            <v>11934</v>
          </cell>
        </row>
        <row r="214">
          <cell r="C214" t="str">
            <v>C_MWFC82AN</v>
          </cell>
          <cell r="D214" t="str">
            <v>Fixed charge: 20 - 50Ml</v>
          </cell>
          <cell r="E214">
            <v>1970</v>
          </cell>
          <cell r="F214">
            <v>2002</v>
          </cell>
          <cell r="G214">
            <v>2084</v>
          </cell>
        </row>
        <row r="216">
          <cell r="D216" t="str">
            <v>Water volumetric charges - General</v>
          </cell>
        </row>
        <row r="217">
          <cell r="C217" t="str">
            <v>C_MWVOL01</v>
          </cell>
          <cell r="D217" t="str">
            <v>Vol rate: General</v>
          </cell>
          <cell r="E217">
            <v>1.1583</v>
          </cell>
          <cell r="F217">
            <v>1.1782</v>
          </cell>
          <cell r="G217">
            <v>1.2263</v>
          </cell>
        </row>
        <row r="219">
          <cell r="C219" t="str">
            <v>C_MWVOL23</v>
          </cell>
          <cell r="D219" t="str">
            <v>Vol rate: NTB &gt; 50Ml</v>
          </cell>
          <cell r="E219">
            <v>0.8738</v>
          </cell>
          <cell r="F219">
            <v>0.8888</v>
          </cell>
          <cell r="G219">
            <v>0.9251</v>
          </cell>
        </row>
        <row r="220">
          <cell r="C220" t="str">
            <v>C_MWVOL4A</v>
          </cell>
          <cell r="D220" t="str">
            <v>Vol rate: 20-50Ml</v>
          </cell>
          <cell r="E220">
            <v>1.0598</v>
          </cell>
          <cell r="F220">
            <v>1.0781</v>
          </cell>
          <cell r="G220">
            <v>1.1221</v>
          </cell>
        </row>
        <row r="222">
          <cell r="D222" t="str">
            <v>Social tariff: Fixed charge</v>
          </cell>
        </row>
        <row r="223">
          <cell r="C223" t="str">
            <v>C_MWSOCFC6</v>
          </cell>
          <cell r="D223" t="str">
            <v>WaterSure</v>
          </cell>
          <cell r="E223">
            <v>179</v>
          </cell>
          <cell r="F223">
            <v>191</v>
          </cell>
          <cell r="G223">
            <v>199</v>
          </cell>
        </row>
        <row r="225">
          <cell r="D225" t="str">
            <v>Other Charges</v>
          </cell>
        </row>
        <row r="226">
          <cell r="D226" t="str">
            <v>Watersure - Adjustment</v>
          </cell>
        </row>
        <row r="227">
          <cell r="D227" t="str">
            <v>WS Adjustment</v>
          </cell>
          <cell r="E227">
            <v>0</v>
          </cell>
          <cell r="F227">
            <v>0</v>
          </cell>
          <cell r="G227">
            <v>199</v>
          </cell>
        </row>
        <row r="228">
          <cell r="D228" t="str">
            <v>WS Adjustment - Standing Charge</v>
          </cell>
          <cell r="E228">
            <v>26</v>
          </cell>
          <cell r="F228">
            <v>27</v>
          </cell>
          <cell r="G228">
            <v>0</v>
          </cell>
        </row>
        <row r="229">
          <cell r="D229" t="str">
            <v>WS Adjustment - Volumetric Charge</v>
          </cell>
          <cell r="E229">
            <v>1.1583</v>
          </cell>
          <cell r="F229">
            <v>1.1756</v>
          </cell>
          <cell r="G229">
            <v>0</v>
          </cell>
        </row>
        <row r="231">
          <cell r="D231" t="str">
            <v>Watersure - Forecast</v>
          </cell>
        </row>
        <row r="232">
          <cell r="D232" t="str">
            <v>WS Forecast</v>
          </cell>
          <cell r="E232">
            <v>0</v>
          </cell>
          <cell r="F232">
            <v>0</v>
          </cell>
          <cell r="G232">
            <v>199</v>
          </cell>
        </row>
        <row r="233">
          <cell r="D233" t="str">
            <v>WS Forecast - Standing Charge</v>
          </cell>
          <cell r="E233">
            <v>26</v>
          </cell>
          <cell r="F233">
            <v>27</v>
          </cell>
          <cell r="G233">
            <v>0</v>
          </cell>
        </row>
        <row r="234">
          <cell r="D234" t="str">
            <v>WS Forecast - Volumetric Charge</v>
          </cell>
          <cell r="E234">
            <v>1.1583</v>
          </cell>
          <cell r="F234">
            <v>1.1756</v>
          </cell>
          <cell r="G234">
            <v>0</v>
          </cell>
        </row>
        <row r="239">
          <cell r="D239" t="str">
            <v>TOTALS</v>
          </cell>
        </row>
        <row r="241">
          <cell r="D241" t="str">
            <v>RATIO OF WEIGHTING YEAR REVENUES</v>
          </cell>
        </row>
        <row r="242">
          <cell r="D242" t="str">
            <v>Bt(1)/Bt-1(1) = V / IV =</v>
          </cell>
        </row>
        <row r="247">
          <cell r="D247" t="str">
            <v>Standard Charges</v>
          </cell>
          <cell r="E247" t="str">
            <v>Charges (£ p)</v>
          </cell>
        </row>
        <row r="248">
          <cell r="C248" t="str">
            <v>Code</v>
          </cell>
          <cell r="D248" t="str">
            <v>Description</v>
          </cell>
          <cell r="E248" t="str">
            <v>charging</v>
          </cell>
          <cell r="F248" t="str">
            <v>charging</v>
          </cell>
          <cell r="G248" t="str">
            <v>charging</v>
          </cell>
        </row>
        <row r="249">
          <cell r="E249" t="str">
            <v>year</v>
          </cell>
          <cell r="F249" t="str">
            <v>year</v>
          </cell>
          <cell r="G249" t="str">
            <v>year</v>
          </cell>
        </row>
        <row r="250">
          <cell r="E250" t="str">
            <v>10/11</v>
          </cell>
          <cell r="F250" t="str">
            <v>11/12</v>
          </cell>
          <cell r="G250" t="str">
            <v>12/13</v>
          </cell>
        </row>
        <row r="251">
          <cell r="E251" t="str">
            <v>(VI)</v>
          </cell>
          <cell r="F251" t="str">
            <v>(I)</v>
          </cell>
          <cell r="G251" t="str">
            <v>(II)</v>
          </cell>
        </row>
        <row r="253">
          <cell r="D253" t="str">
            <v>Meter-based sewerage standing charges: General :-</v>
          </cell>
        </row>
        <row r="254">
          <cell r="C254" t="str">
            <v>C_MSSC01</v>
          </cell>
          <cell r="D254" t="str">
            <v>Meter-based charge: 12/15 mm (0.5")</v>
          </cell>
          <cell r="E254">
            <v>46</v>
          </cell>
          <cell r="F254">
            <v>48</v>
          </cell>
          <cell r="G254">
            <v>52</v>
          </cell>
        </row>
        <row r="255">
          <cell r="C255" t="str">
            <v>C_MSSC03</v>
          </cell>
          <cell r="D255" t="str">
            <v>Meter-based charge: 20/22 mm (0.75")</v>
          </cell>
          <cell r="E255">
            <v>104</v>
          </cell>
          <cell r="F255">
            <v>108</v>
          </cell>
          <cell r="G255">
            <v>117</v>
          </cell>
        </row>
        <row r="256">
          <cell r="C256" t="str">
            <v>C_MSSC04</v>
          </cell>
          <cell r="D256" t="str">
            <v>Meter-based charge: 25/28 mm  (1")</v>
          </cell>
          <cell r="E256">
            <v>184</v>
          </cell>
          <cell r="F256">
            <v>192</v>
          </cell>
          <cell r="G256">
            <v>208</v>
          </cell>
        </row>
        <row r="257">
          <cell r="C257" t="str">
            <v>C_MSSC06</v>
          </cell>
          <cell r="D257" t="str">
            <v>Meter-based charge: 30/32/35mm (1.25")</v>
          </cell>
          <cell r="E257">
            <v>288</v>
          </cell>
          <cell r="F257">
            <v>299</v>
          </cell>
          <cell r="G257">
            <v>326</v>
          </cell>
        </row>
        <row r="258">
          <cell r="C258" t="str">
            <v>C_MSSC08</v>
          </cell>
          <cell r="D258" t="str">
            <v>Meter-based charge: 40/42 mm (1.5")</v>
          </cell>
          <cell r="E258">
            <v>414</v>
          </cell>
          <cell r="F258">
            <v>402</v>
          </cell>
          <cell r="G258">
            <v>436</v>
          </cell>
        </row>
        <row r="259">
          <cell r="C259" t="str">
            <v>C_MSSC09</v>
          </cell>
          <cell r="D259" t="str">
            <v>Meter-based charge: 50/54 mm (2")</v>
          </cell>
          <cell r="E259">
            <v>736</v>
          </cell>
          <cell r="F259">
            <v>658</v>
          </cell>
          <cell r="G259">
            <v>718</v>
          </cell>
        </row>
        <row r="260">
          <cell r="C260" t="str">
            <v>C_MSSC11</v>
          </cell>
          <cell r="D260" t="str">
            <v>Meter-based charge: 65 mm (2.5")</v>
          </cell>
          <cell r="E260">
            <v>1150</v>
          </cell>
          <cell r="F260">
            <v>990</v>
          </cell>
          <cell r="G260">
            <v>1079</v>
          </cell>
        </row>
        <row r="261">
          <cell r="C261" t="str">
            <v>C_MSSC12</v>
          </cell>
          <cell r="D261" t="str">
            <v>Meter-based charge: 75/80 mm (3")</v>
          </cell>
          <cell r="E261">
            <v>1656</v>
          </cell>
          <cell r="F261">
            <v>1395</v>
          </cell>
          <cell r="G261">
            <v>1521</v>
          </cell>
        </row>
        <row r="262">
          <cell r="C262" t="str">
            <v>C_MSSC13</v>
          </cell>
          <cell r="D262" t="str">
            <v>Meter-based charge: 100 mm (4")</v>
          </cell>
          <cell r="E262">
            <v>2702</v>
          </cell>
          <cell r="F262">
            <v>2428</v>
          </cell>
          <cell r="G262">
            <v>2645</v>
          </cell>
        </row>
        <row r="263">
          <cell r="C263" t="str">
            <v>C_MSSC15</v>
          </cell>
          <cell r="D263" t="str">
            <v>Meter-based charge: 125 mm (5")</v>
          </cell>
          <cell r="E263">
            <v>3968</v>
          </cell>
          <cell r="F263">
            <v>3754</v>
          </cell>
          <cell r="G263">
            <v>4091</v>
          </cell>
        </row>
        <row r="264">
          <cell r="C264" t="str">
            <v>C_MSSC17</v>
          </cell>
          <cell r="D264" t="str">
            <v>Meter-based charge: 150 mm (6")</v>
          </cell>
          <cell r="E264">
            <v>5516</v>
          </cell>
          <cell r="F264">
            <v>5375</v>
          </cell>
          <cell r="G264">
            <v>5858</v>
          </cell>
        </row>
        <row r="265">
          <cell r="C265" t="str">
            <v>C_MSSC19</v>
          </cell>
          <cell r="D265" t="str">
            <v>Meter-based charge: 200 mm (8")</v>
          </cell>
          <cell r="E265">
            <v>9456</v>
          </cell>
          <cell r="F265">
            <v>9501</v>
          </cell>
          <cell r="G265">
            <v>10356</v>
          </cell>
        </row>
        <row r="266">
          <cell r="C266" t="str">
            <v>C_MSSC21</v>
          </cell>
          <cell r="D266" t="str">
            <v>Meter-based charge: 250 mm (10")</v>
          </cell>
          <cell r="E266">
            <v>14522</v>
          </cell>
          <cell r="F266">
            <v>14806</v>
          </cell>
          <cell r="G266">
            <v>16139</v>
          </cell>
        </row>
        <row r="267">
          <cell r="C267" t="str">
            <v>C_MSSC23</v>
          </cell>
          <cell r="D267" t="str">
            <v>Meter-based charge: 300 mm  (12")</v>
          </cell>
          <cell r="E267">
            <v>20714</v>
          </cell>
          <cell r="F267">
            <v>21290</v>
          </cell>
          <cell r="G267">
            <v>23207</v>
          </cell>
        </row>
        <row r="269">
          <cell r="D269" t="str">
            <v>Meter-based sewerage standing charges: General - no SWD :-</v>
          </cell>
        </row>
        <row r="270">
          <cell r="C270" t="str">
            <v>C_MSSC01E</v>
          </cell>
          <cell r="D270" t="str">
            <v>No SWD meter-based charge: 12/15 mm (0.5")</v>
          </cell>
          <cell r="E270">
            <v>26</v>
          </cell>
          <cell r="F270">
            <v>27</v>
          </cell>
          <cell r="G270">
            <v>29</v>
          </cell>
        </row>
        <row r="271">
          <cell r="C271" t="str">
            <v>C_MSSC03E</v>
          </cell>
          <cell r="D271" t="str">
            <v>No SWD meter-based charge: 20/22 mm (0.75")</v>
          </cell>
          <cell r="E271">
            <v>59</v>
          </cell>
          <cell r="F271">
            <v>61</v>
          </cell>
          <cell r="G271">
            <v>65</v>
          </cell>
        </row>
        <row r="272">
          <cell r="C272" t="str">
            <v>C_MSSC04E</v>
          </cell>
          <cell r="D272" t="str">
            <v>No SWD meter-based charge: 25/28 mm (1")</v>
          </cell>
          <cell r="E272">
            <v>104</v>
          </cell>
          <cell r="F272">
            <v>108</v>
          </cell>
          <cell r="G272">
            <v>116</v>
          </cell>
        </row>
        <row r="273">
          <cell r="C273" t="str">
            <v>C_MSSC05E</v>
          </cell>
          <cell r="D273" t="str">
            <v>No SWD meter-based charge: 30/32/35mm (1.25")</v>
          </cell>
          <cell r="E273">
            <v>163</v>
          </cell>
          <cell r="F273">
            <v>168</v>
          </cell>
          <cell r="G273">
            <v>182</v>
          </cell>
        </row>
        <row r="274">
          <cell r="C274" t="str">
            <v>C_MSSC07E</v>
          </cell>
          <cell r="D274" t="str">
            <v>No SWD meter-based charge: 40/42 mm (1.5")</v>
          </cell>
          <cell r="E274">
            <v>233</v>
          </cell>
          <cell r="F274">
            <v>212</v>
          </cell>
          <cell r="G274">
            <v>229</v>
          </cell>
        </row>
        <row r="275">
          <cell r="C275" t="str">
            <v>C_MSSC08E</v>
          </cell>
          <cell r="D275" t="str">
            <v>No SWD meter-based charge: 50/54 mm (2")</v>
          </cell>
          <cell r="E275">
            <v>416</v>
          </cell>
          <cell r="F275">
            <v>322</v>
          </cell>
          <cell r="G275">
            <v>350</v>
          </cell>
        </row>
        <row r="276">
          <cell r="C276" t="str">
            <v>C_MSSC10E</v>
          </cell>
          <cell r="D276" t="str">
            <v>No SWD meter-based charge: 65 mm (2.5")</v>
          </cell>
          <cell r="E276">
            <v>649</v>
          </cell>
          <cell r="F276">
            <v>464</v>
          </cell>
          <cell r="G276">
            <v>504</v>
          </cell>
        </row>
        <row r="277">
          <cell r="C277" t="str">
            <v>C_MSSC11E</v>
          </cell>
          <cell r="D277" t="str">
            <v>No SWD meter-based charge: 75/80 mm (3")</v>
          </cell>
          <cell r="E277">
            <v>936</v>
          </cell>
          <cell r="F277">
            <v>639</v>
          </cell>
          <cell r="G277">
            <v>693</v>
          </cell>
        </row>
        <row r="278">
          <cell r="C278" t="str">
            <v>C_MSSC12E</v>
          </cell>
          <cell r="D278" t="str">
            <v>No SWD meter-based charge: 100 mm (4")</v>
          </cell>
          <cell r="E278">
            <v>1422</v>
          </cell>
          <cell r="F278">
            <v>1084</v>
          </cell>
          <cell r="G278">
            <v>1173</v>
          </cell>
        </row>
        <row r="279">
          <cell r="C279" t="str">
            <v>C_MSSC13E</v>
          </cell>
          <cell r="D279" t="str">
            <v>No SWD meter-based charge: 125 mm (5")</v>
          </cell>
          <cell r="E279">
            <v>1968</v>
          </cell>
          <cell r="F279">
            <v>1654</v>
          </cell>
          <cell r="G279">
            <v>1791</v>
          </cell>
        </row>
        <row r="280">
          <cell r="C280" t="str">
            <v>C_MSSC15E</v>
          </cell>
          <cell r="D280" t="str">
            <v>No SWD meter-based charge: 150 mm (6")</v>
          </cell>
          <cell r="E280">
            <v>2636</v>
          </cell>
          <cell r="F280">
            <v>2351</v>
          </cell>
          <cell r="G280">
            <v>2546</v>
          </cell>
        </row>
        <row r="281">
          <cell r="C281" t="str">
            <v>C_MSSC17E</v>
          </cell>
          <cell r="D281" t="str">
            <v>No SWD meter-based charge: 200 mm (8")</v>
          </cell>
          <cell r="E281">
            <v>4336</v>
          </cell>
          <cell r="F281">
            <v>4125</v>
          </cell>
          <cell r="G281">
            <v>4468</v>
          </cell>
        </row>
        <row r="282">
          <cell r="C282" t="str">
            <v>C_MSSC19E</v>
          </cell>
          <cell r="D282" t="str">
            <v>No SWD meter-based charge: 250 mm (10")</v>
          </cell>
          <cell r="E282">
            <v>6522</v>
          </cell>
          <cell r="F282">
            <v>6406</v>
          </cell>
          <cell r="G282">
            <v>6939</v>
          </cell>
        </row>
        <row r="283">
          <cell r="C283" t="str">
            <v>C_MSSC20E</v>
          </cell>
          <cell r="D283" t="str">
            <v>No SWD meter-based charge: 300 mm (12")</v>
          </cell>
          <cell r="E283">
            <v>9194</v>
          </cell>
          <cell r="F283">
            <v>9194</v>
          </cell>
          <cell r="G283">
            <v>9959</v>
          </cell>
        </row>
        <row r="285">
          <cell r="D285" t="str">
            <v>Measure sewerage volumetric charges: General</v>
          </cell>
        </row>
        <row r="286">
          <cell r="C286" t="str">
            <v>C_MSVOL01</v>
          </cell>
          <cell r="D286" t="str">
            <v>Vol rate: General</v>
          </cell>
          <cell r="E286">
            <v>0.5335</v>
          </cell>
          <cell r="F286">
            <v>0.59</v>
          </cell>
          <cell r="G286">
            <v>0.6473</v>
          </cell>
        </row>
        <row r="288">
          <cell r="D288" t="str">
            <v>Vulnerable Group Tariff</v>
          </cell>
        </row>
        <row r="289">
          <cell r="C289" t="str">
            <v>C_MSSOCFC6</v>
          </cell>
          <cell r="D289" t="str">
            <v>WaterSure</v>
          </cell>
          <cell r="E289">
            <v>114</v>
          </cell>
          <cell r="F289">
            <v>121</v>
          </cell>
          <cell r="G289">
            <v>134</v>
          </cell>
        </row>
        <row r="291">
          <cell r="D291" t="str">
            <v>Other charges</v>
          </cell>
        </row>
        <row r="292">
          <cell r="D292" t="str">
            <v>VULNERABLE GROUP ADJUSTMENT</v>
          </cell>
        </row>
        <row r="293">
          <cell r="D293" t="str">
            <v>VG Adjustment</v>
          </cell>
          <cell r="E293">
            <v>0</v>
          </cell>
          <cell r="F293">
            <v>0</v>
          </cell>
          <cell r="G293">
            <v>134</v>
          </cell>
        </row>
        <row r="294">
          <cell r="D294" t="str">
            <v>VG Adjustment - Standing Charges</v>
          </cell>
          <cell r="E294">
            <v>46</v>
          </cell>
          <cell r="F294">
            <v>48</v>
          </cell>
          <cell r="G294">
            <v>0</v>
          </cell>
        </row>
        <row r="295">
          <cell r="D295" t="str">
            <v>VG Adjustment - Volumetric Charges</v>
          </cell>
          <cell r="E295">
            <v>0.5335</v>
          </cell>
          <cell r="F295">
            <v>0.59</v>
          </cell>
          <cell r="G295">
            <v>0</v>
          </cell>
        </row>
        <row r="297">
          <cell r="D297" t="str">
            <v>VULNERABLE GROUP FORECAST</v>
          </cell>
        </row>
        <row r="298">
          <cell r="D298" t="str">
            <v>Medical</v>
          </cell>
          <cell r="E298">
            <v>0</v>
          </cell>
          <cell r="F298">
            <v>0</v>
          </cell>
          <cell r="G298">
            <v>134</v>
          </cell>
        </row>
        <row r="299">
          <cell r="D299" t="str">
            <v>Meter size  12/15 mm                (0.5")</v>
          </cell>
          <cell r="E299">
            <v>46</v>
          </cell>
          <cell r="F299">
            <v>48</v>
          </cell>
          <cell r="G299">
            <v>0</v>
          </cell>
        </row>
        <row r="300">
          <cell r="D300" t="str">
            <v>Volumetric rate</v>
          </cell>
          <cell r="E300">
            <v>0.5335</v>
          </cell>
          <cell r="F300">
            <v>0.59</v>
          </cell>
          <cell r="G300">
            <v>0</v>
          </cell>
        </row>
        <row r="302">
          <cell r="D302" t="str">
            <v>SWD ADJUSTMENT</v>
          </cell>
        </row>
        <row r="303">
          <cell r="D303" t="str">
            <v>Meter size  12/15 mm          (0.5")</v>
          </cell>
          <cell r="E303">
            <v>26</v>
          </cell>
          <cell r="F303">
            <v>27</v>
          </cell>
          <cell r="G303">
            <v>52</v>
          </cell>
        </row>
        <row r="305">
          <cell r="D305" t="str">
            <v>STANDING CHARGES EXC SWD - Additional take-up</v>
          </cell>
        </row>
        <row r="306">
          <cell r="D306" t="str">
            <v>Meter size  12/15 mm          (0.5")</v>
          </cell>
          <cell r="E306">
            <v>46</v>
          </cell>
          <cell r="F306">
            <v>48</v>
          </cell>
          <cell r="G306">
            <v>29</v>
          </cell>
        </row>
        <row r="308">
          <cell r="D308" t="str">
            <v>Large Volume User Supplement</v>
          </cell>
          <cell r="E308">
            <v>11316</v>
          </cell>
          <cell r="F308">
            <v>12514</v>
          </cell>
          <cell r="G308">
            <v>13730</v>
          </cell>
        </row>
        <row r="311">
          <cell r="D311" t="str">
            <v>TOTALS</v>
          </cell>
        </row>
        <row r="313">
          <cell r="D313" t="str">
            <v>RATIO OF WEIGHTING YEAR REVENUES</v>
          </cell>
        </row>
        <row r="314">
          <cell r="D314" t="str">
            <v>Bt(2)/Bt-1(2) = V / IV =</v>
          </cell>
        </row>
        <row r="319">
          <cell r="D319" t="str">
            <v>Standard Charges</v>
          </cell>
          <cell r="E319" t="str">
            <v>Charges (£ p)</v>
          </cell>
        </row>
        <row r="320">
          <cell r="C320" t="str">
            <v>Code</v>
          </cell>
          <cell r="D320" t="str">
            <v>Description</v>
          </cell>
          <cell r="E320" t="str">
            <v>charging</v>
          </cell>
          <cell r="F320" t="str">
            <v>charging</v>
          </cell>
          <cell r="G320" t="str">
            <v>charging</v>
          </cell>
        </row>
        <row r="321">
          <cell r="E321" t="str">
            <v>year</v>
          </cell>
          <cell r="F321" t="str">
            <v>year</v>
          </cell>
          <cell r="G321" t="str">
            <v>year</v>
          </cell>
        </row>
        <row r="322">
          <cell r="E322" t="str">
            <v>10/11</v>
          </cell>
          <cell r="F322" t="str">
            <v>11/12</v>
          </cell>
          <cell r="G322" t="str">
            <v>12/13</v>
          </cell>
        </row>
        <row r="323">
          <cell r="E323" t="str">
            <v>(VI)</v>
          </cell>
          <cell r="F323" t="str">
            <v>(I)</v>
          </cell>
          <cell r="G323" t="str">
            <v>(II)</v>
          </cell>
        </row>
        <row r="325">
          <cell r="D325" t="str">
            <v>Fixed trade effluent charges</v>
          </cell>
        </row>
        <row r="326">
          <cell r="C326" t="str">
            <v>C_TEFC05</v>
          </cell>
          <cell r="D326" t="str">
            <v>Large User Supplement</v>
          </cell>
          <cell r="E326">
            <v>12188</v>
          </cell>
          <cell r="F326">
            <v>13507</v>
          </cell>
          <cell r="G326">
            <v>14780</v>
          </cell>
        </row>
        <row r="328">
          <cell r="D328" t="str">
            <v>Volumetric Charges:-</v>
          </cell>
        </row>
        <row r="329">
          <cell r="C329" t="str">
            <v>C_TEVOL01</v>
          </cell>
          <cell r="D329" t="str">
            <v>TEVOL01 R Reception and conveyance</v>
          </cell>
          <cell r="E329">
            <v>0.0877</v>
          </cell>
          <cell r="F329">
            <v>0.097</v>
          </cell>
          <cell r="G329">
            <v>0.106</v>
          </cell>
        </row>
        <row r="330">
          <cell r="C330" t="str">
            <v>C_TEVOL01S</v>
          </cell>
          <cell r="D330" t="str">
            <v>TEVOL01SI R (RateB) - Large User</v>
          </cell>
          <cell r="E330">
            <v>0.0703</v>
          </cell>
          <cell r="F330">
            <v>0.0778</v>
          </cell>
          <cell r="G330">
            <v>0.085</v>
          </cell>
        </row>
        <row r="331">
          <cell r="C331" t="str">
            <v>C_TEVOL07</v>
          </cell>
          <cell r="D331" t="str">
            <v>TEVOL07 B per Kg Biological treatment</v>
          </cell>
          <cell r="E331">
            <v>0.3101</v>
          </cell>
          <cell r="F331">
            <v>0.343</v>
          </cell>
          <cell r="G331">
            <v>0.3747</v>
          </cell>
        </row>
        <row r="332">
          <cell r="C332" t="str">
            <v>C_TEVOL07S</v>
          </cell>
          <cell r="D332" t="str">
            <v>TEVOL07SI B (RateB) - Large User</v>
          </cell>
          <cell r="E332">
            <v>0.2487</v>
          </cell>
          <cell r="F332">
            <v>0.2751</v>
          </cell>
          <cell r="G332">
            <v>0.3005</v>
          </cell>
        </row>
        <row r="333">
          <cell r="C333" t="str">
            <v>C_TEVOL08</v>
          </cell>
          <cell r="D333" t="str">
            <v>TEVOL08 S per Kg Solids treatment</v>
          </cell>
          <cell r="E333">
            <v>0.3933</v>
          </cell>
          <cell r="F333">
            <v>0.435</v>
          </cell>
          <cell r="G333">
            <v>0.4752</v>
          </cell>
        </row>
        <row r="334">
          <cell r="C334" t="str">
            <v>C_TEVOL08S</v>
          </cell>
          <cell r="D334" t="str">
            <v>TEVOL08SI S (RateB) - Large User</v>
          </cell>
          <cell r="E334">
            <v>0.3154</v>
          </cell>
          <cell r="F334">
            <v>0.3488</v>
          </cell>
          <cell r="G334">
            <v>0.3811</v>
          </cell>
        </row>
        <row r="335">
          <cell r="C335" t="str">
            <v>C_TEVOL02</v>
          </cell>
          <cell r="D335" t="str">
            <v>TEVOL02 V Primary treatment</v>
          </cell>
          <cell r="E335">
            <v>0.1076</v>
          </cell>
          <cell r="F335">
            <v>0.119</v>
          </cell>
          <cell r="G335">
            <v>0.13</v>
          </cell>
        </row>
        <row r="336">
          <cell r="C336" t="str">
            <v>C_TEVOL02S</v>
          </cell>
          <cell r="D336" t="str">
            <v>TEVOL02SI V (RateB) - Large User</v>
          </cell>
          <cell r="E336">
            <v>0.0863</v>
          </cell>
          <cell r="F336">
            <v>0.0954</v>
          </cell>
          <cell r="G336">
            <v>0.1042</v>
          </cell>
        </row>
        <row r="338">
          <cell r="D338" t="str">
            <v>Agreed Strength Charges:-</v>
          </cell>
        </row>
        <row r="339">
          <cell r="C339" t="str">
            <v>C_TEAGREED01</v>
          </cell>
          <cell r="D339" t="str">
            <v>Carwash</v>
          </cell>
          <cell r="E339">
            <v>0.247</v>
          </cell>
          <cell r="F339">
            <v>0.2732</v>
          </cell>
          <cell r="G339">
            <v>0.2985</v>
          </cell>
        </row>
        <row r="340">
          <cell r="C340" t="str">
            <v>C_TEAGREED02</v>
          </cell>
          <cell r="D340" t="str">
            <v>Laundrette</v>
          </cell>
          <cell r="E340">
            <v>0.3967</v>
          </cell>
          <cell r="F340">
            <v>0.4387</v>
          </cell>
          <cell r="G340">
            <v>0.4794</v>
          </cell>
        </row>
        <row r="341">
          <cell r="C341" t="str">
            <v>C_TEAGREED05</v>
          </cell>
          <cell r="D341" t="str">
            <v>Dry cleaners</v>
          </cell>
          <cell r="E341">
            <v>0.2074</v>
          </cell>
          <cell r="F341">
            <v>0.2293</v>
          </cell>
          <cell r="G341">
            <v>0.2505</v>
          </cell>
        </row>
        <row r="342">
          <cell r="C342" t="str">
            <v>C_TEAGREED05A</v>
          </cell>
          <cell r="D342" t="str">
            <v>Swimming pool backwash</v>
          </cell>
          <cell r="E342">
            <v>0.275</v>
          </cell>
          <cell r="F342">
            <v>0.30419999999999997</v>
          </cell>
          <cell r="G342">
            <v>0.3323</v>
          </cell>
        </row>
        <row r="344">
          <cell r="D344" t="str">
            <v>Minimum Charges:-</v>
          </cell>
        </row>
        <row r="345">
          <cell r="C345" t="str">
            <v>C_TEMIN01</v>
          </cell>
          <cell r="D345" t="str">
            <v>Minimum charge</v>
          </cell>
          <cell r="E345">
            <v>102</v>
          </cell>
          <cell r="F345">
            <v>113</v>
          </cell>
          <cell r="G345">
            <v>123</v>
          </cell>
        </row>
        <row r="349">
          <cell r="D349" t="str">
            <v>TOTALS</v>
          </cell>
        </row>
        <row r="351">
          <cell r="D351" t="str">
            <v>RATIO OF WEIGHTING YEAR REVENUES</v>
          </cell>
        </row>
        <row r="352">
          <cell r="D352" t="str">
            <v>Bt(3)/Bt-1(3) = V / IV =</v>
          </cell>
        </row>
        <row r="354">
          <cell r="D354" t="str">
            <v>Weighted Average Water Increase</v>
          </cell>
          <cell r="E354" t="str">
            <v>Measured</v>
          </cell>
          <cell r="G354" t="str">
            <v>Unmeasured</v>
          </cell>
        </row>
        <row r="355">
          <cell r="D355" t="str">
            <v>12/13</v>
          </cell>
          <cell r="E355">
            <v>341169148.6752</v>
          </cell>
          <cell r="G355">
            <v>508506953.0948</v>
          </cell>
        </row>
        <row r="357">
          <cell r="D357" t="str">
            <v>11/12</v>
          </cell>
          <cell r="E357">
            <v>328172442.47569996</v>
          </cell>
          <cell r="G357">
            <v>482119841.1368</v>
          </cell>
        </row>
        <row r="359">
          <cell r="D359" t="str">
            <v>% Inc</v>
          </cell>
          <cell r="E359">
            <v>0.03960328326612124</v>
          </cell>
          <cell r="G359">
            <v>0.05473143751101657</v>
          </cell>
        </row>
        <row r="361">
          <cell r="D361" t="str">
            <v>Weighted Average Sewerage Increase</v>
          </cell>
        </row>
        <row r="362">
          <cell r="D362" t="str">
            <v>12/13</v>
          </cell>
          <cell r="E362">
            <v>346512216.1855</v>
          </cell>
          <cell r="G362">
            <v>506324828.4623</v>
          </cell>
        </row>
        <row r="364">
          <cell r="D364" t="str">
            <v>11/12</v>
          </cell>
          <cell r="E364">
            <v>317226055.24999994</v>
          </cell>
          <cell r="G364">
            <v>456598093.0029</v>
          </cell>
        </row>
        <row r="366">
          <cell r="D366" t="str">
            <v>% Inc</v>
          </cell>
          <cell r="E366">
            <v>0.09231953192627954</v>
          </cell>
          <cell r="G366">
            <v>0.1089070152097288</v>
          </cell>
        </row>
        <row r="368">
          <cell r="E368" t="str">
            <v>12/13</v>
          </cell>
          <cell r="G368" t="str">
            <v>11/12</v>
          </cell>
        </row>
        <row r="369">
          <cell r="D369" t="str">
            <v>Unmeasured Water</v>
          </cell>
          <cell r="E369">
            <v>508506953.0948</v>
          </cell>
          <cell r="G369">
            <v>482119841.1368</v>
          </cell>
        </row>
        <row r="370">
          <cell r="D370" t="str">
            <v>Unmeasured Sewerage</v>
          </cell>
          <cell r="E370">
            <v>506324828.4623</v>
          </cell>
          <cell r="G370">
            <v>456598093.0029</v>
          </cell>
        </row>
        <row r="371">
          <cell r="D371" t="str">
            <v>Measured Water</v>
          </cell>
          <cell r="E371">
            <v>341169148.6752</v>
          </cell>
          <cell r="G371">
            <v>328172442.47569996</v>
          </cell>
        </row>
        <row r="372">
          <cell r="D372" t="str">
            <v>Measured Sewerage</v>
          </cell>
          <cell r="E372">
            <v>346512216.1855</v>
          </cell>
          <cell r="G372">
            <v>317226055.24999994</v>
          </cell>
        </row>
        <row r="373">
          <cell r="D373" t="str">
            <v>Trade Effluent</v>
          </cell>
          <cell r="E373">
            <v>5427424.991935336</v>
          </cell>
          <cell r="G373">
            <v>4967932.252215166</v>
          </cell>
        </row>
        <row r="375">
          <cell r="D375" t="str">
            <v>Total</v>
          </cell>
          <cell r="E375">
            <v>1707940571.4097352</v>
          </cell>
          <cell r="G375">
            <v>1589084364.117615</v>
          </cell>
        </row>
        <row r="377">
          <cell r="E377" t="str">
            <v>12/13</v>
          </cell>
          <cell r="G377" t="str">
            <v>11/12</v>
          </cell>
        </row>
        <row r="378">
          <cell r="D378" t="str">
            <v>Unmeasured Water</v>
          </cell>
          <cell r="E378">
            <v>508506953.0948</v>
          </cell>
          <cell r="G378">
            <v>482119841.1368</v>
          </cell>
        </row>
        <row r="379">
          <cell r="D379" t="str">
            <v>Unmeasured Sewerage</v>
          </cell>
          <cell r="E379">
            <v>506324828.4623</v>
          </cell>
          <cell r="G379">
            <v>456598093.0029</v>
          </cell>
        </row>
        <row r="380">
          <cell r="D380" t="str">
            <v>Total Unmeasured</v>
          </cell>
          <cell r="E380">
            <v>1014831781.5571</v>
          </cell>
          <cell r="G380">
            <v>938717934.1396999</v>
          </cell>
        </row>
        <row r="381">
          <cell r="E381" t="str">
            <v>Unm Water</v>
          </cell>
          <cell r="G381" t="str">
            <v>Unm Sewerage</v>
          </cell>
        </row>
        <row r="382">
          <cell r="D382" t="str">
            <v>Property Numbers</v>
          </cell>
          <cell r="E382">
            <v>2359022</v>
          </cell>
          <cell r="G382">
            <v>3485418</v>
          </cell>
        </row>
        <row r="384">
          <cell r="D384" t="str">
            <v>Av Bill</v>
          </cell>
          <cell r="E384">
            <v>173.640550943649</v>
          </cell>
          <cell r="G384">
            <v>160.61725916250316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6">
          <cell r="G66">
            <v>24530.142877300616</v>
          </cell>
          <cell r="I66">
            <v>26646.606828220858</v>
          </cell>
        </row>
        <row r="67">
          <cell r="G67">
            <v>52514.20320552147</v>
          </cell>
          <cell r="I67">
            <v>57103.18148773006</v>
          </cell>
        </row>
        <row r="68">
          <cell r="G68">
            <v>13100.338976923076</v>
          </cell>
          <cell r="I68">
            <v>16557.890346153843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9"/>
  <sheetViews>
    <sheetView zoomScale="40" zoomScaleNormal="40" zoomScalePageLayoutView="0" workbookViewId="0" topLeftCell="A1">
      <selection activeCell="B2" sqref="B2"/>
    </sheetView>
  </sheetViews>
  <sheetFormatPr defaultColWidth="7.21484375" defaultRowHeight="15"/>
  <cols>
    <col min="1" max="1" width="26.21484375" style="1" customWidth="1"/>
    <col min="2" max="2" width="37.5546875" style="1" customWidth="1"/>
    <col min="3" max="15" width="15.21484375" style="1" customWidth="1"/>
    <col min="16" max="16" width="3.99609375" style="1" customWidth="1"/>
    <col min="17" max="16384" width="7.21484375" style="1" customWidth="1"/>
  </cols>
  <sheetData>
    <row r="2" ht="21" customHeight="1">
      <c r="B2" s="128" t="s">
        <v>72</v>
      </c>
    </row>
    <row r="3" spans="2:16" ht="21" customHeight="1">
      <c r="B3" s="127" t="s">
        <v>45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3"/>
    </row>
    <row r="4" spans="2:15" ht="21" customHeight="1"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9.5">
      <c r="B5" s="126" t="s">
        <v>46</v>
      </c>
      <c r="C5" s="4"/>
      <c r="D5" s="4"/>
      <c r="E5" s="4"/>
      <c r="F5" s="4"/>
      <c r="G5" s="4"/>
      <c r="H5" s="5"/>
      <c r="I5" s="4"/>
      <c r="J5" s="4"/>
      <c r="K5" s="4"/>
      <c r="L5" s="6"/>
      <c r="M5" s="4"/>
      <c r="N5" s="4"/>
      <c r="O5" s="4"/>
    </row>
    <row r="6" spans="2:15" ht="2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6.5">
      <c r="B7" s="129" t="s">
        <v>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2:15" ht="15">
      <c r="B8" s="132" t="s">
        <v>1</v>
      </c>
      <c r="C8" s="133" t="s">
        <v>2</v>
      </c>
      <c r="D8" s="89" t="s">
        <v>3</v>
      </c>
      <c r="E8" s="89" t="s">
        <v>4</v>
      </c>
      <c r="F8" s="89" t="s">
        <v>6</v>
      </c>
      <c r="G8" s="134" t="s">
        <v>5</v>
      </c>
      <c r="H8" s="89" t="s">
        <v>3</v>
      </c>
      <c r="I8" s="89" t="s">
        <v>4</v>
      </c>
      <c r="J8" s="89" t="s">
        <v>6</v>
      </c>
      <c r="K8" s="134" t="s">
        <v>5</v>
      </c>
      <c r="L8" s="89" t="s">
        <v>3</v>
      </c>
      <c r="M8" s="89" t="s">
        <v>4</v>
      </c>
      <c r="N8" s="89" t="s">
        <v>6</v>
      </c>
      <c r="O8" s="135" t="s">
        <v>5</v>
      </c>
    </row>
    <row r="9" spans="2:15" ht="15">
      <c r="B9" s="92"/>
      <c r="C9" s="93" t="s">
        <v>7</v>
      </c>
      <c r="D9" s="94" t="s">
        <v>8</v>
      </c>
      <c r="E9" s="94" t="s">
        <v>9</v>
      </c>
      <c r="F9" s="94" t="s">
        <v>11</v>
      </c>
      <c r="G9" s="93" t="s">
        <v>10</v>
      </c>
      <c r="H9" s="94" t="s">
        <v>8</v>
      </c>
      <c r="I9" s="94" t="s">
        <v>9</v>
      </c>
      <c r="J9" s="94" t="s">
        <v>11</v>
      </c>
      <c r="K9" s="93" t="s">
        <v>12</v>
      </c>
      <c r="L9" s="94" t="s">
        <v>8</v>
      </c>
      <c r="M9" s="94" t="s">
        <v>9</v>
      </c>
      <c r="N9" s="94" t="s">
        <v>11</v>
      </c>
      <c r="O9" s="95" t="s">
        <v>13</v>
      </c>
    </row>
    <row r="10" spans="2:15" ht="15">
      <c r="B10" s="96"/>
      <c r="C10" s="97" t="s">
        <v>14</v>
      </c>
      <c r="D10" s="97" t="s">
        <v>14</v>
      </c>
      <c r="E10" s="97" t="s">
        <v>14</v>
      </c>
      <c r="F10" s="97" t="s">
        <v>73</v>
      </c>
      <c r="G10" s="97" t="s">
        <v>14</v>
      </c>
      <c r="H10" s="97" t="s">
        <v>74</v>
      </c>
      <c r="I10" s="97" t="s">
        <v>74</v>
      </c>
      <c r="J10" s="97" t="s">
        <v>74</v>
      </c>
      <c r="K10" s="97" t="s">
        <v>74</v>
      </c>
      <c r="L10" s="97" t="s">
        <v>94</v>
      </c>
      <c r="M10" s="97" t="s">
        <v>94</v>
      </c>
      <c r="N10" s="97" t="s">
        <v>94</v>
      </c>
      <c r="O10" s="98" t="s">
        <v>94</v>
      </c>
    </row>
    <row r="11" spans="2:15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ht="12.75">
      <c r="B12" s="53" t="s">
        <v>53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</row>
    <row r="13" spans="2:15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2:15" s="12" customFormat="1" ht="1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</row>
    <row r="15" spans="2:15" ht="15">
      <c r="B15" s="99"/>
      <c r="C15" s="100"/>
      <c r="D15" s="101"/>
      <c r="E15" s="100"/>
      <c r="F15" s="100"/>
      <c r="G15" s="100"/>
      <c r="H15" s="101"/>
      <c r="I15" s="100"/>
      <c r="J15" s="100"/>
      <c r="K15" s="100"/>
      <c r="L15" s="101"/>
      <c r="M15" s="100"/>
      <c r="N15" s="100"/>
      <c r="O15" s="102"/>
    </row>
    <row r="16" spans="2:15" ht="16.5">
      <c r="B16" s="103" t="s">
        <v>47</v>
      </c>
      <c r="C16" s="104">
        <f>SUM(C11:C14)</f>
        <v>0</v>
      </c>
      <c r="D16" s="101"/>
      <c r="E16" s="100"/>
      <c r="F16" s="100"/>
      <c r="G16" s="104">
        <f>SUM(G11:G14)</f>
        <v>0</v>
      </c>
      <c r="H16" s="101"/>
      <c r="I16" s="100"/>
      <c r="J16" s="100"/>
      <c r="K16" s="104">
        <f>SUM(K11:K14)</f>
        <v>0</v>
      </c>
      <c r="L16" s="101"/>
      <c r="M16" s="100"/>
      <c r="N16" s="100"/>
      <c r="O16" s="102"/>
    </row>
    <row r="17" spans="2:15" ht="15">
      <c r="B17" s="105"/>
      <c r="C17" s="106"/>
      <c r="D17" s="107"/>
      <c r="E17" s="106"/>
      <c r="F17" s="106"/>
      <c r="G17" s="106"/>
      <c r="H17" s="107"/>
      <c r="I17" s="106"/>
      <c r="J17" s="106"/>
      <c r="K17" s="106"/>
      <c r="L17" s="107"/>
      <c r="M17" s="106"/>
      <c r="N17" s="106"/>
      <c r="O17" s="108"/>
    </row>
    <row r="18" spans="2:15" ht="15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</row>
    <row r="19" spans="2:15" ht="16.5">
      <c r="B19" s="136" t="s">
        <v>15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8"/>
    </row>
    <row r="20" spans="2:15" ht="15">
      <c r="B20" s="132" t="s">
        <v>16</v>
      </c>
      <c r="C20" s="133" t="s">
        <v>2</v>
      </c>
      <c r="D20" s="89" t="s">
        <v>3</v>
      </c>
      <c r="E20" s="89" t="s">
        <v>4</v>
      </c>
      <c r="F20" s="89" t="s">
        <v>6</v>
      </c>
      <c r="G20" s="134" t="s">
        <v>5</v>
      </c>
      <c r="H20" s="89" t="s">
        <v>3</v>
      </c>
      <c r="I20" s="89" t="s">
        <v>4</v>
      </c>
      <c r="J20" s="89" t="s">
        <v>6</v>
      </c>
      <c r="K20" s="134" t="s">
        <v>5</v>
      </c>
      <c r="L20" s="89" t="s">
        <v>3</v>
      </c>
      <c r="M20" s="89" t="s">
        <v>4</v>
      </c>
      <c r="N20" s="89" t="s">
        <v>6</v>
      </c>
      <c r="O20" s="135" t="s">
        <v>5</v>
      </c>
    </row>
    <row r="21" spans="2:15" ht="15">
      <c r="B21" s="92"/>
      <c r="C21" s="93" t="s">
        <v>7</v>
      </c>
      <c r="D21" s="94" t="s">
        <v>8</v>
      </c>
      <c r="E21" s="94" t="s">
        <v>9</v>
      </c>
      <c r="F21" s="94" t="s">
        <v>11</v>
      </c>
      <c r="G21" s="93" t="s">
        <v>10</v>
      </c>
      <c r="H21" s="94" t="s">
        <v>8</v>
      </c>
      <c r="I21" s="94" t="s">
        <v>9</v>
      </c>
      <c r="J21" s="94" t="s">
        <v>11</v>
      </c>
      <c r="K21" s="93" t="s">
        <v>12</v>
      </c>
      <c r="L21" s="94" t="s">
        <v>8</v>
      </c>
      <c r="M21" s="94" t="s">
        <v>9</v>
      </c>
      <c r="N21" s="94" t="s">
        <v>11</v>
      </c>
      <c r="O21" s="95" t="s">
        <v>13</v>
      </c>
    </row>
    <row r="22" spans="2:15" ht="15">
      <c r="B22" s="96"/>
      <c r="C22" s="97" t="s">
        <v>14</v>
      </c>
      <c r="D22" s="97" t="s">
        <v>14</v>
      </c>
      <c r="E22" s="97" t="s">
        <v>14</v>
      </c>
      <c r="F22" s="97" t="s">
        <v>73</v>
      </c>
      <c r="G22" s="97" t="s">
        <v>14</v>
      </c>
      <c r="H22" s="97" t="s">
        <v>74</v>
      </c>
      <c r="I22" s="97" t="s">
        <v>74</v>
      </c>
      <c r="J22" s="97" t="s">
        <v>74</v>
      </c>
      <c r="K22" s="97" t="s">
        <v>74</v>
      </c>
      <c r="L22" s="97" t="s">
        <v>94</v>
      </c>
      <c r="M22" s="97" t="s">
        <v>94</v>
      </c>
      <c r="N22" s="97" t="s">
        <v>94</v>
      </c>
      <c r="O22" s="98" t="s">
        <v>94</v>
      </c>
    </row>
    <row r="23" spans="2:15" ht="15">
      <c r="B23" s="13" t="s">
        <v>75</v>
      </c>
      <c r="C23" s="16">
        <f>'[6]Master'!$R$43+'[6]Master'!$R$44</f>
        <v>9137.142857142857</v>
      </c>
      <c r="D23" s="20">
        <v>1.0603799999999999</v>
      </c>
      <c r="E23" s="16">
        <f aca="true" t="shared" si="0" ref="E23:E33">205/366*336</f>
        <v>188.1967213114754</v>
      </c>
      <c r="F23" s="16"/>
      <c r="G23" s="16">
        <f>(C23*D23)+E23</f>
        <v>9877.040264168616</v>
      </c>
      <c r="H23" s="20">
        <v>1.10367</v>
      </c>
      <c r="I23" s="16">
        <v>215</v>
      </c>
      <c r="J23" s="16"/>
      <c r="K23" s="16">
        <f>'[6]Master'!$AD$43+'[6]Master'!$AD$44</f>
        <v>32511.53754285714</v>
      </c>
      <c r="L23" s="20">
        <v>1.15587</v>
      </c>
      <c r="M23" s="17"/>
      <c r="N23" s="17"/>
      <c r="O23" s="16">
        <v>0</v>
      </c>
    </row>
    <row r="24" spans="2:15" ht="15">
      <c r="B24" s="14" t="s">
        <v>84</v>
      </c>
      <c r="C24" s="18">
        <f>'[6]Master'!$R$45+'[6]Master'!$R$46</f>
        <v>0</v>
      </c>
      <c r="D24" s="21">
        <v>1.0603799999999999</v>
      </c>
      <c r="E24" s="18">
        <f t="shared" si="0"/>
        <v>188.1967213114754</v>
      </c>
      <c r="F24" s="18"/>
      <c r="G24" s="18">
        <f aca="true" t="shared" si="1" ref="G24:G33">(C24*D24)+E24</f>
        <v>188.1967213114754</v>
      </c>
      <c r="H24" s="21">
        <v>1.10367</v>
      </c>
      <c r="I24" s="18">
        <v>215</v>
      </c>
      <c r="J24" s="18"/>
      <c r="K24" s="18">
        <f>'[6]Master'!$AD$45+'[6]Master'!$AD$46</f>
        <v>24049.947415510203</v>
      </c>
      <c r="L24" s="21">
        <v>1.15587</v>
      </c>
      <c r="M24" s="19">
        <v>215</v>
      </c>
      <c r="N24" s="19"/>
      <c r="O24" s="18">
        <f>'[6]Master'!$AJ$45+'[6]Master'!$AJ$46</f>
        <v>25177.262876734694</v>
      </c>
    </row>
    <row r="25" spans="2:15" ht="15">
      <c r="B25" s="14" t="s">
        <v>85</v>
      </c>
      <c r="C25" s="18">
        <f>'[6]Master'!$R$47+'[6]Master'!$R$48</f>
        <v>689.7142857142857</v>
      </c>
      <c r="D25" s="21">
        <v>1.0603799999999999</v>
      </c>
      <c r="E25" s="18">
        <f t="shared" si="0"/>
        <v>188.1967213114754</v>
      </c>
      <c r="F25" s="18"/>
      <c r="G25" s="18">
        <f t="shared" si="1"/>
        <v>919.5559555971895</v>
      </c>
      <c r="H25" s="21">
        <v>1.10367</v>
      </c>
      <c r="I25" s="18">
        <v>215</v>
      </c>
      <c r="J25" s="18"/>
      <c r="K25" s="18">
        <f>'[6]Master'!$AD$47+'[6]Master'!$AD$48</f>
        <v>14471.057124548104</v>
      </c>
      <c r="L25" s="21">
        <v>1.15587</v>
      </c>
      <c r="M25" s="19">
        <v>215</v>
      </c>
      <c r="N25" s="19"/>
      <c r="O25" s="18">
        <f>'[6]Master'!$AJ$47+'[6]Master'!$AJ$48</f>
        <v>15145.32224174927</v>
      </c>
    </row>
    <row r="26" spans="2:15" ht="15">
      <c r="B26" s="14" t="s">
        <v>86</v>
      </c>
      <c r="C26" s="18">
        <f>'[6]Master'!$R$49+'[6]Master'!$R$50</f>
        <v>2</v>
      </c>
      <c r="D26" s="21">
        <v>1.0603799999999999</v>
      </c>
      <c r="E26" s="18">
        <f t="shared" si="0"/>
        <v>188.1967213114754</v>
      </c>
      <c r="F26" s="18"/>
      <c r="G26" s="18">
        <f t="shared" si="1"/>
        <v>190.31748131147538</v>
      </c>
      <c r="H26" s="21">
        <v>1.10367</v>
      </c>
      <c r="I26" s="18">
        <v>215</v>
      </c>
      <c r="J26" s="18"/>
      <c r="K26" s="18">
        <f>'[6]Master'!$AD$49+'[6]Master'!$AD$50</f>
        <v>603.0413624489795</v>
      </c>
      <c r="L26" s="21">
        <v>1.15587</v>
      </c>
      <c r="M26" s="19">
        <v>215</v>
      </c>
      <c r="N26" s="19"/>
      <c r="O26" s="18">
        <f>'[6]Master'!$AJ$49+'[6]Master'!$AJ$50</f>
        <v>621.3944563265305</v>
      </c>
    </row>
    <row r="27" spans="2:15" ht="15">
      <c r="B27" s="14" t="s">
        <v>87</v>
      </c>
      <c r="C27" s="18">
        <f>'[6]Master'!$R$51+'[6]Master'!$R$52</f>
        <v>3</v>
      </c>
      <c r="D27" s="21">
        <v>1.0603799999999999</v>
      </c>
      <c r="E27" s="18">
        <f t="shared" si="0"/>
        <v>188.1967213114754</v>
      </c>
      <c r="F27" s="18"/>
      <c r="G27" s="18">
        <f t="shared" si="1"/>
        <v>191.37786131147539</v>
      </c>
      <c r="H27" s="21">
        <v>1.10367</v>
      </c>
      <c r="I27" s="18">
        <v>215</v>
      </c>
      <c r="J27" s="18"/>
      <c r="K27" s="18">
        <f>'[6]Master'!$AD$51+'[6]Master'!$AD$52:$AD$52</f>
        <v>1120.977926734694</v>
      </c>
      <c r="L27" s="21">
        <v>1.15587</v>
      </c>
      <c r="M27" s="19">
        <v>215</v>
      </c>
      <c r="N27" s="19"/>
      <c r="O27" s="18">
        <f>'[6]Master'!$AJ$51+'[6]Master'!$AJ$52</f>
        <v>1163.827734897959</v>
      </c>
    </row>
    <row r="28" spans="2:15" ht="15">
      <c r="B28" s="14" t="s">
        <v>88</v>
      </c>
      <c r="C28" s="18">
        <f>'[6]Master'!$R$53+'[6]Master'!$R$54</f>
        <v>8.357142857142856</v>
      </c>
      <c r="D28" s="21">
        <v>1.0603799999999999</v>
      </c>
      <c r="E28" s="18">
        <f t="shared" si="0"/>
        <v>188.1967213114754</v>
      </c>
      <c r="F28" s="18"/>
      <c r="G28" s="18">
        <f t="shared" si="1"/>
        <v>197.0584684543325</v>
      </c>
      <c r="H28" s="21">
        <v>1.10367</v>
      </c>
      <c r="I28" s="18">
        <v>215</v>
      </c>
      <c r="J28" s="18"/>
      <c r="K28" s="18">
        <f>'[6]Master'!$AD$53+'[6]Master'!$AD$54</f>
        <v>1662.9909072740522</v>
      </c>
      <c r="L28" s="21">
        <v>1.15587</v>
      </c>
      <c r="M28" s="19">
        <v>215</v>
      </c>
      <c r="N28" s="19"/>
      <c r="O28" s="18">
        <f>'[6]Master'!$AJ$53+'[6]Master'!$AJ$54</f>
        <v>1731.4761658746354</v>
      </c>
    </row>
    <row r="29" spans="2:15" ht="15">
      <c r="B29" s="14" t="s">
        <v>89</v>
      </c>
      <c r="C29" s="18">
        <f>'[6]Master'!$R$55+'[6]Master'!$R$56</f>
        <v>0</v>
      </c>
      <c r="D29" s="21">
        <v>1.0603799999999999</v>
      </c>
      <c r="E29" s="18">
        <f t="shared" si="0"/>
        <v>188.1967213114754</v>
      </c>
      <c r="F29" s="18"/>
      <c r="G29" s="18">
        <f t="shared" si="1"/>
        <v>188.1967213114754</v>
      </c>
      <c r="H29" s="21">
        <v>1.10367</v>
      </c>
      <c r="I29" s="18">
        <v>215</v>
      </c>
      <c r="J29" s="18"/>
      <c r="K29" s="18">
        <f>'[6]Master'!$AD$55+'[6]Master'!$AD$56</f>
        <v>20041.2828322449</v>
      </c>
      <c r="L29" s="21">
        <v>1.15587</v>
      </c>
      <c r="M29" s="19">
        <v>215</v>
      </c>
      <c r="N29" s="19"/>
      <c r="O29" s="18">
        <f>'[6]Master'!$AJ$55+'[6]Master'!$AJ$56</f>
        <v>20979.001501632654</v>
      </c>
    </row>
    <row r="30" spans="2:15" ht="15">
      <c r="B30" s="14" t="s">
        <v>90</v>
      </c>
      <c r="C30" s="18">
        <f>'[6]Master'!$R$57+'[6]Master'!$R$58</f>
        <v>4224.428571428572</v>
      </c>
      <c r="D30" s="21">
        <v>1.0603799999999999</v>
      </c>
      <c r="E30" s="18">
        <f t="shared" si="0"/>
        <v>188.1967213114754</v>
      </c>
      <c r="F30" s="18"/>
      <c r="G30" s="18">
        <f t="shared" si="1"/>
        <v>4667.696289882904</v>
      </c>
      <c r="H30" s="21">
        <v>1.10367</v>
      </c>
      <c r="I30" s="18">
        <v>215</v>
      </c>
      <c r="J30" s="18"/>
      <c r="K30" s="18">
        <f>'[6]Master'!$AD$57+'[6]Master'!$AD$58</f>
        <v>20978.23370966777</v>
      </c>
      <c r="L30" s="21">
        <v>1.15587</v>
      </c>
      <c r="M30" s="19">
        <v>215</v>
      </c>
      <c r="N30" s="19"/>
      <c r="O30" s="18">
        <f>'[6]Master'!$AJ$57+'[6]Master'!$AJ$58</f>
        <v>21960.267107009964</v>
      </c>
    </row>
    <row r="31" spans="2:15" ht="15">
      <c r="B31" s="14" t="s">
        <v>91</v>
      </c>
      <c r="C31" s="18">
        <f>'[6]Master'!$R$59+'[6]Master'!$R$60</f>
        <v>4</v>
      </c>
      <c r="D31" s="21">
        <v>1.0603799999999999</v>
      </c>
      <c r="E31" s="18">
        <f t="shared" si="0"/>
        <v>188.1967213114754</v>
      </c>
      <c r="F31" s="18"/>
      <c r="G31" s="18">
        <f t="shared" si="1"/>
        <v>192.4382413114754</v>
      </c>
      <c r="H31" s="21">
        <v>1.10367</v>
      </c>
      <c r="I31" s="18">
        <v>215</v>
      </c>
      <c r="J31" s="18"/>
      <c r="K31" s="18">
        <f>'[6]Master'!$AD$59+'[6]Master'!$AD$60</f>
        <v>2632.0373</v>
      </c>
      <c r="L31" s="21">
        <v>1.15587</v>
      </c>
      <c r="M31" s="19">
        <v>215</v>
      </c>
      <c r="N31" s="19"/>
      <c r="O31" s="18">
        <f>'[6]Master'!$AJ$59+'[6]Master'!$AJ$60</f>
        <v>2746.3553</v>
      </c>
    </row>
    <row r="32" spans="2:15" ht="15">
      <c r="B32" s="14" t="s">
        <v>92</v>
      </c>
      <c r="C32" s="18">
        <f>'[6]Master'!$R$61+'[6]Master'!$R$62</f>
        <v>8.357142857142856</v>
      </c>
      <c r="D32" s="21">
        <v>1.0603799999999999</v>
      </c>
      <c r="E32" s="18">
        <f t="shared" si="0"/>
        <v>188.1967213114754</v>
      </c>
      <c r="F32" s="18"/>
      <c r="G32" s="18">
        <f t="shared" si="1"/>
        <v>197.0584684543325</v>
      </c>
      <c r="H32" s="21">
        <v>1.10367</v>
      </c>
      <c r="I32" s="18">
        <v>215</v>
      </c>
      <c r="J32" s="18"/>
      <c r="K32" s="18">
        <f>'[6]Master'!$AD$61+'[6]Master'!$AD$62</f>
        <v>7692.430212784256</v>
      </c>
      <c r="L32" s="21">
        <v>1.15587</v>
      </c>
      <c r="M32" s="19">
        <v>215</v>
      </c>
      <c r="N32" s="19"/>
      <c r="O32" s="18">
        <f>'[6]Master'!$AJ$61+'[6]Master'!$AJ$62</f>
        <v>8046.088332609329</v>
      </c>
    </row>
    <row r="33" spans="2:15" ht="15">
      <c r="B33" s="14" t="s">
        <v>93</v>
      </c>
      <c r="C33" s="18">
        <f>'[6]Master'!$R$63+'[6]Master'!$R$64</f>
        <v>11.142857142857142</v>
      </c>
      <c r="D33" s="21">
        <v>1.0603799999999999</v>
      </c>
      <c r="E33" s="18">
        <f t="shared" si="0"/>
        <v>188.1967213114754</v>
      </c>
      <c r="F33" s="18"/>
      <c r="G33" s="18">
        <f t="shared" si="1"/>
        <v>200.01238416861824</v>
      </c>
      <c r="H33" s="21">
        <v>1.10367</v>
      </c>
      <c r="I33" s="18">
        <v>215</v>
      </c>
      <c r="J33" s="18"/>
      <c r="K33" s="18">
        <f>'[6]Master'!$AD$63+'[6]Master'!$AD$64</f>
        <v>614.3161720116618</v>
      </c>
      <c r="L33" s="21">
        <v>1.15587</v>
      </c>
      <c r="M33" s="19">
        <v>215</v>
      </c>
      <c r="N33" s="19"/>
      <c r="O33" s="18">
        <f>'[6]Master'!$AJ$63+'[6]Master'!$AJ$64</f>
        <v>633.202527696793</v>
      </c>
    </row>
    <row r="34" spans="2:15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ht="12.7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</row>
    <row r="36" spans="2:15" ht="15">
      <c r="B36" s="116"/>
      <c r="C36" s="100"/>
      <c r="D36" s="101"/>
      <c r="E36" s="100"/>
      <c r="F36" s="100"/>
      <c r="G36" s="100"/>
      <c r="H36" s="101"/>
      <c r="I36" s="100"/>
      <c r="J36" s="100"/>
      <c r="K36" s="100"/>
      <c r="L36" s="101"/>
      <c r="M36" s="100"/>
      <c r="N36" s="100"/>
      <c r="O36" s="117"/>
    </row>
    <row r="37" spans="2:15" ht="16.5">
      <c r="B37" s="118" t="s">
        <v>47</v>
      </c>
      <c r="C37" s="119">
        <f>SUM(C23:C34)</f>
        <v>14088.142857142859</v>
      </c>
      <c r="D37" s="120"/>
      <c r="E37" s="121"/>
      <c r="F37" s="121"/>
      <c r="G37" s="119">
        <f>SUM(G23:G34)</f>
        <v>17008.94885728337</v>
      </c>
      <c r="H37" s="120"/>
      <c r="I37" s="121"/>
      <c r="J37" s="121"/>
      <c r="K37" s="119"/>
      <c r="L37" s="120"/>
      <c r="M37" s="121"/>
      <c r="N37" s="121"/>
      <c r="O37" s="117"/>
    </row>
    <row r="38" spans="2:15" ht="15">
      <c r="B38" s="122"/>
      <c r="C38" s="123"/>
      <c r="D38" s="124"/>
      <c r="E38" s="123"/>
      <c r="F38" s="123"/>
      <c r="G38" s="123"/>
      <c r="H38" s="124"/>
      <c r="I38" s="123"/>
      <c r="J38" s="123"/>
      <c r="K38" s="123"/>
      <c r="L38" s="124"/>
      <c r="M38" s="123"/>
      <c r="N38" s="123"/>
      <c r="O38" s="125"/>
    </row>
    <row r="41" spans="2:15" ht="19.5">
      <c r="B41" s="126" t="s">
        <v>48</v>
      </c>
      <c r="C41" s="4"/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</row>
    <row r="44" spans="2:15" ht="15">
      <c r="B44" s="132" t="s">
        <v>21</v>
      </c>
      <c r="C44" s="133" t="s">
        <v>2</v>
      </c>
      <c r="D44" s="89" t="s">
        <v>3</v>
      </c>
      <c r="E44" s="139" t="s">
        <v>4</v>
      </c>
      <c r="F44" s="89" t="s">
        <v>6</v>
      </c>
      <c r="G44" s="134" t="s">
        <v>5</v>
      </c>
      <c r="H44" s="89" t="s">
        <v>3</v>
      </c>
      <c r="I44" s="89" t="s">
        <v>4</v>
      </c>
      <c r="J44" s="89" t="s">
        <v>6</v>
      </c>
      <c r="K44" s="134" t="s">
        <v>5</v>
      </c>
      <c r="L44" s="89" t="s">
        <v>3</v>
      </c>
      <c r="M44" s="89" t="s">
        <v>4</v>
      </c>
      <c r="N44" s="89" t="s">
        <v>6</v>
      </c>
      <c r="O44" s="135" t="s">
        <v>5</v>
      </c>
    </row>
    <row r="45" spans="2:15" ht="15">
      <c r="B45" s="92"/>
      <c r="C45" s="93" t="s">
        <v>7</v>
      </c>
      <c r="D45" s="94" t="s">
        <v>8</v>
      </c>
      <c r="E45" s="94" t="s">
        <v>9</v>
      </c>
      <c r="F45" s="94" t="s">
        <v>11</v>
      </c>
      <c r="G45" s="93" t="s">
        <v>10</v>
      </c>
      <c r="H45" s="94" t="s">
        <v>8</v>
      </c>
      <c r="I45" s="94" t="s">
        <v>9</v>
      </c>
      <c r="J45" s="94" t="s">
        <v>11</v>
      </c>
      <c r="K45" s="93" t="s">
        <v>12</v>
      </c>
      <c r="L45" s="94" t="s">
        <v>8</v>
      </c>
      <c r="M45" s="94" t="s">
        <v>9</v>
      </c>
      <c r="N45" s="94" t="s">
        <v>11</v>
      </c>
      <c r="O45" s="95" t="s">
        <v>13</v>
      </c>
    </row>
    <row r="46" spans="2:15" ht="15">
      <c r="B46" s="92"/>
      <c r="C46" s="97" t="s">
        <v>14</v>
      </c>
      <c r="D46" s="97" t="s">
        <v>14</v>
      </c>
      <c r="E46" s="97" t="s">
        <v>14</v>
      </c>
      <c r="F46" s="97" t="s">
        <v>73</v>
      </c>
      <c r="G46" s="97" t="s">
        <v>14</v>
      </c>
      <c r="H46" s="97" t="s">
        <v>74</v>
      </c>
      <c r="I46" s="97" t="s">
        <v>74</v>
      </c>
      <c r="J46" s="97" t="s">
        <v>74</v>
      </c>
      <c r="K46" s="97" t="s">
        <v>74</v>
      </c>
      <c r="L46" s="97" t="s">
        <v>94</v>
      </c>
      <c r="M46" s="97" t="s">
        <v>94</v>
      </c>
      <c r="N46" s="97" t="s">
        <v>94</v>
      </c>
      <c r="O46" s="98" t="s">
        <v>94</v>
      </c>
    </row>
    <row r="47" spans="2:15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ht="12.75">
      <c r="B48" s="53" t="s">
        <v>54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2:15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s="12" customFormat="1" ht="15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3"/>
    </row>
    <row r="51" spans="2:15" ht="15">
      <c r="B51" s="99"/>
      <c r="C51" s="100"/>
      <c r="D51" s="101"/>
      <c r="E51" s="100"/>
      <c r="F51" s="100"/>
      <c r="G51" s="100"/>
      <c r="H51" s="101"/>
      <c r="I51" s="100"/>
      <c r="J51" s="100"/>
      <c r="K51" s="100"/>
      <c r="L51" s="101"/>
      <c r="M51" s="100"/>
      <c r="N51" s="100"/>
      <c r="O51" s="102"/>
    </row>
    <row r="52" spans="2:15" ht="16.5">
      <c r="B52" s="103" t="s">
        <v>47</v>
      </c>
      <c r="C52" s="104">
        <f>SUM(C47:C48)</f>
        <v>0</v>
      </c>
      <c r="D52" s="101"/>
      <c r="E52" s="100"/>
      <c r="F52" s="100"/>
      <c r="G52" s="104">
        <f>SUM(G47:G48)</f>
        <v>0</v>
      </c>
      <c r="H52" s="101"/>
      <c r="I52" s="100"/>
      <c r="J52" s="100"/>
      <c r="K52" s="104">
        <f>SUM(K47:K48)</f>
        <v>0</v>
      </c>
      <c r="L52" s="101"/>
      <c r="M52" s="100"/>
      <c r="N52" s="100"/>
      <c r="O52" s="102"/>
    </row>
    <row r="53" spans="2:15" ht="15">
      <c r="B53" s="105"/>
      <c r="C53" s="106"/>
      <c r="D53" s="107"/>
      <c r="E53" s="106"/>
      <c r="F53" s="106"/>
      <c r="G53" s="106"/>
      <c r="H53" s="107"/>
      <c r="I53" s="106"/>
      <c r="J53" s="106"/>
      <c r="K53" s="106"/>
      <c r="L53" s="107"/>
      <c r="M53" s="106"/>
      <c r="N53" s="106"/>
      <c r="O53" s="108"/>
    </row>
    <row r="57" spans="2:15" ht="19.5">
      <c r="B57" s="126" t="s">
        <v>49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9" spans="2:13" ht="15">
      <c r="B59" s="140"/>
      <c r="C59" s="141"/>
      <c r="D59" s="142" t="s">
        <v>24</v>
      </c>
      <c r="E59" s="142"/>
      <c r="F59" s="142"/>
      <c r="G59" s="142"/>
      <c r="H59" s="142"/>
      <c r="I59" s="142"/>
      <c r="J59" s="142"/>
      <c r="K59" s="143"/>
      <c r="L59" s="144" t="s">
        <v>25</v>
      </c>
      <c r="M59" s="145"/>
    </row>
    <row r="60" spans="2:16" ht="15">
      <c r="B60" s="146" t="s">
        <v>26</v>
      </c>
      <c r="C60" s="147" t="s">
        <v>2</v>
      </c>
      <c r="D60" s="148" t="s">
        <v>27</v>
      </c>
      <c r="E60" s="146" t="s">
        <v>28</v>
      </c>
      <c r="F60" s="146" t="s">
        <v>29</v>
      </c>
      <c r="G60" s="146" t="s">
        <v>30</v>
      </c>
      <c r="H60" s="146" t="s">
        <v>31</v>
      </c>
      <c r="I60" s="149" t="s">
        <v>32</v>
      </c>
      <c r="J60" s="149" t="s">
        <v>33</v>
      </c>
      <c r="K60" s="149" t="s">
        <v>34</v>
      </c>
      <c r="L60" s="149" t="s">
        <v>35</v>
      </c>
      <c r="M60" s="150" t="s">
        <v>5</v>
      </c>
      <c r="N60" s="8"/>
      <c r="O60" s="8"/>
      <c r="P60" s="8"/>
    </row>
    <row r="61" spans="2:16" ht="15">
      <c r="B61" s="146" t="s">
        <v>36</v>
      </c>
      <c r="C61" s="147" t="s">
        <v>7</v>
      </c>
      <c r="D61" s="148" t="s">
        <v>37</v>
      </c>
      <c r="E61" s="146" t="s">
        <v>37</v>
      </c>
      <c r="F61" s="146" t="s">
        <v>37</v>
      </c>
      <c r="G61" s="146" t="s">
        <v>37</v>
      </c>
      <c r="H61" s="146" t="s">
        <v>38</v>
      </c>
      <c r="I61" s="149" t="s">
        <v>38</v>
      </c>
      <c r="J61" s="149" t="s">
        <v>39</v>
      </c>
      <c r="K61" s="149" t="s">
        <v>39</v>
      </c>
      <c r="L61" s="149" t="s">
        <v>40</v>
      </c>
      <c r="M61" s="149" t="s">
        <v>41</v>
      </c>
      <c r="N61" s="8"/>
      <c r="O61" s="8"/>
      <c r="P61" s="8"/>
    </row>
    <row r="62" spans="2:16" ht="15">
      <c r="B62" s="151"/>
      <c r="C62" s="147" t="s">
        <v>14</v>
      </c>
      <c r="D62" s="152" t="s">
        <v>14</v>
      </c>
      <c r="E62" s="149" t="s">
        <v>14</v>
      </c>
      <c r="F62" s="149" t="s">
        <v>14</v>
      </c>
      <c r="G62" s="149" t="s">
        <v>14</v>
      </c>
      <c r="H62" s="149" t="s">
        <v>14</v>
      </c>
      <c r="I62" s="149" t="s">
        <v>14</v>
      </c>
      <c r="J62" s="149" t="s">
        <v>14</v>
      </c>
      <c r="K62" s="149" t="s">
        <v>14</v>
      </c>
      <c r="L62" s="149" t="s">
        <v>14</v>
      </c>
      <c r="M62" s="149" t="s">
        <v>14</v>
      </c>
      <c r="N62" s="8"/>
      <c r="O62" s="8"/>
      <c r="P62" s="8"/>
    </row>
    <row r="63" spans="1:13" s="10" customFormat="1" ht="15">
      <c r="A63" s="9"/>
      <c r="B63" s="22" t="s">
        <v>68</v>
      </c>
      <c r="C63" s="25"/>
      <c r="D63" s="26"/>
      <c r="E63" s="27">
        <v>637.9700864130001</v>
      </c>
      <c r="F63" s="28"/>
      <c r="G63" s="28"/>
      <c r="H63" s="26"/>
      <c r="I63" s="28"/>
      <c r="J63" s="28"/>
      <c r="K63" s="28"/>
      <c r="L63" s="26"/>
      <c r="M63" s="28"/>
    </row>
    <row r="64" spans="1:13" s="10" customFormat="1" ht="15">
      <c r="A64" s="9"/>
      <c r="B64" s="23" t="s">
        <v>69</v>
      </c>
      <c r="C64" s="29"/>
      <c r="D64" s="30"/>
      <c r="E64" s="31">
        <v>96.866784927</v>
      </c>
      <c r="F64" s="29"/>
      <c r="G64" s="29"/>
      <c r="H64" s="30"/>
      <c r="I64" s="29"/>
      <c r="J64" s="29"/>
      <c r="K64" s="29"/>
      <c r="L64" s="30"/>
      <c r="M64" s="29"/>
    </row>
    <row r="65" spans="1:13" s="10" customFormat="1" ht="15">
      <c r="A65" s="9"/>
      <c r="B65" s="23" t="s">
        <v>70</v>
      </c>
      <c r="C65" s="29">
        <v>809148</v>
      </c>
      <c r="D65" s="32">
        <v>0</v>
      </c>
      <c r="E65" s="31">
        <v>11.9</v>
      </c>
      <c r="F65" s="29"/>
      <c r="G65" s="29"/>
      <c r="H65" s="33">
        <v>34.3</v>
      </c>
      <c r="I65" s="33">
        <v>43.5</v>
      </c>
      <c r="J65" s="33">
        <v>220</v>
      </c>
      <c r="K65" s="33">
        <v>28</v>
      </c>
      <c r="L65" s="30" t="s">
        <v>96</v>
      </c>
      <c r="M65" s="29">
        <f>'[7]Gatwick'!$J$22</f>
        <v>100321.40563200001</v>
      </c>
    </row>
    <row r="66" spans="1:13" s="10" customFormat="1" ht="15">
      <c r="A66" s="9"/>
      <c r="B66" s="23" t="s">
        <v>71</v>
      </c>
      <c r="C66" s="29"/>
      <c r="D66" s="30"/>
      <c r="E66" s="31">
        <v>637.9700864130001</v>
      </c>
      <c r="F66" s="29"/>
      <c r="G66" s="29"/>
      <c r="H66" s="30"/>
      <c r="I66" s="29"/>
      <c r="J66" s="29"/>
      <c r="K66" s="29"/>
      <c r="L66" s="30"/>
      <c r="M66" s="29"/>
    </row>
    <row r="67" spans="2:13" s="10" customFormat="1" ht="15">
      <c r="B67" s="24" t="s">
        <v>95</v>
      </c>
      <c r="C67" s="34">
        <f>(M67/(D67+E67))*100</f>
        <v>1346258.3333333333</v>
      </c>
      <c r="D67" s="35">
        <v>9.7</v>
      </c>
      <c r="E67" s="35">
        <v>11.9</v>
      </c>
      <c r="F67" s="36"/>
      <c r="G67" s="36"/>
      <c r="H67" s="37"/>
      <c r="I67" s="36"/>
      <c r="J67" s="36"/>
      <c r="K67" s="36"/>
      <c r="L67" s="37"/>
      <c r="M67" s="36">
        <f>247173.03+43618.77</f>
        <v>290791.8</v>
      </c>
    </row>
    <row r="68" spans="2:16" s="10" customFormat="1" ht="15"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  <c r="N68" s="11"/>
      <c r="O68" s="11"/>
      <c r="P68" s="11"/>
    </row>
    <row r="69" spans="2:16" ht="15">
      <c r="B69" s="153"/>
      <c r="C69" s="154"/>
      <c r="D69" s="155"/>
      <c r="E69" s="155"/>
      <c r="F69" s="155"/>
      <c r="G69" s="155"/>
      <c r="H69" s="155"/>
      <c r="I69" s="155"/>
      <c r="J69" s="155"/>
      <c r="K69" s="155"/>
      <c r="L69" s="155"/>
      <c r="M69" s="156"/>
      <c r="N69" s="8"/>
      <c r="O69" s="8"/>
      <c r="P69" s="8"/>
    </row>
    <row r="70" spans="2:16" ht="15">
      <c r="B70" s="157" t="s">
        <v>44</v>
      </c>
      <c r="C70" s="154">
        <f>SUM(C63:C67)</f>
        <v>2155406.333333333</v>
      </c>
      <c r="D70" s="154"/>
      <c r="E70" s="154"/>
      <c r="F70" s="154"/>
      <c r="G70" s="154"/>
      <c r="H70" s="154"/>
      <c r="I70" s="154"/>
      <c r="J70" s="154"/>
      <c r="K70" s="154"/>
      <c r="L70" s="154"/>
      <c r="M70" s="158">
        <f>SUM(M63:M67)</f>
        <v>391113.205632</v>
      </c>
      <c r="N70" s="8"/>
      <c r="O70" s="8"/>
      <c r="P70" s="8"/>
    </row>
    <row r="71" spans="2:16" ht="15">
      <c r="B71" s="159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1"/>
      <c r="N71" s="8"/>
      <c r="O71" s="8"/>
      <c r="P71" s="8"/>
    </row>
    <row r="72" spans="4:16" ht="15">
      <c r="D72" s="56"/>
      <c r="E72" s="57"/>
      <c r="F72" s="57"/>
      <c r="G72" s="57"/>
      <c r="H72" s="57"/>
      <c r="I72" s="57"/>
      <c r="J72" s="57"/>
      <c r="K72" s="57"/>
      <c r="L72" s="57"/>
      <c r="M72" s="58"/>
      <c r="N72" s="8"/>
      <c r="O72" s="8"/>
      <c r="P72" s="8"/>
    </row>
    <row r="73" spans="4:13" ht="15">
      <c r="D73" s="162" t="s">
        <v>24</v>
      </c>
      <c r="E73" s="163"/>
      <c r="F73" s="163"/>
      <c r="G73" s="163"/>
      <c r="H73" s="163"/>
      <c r="I73" s="163"/>
      <c r="J73" s="163"/>
      <c r="K73" s="164"/>
      <c r="L73" s="165" t="s">
        <v>25</v>
      </c>
      <c r="M73" s="166"/>
    </row>
    <row r="74" spans="4:13" ht="15">
      <c r="D74" s="167" t="s">
        <v>27</v>
      </c>
      <c r="E74" s="146" t="s">
        <v>28</v>
      </c>
      <c r="F74" s="146" t="s">
        <v>29</v>
      </c>
      <c r="G74" s="146" t="s">
        <v>30</v>
      </c>
      <c r="H74" s="146" t="s">
        <v>31</v>
      </c>
      <c r="I74" s="149" t="s">
        <v>32</v>
      </c>
      <c r="J74" s="149" t="s">
        <v>33</v>
      </c>
      <c r="K74" s="149" t="s">
        <v>34</v>
      </c>
      <c r="L74" s="149" t="s">
        <v>35</v>
      </c>
      <c r="M74" s="168" t="s">
        <v>5</v>
      </c>
    </row>
    <row r="75" spans="4:13" ht="15">
      <c r="D75" s="167" t="s">
        <v>37</v>
      </c>
      <c r="E75" s="146" t="s">
        <v>37</v>
      </c>
      <c r="F75" s="146" t="s">
        <v>37</v>
      </c>
      <c r="G75" s="146" t="s">
        <v>37</v>
      </c>
      <c r="H75" s="146" t="s">
        <v>38</v>
      </c>
      <c r="I75" s="149" t="s">
        <v>38</v>
      </c>
      <c r="J75" s="149" t="s">
        <v>39</v>
      </c>
      <c r="K75" s="149" t="s">
        <v>39</v>
      </c>
      <c r="L75" s="149" t="s">
        <v>40</v>
      </c>
      <c r="M75" s="166" t="s">
        <v>42</v>
      </c>
    </row>
    <row r="76" spans="4:13" ht="15">
      <c r="D76" s="169" t="s">
        <v>74</v>
      </c>
      <c r="E76" s="149" t="s">
        <v>74</v>
      </c>
      <c r="F76" s="149" t="s">
        <v>74</v>
      </c>
      <c r="G76" s="149" t="s">
        <v>74</v>
      </c>
      <c r="H76" s="149" t="s">
        <v>74</v>
      </c>
      <c r="I76" s="149" t="s">
        <v>74</v>
      </c>
      <c r="J76" s="149" t="s">
        <v>74</v>
      </c>
      <c r="K76" s="149" t="s">
        <v>74</v>
      </c>
      <c r="L76" s="149" t="s">
        <v>74</v>
      </c>
      <c r="M76" s="166" t="s">
        <v>74</v>
      </c>
    </row>
    <row r="77" spans="1:13" s="10" customFormat="1" ht="15">
      <c r="A77" s="9"/>
      <c r="D77" s="26"/>
      <c r="E77" s="38">
        <v>696.87</v>
      </c>
      <c r="F77" s="28"/>
      <c r="G77" s="28"/>
      <c r="H77" s="26"/>
      <c r="I77" s="28"/>
      <c r="J77" s="28"/>
      <c r="K77" s="28"/>
      <c r="L77" s="26"/>
      <c r="M77" s="39"/>
    </row>
    <row r="78" spans="1:13" s="10" customFormat="1" ht="15">
      <c r="A78" s="9"/>
      <c r="D78" s="30"/>
      <c r="E78" s="33">
        <v>105.81</v>
      </c>
      <c r="F78" s="29"/>
      <c r="G78" s="29"/>
      <c r="H78" s="30"/>
      <c r="I78" s="29"/>
      <c r="J78" s="29"/>
      <c r="K78" s="29"/>
      <c r="L78" s="30"/>
      <c r="M78" s="40">
        <f>15000*(E78/100)</f>
        <v>15871.5</v>
      </c>
    </row>
    <row r="79" spans="1:13" s="10" customFormat="1" ht="15">
      <c r="A79" s="9"/>
      <c r="D79" s="32">
        <v>0</v>
      </c>
      <c r="E79" s="31">
        <v>13</v>
      </c>
      <c r="F79" s="29"/>
      <c r="G79" s="29"/>
      <c r="H79" s="33">
        <v>37.47</v>
      </c>
      <c r="I79" s="33">
        <v>47.52</v>
      </c>
      <c r="J79" s="33">
        <v>220</v>
      </c>
      <c r="K79" s="33">
        <v>28</v>
      </c>
      <c r="L79" s="30" t="s">
        <v>97</v>
      </c>
      <c r="M79" s="29">
        <v>109594.04751648</v>
      </c>
    </row>
    <row r="80" spans="1:13" s="10" customFormat="1" ht="15">
      <c r="A80" s="9"/>
      <c r="D80" s="30"/>
      <c r="E80" s="33">
        <v>696.87</v>
      </c>
      <c r="F80" s="29"/>
      <c r="G80" s="29"/>
      <c r="H80" s="30"/>
      <c r="I80" s="29"/>
      <c r="J80" s="29"/>
      <c r="K80" s="29"/>
      <c r="L80" s="30"/>
      <c r="M80" s="40"/>
    </row>
    <row r="81" spans="1:13" s="10" customFormat="1" ht="15">
      <c r="A81" s="9"/>
      <c r="D81" s="42">
        <v>10.6</v>
      </c>
      <c r="E81" s="43">
        <v>13</v>
      </c>
      <c r="F81" s="44"/>
      <c r="G81" s="44"/>
      <c r="H81" s="45"/>
      <c r="I81" s="44"/>
      <c r="J81" s="44"/>
      <c r="K81" s="44"/>
      <c r="L81" s="45"/>
      <c r="M81" s="44">
        <f>(C70*(D81+E81))/100</f>
        <v>508675.89466666663</v>
      </c>
    </row>
    <row r="82" spans="4:13" ht="12.75">
      <c r="D82" s="62"/>
      <c r="E82" s="63"/>
      <c r="F82" s="63"/>
      <c r="G82" s="63"/>
      <c r="H82" s="63"/>
      <c r="I82" s="63"/>
      <c r="J82" s="63"/>
      <c r="K82" s="63"/>
      <c r="L82" s="63"/>
      <c r="M82" s="64"/>
    </row>
    <row r="83" spans="4:13" ht="15">
      <c r="D83" s="170"/>
      <c r="E83" s="155"/>
      <c r="F83" s="155"/>
      <c r="G83" s="155"/>
      <c r="H83" s="155"/>
      <c r="I83" s="155"/>
      <c r="J83" s="155"/>
      <c r="K83" s="155"/>
      <c r="L83" s="155"/>
      <c r="M83" s="156"/>
    </row>
    <row r="84" spans="4:13" ht="15">
      <c r="D84" s="171"/>
      <c r="E84" s="154"/>
      <c r="F84" s="154"/>
      <c r="G84" s="154"/>
      <c r="H84" s="154"/>
      <c r="I84" s="154"/>
      <c r="J84" s="154"/>
      <c r="K84" s="154"/>
      <c r="L84" s="154"/>
      <c r="M84" s="158">
        <f>SUM(M77:M81)</f>
        <v>634141.4421831466</v>
      </c>
    </row>
    <row r="85" spans="4:13" ht="15">
      <c r="D85" s="172"/>
      <c r="E85" s="160"/>
      <c r="F85" s="160"/>
      <c r="G85" s="160"/>
      <c r="H85" s="160"/>
      <c r="I85" s="160"/>
      <c r="J85" s="160"/>
      <c r="K85" s="160"/>
      <c r="L85" s="160"/>
      <c r="M85" s="161"/>
    </row>
    <row r="86" spans="4:13" ht="12.75">
      <c r="D86" s="56"/>
      <c r="E86" s="57"/>
      <c r="F86" s="57"/>
      <c r="G86" s="57"/>
      <c r="H86" s="57"/>
      <c r="I86" s="57"/>
      <c r="J86" s="57"/>
      <c r="K86" s="57"/>
      <c r="L86" s="57"/>
      <c r="M86" s="58"/>
    </row>
    <row r="87" spans="4:13" ht="15">
      <c r="D87" s="173" t="s">
        <v>24</v>
      </c>
      <c r="E87" s="174"/>
      <c r="F87" s="174"/>
      <c r="G87" s="174"/>
      <c r="H87" s="174"/>
      <c r="I87" s="174"/>
      <c r="J87" s="174"/>
      <c r="K87" s="175"/>
      <c r="L87" s="176" t="s">
        <v>25</v>
      </c>
      <c r="M87" s="177"/>
    </row>
    <row r="88" spans="4:13" ht="15">
      <c r="D88" s="146" t="s">
        <v>27</v>
      </c>
      <c r="E88" s="146" t="s">
        <v>28</v>
      </c>
      <c r="F88" s="146" t="s">
        <v>29</v>
      </c>
      <c r="G88" s="146" t="s">
        <v>30</v>
      </c>
      <c r="H88" s="146" t="s">
        <v>31</v>
      </c>
      <c r="I88" s="149" t="s">
        <v>32</v>
      </c>
      <c r="J88" s="149" t="s">
        <v>33</v>
      </c>
      <c r="K88" s="149" t="s">
        <v>34</v>
      </c>
      <c r="L88" s="149" t="s">
        <v>35</v>
      </c>
      <c r="M88" s="149" t="s">
        <v>5</v>
      </c>
    </row>
    <row r="89" spans="4:13" ht="15">
      <c r="D89" s="146" t="s">
        <v>37</v>
      </c>
      <c r="E89" s="146" t="s">
        <v>37</v>
      </c>
      <c r="F89" s="146" t="s">
        <v>37</v>
      </c>
      <c r="G89" s="146" t="s">
        <v>37</v>
      </c>
      <c r="H89" s="146" t="s">
        <v>38</v>
      </c>
      <c r="I89" s="149" t="s">
        <v>38</v>
      </c>
      <c r="J89" s="149" t="s">
        <v>39</v>
      </c>
      <c r="K89" s="149" t="s">
        <v>39</v>
      </c>
      <c r="L89" s="149" t="s">
        <v>40</v>
      </c>
      <c r="M89" s="149" t="s">
        <v>43</v>
      </c>
    </row>
    <row r="90" spans="4:13" ht="15">
      <c r="D90" s="149" t="s">
        <v>94</v>
      </c>
      <c r="E90" s="149" t="s">
        <v>94</v>
      </c>
      <c r="F90" s="149" t="s">
        <v>94</v>
      </c>
      <c r="G90" s="149" t="s">
        <v>94</v>
      </c>
      <c r="H90" s="149" t="s">
        <v>94</v>
      </c>
      <c r="I90" s="149" t="s">
        <v>94</v>
      </c>
      <c r="J90" s="149" t="s">
        <v>94</v>
      </c>
      <c r="K90" s="149" t="s">
        <v>94</v>
      </c>
      <c r="L90" s="149" t="s">
        <v>94</v>
      </c>
      <c r="M90" s="149" t="s">
        <v>94</v>
      </c>
    </row>
    <row r="91" spans="1:13" s="10" customFormat="1" ht="15">
      <c r="A91" s="9"/>
      <c r="D91" s="26"/>
      <c r="E91" s="38">
        <v>754.5437494069623</v>
      </c>
      <c r="F91" s="28"/>
      <c r="G91" s="28"/>
      <c r="H91" s="26"/>
      <c r="I91" s="28"/>
      <c r="J91" s="28"/>
      <c r="K91" s="28"/>
      <c r="L91" s="26"/>
      <c r="M91" s="39"/>
    </row>
    <row r="92" spans="1:13" s="10" customFormat="1" ht="15">
      <c r="A92" s="9"/>
      <c r="D92" s="30"/>
      <c r="E92" s="33">
        <v>114.56685610883059</v>
      </c>
      <c r="F92" s="29"/>
      <c r="G92" s="29"/>
      <c r="H92" s="30"/>
      <c r="I92" s="29"/>
      <c r="J92" s="29"/>
      <c r="K92" s="29"/>
      <c r="L92" s="30"/>
      <c r="M92" s="40">
        <f>(300*365)*(E92/100)</f>
        <v>125450.7074391695</v>
      </c>
    </row>
    <row r="93" spans="1:13" s="10" customFormat="1" ht="15">
      <c r="A93" s="9"/>
      <c r="D93" s="32">
        <v>0</v>
      </c>
      <c r="E93" s="31">
        <v>14.08</v>
      </c>
      <c r="F93" s="29"/>
      <c r="G93" s="29"/>
      <c r="H93" s="33">
        <v>40.57</v>
      </c>
      <c r="I93" s="33">
        <v>51.45</v>
      </c>
      <c r="J93" s="33">
        <v>220</v>
      </c>
      <c r="K93" s="33">
        <v>28</v>
      </c>
      <c r="L93" s="30" t="s">
        <v>98</v>
      </c>
      <c r="M93" s="29">
        <f>'[7]Gatwick'!$J$48</f>
        <v>118682.59204799999</v>
      </c>
    </row>
    <row r="94" spans="1:13" s="10" customFormat="1" ht="15">
      <c r="A94" s="9"/>
      <c r="D94" s="30"/>
      <c r="E94" s="33">
        <v>754.5437494069623</v>
      </c>
      <c r="F94" s="29"/>
      <c r="G94" s="29"/>
      <c r="H94" s="30"/>
      <c r="I94" s="29"/>
      <c r="J94" s="29"/>
      <c r="K94" s="29"/>
      <c r="L94" s="30"/>
      <c r="M94" s="40"/>
    </row>
    <row r="95" spans="1:13" s="10" customFormat="1" ht="15">
      <c r="A95" s="9"/>
      <c r="D95" s="35">
        <v>11.48</v>
      </c>
      <c r="E95" s="41">
        <v>14.08</v>
      </c>
      <c r="F95" s="36"/>
      <c r="G95" s="36"/>
      <c r="H95" s="37"/>
      <c r="I95" s="36"/>
      <c r="J95" s="36"/>
      <c r="K95" s="36"/>
      <c r="L95" s="37"/>
      <c r="M95" s="36">
        <f>(C73*(D95+E95))/100</f>
        <v>0</v>
      </c>
    </row>
    <row r="96" spans="4:13" s="10" customFormat="1" ht="14.25">
      <c r="D96" s="50"/>
      <c r="E96" s="51"/>
      <c r="F96" s="51"/>
      <c r="G96" s="51"/>
      <c r="H96" s="51"/>
      <c r="I96" s="51"/>
      <c r="J96" s="51"/>
      <c r="K96" s="51"/>
      <c r="L96" s="51"/>
      <c r="M96" s="52"/>
    </row>
    <row r="97" spans="4:13" ht="15">
      <c r="D97" s="170"/>
      <c r="E97" s="155"/>
      <c r="F97" s="155"/>
      <c r="G97" s="155"/>
      <c r="H97" s="155"/>
      <c r="I97" s="155"/>
      <c r="J97" s="155"/>
      <c r="K97" s="155"/>
      <c r="L97" s="155"/>
      <c r="M97" s="156"/>
    </row>
    <row r="98" spans="4:13" ht="15">
      <c r="D98" s="171"/>
      <c r="E98" s="154"/>
      <c r="F98" s="154"/>
      <c r="G98" s="154"/>
      <c r="H98" s="154"/>
      <c r="I98" s="154"/>
      <c r="J98" s="154"/>
      <c r="K98" s="154"/>
      <c r="L98" s="154"/>
      <c r="M98" s="158">
        <f>SUM(M91:M95)</f>
        <v>244133.29948716948</v>
      </c>
    </row>
    <row r="99" spans="4:13" ht="15">
      <c r="D99" s="172"/>
      <c r="E99" s="160"/>
      <c r="F99" s="160"/>
      <c r="G99" s="160"/>
      <c r="H99" s="160"/>
      <c r="I99" s="160"/>
      <c r="J99" s="160"/>
      <c r="K99" s="160"/>
      <c r="L99" s="160"/>
      <c r="M99" s="161"/>
    </row>
  </sheetData>
  <sheetProtection/>
  <mergeCells count="16">
    <mergeCell ref="B8:B10"/>
    <mergeCell ref="B18:O18"/>
    <mergeCell ref="B19:O19"/>
    <mergeCell ref="B3:O3"/>
    <mergeCell ref="B44:B46"/>
    <mergeCell ref="D72:M72"/>
    <mergeCell ref="B35:O35"/>
    <mergeCell ref="B14:O14"/>
    <mergeCell ref="B50:O50"/>
    <mergeCell ref="D96:M96"/>
    <mergeCell ref="B12:O12"/>
    <mergeCell ref="B48:O48"/>
    <mergeCell ref="B20:B22"/>
    <mergeCell ref="D86:M86"/>
    <mergeCell ref="B68:M68"/>
    <mergeCell ref="D82:M82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2"/>
  <sheetViews>
    <sheetView tabSelected="1" zoomScale="40" zoomScaleNormal="40" zoomScalePageLayoutView="0" workbookViewId="0" topLeftCell="A1">
      <selection activeCell="B2" sqref="B2"/>
    </sheetView>
  </sheetViews>
  <sheetFormatPr defaultColWidth="7.21484375" defaultRowHeight="15"/>
  <cols>
    <col min="1" max="1" width="8.88671875" style="1" customWidth="1"/>
    <col min="2" max="2" width="37.5546875" style="1" customWidth="1"/>
    <col min="3" max="15" width="15.21484375" style="1" customWidth="1"/>
    <col min="16" max="16384" width="7.21484375" style="1" customWidth="1"/>
  </cols>
  <sheetData>
    <row r="2" ht="21" customHeight="1">
      <c r="B2" s="128" t="s">
        <v>72</v>
      </c>
    </row>
    <row r="3" spans="2:15" ht="21" customHeight="1">
      <c r="B3" s="127" t="s">
        <v>50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ht="12.75">
      <c r="M4" s="7"/>
    </row>
    <row r="5" ht="19.5">
      <c r="B5" s="126" t="s">
        <v>46</v>
      </c>
    </row>
    <row r="6" ht="20.25">
      <c r="B6" s="3"/>
    </row>
    <row r="7" spans="2:15" ht="16.5">
      <c r="B7" s="83" t="s">
        <v>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</row>
    <row r="8" spans="2:15" ht="15">
      <c r="B8" s="86" t="s">
        <v>18</v>
      </c>
      <c r="C8" s="87" t="s">
        <v>2</v>
      </c>
      <c r="D8" s="88" t="s">
        <v>3</v>
      </c>
      <c r="E8" s="88" t="s">
        <v>4</v>
      </c>
      <c r="F8" s="89" t="s">
        <v>6</v>
      </c>
      <c r="G8" s="90" t="s">
        <v>5</v>
      </c>
      <c r="H8" s="88" t="s">
        <v>3</v>
      </c>
      <c r="I8" s="88" t="s">
        <v>4</v>
      </c>
      <c r="J8" s="88" t="s">
        <v>6</v>
      </c>
      <c r="K8" s="90" t="s">
        <v>5</v>
      </c>
      <c r="L8" s="88" t="s">
        <v>3</v>
      </c>
      <c r="M8" s="88" t="s">
        <v>4</v>
      </c>
      <c r="N8" s="88" t="s">
        <v>6</v>
      </c>
      <c r="O8" s="91" t="s">
        <v>5</v>
      </c>
    </row>
    <row r="9" spans="2:15" ht="15">
      <c r="B9" s="92"/>
      <c r="C9" s="93" t="s">
        <v>7</v>
      </c>
      <c r="D9" s="94" t="s">
        <v>8</v>
      </c>
      <c r="E9" s="94" t="s">
        <v>9</v>
      </c>
      <c r="F9" s="94" t="s">
        <v>11</v>
      </c>
      <c r="G9" s="93" t="s">
        <v>10</v>
      </c>
      <c r="H9" s="94" t="s">
        <v>8</v>
      </c>
      <c r="I9" s="94" t="s">
        <v>9</v>
      </c>
      <c r="J9" s="94" t="s">
        <v>11</v>
      </c>
      <c r="K9" s="93" t="s">
        <v>12</v>
      </c>
      <c r="L9" s="94" t="s">
        <v>8</v>
      </c>
      <c r="M9" s="94" t="s">
        <v>9</v>
      </c>
      <c r="N9" s="94" t="s">
        <v>11</v>
      </c>
      <c r="O9" s="95" t="s">
        <v>13</v>
      </c>
    </row>
    <row r="10" spans="2:15" ht="15">
      <c r="B10" s="96"/>
      <c r="C10" s="97" t="s">
        <v>14</v>
      </c>
      <c r="D10" s="97" t="s">
        <v>14</v>
      </c>
      <c r="E10" s="97" t="s">
        <v>14</v>
      </c>
      <c r="F10" s="97" t="s">
        <v>73</v>
      </c>
      <c r="G10" s="97" t="s">
        <v>14</v>
      </c>
      <c r="H10" s="97" t="s">
        <v>74</v>
      </c>
      <c r="I10" s="97" t="s">
        <v>74</v>
      </c>
      <c r="J10" s="97" t="s">
        <v>74</v>
      </c>
      <c r="K10" s="97" t="s">
        <v>74</v>
      </c>
      <c r="L10" s="97" t="s">
        <v>94</v>
      </c>
      <c r="M10" s="97" t="s">
        <v>94</v>
      </c>
      <c r="N10" s="97" t="s">
        <v>94</v>
      </c>
      <c r="O10" s="98" t="s">
        <v>94</v>
      </c>
    </row>
    <row r="11" spans="2:15" ht="15">
      <c r="B11" s="14" t="s">
        <v>55</v>
      </c>
      <c r="C11" s="18">
        <v>8424</v>
      </c>
      <c r="D11" s="21">
        <v>1.0043</v>
      </c>
      <c r="E11" s="18">
        <v>87</v>
      </c>
      <c r="F11" s="18"/>
      <c r="G11" s="18">
        <f>D11*C11+E11</f>
        <v>8547.2232</v>
      </c>
      <c r="H11" s="21">
        <v>1.0818</v>
      </c>
      <c r="I11" s="18">
        <v>94</v>
      </c>
      <c r="J11" s="18"/>
      <c r="K11" s="18">
        <f aca="true" t="shared" si="0" ref="K11:K19">C11*H11+I11</f>
        <v>9207.083200000001</v>
      </c>
      <c r="L11" s="21">
        <v>1.1319</v>
      </c>
      <c r="M11" s="19">
        <v>100</v>
      </c>
      <c r="N11" s="19"/>
      <c r="O11" s="18">
        <f>C11*L11+M11</f>
        <v>9635.1256</v>
      </c>
    </row>
    <row r="12" spans="2:15" ht="15">
      <c r="B12" s="14" t="s">
        <v>56</v>
      </c>
      <c r="C12" s="18">
        <v>62254</v>
      </c>
      <c r="D12" s="21">
        <v>0</v>
      </c>
      <c r="E12" s="18">
        <v>0</v>
      </c>
      <c r="F12" s="18"/>
      <c r="G12" s="18">
        <f>D12*C12+E12</f>
        <v>0</v>
      </c>
      <c r="H12" s="21">
        <v>0</v>
      </c>
      <c r="I12" s="18">
        <v>0</v>
      </c>
      <c r="J12" s="18"/>
      <c r="K12" s="18">
        <f t="shared" si="0"/>
        <v>0</v>
      </c>
      <c r="L12" s="21">
        <v>0</v>
      </c>
      <c r="M12" s="19">
        <v>0</v>
      </c>
      <c r="N12" s="19"/>
      <c r="O12" s="18">
        <v>0</v>
      </c>
    </row>
    <row r="13" spans="2:15" ht="15">
      <c r="B13" s="14" t="s">
        <v>57</v>
      </c>
      <c r="C13" s="18">
        <v>26626</v>
      </c>
      <c r="D13" s="21">
        <v>0.6288</v>
      </c>
      <c r="E13" s="18">
        <v>610</v>
      </c>
      <c r="F13" s="18"/>
      <c r="G13" s="18">
        <f>D13*C13+E13</f>
        <v>17352.4288</v>
      </c>
      <c r="H13" s="21">
        <v>0.6277</v>
      </c>
      <c r="I13" s="18">
        <v>660</v>
      </c>
      <c r="J13" s="18"/>
      <c r="K13" s="18">
        <f t="shared" si="0"/>
        <v>17373.1402</v>
      </c>
      <c r="L13" s="21">
        <v>0.6035</v>
      </c>
      <c r="M13" s="19">
        <v>700</v>
      </c>
      <c r="N13" s="19"/>
      <c r="O13" s="18">
        <f aca="true" t="shared" si="1" ref="O13:O19">C13*L13+M13</f>
        <v>16768.791</v>
      </c>
    </row>
    <row r="14" spans="2:15" ht="15">
      <c r="B14" s="14" t="s">
        <v>58</v>
      </c>
      <c r="C14" s="18">
        <v>24185</v>
      </c>
      <c r="D14" s="21">
        <v>0.6288</v>
      </c>
      <c r="E14" s="18">
        <v>610</v>
      </c>
      <c r="F14" s="18"/>
      <c r="G14" s="18">
        <f>D14*C14+E14</f>
        <v>15817.528</v>
      </c>
      <c r="H14" s="21">
        <v>0.6277</v>
      </c>
      <c r="I14" s="18">
        <v>660</v>
      </c>
      <c r="J14" s="18"/>
      <c r="K14" s="18">
        <f t="shared" si="0"/>
        <v>15840.924500000001</v>
      </c>
      <c r="L14" s="21">
        <v>0.6035</v>
      </c>
      <c r="M14" s="19">
        <v>700</v>
      </c>
      <c r="N14" s="19"/>
      <c r="O14" s="18">
        <f t="shared" si="1"/>
        <v>15295.647500000001</v>
      </c>
    </row>
    <row r="15" spans="2:15" ht="15">
      <c r="B15" s="14" t="s">
        <v>59</v>
      </c>
      <c r="C15" s="18">
        <v>10811</v>
      </c>
      <c r="D15" s="21">
        <v>0.9208</v>
      </c>
      <c r="E15" s="18">
        <v>551</v>
      </c>
      <c r="F15" s="18"/>
      <c r="G15" s="18">
        <f>D15*C15+E15</f>
        <v>10505.7688</v>
      </c>
      <c r="H15" s="21">
        <v>0.9946</v>
      </c>
      <c r="I15" s="18">
        <v>579</v>
      </c>
      <c r="J15" s="18"/>
      <c r="K15" s="18">
        <f t="shared" si="0"/>
        <v>11331.6206</v>
      </c>
      <c r="L15" s="21">
        <v>1.042</v>
      </c>
      <c r="M15" s="19">
        <v>600</v>
      </c>
      <c r="N15" s="19"/>
      <c r="O15" s="18">
        <f t="shared" si="1"/>
        <v>11865.062</v>
      </c>
    </row>
    <row r="16" spans="2:15" ht="15">
      <c r="B16" s="14" t="s">
        <v>60</v>
      </c>
      <c r="C16" s="18">
        <v>4575.93</v>
      </c>
      <c r="D16" s="21">
        <v>1.4607</v>
      </c>
      <c r="E16" s="18">
        <v>150.68</v>
      </c>
      <c r="F16" s="18"/>
      <c r="G16" s="18">
        <v>6834.7</v>
      </c>
      <c r="H16" s="21">
        <v>1.522</v>
      </c>
      <c r="I16" s="18">
        <v>158.51</v>
      </c>
      <c r="J16" s="18"/>
      <c r="K16" s="18">
        <f t="shared" si="0"/>
        <v>7123.075460000001</v>
      </c>
      <c r="L16" s="21">
        <v>1.5346</v>
      </c>
      <c r="M16" s="19">
        <v>163.23</v>
      </c>
      <c r="N16" s="19"/>
      <c r="O16" s="18">
        <f t="shared" si="1"/>
        <v>7185.452178</v>
      </c>
    </row>
    <row r="17" spans="2:15" ht="15">
      <c r="B17" s="14" t="s">
        <v>83</v>
      </c>
      <c r="C17" s="18">
        <v>0</v>
      </c>
      <c r="D17" s="21">
        <v>1.4607</v>
      </c>
      <c r="E17" s="18">
        <v>150.71</v>
      </c>
      <c r="F17" s="18"/>
      <c r="G17" s="18">
        <f>D17*C17+E17</f>
        <v>150.71</v>
      </c>
      <c r="H17" s="21">
        <v>1.522</v>
      </c>
      <c r="I17" s="18">
        <v>158.51</v>
      </c>
      <c r="J17" s="18"/>
      <c r="K17" s="18">
        <f t="shared" si="0"/>
        <v>158.51</v>
      </c>
      <c r="L17" s="21">
        <v>1.5346</v>
      </c>
      <c r="M17" s="19">
        <v>163.23</v>
      </c>
      <c r="N17" s="19"/>
      <c r="O17" s="18">
        <f t="shared" si="1"/>
        <v>163.23</v>
      </c>
    </row>
    <row r="18" spans="2:15" ht="15">
      <c r="B18" s="14" t="s">
        <v>83</v>
      </c>
      <c r="C18" s="18">
        <v>0</v>
      </c>
      <c r="D18" s="21">
        <v>0.82</v>
      </c>
      <c r="E18" s="18">
        <v>0</v>
      </c>
      <c r="F18" s="18"/>
      <c r="G18" s="18">
        <f>D18*C18+E18</f>
        <v>0</v>
      </c>
      <c r="H18" s="21">
        <v>0.8544</v>
      </c>
      <c r="I18" s="18">
        <v>0</v>
      </c>
      <c r="J18" s="18"/>
      <c r="K18" s="18">
        <f t="shared" si="0"/>
        <v>0</v>
      </c>
      <c r="L18" s="21">
        <v>0.8614</v>
      </c>
      <c r="M18" s="19">
        <v>0</v>
      </c>
      <c r="N18" s="19"/>
      <c r="O18" s="18">
        <f t="shared" si="1"/>
        <v>0</v>
      </c>
    </row>
    <row r="19" spans="2:15" ht="15">
      <c r="B19" s="14" t="s">
        <v>61</v>
      </c>
      <c r="C19" s="18">
        <v>2207</v>
      </c>
      <c r="D19" s="21">
        <v>1.0043</v>
      </c>
      <c r="E19" s="18">
        <v>87</v>
      </c>
      <c r="F19" s="18"/>
      <c r="G19" s="18">
        <f>D19*C19+E19</f>
        <v>2303.4901</v>
      </c>
      <c r="H19" s="21">
        <v>1.0818</v>
      </c>
      <c r="I19" s="18">
        <v>94</v>
      </c>
      <c r="J19" s="18"/>
      <c r="K19" s="18">
        <f t="shared" si="0"/>
        <v>2481.5326</v>
      </c>
      <c r="L19" s="21">
        <v>1.1319</v>
      </c>
      <c r="M19" s="19">
        <v>100</v>
      </c>
      <c r="N19" s="19"/>
      <c r="O19" s="18">
        <f t="shared" si="1"/>
        <v>2598.1032999999998</v>
      </c>
    </row>
    <row r="20" spans="2:15" s="10" customFormat="1" ht="1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2:15" ht="15">
      <c r="B21" s="99"/>
      <c r="C21" s="100"/>
      <c r="D21" s="101"/>
      <c r="E21" s="100"/>
      <c r="F21" s="100"/>
      <c r="G21" s="100"/>
      <c r="H21" s="101"/>
      <c r="I21" s="100"/>
      <c r="J21" s="100"/>
      <c r="K21" s="100"/>
      <c r="L21" s="101"/>
      <c r="M21" s="100"/>
      <c r="N21" s="100"/>
      <c r="O21" s="102"/>
    </row>
    <row r="22" spans="2:15" ht="17.25" customHeight="1">
      <c r="B22" s="103" t="s">
        <v>47</v>
      </c>
      <c r="C22" s="104">
        <f>SUM(C11:C19)</f>
        <v>139082.93</v>
      </c>
      <c r="D22" s="101"/>
      <c r="E22" s="100"/>
      <c r="F22" s="100"/>
      <c r="G22" s="104">
        <f>SUM(G11:G19)</f>
        <v>61511.8489</v>
      </c>
      <c r="H22" s="101"/>
      <c r="I22" s="100"/>
      <c r="J22" s="100"/>
      <c r="K22" s="104">
        <f>SUM(K11:K19)</f>
        <v>63515.886560000006</v>
      </c>
      <c r="L22" s="101"/>
      <c r="M22" s="100"/>
      <c r="N22" s="100"/>
      <c r="O22" s="102">
        <f>SUM(O11:O19)</f>
        <v>63511.41157800001</v>
      </c>
    </row>
    <row r="23" spans="2:15" ht="15">
      <c r="B23" s="105"/>
      <c r="C23" s="106"/>
      <c r="D23" s="107"/>
      <c r="E23" s="106"/>
      <c r="F23" s="106"/>
      <c r="G23" s="106"/>
      <c r="H23" s="107"/>
      <c r="I23" s="106"/>
      <c r="J23" s="106"/>
      <c r="K23" s="106"/>
      <c r="L23" s="107"/>
      <c r="M23" s="106"/>
      <c r="N23" s="106"/>
      <c r="O23" s="108"/>
    </row>
    <row r="24" spans="2:15" ht="12.7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</row>
    <row r="25" spans="2:15" ht="16.5">
      <c r="B25" s="109" t="s">
        <v>19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/>
    </row>
    <row r="26" spans="2:15" ht="15">
      <c r="B26" s="86" t="s">
        <v>20</v>
      </c>
      <c r="C26" s="87" t="s">
        <v>2</v>
      </c>
      <c r="D26" s="88" t="s">
        <v>3</v>
      </c>
      <c r="E26" s="88" t="s">
        <v>4</v>
      </c>
      <c r="F26" s="89" t="s">
        <v>6</v>
      </c>
      <c r="G26" s="90" t="s">
        <v>5</v>
      </c>
      <c r="H26" s="88" t="s">
        <v>3</v>
      </c>
      <c r="I26" s="88" t="s">
        <v>4</v>
      </c>
      <c r="J26" s="88" t="s">
        <v>6</v>
      </c>
      <c r="K26" s="90" t="s">
        <v>5</v>
      </c>
      <c r="L26" s="88" t="s">
        <v>3</v>
      </c>
      <c r="M26" s="88" t="s">
        <v>4</v>
      </c>
      <c r="N26" s="88" t="s">
        <v>6</v>
      </c>
      <c r="O26" s="91" t="s">
        <v>5</v>
      </c>
    </row>
    <row r="27" spans="2:15" ht="15">
      <c r="B27" s="92"/>
      <c r="C27" s="93" t="s">
        <v>7</v>
      </c>
      <c r="D27" s="94" t="s">
        <v>8</v>
      </c>
      <c r="E27" s="94" t="s">
        <v>9</v>
      </c>
      <c r="F27" s="94" t="s">
        <v>11</v>
      </c>
      <c r="G27" s="93" t="s">
        <v>10</v>
      </c>
      <c r="H27" s="94" t="s">
        <v>8</v>
      </c>
      <c r="I27" s="94" t="s">
        <v>9</v>
      </c>
      <c r="J27" s="94" t="s">
        <v>11</v>
      </c>
      <c r="K27" s="93" t="s">
        <v>12</v>
      </c>
      <c r="L27" s="94" t="s">
        <v>8</v>
      </c>
      <c r="M27" s="94" t="s">
        <v>9</v>
      </c>
      <c r="N27" s="94" t="s">
        <v>11</v>
      </c>
      <c r="O27" s="95" t="s">
        <v>13</v>
      </c>
    </row>
    <row r="28" spans="2:15" ht="15">
      <c r="B28" s="96"/>
      <c r="C28" s="97" t="s">
        <v>14</v>
      </c>
      <c r="D28" s="97" t="s">
        <v>14</v>
      </c>
      <c r="E28" s="97" t="s">
        <v>14</v>
      </c>
      <c r="F28" s="97" t="s">
        <v>73</v>
      </c>
      <c r="G28" s="97" t="s">
        <v>14</v>
      </c>
      <c r="H28" s="97" t="s">
        <v>74</v>
      </c>
      <c r="I28" s="97" t="s">
        <v>74</v>
      </c>
      <c r="J28" s="97" t="s">
        <v>74</v>
      </c>
      <c r="K28" s="97" t="s">
        <v>74</v>
      </c>
      <c r="L28" s="97" t="s">
        <v>94</v>
      </c>
      <c r="M28" s="97" t="s">
        <v>94</v>
      </c>
      <c r="N28" s="97" t="s">
        <v>94</v>
      </c>
      <c r="O28" s="98" t="s">
        <v>94</v>
      </c>
    </row>
    <row r="29" spans="2:15" ht="15">
      <c r="B29" s="14" t="s">
        <v>99</v>
      </c>
      <c r="C29" s="18">
        <v>2480</v>
      </c>
      <c r="D29" s="21">
        <v>1.1782</v>
      </c>
      <c r="E29" s="18">
        <v>205</v>
      </c>
      <c r="F29" s="18"/>
      <c r="G29" s="18">
        <v>3133.64</v>
      </c>
      <c r="H29" s="21">
        <v>1.2263</v>
      </c>
      <c r="I29" s="18">
        <v>215</v>
      </c>
      <c r="J29" s="18"/>
      <c r="K29" s="18">
        <v>3256.2239999999997</v>
      </c>
      <c r="L29" s="21">
        <v>1.2843</v>
      </c>
      <c r="M29" s="19">
        <v>215</v>
      </c>
      <c r="N29" s="19"/>
      <c r="O29" s="18">
        <v>3400.064</v>
      </c>
    </row>
    <row r="30" spans="2:15" ht="15">
      <c r="B30" s="14" t="s">
        <v>100</v>
      </c>
      <c r="C30" s="18">
        <v>58500</v>
      </c>
      <c r="D30" s="21">
        <v>0.509</v>
      </c>
      <c r="E30" s="18"/>
      <c r="F30" s="18"/>
      <c r="G30" s="18">
        <v>29633.138</v>
      </c>
      <c r="H30" s="21">
        <v>0.52975</v>
      </c>
      <c r="I30" s="18"/>
      <c r="J30" s="18"/>
      <c r="K30" s="18">
        <v>30990.375000000004</v>
      </c>
      <c r="L30" s="21">
        <v>0.5548309945581407</v>
      </c>
      <c r="M30" s="19"/>
      <c r="N30" s="19"/>
      <c r="O30" s="18">
        <v>32457.613181651228</v>
      </c>
    </row>
    <row r="31" spans="2:15" ht="15">
      <c r="B31" s="14" t="s">
        <v>101</v>
      </c>
      <c r="C31" s="18">
        <v>157718</v>
      </c>
      <c r="D31" s="21">
        <v>0</v>
      </c>
      <c r="E31" s="18"/>
      <c r="F31" s="18"/>
      <c r="G31" s="18">
        <v>0</v>
      </c>
      <c r="H31" s="21">
        <v>0</v>
      </c>
      <c r="I31" s="18">
        <v>0</v>
      </c>
      <c r="J31" s="18"/>
      <c r="K31" s="18">
        <v>0</v>
      </c>
      <c r="L31" s="21">
        <v>0</v>
      </c>
      <c r="M31" s="19"/>
      <c r="N31" s="19"/>
      <c r="O31" s="18">
        <v>0</v>
      </c>
    </row>
    <row r="32" spans="2:15" ht="15">
      <c r="B32" s="14" t="s">
        <v>102</v>
      </c>
      <c r="C32" s="18">
        <v>402650</v>
      </c>
      <c r="D32" s="21">
        <v>0.0725</v>
      </c>
      <c r="E32" s="18"/>
      <c r="F32" s="18"/>
      <c r="G32" s="18">
        <v>29085.072999999997</v>
      </c>
      <c r="H32" s="21">
        <v>0.07544</v>
      </c>
      <c r="I32" s="18"/>
      <c r="J32" s="18"/>
      <c r="K32" s="18">
        <v>30375.915999999997</v>
      </c>
      <c r="L32" s="21">
        <v>0.07901550073792951</v>
      </c>
      <c r="M32" s="19"/>
      <c r="N32" s="19"/>
      <c r="O32" s="18">
        <v>31815.591372127317</v>
      </c>
    </row>
    <row r="33" spans="2:15" ht="15">
      <c r="B33" s="14" t="s">
        <v>103</v>
      </c>
      <c r="C33" s="18">
        <v>659540</v>
      </c>
      <c r="D33" s="21">
        <v>0.07</v>
      </c>
      <c r="E33" s="18"/>
      <c r="F33" s="18"/>
      <c r="G33" s="18">
        <v>46167.8</v>
      </c>
      <c r="H33" s="21">
        <v>0.07</v>
      </c>
      <c r="I33" s="18"/>
      <c r="J33" s="18"/>
      <c r="K33" s="18">
        <v>46167.8</v>
      </c>
      <c r="L33" s="21">
        <v>0.07</v>
      </c>
      <c r="M33" s="19"/>
      <c r="N33" s="19"/>
      <c r="O33" s="18">
        <v>46167.8</v>
      </c>
    </row>
    <row r="34" spans="2:15" ht="15">
      <c r="B34" s="14" t="s">
        <v>104</v>
      </c>
      <c r="C34" s="18">
        <v>33212710</v>
      </c>
      <c r="D34" s="21">
        <v>0.04639</v>
      </c>
      <c r="E34" s="18">
        <v>1314430.26</v>
      </c>
      <c r="F34" s="18"/>
      <c r="G34" s="18">
        <v>2855167.8769</v>
      </c>
      <c r="H34" s="21">
        <v>0.04639</v>
      </c>
      <c r="I34" s="18">
        <v>1296867.78</v>
      </c>
      <c r="J34" s="18"/>
      <c r="K34" s="18">
        <v>2837605.3969</v>
      </c>
      <c r="L34" s="21">
        <v>0.04639</v>
      </c>
      <c r="M34" s="19">
        <v>1296867.78</v>
      </c>
      <c r="N34" s="19"/>
      <c r="O34" s="18">
        <v>2837605.3969</v>
      </c>
    </row>
    <row r="35" spans="2:15" ht="15">
      <c r="B35" s="14" t="s">
        <v>105</v>
      </c>
      <c r="C35" s="18">
        <v>6510</v>
      </c>
      <c r="D35" s="21">
        <v>0.7478</v>
      </c>
      <c r="E35" s="18"/>
      <c r="F35" s="18"/>
      <c r="G35" s="18">
        <v>4849.152</v>
      </c>
      <c r="H35" s="21">
        <v>0.77839</v>
      </c>
      <c r="I35" s="18"/>
      <c r="J35" s="18"/>
      <c r="K35" s="18">
        <v>5067.3189</v>
      </c>
      <c r="L35" s="21">
        <v>0.815215472648203</v>
      </c>
      <c r="M35" s="19"/>
      <c r="N35" s="19"/>
      <c r="O35" s="18">
        <v>5307.052726939802</v>
      </c>
    </row>
    <row r="36" spans="2:15" ht="15">
      <c r="B36" s="14" t="s">
        <v>106</v>
      </c>
      <c r="C36" s="18">
        <v>16312</v>
      </c>
      <c r="D36" s="21">
        <v>0.7478</v>
      </c>
      <c r="E36" s="18">
        <v>108</v>
      </c>
      <c r="F36" s="18"/>
      <c r="G36" s="18">
        <v>12306.1136</v>
      </c>
      <c r="H36" s="21">
        <v>0.77839</v>
      </c>
      <c r="I36" s="18">
        <v>112</v>
      </c>
      <c r="J36" s="18"/>
      <c r="K36" s="18">
        <v>12809.09768</v>
      </c>
      <c r="L36" s="21">
        <v>0.815215472648203</v>
      </c>
      <c r="M36" s="19">
        <v>112</v>
      </c>
      <c r="N36" s="19"/>
      <c r="O36" s="18">
        <v>13409.794789837488</v>
      </c>
    </row>
    <row r="37" spans="2:15" ht="15">
      <c r="B37" s="14" t="s">
        <v>107</v>
      </c>
      <c r="C37" s="18">
        <v>95150</v>
      </c>
      <c r="D37" s="21">
        <v>0.7478</v>
      </c>
      <c r="E37" s="18"/>
      <c r="F37" s="18"/>
      <c r="G37" s="18">
        <v>70796.716</v>
      </c>
      <c r="H37" s="21">
        <v>0.77839</v>
      </c>
      <c r="I37" s="18"/>
      <c r="J37" s="18"/>
      <c r="K37" s="18">
        <v>74063.8085</v>
      </c>
      <c r="L37" s="21">
        <v>0.815215472648203</v>
      </c>
      <c r="M37" s="19"/>
      <c r="N37" s="19"/>
      <c r="O37" s="18">
        <v>77567.75222247651</v>
      </c>
    </row>
    <row r="38" spans="2:15" ht="15">
      <c r="B38" s="14" t="s">
        <v>108</v>
      </c>
      <c r="C38" s="18">
        <v>0</v>
      </c>
      <c r="D38" s="21">
        <v>0.815</v>
      </c>
      <c r="E38" s="18"/>
      <c r="F38" s="18"/>
      <c r="G38" s="18">
        <v>0</v>
      </c>
      <c r="H38" s="21">
        <v>0.82897</v>
      </c>
      <c r="I38" s="18"/>
      <c r="J38" s="18"/>
      <c r="K38" s="18">
        <v>0</v>
      </c>
      <c r="L38" s="21">
        <v>0.8628</v>
      </c>
      <c r="M38" s="19"/>
      <c r="N38" s="19"/>
      <c r="O38" s="18">
        <v>0</v>
      </c>
    </row>
    <row r="39" spans="2:15" ht="15">
      <c r="B39" s="14" t="s">
        <v>109</v>
      </c>
      <c r="C39" s="18">
        <v>54498</v>
      </c>
      <c r="D39" s="21">
        <v>1.1782</v>
      </c>
      <c r="E39" s="18">
        <v>205</v>
      </c>
      <c r="F39" s="18"/>
      <c r="G39" s="18">
        <v>64414.5436</v>
      </c>
      <c r="H39" s="21">
        <v>1.2263</v>
      </c>
      <c r="I39" s="18">
        <v>215</v>
      </c>
      <c r="J39" s="18"/>
      <c r="K39" s="18">
        <v>67045.8974</v>
      </c>
      <c r="L39" s="21">
        <v>1.2843</v>
      </c>
      <c r="M39" s="19">
        <v>215</v>
      </c>
      <c r="N39" s="19"/>
      <c r="O39" s="18">
        <v>70206.7814</v>
      </c>
    </row>
    <row r="40" spans="2:15" ht="15">
      <c r="B40" s="14" t="s">
        <v>110</v>
      </c>
      <c r="C40" s="18">
        <v>25887</v>
      </c>
      <c r="D40" s="21">
        <v>1.1782</v>
      </c>
      <c r="E40" s="18">
        <v>205</v>
      </c>
      <c r="F40" s="18"/>
      <c r="G40" s="18">
        <v>30705.0634</v>
      </c>
      <c r="H40" s="21">
        <v>1.1221</v>
      </c>
      <c r="I40" s="18">
        <v>2299</v>
      </c>
      <c r="J40" s="18"/>
      <c r="K40" s="18">
        <v>31346.802700000004</v>
      </c>
      <c r="L40" s="21">
        <v>1.1751</v>
      </c>
      <c r="M40" s="19">
        <v>2399</v>
      </c>
      <c r="N40" s="19"/>
      <c r="O40" s="18">
        <v>32818.8137</v>
      </c>
    </row>
    <row r="41" spans="2:15" ht="15">
      <c r="B41" s="14" t="s">
        <v>111</v>
      </c>
      <c r="C41" s="18">
        <v>15000</v>
      </c>
      <c r="D41" s="21">
        <v>1.1782</v>
      </c>
      <c r="E41" s="18">
        <v>205</v>
      </c>
      <c r="F41" s="18"/>
      <c r="G41" s="18">
        <v>17878</v>
      </c>
      <c r="H41" s="21">
        <v>1.2263</v>
      </c>
      <c r="I41" s="18">
        <v>215</v>
      </c>
      <c r="J41" s="18">
        <v>0</v>
      </c>
      <c r="K41" s="18">
        <v>18609.5</v>
      </c>
      <c r="L41" s="21">
        <v>1.2843</v>
      </c>
      <c r="M41" s="19">
        <v>215</v>
      </c>
      <c r="N41" s="19"/>
      <c r="O41" s="18">
        <v>19479.5</v>
      </c>
    </row>
    <row r="42" spans="2:15" ht="15">
      <c r="B42" s="14" t="s">
        <v>112</v>
      </c>
      <c r="C42" s="18">
        <v>13800</v>
      </c>
      <c r="D42" s="21">
        <v>1.1782</v>
      </c>
      <c r="E42" s="18">
        <v>205</v>
      </c>
      <c r="F42" s="18"/>
      <c r="G42" s="18">
        <v>16464.159999999996</v>
      </c>
      <c r="H42" s="21">
        <v>1.2263</v>
      </c>
      <c r="I42" s="18">
        <v>215</v>
      </c>
      <c r="J42" s="18"/>
      <c r="K42" s="18">
        <v>17137.94</v>
      </c>
      <c r="L42" s="21">
        <v>1.2843</v>
      </c>
      <c r="M42" s="19">
        <v>215</v>
      </c>
      <c r="N42" s="19"/>
      <c r="O42" s="18">
        <v>17938.34</v>
      </c>
    </row>
    <row r="43" spans="2:15" ht="15">
      <c r="B43" s="14" t="s">
        <v>113</v>
      </c>
      <c r="C43" s="18">
        <v>12882</v>
      </c>
      <c r="D43" s="21">
        <v>1.1782</v>
      </c>
      <c r="E43" s="18">
        <v>91.29781420765026</v>
      </c>
      <c r="F43" s="18"/>
      <c r="G43" s="18">
        <v>15268.870214207649</v>
      </c>
      <c r="H43" s="21">
        <v>1.2263</v>
      </c>
      <c r="I43" s="18">
        <v>215</v>
      </c>
      <c r="J43" s="18"/>
      <c r="K43" s="18">
        <v>35589.090546012274</v>
      </c>
      <c r="L43" s="21">
        <v>1.2843</v>
      </c>
      <c r="M43" s="19">
        <v>215</v>
      </c>
      <c r="N43" s="19"/>
      <c r="O43" s="18">
        <v>37262.16993251534</v>
      </c>
    </row>
    <row r="44" spans="2:15" ht="15">
      <c r="B44" s="14" t="s">
        <v>114</v>
      </c>
      <c r="C44" s="18">
        <v>34405</v>
      </c>
      <c r="D44" s="21">
        <v>1.1782</v>
      </c>
      <c r="E44" s="18">
        <v>91.29781420765026</v>
      </c>
      <c r="F44" s="18"/>
      <c r="G44" s="18">
        <v>40627.26881420765</v>
      </c>
      <c r="H44" s="21">
        <v>1.2263</v>
      </c>
      <c r="I44" s="18">
        <v>215</v>
      </c>
      <c r="J44" s="18"/>
      <c r="K44" s="18">
        <v>94691.44661042944</v>
      </c>
      <c r="L44" s="21">
        <v>1.2843</v>
      </c>
      <c r="M44" s="19">
        <v>215</v>
      </c>
      <c r="N44" s="19"/>
      <c r="O44" s="18">
        <v>99159.8751380368</v>
      </c>
    </row>
    <row r="45" spans="2:15" ht="15">
      <c r="B45" s="14" t="s">
        <v>115</v>
      </c>
      <c r="C45" s="18">
        <v>15000</v>
      </c>
      <c r="D45" s="21">
        <v>1.1782</v>
      </c>
      <c r="E45" s="18">
        <v>205</v>
      </c>
      <c r="F45" s="18"/>
      <c r="G45" s="18">
        <v>17878</v>
      </c>
      <c r="H45" s="21">
        <v>1.2263</v>
      </c>
      <c r="I45" s="18">
        <v>215</v>
      </c>
      <c r="J45" s="18"/>
      <c r="K45" s="18">
        <v>18609.5</v>
      </c>
      <c r="L45" s="21">
        <v>1.2843</v>
      </c>
      <c r="M45" s="19">
        <v>215</v>
      </c>
      <c r="N45" s="19"/>
      <c r="O45" s="18">
        <v>19479.5</v>
      </c>
    </row>
    <row r="46" spans="2:15" ht="15">
      <c r="B46" s="14" t="s">
        <v>116</v>
      </c>
      <c r="C46" s="18"/>
      <c r="D46" s="21"/>
      <c r="E46" s="18">
        <v>0</v>
      </c>
      <c r="F46" s="18"/>
      <c r="G46" s="18">
        <v>0</v>
      </c>
      <c r="H46" s="21">
        <v>1.2263</v>
      </c>
      <c r="I46" s="18">
        <v>178.47945205479454</v>
      </c>
      <c r="J46" s="18"/>
      <c r="K46" s="18">
        <v>11037.45460934066</v>
      </c>
      <c r="L46" s="21">
        <v>1.2843</v>
      </c>
      <c r="M46" s="19">
        <v>215</v>
      </c>
      <c r="N46" s="19"/>
      <c r="O46" s="18">
        <v>13868.555601648352</v>
      </c>
    </row>
    <row r="47" spans="2:15" ht="15">
      <c r="B47" s="14" t="s">
        <v>117</v>
      </c>
      <c r="C47" s="18">
        <v>15000</v>
      </c>
      <c r="D47" s="21">
        <v>1.1782</v>
      </c>
      <c r="E47" s="18">
        <v>205</v>
      </c>
      <c r="F47" s="18"/>
      <c r="G47" s="18">
        <v>17878</v>
      </c>
      <c r="H47" s="21">
        <v>1.2263</v>
      </c>
      <c r="I47" s="18">
        <v>215</v>
      </c>
      <c r="J47" s="18"/>
      <c r="K47" s="18">
        <v>18609.5</v>
      </c>
      <c r="L47" s="21">
        <v>1.2843</v>
      </c>
      <c r="M47" s="19">
        <v>215</v>
      </c>
      <c r="N47" s="19"/>
      <c r="O47" s="18">
        <v>19479.5</v>
      </c>
    </row>
    <row r="48" spans="2:15" ht="15">
      <c r="B48" s="14" t="s">
        <v>118</v>
      </c>
      <c r="C48" s="18"/>
      <c r="D48" s="21"/>
      <c r="E48" s="18">
        <v>0</v>
      </c>
      <c r="F48" s="18"/>
      <c r="G48" s="18">
        <v>0</v>
      </c>
      <c r="H48" s="21">
        <v>1.2263</v>
      </c>
      <c r="I48" s="18">
        <v>178.47945205479454</v>
      </c>
      <c r="J48" s="18"/>
      <c r="K48" s="18">
        <v>20022.480592307693</v>
      </c>
      <c r="L48" s="21">
        <v>1.2843</v>
      </c>
      <c r="M48" s="19">
        <v>215</v>
      </c>
      <c r="N48" s="19"/>
      <c r="O48" s="18">
        <v>25204.02026923077</v>
      </c>
    </row>
    <row r="49" spans="2:15" ht="15">
      <c r="B49" s="14" t="s">
        <v>119</v>
      </c>
      <c r="C49" s="18">
        <v>7418.032786885246</v>
      </c>
      <c r="D49" s="21">
        <v>1.1782</v>
      </c>
      <c r="E49" s="18">
        <v>101.37978142076501</v>
      </c>
      <c r="F49" s="18"/>
      <c r="G49" s="18">
        <v>8841.306010928962</v>
      </c>
      <c r="H49" s="21">
        <v>1.2263</v>
      </c>
      <c r="I49" s="18">
        <v>215</v>
      </c>
      <c r="J49" s="18"/>
      <c r="K49" s="18">
        <v>9311.733606557378</v>
      </c>
      <c r="L49" s="21">
        <v>1.2843</v>
      </c>
      <c r="M49" s="19">
        <v>215</v>
      </c>
      <c r="N49" s="19"/>
      <c r="O49" s="18">
        <v>9741.979508196722</v>
      </c>
    </row>
    <row r="50" spans="2:15" ht="15">
      <c r="B50" s="14" t="s">
        <v>120</v>
      </c>
      <c r="C50" s="18"/>
      <c r="D50" s="21"/>
      <c r="E50" s="18">
        <v>0</v>
      </c>
      <c r="F50" s="18"/>
      <c r="G50" s="18"/>
      <c r="H50" s="21">
        <v>1.2263</v>
      </c>
      <c r="I50" s="18">
        <v>213.2328767123288</v>
      </c>
      <c r="J50" s="18"/>
      <c r="K50" s="18">
        <v>18456.54520547945</v>
      </c>
      <c r="L50" s="21">
        <v>1.2843</v>
      </c>
      <c r="M50" s="19">
        <v>215</v>
      </c>
      <c r="N50" s="19"/>
      <c r="O50" s="18">
        <v>19479.5</v>
      </c>
    </row>
    <row r="51" spans="2:15" ht="15">
      <c r="B51" s="14" t="s">
        <v>121</v>
      </c>
      <c r="C51" s="18"/>
      <c r="D51" s="21"/>
      <c r="E51" s="18">
        <v>0</v>
      </c>
      <c r="F51" s="18"/>
      <c r="G51" s="18"/>
      <c r="H51" s="21">
        <v>1.2263</v>
      </c>
      <c r="I51" s="18">
        <v>189.67123287671234</v>
      </c>
      <c r="J51" s="18"/>
      <c r="K51" s="18">
        <v>16417.147945205477</v>
      </c>
      <c r="L51" s="21">
        <v>1.2843</v>
      </c>
      <c r="M51" s="19">
        <v>215</v>
      </c>
      <c r="N51" s="19"/>
      <c r="O51" s="18">
        <v>19479.5</v>
      </c>
    </row>
    <row r="52" spans="2:15" s="10" customFormat="1" ht="14.25"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</row>
    <row r="53" spans="2:15" ht="15.75" customHeight="1">
      <c r="B53" s="110"/>
      <c r="C53" s="100"/>
      <c r="D53" s="101"/>
      <c r="E53" s="100"/>
      <c r="F53" s="100"/>
      <c r="G53" s="100"/>
      <c r="H53" s="101"/>
      <c r="I53" s="100"/>
      <c r="J53" s="100"/>
      <c r="K53" s="100"/>
      <c r="L53" s="101"/>
      <c r="M53" s="100"/>
      <c r="N53" s="100"/>
      <c r="O53" s="102"/>
    </row>
    <row r="54" spans="2:15" ht="16.5" customHeight="1">
      <c r="B54" s="111" t="s">
        <v>47</v>
      </c>
      <c r="C54" s="104">
        <f>SUM(C29:C51)</f>
        <v>34805460.03278688</v>
      </c>
      <c r="D54" s="101"/>
      <c r="E54" s="100"/>
      <c r="F54" s="100"/>
      <c r="G54" s="104">
        <f>SUM(G29:G51)</f>
        <v>3281094.7215393437</v>
      </c>
      <c r="H54" s="101"/>
      <c r="I54" s="100"/>
      <c r="J54" s="100"/>
      <c r="K54" s="104"/>
      <c r="L54" s="101"/>
      <c r="M54" s="100"/>
      <c r="N54" s="100"/>
      <c r="O54" s="102"/>
    </row>
    <row r="55" spans="2:15" ht="15.75" customHeight="1">
      <c r="B55" s="112"/>
      <c r="C55" s="106"/>
      <c r="D55" s="107"/>
      <c r="E55" s="106"/>
      <c r="F55" s="106"/>
      <c r="G55" s="106"/>
      <c r="H55" s="107"/>
      <c r="I55" s="106"/>
      <c r="J55" s="106"/>
      <c r="K55" s="106"/>
      <c r="L55" s="107"/>
      <c r="M55" s="106"/>
      <c r="N55" s="106"/>
      <c r="O55" s="108"/>
    </row>
    <row r="58" spans="2:15" ht="19.5">
      <c r="B58" s="126" t="s">
        <v>48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60" spans="2:15" ht="16.5">
      <c r="B60" s="83" t="s">
        <v>51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</row>
    <row r="61" spans="2:15" ht="15">
      <c r="B61" s="113" t="s">
        <v>22</v>
      </c>
      <c r="C61" s="87" t="s">
        <v>2</v>
      </c>
      <c r="D61" s="88" t="s">
        <v>3</v>
      </c>
      <c r="E61" s="88" t="s">
        <v>4</v>
      </c>
      <c r="F61" s="88" t="s">
        <v>6</v>
      </c>
      <c r="G61" s="90" t="s">
        <v>5</v>
      </c>
      <c r="H61" s="88" t="s">
        <v>3</v>
      </c>
      <c r="I61" s="88" t="s">
        <v>4</v>
      </c>
      <c r="J61" s="88" t="s">
        <v>6</v>
      </c>
      <c r="K61" s="90" t="s">
        <v>5</v>
      </c>
      <c r="L61" s="88" t="s">
        <v>3</v>
      </c>
      <c r="M61" s="88" t="s">
        <v>4</v>
      </c>
      <c r="N61" s="88" t="s">
        <v>6</v>
      </c>
      <c r="O61" s="91" t="s">
        <v>5</v>
      </c>
    </row>
    <row r="62" spans="2:15" ht="15">
      <c r="B62" s="114"/>
      <c r="C62" s="93" t="s">
        <v>7</v>
      </c>
      <c r="D62" s="94" t="s">
        <v>8</v>
      </c>
      <c r="E62" s="94" t="s">
        <v>9</v>
      </c>
      <c r="F62" s="94" t="s">
        <v>11</v>
      </c>
      <c r="G62" s="93" t="s">
        <v>10</v>
      </c>
      <c r="H62" s="94" t="s">
        <v>8</v>
      </c>
      <c r="I62" s="94" t="s">
        <v>9</v>
      </c>
      <c r="J62" s="94" t="s">
        <v>11</v>
      </c>
      <c r="K62" s="93" t="s">
        <v>12</v>
      </c>
      <c r="L62" s="94" t="s">
        <v>8</v>
      </c>
      <c r="M62" s="94" t="s">
        <v>9</v>
      </c>
      <c r="N62" s="94" t="s">
        <v>11</v>
      </c>
      <c r="O62" s="95" t="s">
        <v>13</v>
      </c>
    </row>
    <row r="63" spans="2:15" ht="15">
      <c r="B63" s="115"/>
      <c r="C63" s="97" t="s">
        <v>14</v>
      </c>
      <c r="D63" s="97" t="s">
        <v>14</v>
      </c>
      <c r="E63" s="97" t="s">
        <v>14</v>
      </c>
      <c r="F63" s="97" t="s">
        <v>73</v>
      </c>
      <c r="G63" s="97" t="s">
        <v>14</v>
      </c>
      <c r="H63" s="97" t="s">
        <v>74</v>
      </c>
      <c r="I63" s="97" t="s">
        <v>74</v>
      </c>
      <c r="J63" s="97" t="s">
        <v>74</v>
      </c>
      <c r="K63" s="97" t="s">
        <v>74</v>
      </c>
      <c r="L63" s="97" t="s">
        <v>94</v>
      </c>
      <c r="M63" s="97" t="s">
        <v>94</v>
      </c>
      <c r="N63" s="97" t="s">
        <v>94</v>
      </c>
      <c r="O63" s="98" t="s">
        <v>94</v>
      </c>
    </row>
    <row r="64" spans="2:15" ht="15">
      <c r="B64" s="14" t="s">
        <v>62</v>
      </c>
      <c r="C64" s="18"/>
      <c r="D64" s="21"/>
      <c r="E64" s="18"/>
      <c r="F64" s="18"/>
      <c r="G64" s="18">
        <v>1493683</v>
      </c>
      <c r="H64" s="21"/>
      <c r="I64" s="18"/>
      <c r="J64" s="18"/>
      <c r="K64" s="18">
        <v>1514284</v>
      </c>
      <c r="L64" s="21"/>
      <c r="M64" s="19"/>
      <c r="N64" s="19"/>
      <c r="O64" s="18">
        <v>1592421</v>
      </c>
    </row>
    <row r="65" spans="2:15" ht="15">
      <c r="B65" s="14" t="s">
        <v>63</v>
      </c>
      <c r="C65" s="18"/>
      <c r="D65" s="21"/>
      <c r="E65" s="18"/>
      <c r="F65" s="18"/>
      <c r="G65" s="18">
        <v>112411</v>
      </c>
      <c r="H65" s="21"/>
      <c r="I65" s="18"/>
      <c r="J65" s="18"/>
      <c r="K65" s="18">
        <v>115444</v>
      </c>
      <c r="L65" s="21"/>
      <c r="M65" s="19"/>
      <c r="N65" s="19"/>
      <c r="O65" s="18">
        <v>121400</v>
      </c>
    </row>
    <row r="66" spans="2:15" s="10" customFormat="1" ht="14.25"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6"/>
    </row>
    <row r="67" spans="2:15" ht="15">
      <c r="B67" s="116"/>
      <c r="C67" s="100"/>
      <c r="D67" s="101"/>
      <c r="E67" s="100"/>
      <c r="F67" s="100"/>
      <c r="G67" s="100"/>
      <c r="H67" s="101"/>
      <c r="I67" s="100"/>
      <c r="J67" s="100"/>
      <c r="K67" s="100"/>
      <c r="L67" s="101"/>
      <c r="M67" s="100"/>
      <c r="N67" s="100"/>
      <c r="O67" s="117"/>
    </row>
    <row r="68" spans="2:15" ht="16.5">
      <c r="B68" s="118" t="s">
        <v>47</v>
      </c>
      <c r="C68" s="119"/>
      <c r="D68" s="120"/>
      <c r="E68" s="121"/>
      <c r="F68" s="121"/>
      <c r="G68" s="119">
        <f>G64+G65</f>
        <v>1606094</v>
      </c>
      <c r="H68" s="120"/>
      <c r="I68" s="121"/>
      <c r="J68" s="121"/>
      <c r="K68" s="119">
        <f>K64+K65</f>
        <v>1629728</v>
      </c>
      <c r="L68" s="120"/>
      <c r="M68" s="121"/>
      <c r="N68" s="121"/>
      <c r="O68" s="117">
        <f>O64+O65</f>
        <v>1713821</v>
      </c>
    </row>
    <row r="69" spans="2:15" ht="15">
      <c r="B69" s="122"/>
      <c r="C69" s="123"/>
      <c r="D69" s="124"/>
      <c r="E69" s="123"/>
      <c r="F69" s="123"/>
      <c r="G69" s="123"/>
      <c r="H69" s="124"/>
      <c r="I69" s="123"/>
      <c r="J69" s="123"/>
      <c r="K69" s="123"/>
      <c r="L69" s="124"/>
      <c r="M69" s="123"/>
      <c r="N69" s="123"/>
      <c r="O69" s="125"/>
    </row>
    <row r="71" spans="2:15" ht="16.5">
      <c r="B71" s="83" t="s">
        <v>52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5"/>
    </row>
    <row r="72" spans="2:15" ht="15">
      <c r="B72" s="113" t="s">
        <v>23</v>
      </c>
      <c r="C72" s="87" t="s">
        <v>2</v>
      </c>
      <c r="D72" s="88" t="s">
        <v>3</v>
      </c>
      <c r="E72" s="88" t="s">
        <v>4</v>
      </c>
      <c r="F72" s="88" t="s">
        <v>6</v>
      </c>
      <c r="G72" s="90" t="s">
        <v>5</v>
      </c>
      <c r="H72" s="88" t="s">
        <v>3</v>
      </c>
      <c r="I72" s="88" t="s">
        <v>4</v>
      </c>
      <c r="J72" s="88" t="s">
        <v>6</v>
      </c>
      <c r="K72" s="90" t="s">
        <v>5</v>
      </c>
      <c r="L72" s="88" t="s">
        <v>3</v>
      </c>
      <c r="M72" s="88" t="s">
        <v>4</v>
      </c>
      <c r="N72" s="88" t="s">
        <v>6</v>
      </c>
      <c r="O72" s="91" t="s">
        <v>5</v>
      </c>
    </row>
    <row r="73" spans="2:15" ht="15">
      <c r="B73" s="114"/>
      <c r="C73" s="93" t="s">
        <v>7</v>
      </c>
      <c r="D73" s="94" t="s">
        <v>8</v>
      </c>
      <c r="E73" s="94" t="s">
        <v>9</v>
      </c>
      <c r="F73" s="94" t="s">
        <v>11</v>
      </c>
      <c r="G73" s="93" t="s">
        <v>10</v>
      </c>
      <c r="H73" s="94" t="s">
        <v>8</v>
      </c>
      <c r="I73" s="94" t="s">
        <v>9</v>
      </c>
      <c r="J73" s="94" t="s">
        <v>11</v>
      </c>
      <c r="K73" s="93" t="s">
        <v>12</v>
      </c>
      <c r="L73" s="94" t="s">
        <v>8</v>
      </c>
      <c r="M73" s="94" t="s">
        <v>9</v>
      </c>
      <c r="N73" s="94" t="s">
        <v>11</v>
      </c>
      <c r="O73" s="95" t="s">
        <v>13</v>
      </c>
    </row>
    <row r="74" spans="2:15" ht="15">
      <c r="B74" s="114"/>
      <c r="C74" s="97" t="s">
        <v>14</v>
      </c>
      <c r="D74" s="97" t="s">
        <v>14</v>
      </c>
      <c r="E74" s="97" t="s">
        <v>14</v>
      </c>
      <c r="F74" s="97" t="s">
        <v>73</v>
      </c>
      <c r="G74" s="97" t="s">
        <v>14</v>
      </c>
      <c r="H74" s="97" t="s">
        <v>74</v>
      </c>
      <c r="I74" s="97" t="s">
        <v>74</v>
      </c>
      <c r="J74" s="97" t="s">
        <v>74</v>
      </c>
      <c r="K74" s="97" t="s">
        <v>74</v>
      </c>
      <c r="L74" s="97" t="s">
        <v>94</v>
      </c>
      <c r="M74" s="97" t="s">
        <v>94</v>
      </c>
      <c r="N74" s="97" t="s">
        <v>94</v>
      </c>
      <c r="O74" s="98" t="s">
        <v>94</v>
      </c>
    </row>
    <row r="75" spans="2:15" ht="15">
      <c r="B75" s="13" t="s">
        <v>64</v>
      </c>
      <c r="C75" s="16">
        <v>54498</v>
      </c>
      <c r="D75" s="20">
        <v>0.59</v>
      </c>
      <c r="E75" s="16">
        <v>2428</v>
      </c>
      <c r="F75" s="16"/>
      <c r="G75" s="16">
        <f>(C75*D75)+E75</f>
        <v>34581.82</v>
      </c>
      <c r="H75" s="20">
        <f>VLOOKUP("C_MSVOL01",'[8]PS'!$C:$G,5,0)</f>
        <v>0.6473</v>
      </c>
      <c r="I75" s="16">
        <v>2645</v>
      </c>
      <c r="J75" s="16"/>
      <c r="K75" s="16">
        <f>(C75*H75)+I75</f>
        <v>37921.5554</v>
      </c>
      <c r="L75" s="20">
        <v>0.7041</v>
      </c>
      <c r="M75" s="17">
        <v>2858</v>
      </c>
      <c r="N75" s="17"/>
      <c r="O75" s="16">
        <f>(C75*L75)+M75</f>
        <v>41230.0418</v>
      </c>
    </row>
    <row r="76" spans="2:15" ht="15">
      <c r="B76" s="14" t="s">
        <v>65</v>
      </c>
      <c r="C76" s="18">
        <v>25887</v>
      </c>
      <c r="D76" s="21">
        <v>0.59</v>
      </c>
      <c r="E76" s="18">
        <v>5375</v>
      </c>
      <c r="F76" s="18"/>
      <c r="G76" s="18">
        <f>(C76*D76)+E76</f>
        <v>20648.33</v>
      </c>
      <c r="H76" s="21">
        <f>VLOOKUP("C_MSVOL01",'[8]PS'!$C:$G,5,0)</f>
        <v>0.6473</v>
      </c>
      <c r="I76" s="18">
        <v>5858</v>
      </c>
      <c r="J76" s="18"/>
      <c r="K76" s="18">
        <f>(C76*H76)+I76</f>
        <v>22614.6551</v>
      </c>
      <c r="L76" s="21">
        <v>0.7041</v>
      </c>
      <c r="M76" s="19">
        <v>6336</v>
      </c>
      <c r="N76" s="19"/>
      <c r="O76" s="18">
        <f>(C76*L76)+M76</f>
        <v>24563.036699999997</v>
      </c>
    </row>
    <row r="77" spans="2:15" ht="15">
      <c r="B77" s="14" t="s">
        <v>66</v>
      </c>
      <c r="C77" s="18">
        <v>15000</v>
      </c>
      <c r="D77" s="21">
        <v>0.59</v>
      </c>
      <c r="E77" s="18">
        <v>5375</v>
      </c>
      <c r="F77" s="18"/>
      <c r="G77" s="18">
        <f>(C77*D77)+E77</f>
        <v>14225</v>
      </c>
      <c r="H77" s="21">
        <f>VLOOKUP("C_MSVOL01",'[8]PS'!$C:$G,5,0)</f>
        <v>0.6473</v>
      </c>
      <c r="I77" s="18">
        <v>5858</v>
      </c>
      <c r="J77" s="18"/>
      <c r="K77" s="18">
        <f>(C77*H77)+I77</f>
        <v>15567.5</v>
      </c>
      <c r="L77" s="21">
        <v>0.7041</v>
      </c>
      <c r="M77" s="19">
        <v>6336</v>
      </c>
      <c r="N77" s="19"/>
      <c r="O77" s="18">
        <f>(C77*L77)+M77</f>
        <v>16897.5</v>
      </c>
    </row>
    <row r="78" spans="2:15" ht="15">
      <c r="B78" s="14" t="s">
        <v>67</v>
      </c>
      <c r="C78" s="18"/>
      <c r="D78" s="21"/>
      <c r="E78" s="18"/>
      <c r="F78" s="18"/>
      <c r="G78" s="18">
        <v>299503</v>
      </c>
      <c r="H78" s="21"/>
      <c r="I78" s="18"/>
      <c r="J78" s="18"/>
      <c r="K78" s="18">
        <v>297626</v>
      </c>
      <c r="L78" s="21"/>
      <c r="M78" s="19"/>
      <c r="N78" s="19"/>
      <c r="O78" s="18">
        <v>291900</v>
      </c>
    </row>
    <row r="79" spans="2:15" ht="15">
      <c r="B79" s="14" t="s">
        <v>76</v>
      </c>
      <c r="C79" s="18">
        <v>13800</v>
      </c>
      <c r="D79" s="21">
        <v>0.59</v>
      </c>
      <c r="E79" s="18">
        <v>2428</v>
      </c>
      <c r="F79" s="18"/>
      <c r="G79" s="18">
        <f aca="true" t="shared" si="2" ref="G79:G86">(C79*D79)+E79</f>
        <v>10570</v>
      </c>
      <c r="H79" s="21">
        <f>VLOOKUP("C_MSVOL01",'[8]PS'!$C:$G,5,0)</f>
        <v>0.6473</v>
      </c>
      <c r="I79" s="18">
        <v>2645</v>
      </c>
      <c r="J79" s="18"/>
      <c r="K79" s="18">
        <f>(C79*H79)+I79</f>
        <v>11577.74</v>
      </c>
      <c r="L79" s="21">
        <v>0.7041</v>
      </c>
      <c r="M79" s="19">
        <v>2858</v>
      </c>
      <c r="N79" s="19"/>
      <c r="O79" s="18">
        <f>(C79*L79)+M79</f>
        <v>12574.58</v>
      </c>
    </row>
    <row r="80" spans="2:15" ht="15">
      <c r="B80" s="14" t="s">
        <v>77</v>
      </c>
      <c r="C80" s="18">
        <v>15000</v>
      </c>
      <c r="D80" s="21">
        <v>0.59</v>
      </c>
      <c r="E80" s="18">
        <v>2428</v>
      </c>
      <c r="F80" s="18"/>
      <c r="G80" s="18">
        <f t="shared" si="2"/>
        <v>11278</v>
      </c>
      <c r="H80" s="21">
        <f>VLOOKUP("C_MSVOL01",'[8]PS'!$C:$G,5,0)</f>
        <v>0.6473</v>
      </c>
      <c r="I80" s="18">
        <v>2645</v>
      </c>
      <c r="J80" s="18"/>
      <c r="K80" s="18">
        <f>(C80*H80)+I80</f>
        <v>12354.5</v>
      </c>
      <c r="L80" s="21">
        <v>0.7041</v>
      </c>
      <c r="M80" s="19">
        <v>2858</v>
      </c>
      <c r="N80" s="19"/>
      <c r="O80" s="18">
        <f>(C80*L80)+M80</f>
        <v>13419.5</v>
      </c>
    </row>
    <row r="81" spans="2:15" ht="15">
      <c r="B81" s="14" t="s">
        <v>78</v>
      </c>
      <c r="C81" s="18"/>
      <c r="D81" s="21">
        <v>0.59</v>
      </c>
      <c r="E81" s="18">
        <v>0</v>
      </c>
      <c r="F81" s="18"/>
      <c r="G81" s="18">
        <f t="shared" si="2"/>
        <v>0</v>
      </c>
      <c r="H81" s="21">
        <f>VLOOKUP("C_MSVOL01",'[8]PS'!$C:$G,5,0)</f>
        <v>0.6473</v>
      </c>
      <c r="I81" s="18">
        <v>2195.7123287671234</v>
      </c>
      <c r="J81" s="18"/>
      <c r="K81" s="18">
        <f>'[9]Sheet1'!$G$68</f>
        <v>13100.338976923076</v>
      </c>
      <c r="L81" s="21">
        <v>0.7041</v>
      </c>
      <c r="M81" s="19">
        <v>2858</v>
      </c>
      <c r="N81" s="19"/>
      <c r="O81" s="18">
        <f>'[9]Sheet1'!$I$68</f>
        <v>16557.890346153843</v>
      </c>
    </row>
    <row r="82" spans="2:15" ht="15">
      <c r="B82" s="14" t="s">
        <v>79</v>
      </c>
      <c r="C82" s="18">
        <f>15000/366*279</f>
        <v>11434.426229508197</v>
      </c>
      <c r="D82" s="21">
        <v>0.59</v>
      </c>
      <c r="E82" s="18">
        <v>826.3278688524591</v>
      </c>
      <c r="F82" s="18"/>
      <c r="G82" s="18">
        <f t="shared" si="2"/>
        <v>7572.639344262295</v>
      </c>
      <c r="H82" s="21">
        <f>VLOOKUP("C_MSVOL01",'[8]PS'!$C:$G,5,0)</f>
        <v>0.6473</v>
      </c>
      <c r="I82" s="18">
        <v>1173</v>
      </c>
      <c r="J82" s="18"/>
      <c r="K82" s="18">
        <f>(15000*H82)+I82</f>
        <v>10882.5</v>
      </c>
      <c r="L82" s="21">
        <v>0.7041</v>
      </c>
      <c r="M82" s="19">
        <v>1258</v>
      </c>
      <c r="N82" s="19"/>
      <c r="O82" s="18">
        <f>(15000*L82)+M82</f>
        <v>11819.5</v>
      </c>
    </row>
    <row r="83" spans="2:15" ht="15">
      <c r="B83" s="14" t="s">
        <v>80</v>
      </c>
      <c r="C83" s="18">
        <v>12882</v>
      </c>
      <c r="D83" s="21">
        <v>0.59</v>
      </c>
      <c r="E83" s="18">
        <v>2393.7841530054648</v>
      </c>
      <c r="F83" s="18"/>
      <c r="G83" s="18">
        <f t="shared" si="2"/>
        <v>9994.164153005464</v>
      </c>
      <c r="H83" s="21">
        <f>VLOOKUP("C_MSVOL01",'[8]PS'!$C:$G,5,0)</f>
        <v>0.6473</v>
      </c>
      <c r="I83" s="18">
        <v>5858</v>
      </c>
      <c r="J83" s="18"/>
      <c r="K83" s="18">
        <f>'[9]Sheet1'!$G$66</f>
        <v>24530.142877300616</v>
      </c>
      <c r="L83" s="21">
        <v>0.7041</v>
      </c>
      <c r="M83" s="19">
        <v>6336</v>
      </c>
      <c r="N83" s="19"/>
      <c r="O83" s="18">
        <f>'[9]Sheet1'!$I$66</f>
        <v>26646.606828220858</v>
      </c>
    </row>
    <row r="84" spans="2:15" ht="15">
      <c r="B84" s="14" t="s">
        <v>81</v>
      </c>
      <c r="C84" s="18">
        <v>34405</v>
      </c>
      <c r="D84" s="21">
        <v>0.59</v>
      </c>
      <c r="E84" s="18">
        <v>1081.3224043715848</v>
      </c>
      <c r="F84" s="18"/>
      <c r="G84" s="18">
        <f t="shared" si="2"/>
        <v>21380.272404371586</v>
      </c>
      <c r="H84" s="21">
        <f>VLOOKUP("C_MSVOL01",'[8]PS'!$C:$G,5,0)</f>
        <v>0.6473</v>
      </c>
      <c r="I84" s="18">
        <v>2645</v>
      </c>
      <c r="J84" s="18"/>
      <c r="K84" s="18">
        <f>'[9]Sheet1'!$G$67</f>
        <v>52514.20320552147</v>
      </c>
      <c r="L84" s="21">
        <v>0.7041</v>
      </c>
      <c r="M84" s="19">
        <v>2858</v>
      </c>
      <c r="N84" s="19"/>
      <c r="O84" s="18">
        <f>'[9]Sheet1'!$I$67</f>
        <v>57103.18148773006</v>
      </c>
    </row>
    <row r="85" spans="2:15" ht="15">
      <c r="B85" s="14" t="s">
        <v>82</v>
      </c>
      <c r="C85" s="18">
        <v>15000</v>
      </c>
      <c r="D85" s="21">
        <v>0.59</v>
      </c>
      <c r="E85" s="18">
        <v>5375</v>
      </c>
      <c r="F85" s="18"/>
      <c r="G85" s="18">
        <f t="shared" si="2"/>
        <v>14225</v>
      </c>
      <c r="H85" s="21">
        <f>VLOOKUP("C_MSVOL01",'[8]PS'!$C:$G,5,0)</f>
        <v>0.6473</v>
      </c>
      <c r="I85" s="18">
        <v>5858</v>
      </c>
      <c r="J85" s="18"/>
      <c r="K85" s="18">
        <f>(C85*H85)+I85</f>
        <v>15567.5</v>
      </c>
      <c r="L85" s="21">
        <v>0.7041</v>
      </c>
      <c r="M85" s="19">
        <v>6336</v>
      </c>
      <c r="N85" s="19"/>
      <c r="O85" s="18">
        <f>(C85*L85)+M85</f>
        <v>16897.5</v>
      </c>
    </row>
    <row r="86" spans="2:15" ht="15">
      <c r="B86" s="14" t="s">
        <v>122</v>
      </c>
      <c r="C86" s="18">
        <f>15000/366*181</f>
        <v>7418.032786885246</v>
      </c>
      <c r="D86" s="21">
        <f>D85</f>
        <v>0.59</v>
      </c>
      <c r="E86" s="18">
        <v>2658.1284153005467</v>
      </c>
      <c r="F86" s="18"/>
      <c r="G86" s="18">
        <f t="shared" si="2"/>
        <v>7034.767759562841</v>
      </c>
      <c r="H86" s="21">
        <f>H85</f>
        <v>0.6473</v>
      </c>
      <c r="I86" s="18">
        <v>5858</v>
      </c>
      <c r="J86" s="18"/>
      <c r="K86" s="18">
        <f>(15000*H86)+I86</f>
        <v>15567.5</v>
      </c>
      <c r="L86" s="21">
        <f>L85</f>
        <v>0.7041</v>
      </c>
      <c r="M86" s="19">
        <v>6336</v>
      </c>
      <c r="N86" s="19"/>
      <c r="O86" s="18">
        <f>(C86*L86)+M86</f>
        <v>11559.036885245901</v>
      </c>
    </row>
    <row r="87" spans="2:15" ht="15">
      <c r="B87" s="14" t="s">
        <v>123</v>
      </c>
      <c r="C87" s="18"/>
      <c r="D87" s="21"/>
      <c r="E87" s="18"/>
      <c r="F87" s="18"/>
      <c r="G87" s="18"/>
      <c r="H87" s="21">
        <f>H85</f>
        <v>0.6473</v>
      </c>
      <c r="I87" s="18">
        <v>1163.358904109589</v>
      </c>
      <c r="J87" s="18"/>
      <c r="K87" s="18">
        <f>(15000/365*362*H87)+I87</f>
        <v>10793.054794520547</v>
      </c>
      <c r="L87" s="21">
        <f>L85</f>
        <v>0.7041</v>
      </c>
      <c r="M87" s="19">
        <f>M85</f>
        <v>6336</v>
      </c>
      <c r="N87" s="19"/>
      <c r="O87" s="18">
        <f>(15000*L87)+M87</f>
        <v>16897.5</v>
      </c>
    </row>
    <row r="88" spans="2:15" ht="15">
      <c r="B88" s="46" t="s">
        <v>124</v>
      </c>
      <c r="C88" s="47"/>
      <c r="D88" s="48"/>
      <c r="E88" s="47"/>
      <c r="F88" s="47"/>
      <c r="G88" s="47"/>
      <c r="H88" s="48">
        <f>H85</f>
        <v>0.6473</v>
      </c>
      <c r="I88" s="47">
        <v>1034.8109589041096</v>
      </c>
      <c r="J88" s="47"/>
      <c r="K88" s="47">
        <f>((15000/365*322)*H88)+I88</f>
        <v>9600.452054794521</v>
      </c>
      <c r="L88" s="48">
        <f>L85</f>
        <v>0.7041</v>
      </c>
      <c r="M88" s="49">
        <f>M85</f>
        <v>6336</v>
      </c>
      <c r="N88" s="49"/>
      <c r="O88" s="47">
        <f>(15000*L88)+M88</f>
        <v>16897.5</v>
      </c>
    </row>
    <row r="89" spans="2:15" s="10" customFormat="1" ht="14.25">
      <c r="B89" s="74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6"/>
    </row>
    <row r="90" spans="2:15" ht="15">
      <c r="B90" s="116"/>
      <c r="C90" s="100"/>
      <c r="D90" s="101"/>
      <c r="E90" s="100"/>
      <c r="F90" s="100"/>
      <c r="G90" s="100"/>
      <c r="H90" s="101"/>
      <c r="I90" s="100"/>
      <c r="J90" s="100"/>
      <c r="K90" s="100"/>
      <c r="L90" s="101"/>
      <c r="M90" s="100"/>
      <c r="N90" s="100"/>
      <c r="O90" s="117"/>
    </row>
    <row r="91" spans="2:15" ht="16.5">
      <c r="B91" s="118" t="s">
        <v>47</v>
      </c>
      <c r="C91" s="119">
        <f>SUM(C75:C88)</f>
        <v>205324.45901639343</v>
      </c>
      <c r="D91" s="120"/>
      <c r="E91" s="121"/>
      <c r="F91" s="121"/>
      <c r="G91" s="119">
        <f>SUM(G75:G88)</f>
        <v>451012.9936612022</v>
      </c>
      <c r="H91" s="120"/>
      <c r="I91" s="121"/>
      <c r="J91" s="121"/>
      <c r="K91" s="119"/>
      <c r="L91" s="120"/>
      <c r="M91" s="121"/>
      <c r="N91" s="121"/>
      <c r="O91" s="117"/>
    </row>
    <row r="92" spans="2:15" ht="15">
      <c r="B92" s="122"/>
      <c r="C92" s="123"/>
      <c r="D92" s="124"/>
      <c r="E92" s="123"/>
      <c r="F92" s="123"/>
      <c r="G92" s="123"/>
      <c r="H92" s="124"/>
      <c r="I92" s="123"/>
      <c r="J92" s="123"/>
      <c r="K92" s="123"/>
      <c r="L92" s="124"/>
      <c r="M92" s="123"/>
      <c r="N92" s="123"/>
      <c r="O92" s="125"/>
    </row>
  </sheetData>
  <sheetProtection/>
  <mergeCells count="10">
    <mergeCell ref="B66:O66"/>
    <mergeCell ref="B52:O52"/>
    <mergeCell ref="B72:B74"/>
    <mergeCell ref="B89:O89"/>
    <mergeCell ref="B8:B10"/>
    <mergeCell ref="B3:O3"/>
    <mergeCell ref="B61:B63"/>
    <mergeCell ref="B24:O24"/>
    <mergeCell ref="B26:B28"/>
    <mergeCell ref="B20:O20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Samuel.Okyere</dc:creator>
  <cp:keywords/>
  <dc:description/>
  <cp:lastModifiedBy>Angela Maher</cp:lastModifiedBy>
  <dcterms:created xsi:type="dcterms:W3CDTF">2011-02-17T16:59:11Z</dcterms:created>
  <dcterms:modified xsi:type="dcterms:W3CDTF">2013-03-28T12:16:48Z</dcterms:modified>
  <cp:category/>
  <cp:version/>
  <cp:contentType/>
  <cp:contentStatus/>
</cp:coreProperties>
</file>