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1976" yWindow="0" windowWidth="5304" windowHeight="9756" tabRatio="927" firstSheet="1" activeTab="1"/>
  </bookViews>
  <sheets>
    <sheet name="Version info" sheetId="13" state="hidden" r:id="rId1"/>
    <sheet name="Cover" sheetId="14" r:id="rId2"/>
    <sheet name="Flowchart" sheetId="24" r:id="rId3"/>
    <sheet name="Map" sheetId="12" r:id="rId4"/>
    <sheet name="CLEAR_SHEET" sheetId="33" state="hidden" r:id="rId5"/>
    <sheet name="F_Inputs" sheetId="27" r:id="rId6"/>
    <sheet name="Input" sheetId="5" r:id="rId7"/>
    <sheet name="Calc" sheetId="11" r:id="rId8"/>
    <sheet name="RCM report" sheetId="30" r:id="rId9"/>
    <sheet name="F_Outputs" sheetId="32" r:id="rId10"/>
  </sheets>
  <externalReferences>
    <externalReference r:id="rId11"/>
    <externalReference r:id="rId12"/>
    <externalReference r:id="rId13"/>
    <externalReference r:id="rId14"/>
    <externalReference r:id="rId15"/>
  </externalReferences>
  <definedNames>
    <definedName name="_Order1" hidden="1">255</definedName>
    <definedName name="_Order2" hidden="1">255</definedName>
    <definedName name="a">'[1]94 Cost Base'!$B$5:$AM$31</definedName>
    <definedName name="AMP.Years">[2]Timeline!$I$3:$U$3</definedName>
    <definedName name="Baseyear" localSheetId="9">F_Outputs!#REF!</definedName>
    <definedName name="Calendar.Years">[2]Timeline!$I$5:$U$5</definedName>
    <definedName name="Check.Master">#REF!</definedName>
    <definedName name="CoName" localSheetId="9">F_Outputs!#REF!</definedName>
    <definedName name="CoName">Input!$F$64</definedName>
    <definedName name="CostBase94">'[3]94 Cost Base'!$B$5:$AM$31</definedName>
    <definedName name="CostBase98">'[3]98 Cost Base'!$B$5:$AM$31</definedName>
    <definedName name="DDafw">'[4]DD-enh2'!$B$31:$N$56</definedName>
    <definedName name="DDanh">'[4]DD-other14'!$B$5:$N$30</definedName>
    <definedName name="DDdvw">'[4]DD-other14'!$B$213:$N$238</definedName>
    <definedName name="DDnes">'[4]DD-early2'!$B$31:$N$56</definedName>
    <definedName name="DDprt">'[4]DD-other14'!$B$239:$N$264</definedName>
    <definedName name="DDsbw">'[4]DD-other14'!$B$265:$N$290</definedName>
    <definedName name="DDses">'[4]DD-other14'!$B$395:$N$420</definedName>
    <definedName name="DDsew">'[4]DD-other14'!$B$291:$N$316</definedName>
    <definedName name="DDssc">'[4]DD-other14'!$B$317:$N$342</definedName>
    <definedName name="DDsvt">'[4]DD-other14'!$B$31:$N$56</definedName>
    <definedName name="DDswt">'[4]DD-enh2'!$B$5:$N$30</definedName>
    <definedName name="DDwsh">'[4]DD-early2'!$B$5:$N$30</definedName>
    <definedName name="DDyky">'[4]DD-other14'!$B$161:$N$186</definedName>
    <definedName name="FDafw">[4]FDs!$B$345:$W$378</definedName>
    <definedName name="FDanh">[4]FDs!$B$5:$W$38</definedName>
    <definedName name="FDdvw">[4]FDs!$B$515:$W$548</definedName>
    <definedName name="FDnes">[4]FDs!$B$73:$W$106</definedName>
    <definedName name="FDprt">[4]FDs!$B$549:$W$582</definedName>
    <definedName name="FDsbw">[4]FDs!$B$583:$W$616</definedName>
    <definedName name="FDses">[4]FDs!$B$753:$W$786</definedName>
    <definedName name="FDsew">[4]FDs!$B$617:$W$650</definedName>
    <definedName name="FDssc">[4]FDs!$B$651:$W$684</definedName>
    <definedName name="FDsvt">[4]FDs!$B$107:$W$140</definedName>
    <definedName name="FDswt">[4]FDs!$B$141:$W$174</definedName>
    <definedName name="FDwsh">[4]FDs!$B$39:$W$72</definedName>
    <definedName name="FDyky">[4]FDs!$B$311:$W$344</definedName>
    <definedName name="IDoK_submissions_for_claim_under_RCC4">Cover!$A$41</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egfigs">[5]Sheet1!$AG$4:$AX$39</definedName>
    <definedName name="OpexInputs">"Input!$T$2:$AF$2"</definedName>
    <definedName name="_xlnm.Print_Area" localSheetId="6">Input!$B$1:$C$68</definedName>
    <definedName name="rBPwCIS">[4]rBP!$E$125:$K$144</definedName>
    <definedName name="rBPwEQUITY">[4]rBP!$E$185:$K$204</definedName>
    <definedName name="rBPwOIA">[4]rBP!$E$105:$K$124</definedName>
    <definedName name="rBPwOTHERADJS">[4]rBP!$E$205:$K$224</definedName>
    <definedName name="rBPwOTHERTAX">[4]rBP!$E$165:$K$184</definedName>
    <definedName name="rBPwRCM">[4]rBP!$E$85:$K$104</definedName>
    <definedName name="rBPwSIM">[4]rBP!$E$65:$K$84</definedName>
    <definedName name="rBPwtaxclaw">[4]rBP!$E$145:$K$164</definedName>
    <definedName name="rBPwwCIS">[4]rBP!$E$365:$K$384</definedName>
    <definedName name="rBPwwEQUITY">[4]rBP!$E$425:$K$444</definedName>
    <definedName name="rBPwwOIA">[4]rBP!$E$345:$K$364</definedName>
    <definedName name="rBPwwOTHERADJS">[4]rBP!$E$445:$K$464</definedName>
    <definedName name="rBPwwOTHERTAX">[4]rBP!$E$405:$K$424</definedName>
    <definedName name="rBPwwRCM">[4]rBP!$E$325:$K$344</definedName>
    <definedName name="rBPwwSIM">[4]rBP!$E$305:$K$324</definedName>
    <definedName name="rBPwwTAXCLAW">[4]rBP!$E$385:$K$404</definedName>
    <definedName name="Threshold">Input!$F$61</definedName>
    <definedName name="wCISrcvcompany">'[4]CIS RCV'!$E$8:$I$30</definedName>
    <definedName name="wCISrcvofwat">'[4]CIS RCV'!$E$31:$I$53</definedName>
    <definedName name="wwCISrcvcompany">'[4]CIS RCV'!$E$54:$I$76</definedName>
    <definedName name="wwCISrcvofwat">'[4]CIS RCV'!$E$77:$I$99</definedName>
    <definedName name="Z_3FDF7207_004C_4A93_86DD_71ED7363ED58_.wvu.Cols" localSheetId="9" hidden="1">F_Outputs!#REF!</definedName>
  </definedNames>
  <calcPr calcId="152511" calcMode="manual" calcCompleted="0" calcOnSave="0"/>
</workbook>
</file>

<file path=xl/calcChain.xml><?xml version="1.0" encoding="utf-8"?>
<calcChain xmlns="http://schemas.openxmlformats.org/spreadsheetml/2006/main">
  <c r="M60" i="5" l="1"/>
  <c r="K10" i="32" l="1"/>
  <c r="B1" i="11" l="1"/>
  <c r="B1" i="5"/>
  <c r="H48" i="5" l="1"/>
  <c r="H35" i="5"/>
  <c r="I35" i="5"/>
  <c r="J35" i="5"/>
  <c r="K35" i="5"/>
  <c r="L35" i="5"/>
  <c r="M35" i="5"/>
  <c r="I48" i="5"/>
  <c r="J48" i="5"/>
  <c r="K48" i="5"/>
  <c r="L48" i="5"/>
  <c r="M48" i="5"/>
  <c r="J58" i="5" l="1"/>
  <c r="K58" i="5"/>
  <c r="L58" i="5"/>
  <c r="M58" i="5"/>
  <c r="J59" i="5"/>
  <c r="K59" i="5"/>
  <c r="L59" i="5"/>
  <c r="M59" i="5"/>
  <c r="I59" i="5"/>
  <c r="I58" i="5"/>
  <c r="M53" i="5"/>
  <c r="L53" i="5"/>
  <c r="K53" i="5"/>
  <c r="J53" i="5"/>
  <c r="I53" i="5"/>
  <c r="F55" i="5"/>
  <c r="H49" i="5"/>
  <c r="I49" i="5"/>
  <c r="I41" i="5"/>
  <c r="I39" i="5"/>
  <c r="H36" i="5"/>
  <c r="I36" i="5"/>
  <c r="I29" i="5"/>
  <c r="I27" i="5"/>
  <c r="H23" i="5"/>
  <c r="H21" i="5" l="1"/>
  <c r="H12" i="5"/>
  <c r="F61" i="5" l="1"/>
  <c r="M57" i="5"/>
  <c r="L57" i="5"/>
  <c r="K57" i="5"/>
  <c r="J57" i="5"/>
  <c r="I57" i="5"/>
  <c r="M55" i="5"/>
  <c r="L55" i="5"/>
  <c r="K55" i="5"/>
  <c r="J55" i="5"/>
  <c r="I55" i="5"/>
  <c r="H55" i="5"/>
  <c r="G55" i="5"/>
  <c r="M54" i="5"/>
  <c r="L54" i="5"/>
  <c r="K54" i="5"/>
  <c r="J54" i="5"/>
  <c r="I54" i="5"/>
  <c r="H54" i="5"/>
  <c r="G54" i="5"/>
  <c r="F54" i="5"/>
  <c r="M50" i="5"/>
  <c r="L50" i="5"/>
  <c r="K50" i="5"/>
  <c r="J50" i="5"/>
  <c r="I50" i="5"/>
  <c r="M49" i="5"/>
  <c r="L49" i="5"/>
  <c r="K49" i="5"/>
  <c r="J49" i="5"/>
  <c r="M46" i="5"/>
  <c r="L46" i="5"/>
  <c r="K46" i="5"/>
  <c r="J46" i="5"/>
  <c r="I46" i="5"/>
  <c r="M45" i="5"/>
  <c r="L45" i="5"/>
  <c r="K45" i="5"/>
  <c r="J45" i="5"/>
  <c r="I45" i="5"/>
  <c r="M44" i="5"/>
  <c r="L44" i="5"/>
  <c r="K44" i="5"/>
  <c r="J44" i="5"/>
  <c r="I44" i="5"/>
  <c r="H44" i="5"/>
  <c r="M43" i="5"/>
  <c r="L43" i="5"/>
  <c r="K43" i="5"/>
  <c r="J43" i="5"/>
  <c r="I43" i="5"/>
  <c r="M42" i="5"/>
  <c r="L42" i="5"/>
  <c r="K42" i="5"/>
  <c r="J42" i="5"/>
  <c r="I42" i="5"/>
  <c r="M41" i="5"/>
  <c r="L41" i="5"/>
  <c r="K41" i="5"/>
  <c r="J41" i="5"/>
  <c r="M40" i="5"/>
  <c r="L40" i="5"/>
  <c r="K40" i="5"/>
  <c r="J40" i="5"/>
  <c r="I40" i="5"/>
  <c r="M39" i="5"/>
  <c r="L39" i="5"/>
  <c r="K39" i="5"/>
  <c r="J39" i="5"/>
  <c r="M37" i="5"/>
  <c r="L37" i="5"/>
  <c r="K37" i="5"/>
  <c r="J37" i="5"/>
  <c r="I37" i="5"/>
  <c r="M36" i="5"/>
  <c r="L36" i="5"/>
  <c r="K36" i="5"/>
  <c r="J36" i="5"/>
  <c r="M33" i="5"/>
  <c r="L33" i="5"/>
  <c r="K33" i="5"/>
  <c r="J33" i="5"/>
  <c r="I33" i="5"/>
  <c r="M32" i="5"/>
  <c r="L32" i="5"/>
  <c r="K32" i="5"/>
  <c r="J32" i="5"/>
  <c r="I32" i="5"/>
  <c r="M31" i="5"/>
  <c r="L31" i="5"/>
  <c r="K31" i="5"/>
  <c r="J31" i="5"/>
  <c r="I31" i="5"/>
  <c r="H31" i="5"/>
  <c r="M30" i="5"/>
  <c r="L30" i="5"/>
  <c r="K30" i="5"/>
  <c r="J30" i="5"/>
  <c r="I30" i="5"/>
  <c r="M29" i="5"/>
  <c r="L29" i="5"/>
  <c r="K29" i="5"/>
  <c r="J29" i="5"/>
  <c r="M28" i="5"/>
  <c r="L28" i="5"/>
  <c r="K28" i="5"/>
  <c r="J28" i="5"/>
  <c r="I28" i="5"/>
  <c r="M27" i="5"/>
  <c r="L27" i="5"/>
  <c r="K27" i="5"/>
  <c r="J27" i="5"/>
  <c r="M23" i="5"/>
  <c r="L23" i="5"/>
  <c r="K23" i="5"/>
  <c r="J23" i="5"/>
  <c r="I23" i="5"/>
  <c r="M22" i="5"/>
  <c r="L22" i="5"/>
  <c r="K22" i="5"/>
  <c r="J22" i="5"/>
  <c r="I22" i="5"/>
  <c r="H22" i="5"/>
  <c r="M21" i="5"/>
  <c r="L21" i="5"/>
  <c r="K21" i="5"/>
  <c r="J21" i="5"/>
  <c r="I21" i="5"/>
  <c r="M20" i="5"/>
  <c r="L20" i="5"/>
  <c r="K20" i="5"/>
  <c r="J20" i="5"/>
  <c r="I20" i="5"/>
  <c r="H20" i="5"/>
  <c r="M19" i="5"/>
  <c r="L19" i="5"/>
  <c r="K19" i="5"/>
  <c r="J19" i="5"/>
  <c r="I19" i="5"/>
  <c r="M17" i="5"/>
  <c r="L17" i="5"/>
  <c r="K17" i="5"/>
  <c r="J17" i="5"/>
  <c r="I17" i="5"/>
  <c r="H17" i="5"/>
  <c r="M16" i="5"/>
  <c r="L16" i="5"/>
  <c r="K16" i="5"/>
  <c r="J16" i="5"/>
  <c r="I16" i="5"/>
  <c r="H16" i="5"/>
  <c r="M14" i="5"/>
  <c r="L14" i="5"/>
  <c r="K14" i="5"/>
  <c r="J14" i="5"/>
  <c r="I14" i="5"/>
  <c r="H14" i="5"/>
  <c r="M13" i="5"/>
  <c r="L13" i="5"/>
  <c r="K13" i="5"/>
  <c r="J13" i="5"/>
  <c r="I13" i="5"/>
  <c r="H13" i="5"/>
  <c r="M12" i="5"/>
  <c r="L12" i="5"/>
  <c r="K12" i="5"/>
  <c r="J12" i="5"/>
  <c r="I12" i="5"/>
  <c r="M11" i="5"/>
  <c r="L11" i="5"/>
  <c r="K11" i="5"/>
  <c r="J11" i="5"/>
  <c r="I11" i="5"/>
  <c r="H11" i="5"/>
  <c r="M10" i="5"/>
  <c r="L10" i="5"/>
  <c r="K10" i="5"/>
  <c r="J10" i="5"/>
  <c r="I10" i="5"/>
  <c r="M8" i="5"/>
  <c r="L8" i="5"/>
  <c r="K8" i="5"/>
  <c r="J8" i="5"/>
  <c r="I8" i="5"/>
  <c r="H8" i="5"/>
  <c r="M7" i="5"/>
  <c r="L7" i="5"/>
  <c r="K7" i="5"/>
  <c r="J7" i="5"/>
  <c r="I7" i="5"/>
  <c r="H7" i="5"/>
  <c r="B25" i="24" l="1"/>
  <c r="B24" i="24"/>
  <c r="B23" i="24"/>
  <c r="B22" i="24"/>
  <c r="C17" i="5" l="1"/>
  <c r="C16" i="5"/>
  <c r="C8" i="5"/>
  <c r="C7" i="5"/>
  <c r="E17" i="12" l="1"/>
  <c r="E16" i="12"/>
  <c r="E7" i="12"/>
  <c r="E8" i="12"/>
  <c r="C14" i="11"/>
  <c r="J4" i="11" l="1"/>
  <c r="K4" i="11"/>
  <c r="L4" i="11"/>
  <c r="M4" i="11"/>
  <c r="I4" i="11"/>
  <c r="F3" i="11" l="1"/>
  <c r="C68" i="11" s="1"/>
  <c r="C10" i="11" l="1"/>
  <c r="C55" i="11"/>
  <c r="C7" i="11"/>
  <c r="C23" i="11"/>
  <c r="C78" i="11"/>
  <c r="C6" i="11"/>
  <c r="C27" i="11"/>
  <c r="C72" i="11"/>
  <c r="C33" i="11"/>
  <c r="M83" i="11"/>
  <c r="M79" i="11"/>
  <c r="M7" i="11"/>
  <c r="M57" i="11" s="1"/>
  <c r="I83" i="11"/>
  <c r="I79" i="11"/>
  <c r="J83" i="11"/>
  <c r="J79" i="11"/>
  <c r="K83" i="11"/>
  <c r="K79" i="11"/>
  <c r="L83" i="11"/>
  <c r="L79" i="11"/>
  <c r="L7" i="11"/>
  <c r="L57" i="11" s="1"/>
  <c r="K7" i="11"/>
  <c r="K57" i="11" s="1"/>
  <c r="J7" i="11"/>
  <c r="J12" i="11" s="1"/>
  <c r="I7" i="11"/>
  <c r="I12" i="11" s="1"/>
  <c r="H7" i="11"/>
  <c r="H57" i="11" s="1"/>
  <c r="H63" i="11" s="1"/>
  <c r="M38" i="11"/>
  <c r="M34" i="11"/>
  <c r="I38" i="11"/>
  <c r="I34" i="11"/>
  <c r="J38" i="11"/>
  <c r="J34" i="11"/>
  <c r="K38" i="11"/>
  <c r="K34" i="11"/>
  <c r="L38" i="11"/>
  <c r="L34" i="11"/>
  <c r="M12" i="11"/>
  <c r="L12" i="11"/>
  <c r="K12" i="11"/>
  <c r="G7" i="11"/>
  <c r="F7" i="11"/>
  <c r="C63" i="11"/>
  <c r="C62" i="11"/>
  <c r="C60" i="11"/>
  <c r="C59" i="11"/>
  <c r="C18" i="11"/>
  <c r="C17" i="11"/>
  <c r="C15" i="11"/>
  <c r="M6" i="11"/>
  <c r="L6" i="11"/>
  <c r="K6" i="11"/>
  <c r="J6" i="11"/>
  <c r="I6" i="11"/>
  <c r="I59" i="11"/>
  <c r="H6" i="11"/>
  <c r="I60" i="11"/>
  <c r="J59" i="11"/>
  <c r="J60" i="11"/>
  <c r="K59" i="11"/>
  <c r="K60" i="11"/>
  <c r="L59" i="11"/>
  <c r="L60" i="11"/>
  <c r="M59" i="11"/>
  <c r="M60" i="11"/>
  <c r="I14" i="11"/>
  <c r="J14" i="11"/>
  <c r="K14" i="11"/>
  <c r="L14" i="11"/>
  <c r="I15" i="11"/>
  <c r="J15" i="11"/>
  <c r="K15" i="11"/>
  <c r="L15" i="11"/>
  <c r="M14" i="11"/>
  <c r="M15" i="11"/>
  <c r="G6" i="11"/>
  <c r="F6" i="11"/>
  <c r="J57" i="11" l="1"/>
  <c r="I57" i="11"/>
  <c r="B5" i="30"/>
  <c r="B23" i="30"/>
  <c r="F23" i="30"/>
  <c r="F31" i="30" s="1"/>
  <c r="F5" i="30"/>
  <c r="F13" i="30" s="1"/>
  <c r="C5" i="30"/>
  <c r="C13" i="30" s="1"/>
  <c r="C23" i="30"/>
  <c r="C31" i="30" s="1"/>
  <c r="D23" i="30"/>
  <c r="D31" i="30" s="1"/>
  <c r="D5" i="30"/>
  <c r="D13" i="30" s="1"/>
  <c r="E23" i="30"/>
  <c r="E31" i="30" s="1"/>
  <c r="E5" i="30"/>
  <c r="E13" i="30" s="1"/>
  <c r="J80" i="11"/>
  <c r="J81" i="11" s="1"/>
  <c r="J89" i="11" s="1"/>
  <c r="C24" i="30" s="1"/>
  <c r="C32" i="30" s="1"/>
  <c r="M80" i="11"/>
  <c r="M81" i="11" s="1"/>
  <c r="M89" i="11" s="1"/>
  <c r="F24" i="30" s="1"/>
  <c r="F32" i="30" s="1"/>
  <c r="K80" i="11"/>
  <c r="K81" i="11" s="1"/>
  <c r="K89" i="11" s="1"/>
  <c r="D24" i="30" s="1"/>
  <c r="D32" i="30" s="1"/>
  <c r="L80" i="11"/>
  <c r="L81" i="11" s="1"/>
  <c r="L89" i="11" s="1"/>
  <c r="E24" i="30" s="1"/>
  <c r="E32" i="30" s="1"/>
  <c r="I39" i="11"/>
  <c r="I40" i="11" s="1"/>
  <c r="H11" i="11"/>
  <c r="H17" i="11" s="1"/>
  <c r="H56" i="11"/>
  <c r="H62" i="11" s="1"/>
  <c r="H65" i="11" s="1"/>
  <c r="I80" i="11"/>
  <c r="I81" i="11" s="1"/>
  <c r="I82" i="11" s="1"/>
  <c r="I35" i="11"/>
  <c r="I36" i="11" s="1"/>
  <c r="I37" i="11" s="1"/>
  <c r="J35" i="11"/>
  <c r="J36" i="11" s="1"/>
  <c r="J37" i="11" s="1"/>
  <c r="K39" i="11"/>
  <c r="M84" i="11"/>
  <c r="I84" i="11"/>
  <c r="I85" i="11" s="1"/>
  <c r="L84" i="11"/>
  <c r="J84" i="11"/>
  <c r="J39" i="11"/>
  <c r="M56" i="11"/>
  <c r="H12" i="11"/>
  <c r="H18" i="11" s="1"/>
  <c r="I63" i="11"/>
  <c r="M69" i="11"/>
  <c r="J25" i="11"/>
  <c r="M39" i="11"/>
  <c r="K84" i="11"/>
  <c r="K24" i="11"/>
  <c r="L39" i="11"/>
  <c r="I69" i="11"/>
  <c r="K11" i="11"/>
  <c r="I56" i="11"/>
  <c r="L70" i="11"/>
  <c r="J24" i="11"/>
  <c r="M25" i="11"/>
  <c r="K70" i="11"/>
  <c r="I11" i="11"/>
  <c r="M11" i="11"/>
  <c r="I24" i="11"/>
  <c r="L25" i="11"/>
  <c r="M24" i="11"/>
  <c r="L35" i="11"/>
  <c r="L36" i="11" s="1"/>
  <c r="K56" i="11"/>
  <c r="J70" i="11"/>
  <c r="K69" i="11"/>
  <c r="L11" i="11"/>
  <c r="I25" i="11"/>
  <c r="M35" i="11"/>
  <c r="M36" i="11" s="1"/>
  <c r="M37" i="11" s="1"/>
  <c r="J56" i="11"/>
  <c r="L69" i="11"/>
  <c r="J11" i="11"/>
  <c r="K25" i="11"/>
  <c r="L24" i="11"/>
  <c r="K35" i="11"/>
  <c r="K36" i="11" s="1"/>
  <c r="L56" i="11"/>
  <c r="I70" i="11"/>
  <c r="J69" i="11"/>
  <c r="M70" i="11"/>
  <c r="M82" i="11" l="1"/>
  <c r="M86" i="11" s="1"/>
  <c r="J63" i="11"/>
  <c r="K63" i="11" s="1"/>
  <c r="L63" i="11" s="1"/>
  <c r="M63" i="11" s="1"/>
  <c r="J82" i="11"/>
  <c r="J86" i="11" s="1"/>
  <c r="K82" i="11"/>
  <c r="K86" i="11" s="1"/>
  <c r="I87" i="11"/>
  <c r="B13" i="30"/>
  <c r="H13" i="30" s="1"/>
  <c r="J13" i="30" s="1"/>
  <c r="L13" i="30" s="1"/>
  <c r="H5" i="30"/>
  <c r="L82" i="11"/>
  <c r="L86" i="11" s="1"/>
  <c r="B31" i="30"/>
  <c r="H31" i="30" s="1"/>
  <c r="J31" i="30" s="1"/>
  <c r="L31" i="30" s="1"/>
  <c r="H23" i="30"/>
  <c r="J40" i="11"/>
  <c r="J42" i="11" s="1"/>
  <c r="I62" i="11"/>
  <c r="J62" i="11" s="1"/>
  <c r="J85" i="11"/>
  <c r="K40" i="11"/>
  <c r="I17" i="11"/>
  <c r="J17" i="11" s="1"/>
  <c r="H20" i="11"/>
  <c r="J41" i="11"/>
  <c r="I89" i="11"/>
  <c r="B24" i="30" s="1"/>
  <c r="J44" i="11"/>
  <c r="C6" i="30" s="1"/>
  <c r="C14" i="30" s="1"/>
  <c r="J28" i="11"/>
  <c r="M41" i="11"/>
  <c r="K85" i="11"/>
  <c r="L40" i="11"/>
  <c r="I86" i="11"/>
  <c r="I41" i="11"/>
  <c r="M85" i="11"/>
  <c r="M87" i="11" s="1"/>
  <c r="I42" i="11"/>
  <c r="I18" i="11"/>
  <c r="J18" i="11" s="1"/>
  <c r="K18" i="11" s="1"/>
  <c r="L18" i="11" s="1"/>
  <c r="M18" i="11" s="1"/>
  <c r="L85" i="11"/>
  <c r="M73" i="11"/>
  <c r="L73" i="11"/>
  <c r="K28" i="11"/>
  <c r="I73" i="11"/>
  <c r="M44" i="11"/>
  <c r="F6" i="30" s="1"/>
  <c r="F14" i="30" s="1"/>
  <c r="L44" i="11"/>
  <c r="E6" i="30" s="1"/>
  <c r="E14" i="30" s="1"/>
  <c r="L37" i="11"/>
  <c r="M28" i="11"/>
  <c r="I44" i="11"/>
  <c r="B6" i="30" s="1"/>
  <c r="M40" i="11"/>
  <c r="M42" i="11" s="1"/>
  <c r="K37" i="11"/>
  <c r="K41" i="11" s="1"/>
  <c r="K44" i="11"/>
  <c r="D6" i="30" s="1"/>
  <c r="D14" i="30" s="1"/>
  <c r="J73" i="11"/>
  <c r="L28" i="11"/>
  <c r="I28" i="11"/>
  <c r="K73" i="11"/>
  <c r="L87" i="11" l="1"/>
  <c r="L88" i="11" s="1"/>
  <c r="L90" i="11" s="1"/>
  <c r="I65" i="11"/>
  <c r="I66" i="11" s="1"/>
  <c r="K87" i="11"/>
  <c r="K88" i="11" s="1"/>
  <c r="K90" i="11" s="1"/>
  <c r="J87" i="11"/>
  <c r="J88" i="11" s="1"/>
  <c r="J90" i="11" s="1"/>
  <c r="B22" i="30"/>
  <c r="B30" i="30" s="1"/>
  <c r="C4" i="30"/>
  <c r="C12" i="30" s="1"/>
  <c r="B4" i="30"/>
  <c r="B12" i="30" s="1"/>
  <c r="F4" i="30"/>
  <c r="F12" i="30" s="1"/>
  <c r="D22" i="30"/>
  <c r="F22" i="30"/>
  <c r="F30" i="30" s="1"/>
  <c r="B32" i="30"/>
  <c r="H32" i="30" s="1"/>
  <c r="J32" i="30" s="1"/>
  <c r="L32" i="30" s="1"/>
  <c r="H24" i="30"/>
  <c r="B14" i="30"/>
  <c r="H14" i="30" s="1"/>
  <c r="J14" i="30" s="1"/>
  <c r="L14" i="30" s="1"/>
  <c r="H6" i="30"/>
  <c r="E22" i="30"/>
  <c r="E30" i="30" s="1"/>
  <c r="C22" i="30"/>
  <c r="C30" i="30" s="1"/>
  <c r="J43" i="11"/>
  <c r="J45" i="11" s="1"/>
  <c r="M88" i="11"/>
  <c r="M90" i="11" s="1"/>
  <c r="I20" i="11"/>
  <c r="I21" i="11" s="1"/>
  <c r="I29" i="11" s="1"/>
  <c r="M43" i="11"/>
  <c r="M45" i="11" s="1"/>
  <c r="I43" i="11"/>
  <c r="I45" i="11" s="1"/>
  <c r="I88" i="11"/>
  <c r="I90" i="11" s="1"/>
  <c r="L42" i="11"/>
  <c r="L41" i="11"/>
  <c r="K42" i="11"/>
  <c r="K43" i="11" s="1"/>
  <c r="K45" i="11" s="1"/>
  <c r="I74" i="11"/>
  <c r="K17" i="11"/>
  <c r="J20" i="11"/>
  <c r="J21" i="11" s="1"/>
  <c r="J29" i="11" s="1"/>
  <c r="J65" i="11"/>
  <c r="J66" i="11" s="1"/>
  <c r="J74" i="11" s="1"/>
  <c r="K62" i="11"/>
  <c r="E4" i="30" l="1"/>
  <c r="E12" i="30" s="1"/>
  <c r="D4" i="30"/>
  <c r="H22" i="30"/>
  <c r="D30" i="30"/>
  <c r="H30" i="30" s="1"/>
  <c r="J30" i="30" s="1"/>
  <c r="I30" i="11"/>
  <c r="I31" i="11" s="1"/>
  <c r="I75" i="11"/>
  <c r="I76" i="11" s="1"/>
  <c r="B21" i="30" s="1"/>
  <c r="L43" i="11"/>
  <c r="L45" i="11" s="1"/>
  <c r="K65" i="11"/>
  <c r="K66" i="11" s="1"/>
  <c r="K74" i="11" s="1"/>
  <c r="L62" i="11"/>
  <c r="K20" i="11"/>
  <c r="K21" i="11" s="1"/>
  <c r="K29" i="11" s="1"/>
  <c r="L17" i="11"/>
  <c r="J75" i="11"/>
  <c r="J76" i="11" s="1"/>
  <c r="J30" i="11"/>
  <c r="J31" i="11" s="1"/>
  <c r="J9" i="32" l="1"/>
  <c r="G9" i="32"/>
  <c r="F9" i="32"/>
  <c r="L30" i="30"/>
  <c r="I9" i="32"/>
  <c r="H9" i="32"/>
  <c r="J91" i="11"/>
  <c r="C21" i="30"/>
  <c r="D12" i="30"/>
  <c r="H12" i="30" s="1"/>
  <c r="J12" i="30" s="1"/>
  <c r="H4" i="30"/>
  <c r="I46" i="11"/>
  <c r="B3" i="30"/>
  <c r="J46" i="11"/>
  <c r="C3" i="30"/>
  <c r="B29" i="30"/>
  <c r="B25" i="30"/>
  <c r="I91" i="11"/>
  <c r="L20" i="11"/>
  <c r="L21" i="11" s="1"/>
  <c r="L29" i="11" s="1"/>
  <c r="M17" i="11"/>
  <c r="M20" i="11" s="1"/>
  <c r="M21" i="11" s="1"/>
  <c r="M29" i="11" s="1"/>
  <c r="L65" i="11"/>
  <c r="L66" i="11" s="1"/>
  <c r="L74" i="11" s="1"/>
  <c r="M62" i="11"/>
  <c r="M65" i="11" s="1"/>
  <c r="M66" i="11" s="1"/>
  <c r="M74" i="11" s="1"/>
  <c r="K75" i="11"/>
  <c r="K76" i="11" s="1"/>
  <c r="K30" i="11"/>
  <c r="K31" i="11" s="1"/>
  <c r="L12" i="30" l="1"/>
  <c r="J6" i="32"/>
  <c r="H6" i="32"/>
  <c r="F6" i="32"/>
  <c r="I6" i="32"/>
  <c r="G6" i="32"/>
  <c r="B26" i="30"/>
  <c r="C7" i="30"/>
  <c r="C8" i="30" s="1"/>
  <c r="C11" i="30"/>
  <c r="C15" i="30" s="1"/>
  <c r="B11" i="30"/>
  <c r="B7" i="30"/>
  <c r="C29" i="30"/>
  <c r="C33" i="30" s="1"/>
  <c r="C25" i="30"/>
  <c r="C26" i="30" s="1"/>
  <c r="K46" i="11"/>
  <c r="D3" i="30"/>
  <c r="K91" i="11"/>
  <c r="D21" i="30"/>
  <c r="B33" i="30"/>
  <c r="L75" i="11"/>
  <c r="L76" i="11" s="1"/>
  <c r="M30" i="11"/>
  <c r="M31" i="11" s="1"/>
  <c r="L30" i="11"/>
  <c r="L31" i="11" s="1"/>
  <c r="M75" i="11"/>
  <c r="M76" i="11" s="1"/>
  <c r="M91" i="11" l="1"/>
  <c r="F21" i="30"/>
  <c r="L46" i="11"/>
  <c r="E3" i="30"/>
  <c r="M46" i="11"/>
  <c r="F3" i="30"/>
  <c r="D29" i="30"/>
  <c r="D33" i="30" s="1"/>
  <c r="D25" i="30"/>
  <c r="D26" i="30" s="1"/>
  <c r="B15" i="30"/>
  <c r="L91" i="11"/>
  <c r="E21" i="30"/>
  <c r="D11" i="30"/>
  <c r="D15" i="30" s="1"/>
  <c r="D7" i="30"/>
  <c r="D8" i="30" s="1"/>
  <c r="B8" i="30"/>
  <c r="M94" i="11" l="1"/>
  <c r="H21" i="30"/>
  <c r="M49" i="11"/>
  <c r="M50" i="11" s="1"/>
  <c r="H3" i="30"/>
  <c r="E11" i="30"/>
  <c r="E15" i="30" s="1"/>
  <c r="E7" i="30"/>
  <c r="F11" i="30"/>
  <c r="F15" i="30" s="1"/>
  <c r="F7" i="30"/>
  <c r="F8" i="30" s="1"/>
  <c r="F29" i="30"/>
  <c r="F33" i="30" s="1"/>
  <c r="F25" i="30"/>
  <c r="F26" i="30" s="1"/>
  <c r="E29" i="30"/>
  <c r="E33" i="30" s="1"/>
  <c r="E25" i="30"/>
  <c r="M95" i="11"/>
  <c r="H33" i="30" l="1"/>
  <c r="J33" i="30" s="1"/>
  <c r="L33" i="30" s="1"/>
  <c r="H15" i="30"/>
  <c r="J15" i="30" s="1"/>
  <c r="L15" i="30" s="1"/>
  <c r="H29" i="30"/>
  <c r="J29" i="30" s="1"/>
  <c r="E26" i="30"/>
  <c r="H25" i="30"/>
  <c r="H26" i="30" s="1"/>
  <c r="E8" i="30"/>
  <c r="H7" i="30"/>
  <c r="H8" i="30" s="1"/>
  <c r="H11" i="30"/>
  <c r="J11" i="30" s="1"/>
  <c r="M51" i="11"/>
  <c r="M96" i="11"/>
  <c r="H16" i="30" l="1"/>
  <c r="H34" i="30"/>
  <c r="H5" i="32"/>
  <c r="G5" i="32"/>
  <c r="I5" i="32"/>
  <c r="L11" i="30"/>
  <c r="J5" i="32"/>
  <c r="F5" i="32"/>
  <c r="F8" i="32"/>
  <c r="L29" i="30"/>
  <c r="G8" i="32"/>
  <c r="I8" i="32"/>
  <c r="J8" i="32"/>
  <c r="H8" i="32"/>
  <c r="I7" i="32"/>
  <c r="H7" i="32"/>
  <c r="F7" i="32"/>
  <c r="G7" i="32"/>
  <c r="J7" i="32"/>
  <c r="J34" i="30"/>
  <c r="J4" i="32"/>
  <c r="F4" i="32"/>
  <c r="I4" i="32"/>
  <c r="G4" i="32"/>
  <c r="H4" i="32"/>
  <c r="J16" i="30"/>
</calcChain>
</file>

<file path=xl/sharedStrings.xml><?xml version="1.0" encoding="utf-8"?>
<sst xmlns="http://schemas.openxmlformats.org/spreadsheetml/2006/main" count="1213" uniqueCount="487">
  <si>
    <t>SD00014</t>
  </si>
  <si>
    <t>KSATN</t>
  </si>
  <si>
    <t>T1.16</t>
  </si>
  <si>
    <t>BR581</t>
  </si>
  <si>
    <t>BR583</t>
  </si>
  <si>
    <t>BR582</t>
  </si>
  <si>
    <t>BR584</t>
  </si>
  <si>
    <t>RCMW002</t>
  </si>
  <si>
    <t>BN2215</t>
  </si>
  <si>
    <t>BR881</t>
  </si>
  <si>
    <t>BO1140</t>
  </si>
  <si>
    <t>BR883</t>
  </si>
  <si>
    <t>BR882</t>
  </si>
  <si>
    <t>BR884</t>
  </si>
  <si>
    <t>RCMS002</t>
  </si>
  <si>
    <t>BN2150</t>
  </si>
  <si>
    <t>BN2270</t>
  </si>
  <si>
    <t>PB00113</t>
  </si>
  <si>
    <t>BB4200</t>
  </si>
  <si>
    <t xml:space="preserve">Table </t>
  </si>
  <si>
    <t>Line</t>
  </si>
  <si>
    <t>Bon ref</t>
  </si>
  <si>
    <t>BN2200</t>
  </si>
  <si>
    <t>BN2210</t>
  </si>
  <si>
    <t>BN2250</t>
  </si>
  <si>
    <t>BN2260</t>
  </si>
  <si>
    <t>BR30190</t>
  </si>
  <si>
    <t>BN2100</t>
  </si>
  <si>
    <t>BN2130</t>
  </si>
  <si>
    <t>BN2140</t>
  </si>
  <si>
    <t>Team responsibility</t>
  </si>
  <si>
    <t>Source</t>
  </si>
  <si>
    <t>Nr 0dp</t>
  </si>
  <si>
    <t>TBMW0242</t>
  </si>
  <si>
    <t>TBMS0256</t>
  </si>
  <si>
    <t xml:space="preserve">Sewerage: Number of measured households with standing charge </t>
  </si>
  <si>
    <t>000 1dp</t>
  </si>
  <si>
    <t xml:space="preserve">Water: Number of measured households </t>
  </si>
  <si>
    <t>Sewerage: Non-households billed unmeasured</t>
  </si>
  <si>
    <t xml:space="preserve">Water: Number of unmeasured households </t>
  </si>
  <si>
    <t>Water: Tariff basket revenue</t>
  </si>
  <si>
    <t>Sewerage: Non-households billed measured</t>
  </si>
  <si>
    <t>3 Industry assumptions</t>
  </si>
  <si>
    <t>Discount rate (PR09)</t>
  </si>
  <si>
    <t>Discount rate (PR14)</t>
  </si>
  <si>
    <t>Water: Unmeasured - household</t>
  </si>
  <si>
    <t>Water: Unmeasured - non-household</t>
  </si>
  <si>
    <t>Water: Measured - household</t>
  </si>
  <si>
    <t>Water: Measured - non-household</t>
  </si>
  <si>
    <t>Water: Net revenue movement out of tariff basket (outturn)</t>
  </si>
  <si>
    <t>Water: Properties served by new appointee in supply area as at 1 April 2009</t>
  </si>
  <si>
    <t>Water: Households billed</t>
  </si>
  <si>
    <t>Water: Non-households billed</t>
  </si>
  <si>
    <t>Sewerage: Unmeasured - household</t>
  </si>
  <si>
    <t>Sewerage: Unmeasured - non-household</t>
  </si>
  <si>
    <t>Sewerage: Measured - household</t>
  </si>
  <si>
    <t>Sewerage: Measured - non-household</t>
  </si>
  <si>
    <t>Sewerage: Trade effluent</t>
  </si>
  <si>
    <t>Sewerage: Net revenue movement out of tariff basket (outturn)</t>
  </si>
  <si>
    <t>Sewerage: Properties served by new appointee in supply area as at 1 April 2009</t>
  </si>
  <si>
    <t>Sewerage: Households billed</t>
  </si>
  <si>
    <t>Sewerage: Non-households billed</t>
  </si>
  <si>
    <t>2 Annual Information (Outturn prices)</t>
  </si>
  <si>
    <t>Overall revenue correction (NPV at 2014-15)</t>
  </si>
  <si>
    <t>Year</t>
  </si>
  <si>
    <t xml:space="preserve"> </t>
  </si>
  <si>
    <t>Input Data</t>
  </si>
  <si>
    <t>Dec 4dp</t>
  </si>
  <si>
    <t>Nr 1dp</t>
  </si>
  <si>
    <t>2007-08</t>
  </si>
  <si>
    <t>2008-09</t>
  </si>
  <si>
    <t>2009-10</t>
  </si>
  <si>
    <t>2010-11</t>
  </si>
  <si>
    <t>2011-12</t>
  </si>
  <si>
    <t>2012-13</t>
  </si>
  <si>
    <t>2013-14</t>
  </si>
  <si>
    <t>2014-15</t>
  </si>
  <si>
    <t>000</t>
  </si>
  <si>
    <t>£m</t>
  </si>
  <si>
    <t>Efficient Billing Factor:
proportion of average bill</t>
  </si>
  <si>
    <t xml:space="preserve">Proportion to maintain billing incentive </t>
  </si>
  <si>
    <t>Corporation tax rate</t>
  </si>
  <si>
    <t>File:</t>
  </si>
  <si>
    <t>Description:</t>
  </si>
  <si>
    <t>Dependancies:</t>
  </si>
  <si>
    <t>History:</t>
  </si>
  <si>
    <t>Date</t>
  </si>
  <si>
    <t>Notes</t>
  </si>
  <si>
    <t>Original spreadsheet 20100401.xls</t>
  </si>
  <si>
    <t>Original spreadsheet created by Peter Jordan for presentation to companies as an example of how the mechanism is expected to work.</t>
  </si>
  <si>
    <t>Calculation of the revenue corrrection at the PR14 review.</t>
  </si>
  <si>
    <t>Final Determination 2009 and actual JR data.</t>
  </si>
  <si>
    <t>Version/file name</t>
  </si>
  <si>
    <t>Original spreadsheet converted to FM style standardised format.</t>
  </si>
  <si>
    <t>BO1110</t>
  </si>
  <si>
    <t>BO1130</t>
  </si>
  <si>
    <t>BO1101</t>
  </si>
  <si>
    <t>BO1120</t>
  </si>
  <si>
    <t>YrVal</t>
  </si>
  <si>
    <t>Year value</t>
  </si>
  <si>
    <t>FD2009: TBM tables, SR tables 5.7a and 5.7b.</t>
  </si>
  <si>
    <t>Added two new items 'Social tariff' and 'Back-billing amount identified'.</t>
  </si>
  <si>
    <t>Sewerage:Tariff basket revenue</t>
  </si>
  <si>
    <t xml:space="preserve">Sewerage: Number of unmeasured households </t>
  </si>
  <si>
    <t>Water: Non-households billed unmeasured</t>
  </si>
  <si>
    <t>Water: Non-households billed measured</t>
  </si>
  <si>
    <t>Input</t>
  </si>
  <si>
    <t>Calc</t>
  </si>
  <si>
    <t>Water: Net revenue movement out of tariff basket</t>
  </si>
  <si>
    <t>Water: Net revenue movement into tariff basket</t>
  </si>
  <si>
    <t>Revised formulae to calculate difference between NPV at base year prices.</t>
  </si>
  <si>
    <t>Revised to be in 2007-08 prices from outturn prices.</t>
  </si>
  <si>
    <t>Sheet name</t>
  </si>
  <si>
    <t>Item</t>
  </si>
  <si>
    <t>Removed duplicate calculations within revenue expectation sections.</t>
  </si>
  <si>
    <t>1 Final determination (Outturn prices)</t>
  </si>
  <si>
    <t>Difference from original due to formulae being corrected to convert to 2007-08 prices.</t>
  </si>
  <si>
    <t>Added adjustment for Social tariff input item.</t>
  </si>
  <si>
    <t>Total billing incentive (W&amp;S)</t>
  </si>
  <si>
    <t>Added adjustment for Back-billing amount identified input item.</t>
  </si>
  <si>
    <t>Restrict non-household water usage quantities to band groups.</t>
  </si>
  <si>
    <t>Water: Revenue to deduct from expectation</t>
  </si>
  <si>
    <t>Water: Revised revenue expectation</t>
  </si>
  <si>
    <t>Water: Unmeasured turnover</t>
  </si>
  <si>
    <t>Water: Measured turnover</t>
  </si>
  <si>
    <t>Water: Reported tariff basket revenue</t>
  </si>
  <si>
    <t>Water: Correction required for year</t>
  </si>
  <si>
    <t>Water: Change to tax</t>
  </si>
  <si>
    <t xml:space="preserve">Water: Household revenue </t>
  </si>
  <si>
    <t>Water: Average household bill</t>
  </si>
  <si>
    <t>Water: Efficient billing factor</t>
  </si>
  <si>
    <t>Water: Outperformance</t>
  </si>
  <si>
    <t>Water: Outperformance above previous maximum</t>
  </si>
  <si>
    <t>Water: Normal billing incentive</t>
  </si>
  <si>
    <t>Water: Maximisation billing incentive</t>
  </si>
  <si>
    <t>Water: Billing incentive</t>
  </si>
  <si>
    <t>Water: New appointment adjustment</t>
  </si>
  <si>
    <t>Water: Annualised adjustment to 2014 price review requirement at 2012-13 prices</t>
  </si>
  <si>
    <t>Sewerage: Net revenue movement out of tariff basket</t>
  </si>
  <si>
    <t>Sewerage: Net revenue movement into tariff basket</t>
  </si>
  <si>
    <t>Sewerage: Revenue to deduct from expectation</t>
  </si>
  <si>
    <t>Sewerage: Revised revenue expectation</t>
  </si>
  <si>
    <t>Sewerage: Unmeasured turnover</t>
  </si>
  <si>
    <t>Sewerage: Measured turnover</t>
  </si>
  <si>
    <t>Sewerage: Reported tariff basket revenue</t>
  </si>
  <si>
    <t>Sewerage: Correction required for year</t>
  </si>
  <si>
    <t>Sewerage: Change to tax</t>
  </si>
  <si>
    <t>Sewerage: Household revenue</t>
  </si>
  <si>
    <t>Sewerage: Average household bill</t>
  </si>
  <si>
    <t>Sewerage: Efficient billing factor</t>
  </si>
  <si>
    <t>Sewerage: Outperformance</t>
  </si>
  <si>
    <t>Sewerage: Outperformance above previous maximum</t>
  </si>
  <si>
    <t>Sewerage: Normal billing incentive</t>
  </si>
  <si>
    <t>Sewerage: Maximisation billing incentive</t>
  </si>
  <si>
    <t>Sewerage: Billing incentive</t>
  </si>
  <si>
    <t>Sewerage: New appointment adjustment</t>
  </si>
  <si>
    <t>Sewerage: Annualised adjustment to 2014 price review requirement at 2012-13 prices</t>
  </si>
  <si>
    <t>Billing incentive section. (W&amp;S)</t>
  </si>
  <si>
    <t>Reported tariff basket revenue (sewerage only)</t>
  </si>
  <si>
    <t>Reported tariff basket revenue. (W &amp; S)</t>
  </si>
  <si>
    <t>The amalgamation of the water lower bands results in a difference in the Revised revenue expectation values. Sewerage bands are not amalgamated and the values are the same as in the original spreadsheet.</t>
  </si>
  <si>
    <t>Converted section to 2007-08 prices from outturn prices.</t>
  </si>
  <si>
    <t>Restrict formulae to conform with restricted two band widths: over and under threshold.</t>
  </si>
  <si>
    <t>Restrict non-household water usage quantities to two band groups. Over and under threshold.</t>
  </si>
  <si>
    <t>Tariff Basket Non-household customer threshold (ML)</t>
  </si>
  <si>
    <t>Revenue expectation W&amp;S)</t>
  </si>
  <si>
    <t>Revenue subtotals (W&amp;S)</t>
  </si>
  <si>
    <t>Inserted TB threshold limit within the description.</t>
  </si>
  <si>
    <t>Tariff basket non-household customer threshold (ML)</t>
  </si>
  <si>
    <t>PB00136</t>
  </si>
  <si>
    <t>Water: Back-billing amount identified</t>
  </si>
  <si>
    <t>Sewerage: Back-billing amount identified</t>
  </si>
  <si>
    <t>RCM Beta v1.0.xls</t>
  </si>
  <si>
    <t>ADD to calc items. (v1.1)</t>
  </si>
  <si>
    <t>RCM Beta v1.1.xls</t>
  </si>
  <si>
    <t xml:space="preserve">Input the threshold value for the company. This amount is reflected in the description and does not impact on any calculations. </t>
  </si>
  <si>
    <t>Testing</t>
  </si>
  <si>
    <t>Positive input will increase the amount of actual reported turnover</t>
  </si>
  <si>
    <t>Positive input will increase the amount of the billing incentive.</t>
  </si>
  <si>
    <t>Compared output values with the original spreadsheet to ensure values are the same on a like for like basis.</t>
  </si>
  <si>
    <t>SD000114</t>
  </si>
  <si>
    <t>RCM Beta v1.2.xls</t>
  </si>
  <si>
    <t>Billed properties less than the efficient billing factor</t>
  </si>
  <si>
    <t>Removed item after Policy group decision 1 April 2011.</t>
  </si>
  <si>
    <t>Increase in properties (with bills above EBF)</t>
  </si>
  <si>
    <t>Amended formulae to remove input item.</t>
  </si>
  <si>
    <t>Water: Increase in properties</t>
  </si>
  <si>
    <t>Sewerage: Increase in properties</t>
  </si>
  <si>
    <t>Sewerage: Forecast cumulative increase in properties from 2009-10</t>
  </si>
  <si>
    <t>Water: Forecast cumulative increase in properties from 2009-10</t>
  </si>
  <si>
    <t>Net revenue movement into/out of tariff basket</t>
  </si>
  <si>
    <t>Into and out of within decriptions are reversed for water and sewerage, to correspond with formulae.</t>
  </si>
  <si>
    <t>RCM Beta v1.3.xls</t>
  </si>
  <si>
    <t>To index outturn revenues to base year prices</t>
  </si>
  <si>
    <t>Outturn RPI (financial year average index, 2007-08 = 100)</t>
  </si>
  <si>
    <t>New item line inserted</t>
  </si>
  <si>
    <t>Revised item/formulae</t>
  </si>
  <si>
    <t>Key to modeifications:</t>
  </si>
  <si>
    <t>Revenue correction mechanism (RCM)</t>
  </si>
  <si>
    <t>To convert values from outturn to base year (2007-08)</t>
  </si>
  <si>
    <t>Added outturn indices factor.</t>
  </si>
  <si>
    <t>Added outturn RPI indices</t>
  </si>
  <si>
    <t>FD assumption RPI (financial year average index, 2007-08 = 100)</t>
  </si>
  <si>
    <t>Formulae revised to link to new outturn RPI factor where actual values are used.</t>
  </si>
  <si>
    <t>To QC all relevant inputs are mapped correctly to the new outturn RPI factor</t>
  </si>
  <si>
    <t>Source file: O:\OFWSHARE\IPL\IPL Bridge\Retail\Work streams\Overall incentives\Model building guidance\ModelTemplate.xlsx</t>
  </si>
  <si>
    <t>OTHER NOTES</t>
  </si>
  <si>
    <t>Additional information</t>
  </si>
  <si>
    <t>Worksheet/ table</t>
  </si>
  <si>
    <t>Section/ line descriptions</t>
  </si>
  <si>
    <t>Guidance for populating the various sections of the 'Input' worksheet are as follows:</t>
  </si>
  <si>
    <t>INPUT DATA GUIDANCE NOTES</t>
  </si>
  <si>
    <t>Bubble docs/pages/website</t>
  </si>
  <si>
    <t xml:space="preserve">See: </t>
  </si>
  <si>
    <t>FURTHER SUPPORTING INFORMATION</t>
  </si>
  <si>
    <t>-</t>
  </si>
  <si>
    <t>WORKBOOK COMMENTS</t>
  </si>
  <si>
    <t>The purpose of this model is to …</t>
  </si>
  <si>
    <t>PURPOSE</t>
  </si>
  <si>
    <t>Description of change</t>
  </si>
  <si>
    <t>Who</t>
  </si>
  <si>
    <t>ASSURANCE HISTORY</t>
  </si>
  <si>
    <t>CHANGE HISTORY</t>
  </si>
  <si>
    <t>Item description</t>
  </si>
  <si>
    <t>Reference</t>
  </si>
  <si>
    <t>AY</t>
  </si>
  <si>
    <t>Actual Year</t>
  </si>
  <si>
    <t>4 Model parameters</t>
  </si>
  <si>
    <t>FLOWCHART</t>
  </si>
  <si>
    <t>Version no.</t>
  </si>
  <si>
    <t>Business Plan</t>
  </si>
  <si>
    <t>New</t>
  </si>
  <si>
    <t>Sewerage: Lower tariffs (Win-win)</t>
  </si>
  <si>
    <t>Water: Lower tariffs (Win-win)</t>
  </si>
  <si>
    <t>Regulatory Accounts</t>
  </si>
  <si>
    <t>Wholesale Tax</t>
  </si>
  <si>
    <t>Inflation measures</t>
  </si>
  <si>
    <t>Unit d.p</t>
  </si>
  <si>
    <t>£m 3dp</t>
  </si>
  <si>
    <t>000 2dp</t>
  </si>
  <si>
    <t>Nr 2dp</t>
  </si>
  <si>
    <t>1 Indices</t>
  </si>
  <si>
    <t>2 Water</t>
  </si>
  <si>
    <t>2.5 2014 price review</t>
  </si>
  <si>
    <t>3 Sewerage</t>
  </si>
  <si>
    <t>3.5 2014 price review</t>
  </si>
  <si>
    <t>Financial Modelling</t>
  </si>
  <si>
    <t>JN</t>
  </si>
  <si>
    <t>2015-16</t>
  </si>
  <si>
    <t>2016-17</t>
  </si>
  <si>
    <t>2017-18</t>
  </si>
  <si>
    <t>2018-19</t>
  </si>
  <si>
    <t>2019-20</t>
  </si>
  <si>
    <t>NEW</t>
  </si>
  <si>
    <t>Fountain</t>
  </si>
  <si>
    <t>Need to hardcode company specific information into Fountain.
--&gt; PR09 Financial Model
--&gt; TBM (K=K) basis</t>
  </si>
  <si>
    <t>Company specific inputs
--&gt; PR14 Business Plan
--&gt; Regulatory Accounts submissions</t>
  </si>
  <si>
    <t>Need hardcode industry assumptions into Fountain.</t>
  </si>
  <si>
    <t>--&gt; PR09 Financial Model</t>
  </si>
  <si>
    <t>--&gt; PR14 Business Plan/ Reg Accounts submission</t>
  </si>
  <si>
    <t>Inputs [Data held in FOUNTAIN]</t>
  </si>
  <si>
    <t>--&gt; PR14 Financial Model</t>
  </si>
  <si>
    <t>Logic/ calculation</t>
  </si>
  <si>
    <t>--&gt; Industry assumptions</t>
  </si>
  <si>
    <t>--&gt; Company specific assumptions</t>
  </si>
  <si>
    <t>Outputs [Data saved in FOUNTAIN]</t>
  </si>
  <si>
    <t>Revenue</t>
  </si>
  <si>
    <t>Properties</t>
  </si>
  <si>
    <t>• FINAL DETERMINATION  (Outturn prices)</t>
  </si>
  <si>
    <t>• ANNUAL INFORMATION (Outturn prices)</t>
  </si>
  <si>
    <t>• INDUSTRY ASSUMPTIONS</t>
  </si>
  <si>
    <t>PR14 FM</t>
  </si>
  <si>
    <t>RCM MODEL</t>
  </si>
  <si>
    <r>
      <rPr>
        <b/>
        <sz val="12"/>
        <rFont val="Arial"/>
        <family val="2"/>
      </rPr>
      <t>Flow chart</t>
    </r>
    <r>
      <rPr>
        <sz val="12"/>
        <rFont val="Arial"/>
        <family val="2"/>
      </rPr>
      <t xml:space="preserve"> - shows an overview of the model process from input to output.</t>
    </r>
  </si>
  <si>
    <r>
      <rPr>
        <b/>
        <sz val="12"/>
        <rFont val="Arial"/>
        <family val="2"/>
      </rPr>
      <t>Input</t>
    </r>
    <r>
      <rPr>
        <sz val="12"/>
        <rFont val="Arial"/>
        <family val="2"/>
      </rPr>
      <t xml:space="preserve"> - contains the collection of inputs required to calculate the RCM</t>
    </r>
  </si>
  <si>
    <r>
      <rPr>
        <b/>
        <sz val="12"/>
        <rFont val="Arial"/>
        <family val="2"/>
      </rPr>
      <t>Calc</t>
    </r>
    <r>
      <rPr>
        <sz val="12"/>
        <rFont val="Arial"/>
        <family val="2"/>
      </rPr>
      <t xml:space="preserve"> - contains the RCM calculations </t>
    </r>
  </si>
  <si>
    <r>
      <rPr>
        <b/>
        <sz val="12"/>
        <rFont val="Arial"/>
        <family val="2"/>
      </rPr>
      <t>F_Outputs</t>
    </r>
    <r>
      <rPr>
        <sz val="12"/>
        <rFont val="Arial"/>
        <family val="2"/>
      </rPr>
      <t xml:space="preserve"> - contains the outputs that require saving back to Fountain for further re-use as an input into the Financial Model.</t>
    </r>
  </si>
  <si>
    <t>YES</t>
  </si>
  <si>
    <t>NO</t>
  </si>
  <si>
    <t>RCM CALCULATION</t>
  </si>
  <si>
    <t xml:space="preserve">Accept Company submission
</t>
  </si>
  <si>
    <t>*** Overwrite company submission with Ofwat Decision</t>
  </si>
  <si>
    <t>Sewerage: Lower tariffs (Win-win) ***</t>
  </si>
  <si>
    <t>Sewerage: Back-billing amount identified ***</t>
  </si>
  <si>
    <t>Water: Back-billing amount identified ***</t>
  </si>
  <si>
    <t>Water: Lower tariffs (Win-win) ***</t>
  </si>
  <si>
    <t>Acronym</t>
  </si>
  <si>
    <t>Unit</t>
  </si>
  <si>
    <t>Model</t>
  </si>
  <si>
    <t>Total tariff basket revenue: water</t>
  </si>
  <si>
    <t>Households billed for unmeasured water</t>
  </si>
  <si>
    <t>Water: Number of measured households</t>
  </si>
  <si>
    <t>Non-households billed for unmeasured water</t>
  </si>
  <si>
    <t>Non-households billed measured water</t>
  </si>
  <si>
    <t>Total tariff basket revenue: sewerage</t>
  </si>
  <si>
    <t>Households billed unmeasured sewage</t>
  </si>
  <si>
    <t>Households billed measured sewage</t>
  </si>
  <si>
    <t>Non-households billed unmeasured sewage</t>
  </si>
  <si>
    <t>Non-households billed measured sewage</t>
  </si>
  <si>
    <t>Measured - non-household (Water services)</t>
  </si>
  <si>
    <t>Net revenue movement out of the tariff basket (water service)</t>
  </si>
  <si>
    <t>Unmeasured - non-household</t>
  </si>
  <si>
    <t>Measured - non-household (Sewerage services)</t>
  </si>
  <si>
    <t>Trade effluent</t>
  </si>
  <si>
    <t>Net revenue movement out of the tariff basket (sewerage service)</t>
  </si>
  <si>
    <t>RPI: Financial year average - index</t>
  </si>
  <si>
    <t>Discount rate (Z)</t>
  </si>
  <si>
    <t>busplanwater</t>
  </si>
  <si>
    <t>W17</t>
  </si>
  <si>
    <t>busplansewer</t>
  </si>
  <si>
    <t>S17</t>
  </si>
  <si>
    <t>PR09 FM</t>
  </si>
  <si>
    <t>PB00113BP</t>
  </si>
  <si>
    <t>busplanapp</t>
  </si>
  <si>
    <t>A9</t>
  </si>
  <si>
    <t>Price Limits 2014</t>
  </si>
  <si>
    <t>L10001</t>
  </si>
  <si>
    <t>L10002</t>
  </si>
  <si>
    <t>L10006</t>
  </si>
  <si>
    <t>L10007</t>
  </si>
  <si>
    <t>Water: Non-households – under 50ML threshold</t>
  </si>
  <si>
    <t>Water: Non-households – over 50ML threshold</t>
  </si>
  <si>
    <t>Sewerage: Non-households – under 50ML threshold</t>
  </si>
  <si>
    <t>Sewerage: Non-households – over 50ML threshold</t>
  </si>
  <si>
    <t>L10011</t>
  </si>
  <si>
    <t>L10012</t>
  </si>
  <si>
    <t>L10013</t>
  </si>
  <si>
    <t>L10014</t>
  </si>
  <si>
    <t>Efficient Billing Factor: proportion of average bill</t>
  </si>
  <si>
    <t>Proportion to maintain billing incentive</t>
  </si>
  <si>
    <t>W17003</t>
  </si>
  <si>
    <t>W17001</t>
  </si>
  <si>
    <t>W17002</t>
  </si>
  <si>
    <t>--&gt; PR09 TBM (K=K) basis</t>
  </si>
  <si>
    <t>R3 L17+L18+L21+L22</t>
  </si>
  <si>
    <t>R3 L19+L20+L21+L22</t>
  </si>
  <si>
    <t>R3017+R3018+R3021+R3022</t>
  </si>
  <si>
    <t>R3019+R3020+R3021+R3022</t>
  </si>
  <si>
    <t>Retail</t>
  </si>
  <si>
    <t>Calculations</t>
  </si>
  <si>
    <t>Households connected for water only - unmetered</t>
  </si>
  <si>
    <t>Households connected for water only - metered</t>
  </si>
  <si>
    <t>Households connected for sewerage only - unmetered</t>
  </si>
  <si>
    <t>Households connected for sewerage only - metered</t>
  </si>
  <si>
    <t>Households connected for water and sewerage - unmetered</t>
  </si>
  <si>
    <t>Households connected for water and sewerage - metered</t>
  </si>
  <si>
    <t>R3017</t>
  </si>
  <si>
    <t>R3018</t>
  </si>
  <si>
    <t>R3019</t>
  </si>
  <si>
    <t>R3020</t>
  </si>
  <si>
    <t>R3021</t>
  </si>
  <si>
    <t>R3022</t>
  </si>
  <si>
    <t>S17003</t>
  </si>
  <si>
    <t>L17001</t>
  </si>
  <si>
    <t>L17002</t>
  </si>
  <si>
    <t>S17001</t>
  </si>
  <si>
    <t>S17002</t>
  </si>
  <si>
    <t>TBMW0242A</t>
  </si>
  <si>
    <t>Water: Tariff basket revenue - adjustment</t>
  </si>
  <si>
    <t>TBMS0256A</t>
  </si>
  <si>
    <t>Sewerage:Tariff basket revenue - adjustment</t>
  </si>
  <si>
    <t>Nr</t>
  </si>
  <si>
    <t>%</t>
  </si>
  <si>
    <t>Original source PR09 TBM K=K</t>
  </si>
  <si>
    <t>Ofwat assumption</t>
  </si>
  <si>
    <t>nr</t>
  </si>
  <si>
    <t>Discount rate for RCM (PR14)</t>
  </si>
  <si>
    <t>2015-20</t>
  </si>
  <si>
    <t>Water: Adjustment at 2014-15</t>
  </si>
  <si>
    <t>Water: Correction required (at 2014-15)</t>
  </si>
  <si>
    <t>Water: Overall revenue correction at 2014-15</t>
  </si>
  <si>
    <t>Sewerage: Correction required (at 2014-15)</t>
  </si>
  <si>
    <t>Sewerage: adjustment at 2014-15</t>
  </si>
  <si>
    <t>Sewerage: Overall revenue correction at 2014-15</t>
  </si>
  <si>
    <t>Water: Revenue correction at 2014-15 at 2007-08 prices</t>
  </si>
  <si>
    <t>Water: Revenue correction at 2014-15 at 2012-13 prices</t>
  </si>
  <si>
    <t>Sewerage: Revenue correction at 2014-15 at 2007-08 prices</t>
  </si>
  <si>
    <t>Sewerage: Revenue Correction at 2014-15 at 2012-13 prices</t>
  </si>
  <si>
    <t>% in Dec 4dp</t>
  </si>
  <si>
    <t>£/property</t>
  </si>
  <si>
    <t>BN2120</t>
  </si>
  <si>
    <t>1 Final determination (Outturn prices) - Forecast</t>
  </si>
  <si>
    <t>2 Annual Information (Outturn prices) - Actual</t>
  </si>
  <si>
    <t>C00052_L010</t>
  </si>
  <si>
    <t>C00053_L010</t>
  </si>
  <si>
    <t>L10013_L010</t>
  </si>
  <si>
    <t>BN2100_PL</t>
  </si>
  <si>
    <t>BN2200_PL</t>
  </si>
  <si>
    <t>BN2210_PL</t>
  </si>
  <si>
    <t>BN2130_PL</t>
  </si>
  <si>
    <t>BN2140_PL</t>
  </si>
  <si>
    <t>BN2250_PL</t>
  </si>
  <si>
    <t>BN2260_PL</t>
  </si>
  <si>
    <t>Water: Win-win tariffs</t>
  </si>
  <si>
    <t>Sewerage: Win-win tariffs</t>
  </si>
  <si>
    <t>Number of households billed for water</t>
  </si>
  <si>
    <t>Households billed sewage</t>
  </si>
  <si>
    <t>BR581_PR14</t>
  </si>
  <si>
    <t>BR582_PR14</t>
  </si>
  <si>
    <t>BN2215_PR14</t>
  </si>
  <si>
    <t>BR881_PR14</t>
  </si>
  <si>
    <t>BR882_PR14</t>
  </si>
  <si>
    <t>BN2270_PR14</t>
  </si>
  <si>
    <t>BN2120_PR14</t>
  </si>
  <si>
    <t>BN2150_PR14</t>
  </si>
  <si>
    <t>000s</t>
  </si>
  <si>
    <t>Non-household billed sewage</t>
  </si>
  <si>
    <t>PB00113BP_PR14</t>
  </si>
  <si>
    <t>v3.2</t>
  </si>
  <si>
    <t>5 year RCM</t>
  </si>
  <si>
    <t>Water: Revenue correction - Actual vs FD</t>
  </si>
  <si>
    <t>Water: Revenue Correction  - Billing incentive</t>
  </si>
  <si>
    <t>Water: Revenue Correction  - Backbilling</t>
  </si>
  <si>
    <t>Water: Revenue Correction  - New appointment adjustment</t>
  </si>
  <si>
    <t>Water: Overall revenue correction</t>
  </si>
  <si>
    <t>Annualised adjustment</t>
  </si>
  <si>
    <t>Total</t>
  </si>
  <si>
    <t>Sewerage: Revenue correction - Actual vs FD</t>
  </si>
  <si>
    <t>Sewerage: Revenue Correction  - Billing incentive</t>
  </si>
  <si>
    <t>Sewerage: Revenue Correction  - Backbilling</t>
  </si>
  <si>
    <t>Sewerage: Revenue Correction  - New appointment adjustment</t>
  </si>
  <si>
    <t>Sewerage: Overall revenue correction</t>
  </si>
  <si>
    <t>Sewerage: Revenue correction at 2014-15 at 2012-13 prices</t>
  </si>
  <si>
    <t>Annualised adjustment (£m)</t>
  </si>
  <si>
    <t>Water: Annualised adjustment to 2014 price review requirement at 2012-13 prices - Revenue Correction Required for year</t>
  </si>
  <si>
    <t>Water: Annualised adjustment to 2014 price review requirement at 2012-13 prices - Billing Incentive Adjustment</t>
  </si>
  <si>
    <t>C00052RC_L010</t>
  </si>
  <si>
    <t>C00052BIA_L010</t>
  </si>
  <si>
    <t>C00053RC_L010</t>
  </si>
  <si>
    <t>C00053BIA_L010</t>
  </si>
  <si>
    <t>Sewerage: Annualised adjustment to 2014 price review requirement at 2012-13 prices - Revenue Correction Required for year</t>
  </si>
  <si>
    <t>Sewerage: Annualised adjustment to 2014 price review requirement at 2012-13 prices - Billing Incentive Adjustment</t>
  </si>
  <si>
    <t>FOUNTAIN_INSTANCE_URL</t>
  </si>
  <si>
    <t>Blind year reconciliation 2014-15</t>
  </si>
  <si>
    <t>companyId</t>
  </si>
  <si>
    <t>0_XLSPF</t>
  </si>
  <si>
    <t>companyName</t>
  </si>
  <si>
    <t>inputRunName</t>
  </si>
  <si>
    <t>PR14 Blind year reconciliation _XLSPF</t>
  </si>
  <si>
    <t>inputRunId</t>
  </si>
  <si>
    <t>95_XLSPF</t>
  </si>
  <si>
    <t>outputRunName</t>
  </si>
  <si>
    <t>outputRunId</t>
  </si>
  <si>
    <t>tagName</t>
  </si>
  <si>
    <t>latest_XLSPF</t>
  </si>
  <si>
    <t>tagId</t>
  </si>
  <si>
    <t>agendaId</t>
  </si>
  <si>
    <t>1_XLSPF</t>
  </si>
  <si>
    <t>F_Inputs_TABLE_ID</t>
  </si>
  <si>
    <t>9192_XLSPF</t>
  </si>
  <si>
    <t>F_Inputs_TEAM</t>
  </si>
  <si>
    <t>IPL_XLSPF</t>
  </si>
  <si>
    <t>F_Inputs_USER</t>
  </si>
  <si>
    <t>F_Inputs_NAME</t>
  </si>
  <si>
    <t>PL14L010IN_BY_XLSPF</t>
  </si>
  <si>
    <t>F_Inputs_TITLE</t>
  </si>
  <si>
    <t>_XLSPF</t>
  </si>
  <si>
    <t>PL14L010IN_BY</t>
  </si>
  <si>
    <t>Unmeasured - non household (Water services)</t>
  </si>
  <si>
    <t>inputSheetLastUpdated</t>
  </si>
  <si>
    <t>EXTERNAL_MODEL_NAME</t>
  </si>
  <si>
    <t>EXTERNAL_MODEL_CODE</t>
  </si>
  <si>
    <t>EXTERNAL_MODEL_FAMILY</t>
  </si>
  <si>
    <t>BY_XLSPF</t>
  </si>
  <si>
    <t>FOUNTAIN_REPORT</t>
  </si>
  <si>
    <t>outputSheetLastSent</t>
  </si>
  <si>
    <t>https://fntlive201/Fountain/rest-services_XLSPF</t>
  </si>
  <si>
    <t>OFWAT\Salim.Lorgat_XLSPF</t>
  </si>
  <si>
    <t>PL14L010_BY_XLSPF</t>
  </si>
  <si>
    <t>1948_XLSPF</t>
  </si>
  <si>
    <t>PL14L010OUT_BY</t>
  </si>
  <si>
    <t xml:space="preserve">The PR14 RCM feeder model [PL14L010 (v3.1)] has been updated to v3.2 for purposes of the PR14 Blind year reconciliation run.    
Following the publication of the PR14 Reconciliation rulebook, the RCM feeder model has been updated to provide a further breakdown of the RCM annualised adjustment amounts as required by the PR14 reconciliation model.  A new tab 'RCM report' has been added to the file for this purpose.  The F_output sheet has been updated to include the following additional lines: 
1. Water: Annualised adjustment to 2014 price review requirement at 2012-13 prices - Revenue Correction Required for year
2. Water: Annualised adjustment to 2014 price review requirement at 2012-13 prices - Billing Incentive Adjustment
3. Sewerage: Annualised adjustment to 2014 price review requirement at 2012-13 prices - Revenue Correction Required for year
4. Sewerage: Annualised adjustment to 2014 price review requirement at 2012-13 prices - Billing Incentive Adjustment
New tab added: 'RCM report'
Input sheet (cell M60) updated to link from F_Inputs sheet.
F_Inputs &amp; F_outputs sheet: replaced Periodic review 2014 with Blind year reconciliation 2014-15.
</t>
  </si>
  <si>
    <t>64_XLSPF</t>
  </si>
  <si>
    <t>Veolia Water Central_XLSPF</t>
  </si>
  <si>
    <t>VCE</t>
  </si>
  <si>
    <t>F_Outputs_TABLE_ID</t>
  </si>
  <si>
    <t>F_Outputs_TEAM</t>
  </si>
  <si>
    <t>F_Outputs_USER</t>
  </si>
  <si>
    <t>F_Outputs_NAME</t>
  </si>
  <si>
    <t>PL14L010OUT_BY_XLSPF</t>
  </si>
  <si>
    <t>F_Outputs_TITLE</t>
  </si>
  <si>
    <t>9509_XLSPF</t>
  </si>
  <si>
    <t>31/08/2016 18:42:35_XLSPF</t>
  </si>
  <si>
    <t>OFWAT\Jenny.Ngai_XLSPF</t>
  </si>
  <si>
    <t>31/08/2016 19:05:32_XLSPF</t>
  </si>
  <si>
    <t>VERSION 3.2</t>
  </si>
  <si>
    <t xml:space="preserve">At PR09 we introduced a ‘revenue correction mechanism’ (RCM) so that tariff basket revenues can be corrected for variances between company projections and actual revenues.
A working spreadsheet model (v1.3) was released to companies in IN11/04 'Simplying the Revenue Correction Mechanism' so that they can track the under/over recovery and calculate the adjustment that will be due in 2015.
At FD, we used the RCM feeder model v3.1.  For the PR14 Blind year reconciliation, we will re-run the updated v3.2 model to calculate the updated RCM adjustments using companies PR14 Blind year reconciliation submission as requested in IN 15/07 'Expectations for company reporting of 2014-15 actual performance against 2010-15 incentive mechanisms'.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</si>
</sst>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_(* #,##0.000_);_(* \(#,##0.000\);_(* &quot;-&quot;_);_(@_)"/>
    <numFmt numFmtId="167" formatCode="_(* ##0.00_)%;_(* \(##0.00\)%;_(* &quot;-&quot;_);_(@_)"/>
    <numFmt numFmtId="168" formatCode="0.0%"/>
    <numFmt numFmtId="169" formatCode="#,##0.000"/>
    <numFmt numFmtId="170" formatCode="#,##0.0"/>
    <numFmt numFmtId="171" formatCode="0.000"/>
  </numFmts>
  <fonts count="62">
    <font>
      <sz val="10"/>
      <name val="Arial"/>
    </font>
    <font>
      <sz val="11"/>
      <color theme="1"/>
      <name val="Arial"/>
      <family val="2"/>
    </font>
    <font>
      <sz val="10"/>
      <name val="Arial"/>
      <family val="2"/>
    </font>
    <font>
      <sz val="10"/>
      <color indexed="8"/>
      <name val="Arial"/>
      <family val="2"/>
    </font>
    <font>
      <b/>
      <sz val="10"/>
      <name val="Arial"/>
      <family val="2"/>
    </font>
    <font>
      <b/>
      <sz val="10"/>
      <color indexed="18"/>
      <name val="Arial"/>
      <family val="2"/>
    </font>
    <font>
      <b/>
      <sz val="20"/>
      <name val="Arial"/>
      <family val="2"/>
    </font>
    <font>
      <sz val="18"/>
      <name val="Arial MT"/>
      <family val="2"/>
    </font>
    <font>
      <b/>
      <sz val="16"/>
      <color indexed="9"/>
      <name val="Arial"/>
      <family val="2"/>
    </font>
    <font>
      <sz val="11"/>
      <color indexed="18"/>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2"/>
      <color indexed="9"/>
      <name val="Arial"/>
      <family val="2"/>
    </font>
    <font>
      <sz val="10"/>
      <color theme="4"/>
      <name val="Arial"/>
      <family val="2"/>
    </font>
    <font>
      <u/>
      <sz val="10"/>
      <color theme="10"/>
      <name val="Arial"/>
      <family val="2"/>
    </font>
    <font>
      <u/>
      <sz val="8"/>
      <color indexed="12"/>
      <name val="Arial"/>
      <family val="2"/>
    </font>
    <font>
      <sz val="9"/>
      <name val="Arial"/>
      <family val="2"/>
    </font>
    <font>
      <u/>
      <sz val="10"/>
      <color indexed="12"/>
      <name val="Arial"/>
      <family val="2"/>
    </font>
    <font>
      <b/>
      <sz val="18"/>
      <name val="Arial"/>
      <family val="2"/>
    </font>
    <font>
      <u/>
      <sz val="10"/>
      <name val="Arial"/>
      <family val="2"/>
    </font>
    <font>
      <b/>
      <sz val="9"/>
      <name val="Arial"/>
      <family val="2"/>
    </font>
    <font>
      <b/>
      <sz val="20"/>
      <color theme="0"/>
      <name val="Arial"/>
      <family val="2"/>
    </font>
    <font>
      <b/>
      <sz val="16"/>
      <name val="Arial"/>
      <family val="2"/>
    </font>
    <font>
      <b/>
      <sz val="12"/>
      <color theme="4"/>
      <name val="Arial"/>
      <family val="2"/>
    </font>
    <font>
      <sz val="12"/>
      <color theme="4"/>
      <name val="Arial"/>
      <family val="2"/>
    </font>
    <font>
      <b/>
      <sz val="12"/>
      <color theme="0"/>
      <name val="Arial"/>
      <family val="2"/>
    </font>
    <font>
      <u/>
      <sz val="12"/>
      <color theme="10"/>
      <name val="Arial"/>
      <family val="2"/>
    </font>
    <font>
      <u/>
      <sz val="12"/>
      <name val="Arial"/>
      <family val="2"/>
    </font>
    <font>
      <b/>
      <sz val="12"/>
      <color indexed="62"/>
      <name val="Arial"/>
      <family val="2"/>
    </font>
    <font>
      <b/>
      <sz val="12"/>
      <color indexed="9"/>
      <name val="Arial"/>
      <family val="2"/>
    </font>
    <font>
      <b/>
      <sz val="12"/>
      <color indexed="18"/>
      <name val="Arial"/>
      <family val="2"/>
    </font>
    <font>
      <sz val="12"/>
      <color indexed="18"/>
      <name val="Arial"/>
      <family val="2"/>
    </font>
    <font>
      <b/>
      <sz val="12"/>
      <color indexed="10"/>
      <name val="Arial"/>
      <family val="2"/>
    </font>
    <font>
      <sz val="12"/>
      <color indexed="62"/>
      <name val="Arial"/>
      <family val="2"/>
    </font>
    <font>
      <sz val="12"/>
      <color indexed="10"/>
      <name val="Arial"/>
      <family val="2"/>
    </font>
    <font>
      <sz val="12"/>
      <color rgb="FF000000"/>
      <name val="Arial"/>
      <family val="2"/>
    </font>
    <font>
      <sz val="10"/>
      <name val="Arial"/>
      <family val="2"/>
    </font>
    <font>
      <strike/>
      <sz val="12"/>
      <name val="Arial"/>
      <family val="2"/>
    </font>
    <font>
      <sz val="12"/>
      <color rgb="FFFF0000"/>
      <name val="Arial"/>
      <family val="2"/>
    </font>
    <font>
      <sz val="12"/>
      <color rgb="FFFFC000"/>
      <name val="Arial"/>
      <family val="2"/>
    </font>
    <font>
      <b/>
      <sz val="11"/>
      <color rgb="FFA32020"/>
      <name val="Arial"/>
      <family val="2"/>
    </font>
    <font>
      <sz val="10"/>
      <color rgb="FFFF0000"/>
      <name val="Arial"/>
      <family val="2"/>
    </font>
  </fonts>
  <fills count="3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rgb="FFE5FFFF"/>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3" tint="-0.249977111117893"/>
        <bgColor indexed="64"/>
      </patternFill>
    </fill>
    <fill>
      <patternFill patternType="solid">
        <fgColor theme="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E"/>
        <bgColor indexed="64"/>
      </patternFill>
    </fill>
    <fill>
      <patternFill patternType="solid">
        <fgColor rgb="FFFFFF00"/>
        <bgColor indexed="64"/>
      </patternFill>
    </fill>
    <fill>
      <patternFill patternType="solid">
        <fgColor rgb="FF00E2FF"/>
        <bgColor indexed="64"/>
      </patternFill>
    </fill>
  </fills>
  <borders count="49">
    <border>
      <left/>
      <right/>
      <top/>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right/>
      <top/>
      <bottom style="thin">
        <color indexed="64"/>
      </bottom>
      <diagonal/>
    </border>
    <border>
      <left style="thin">
        <color indexed="62"/>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rgb="FFFF0000"/>
      </left>
      <right style="thin">
        <color rgb="FFFF0000"/>
      </right>
      <top style="thin">
        <color rgb="FFFF0000"/>
      </top>
      <bottom style="thin">
        <color rgb="FFFF0000"/>
      </bottom>
      <diagonal/>
    </border>
    <border>
      <left/>
      <right/>
      <top style="thin">
        <color indexed="64"/>
      </top>
      <bottom style="double">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6">
    <xf numFmtId="0" fontId="0" fillId="0" borderId="0">
      <alignment vertical="top"/>
    </xf>
    <xf numFmtId="0" fontId="3" fillId="0" borderId="0">
      <alignment vertical="top"/>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2" fillId="0" borderId="0" applyNumberFormat="0" applyFont="0" applyFill="0" applyBorder="0" applyAlignment="0" applyProtection="0"/>
    <xf numFmtId="0" fontId="16" fillId="15" borderId="0" applyNumberFormat="0" applyBorder="0" applyAlignment="0" applyProtection="0"/>
    <xf numFmtId="37" fontId="4" fillId="16" borderId="1">
      <alignment horizontal="left"/>
    </xf>
    <xf numFmtId="37" fontId="5" fillId="16" borderId="2"/>
    <xf numFmtId="0" fontId="2" fillId="16" borderId="3" applyNumberFormat="0" applyBorder="0"/>
    <xf numFmtId="0" fontId="17" fillId="2" borderId="4" applyNumberFormat="0" applyAlignment="0" applyProtection="0"/>
    <xf numFmtId="0" fontId="18" fillId="17" borderId="5" applyNumberFormat="0" applyAlignment="0" applyProtection="0"/>
    <xf numFmtId="164" fontId="2" fillId="0" borderId="0" applyFont="0" applyFill="0" applyBorder="0" applyAlignment="0" applyProtection="0"/>
    <xf numFmtId="164" fontId="2" fillId="0" borderId="0" applyFont="0" applyFill="0" applyBorder="0" applyAlignment="0" applyProtection="0"/>
    <xf numFmtId="0" fontId="19" fillId="0" borderId="0" applyNumberFormat="0" applyFill="0" applyBorder="0" applyAlignment="0" applyProtection="0"/>
    <xf numFmtId="0" fontId="20" fillId="18" borderId="0" applyNumberFormat="0" applyBorder="0" applyAlignment="0" applyProtection="0"/>
    <xf numFmtId="0" fontId="6" fillId="16" borderId="6"/>
    <xf numFmtId="37" fontId="2" fillId="16" borderId="0">
      <alignment horizontal="right"/>
    </xf>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3" borderId="4" applyNumberFormat="0" applyAlignment="0" applyProtection="0"/>
    <xf numFmtId="0" fontId="25" fillId="0" borderId="10" applyNumberFormat="0" applyFill="0" applyAlignment="0" applyProtection="0"/>
    <xf numFmtId="0" fontId="26" fillId="8" borderId="0" applyNumberFormat="0" applyBorder="0" applyAlignment="0" applyProtection="0"/>
    <xf numFmtId="0" fontId="7" fillId="0" borderId="0"/>
    <xf numFmtId="37" fontId="2" fillId="0" borderId="0" applyFill="0" applyBorder="0" applyProtection="0">
      <protection locked="0"/>
    </xf>
    <xf numFmtId="0" fontId="2" fillId="0" borderId="0"/>
    <xf numFmtId="0" fontId="2" fillId="0" borderId="0"/>
    <xf numFmtId="0" fontId="2" fillId="0" borderId="0"/>
    <xf numFmtId="0" fontId="2" fillId="0" borderId="0"/>
    <xf numFmtId="0" fontId="2" fillId="0" borderId="0"/>
    <xf numFmtId="0" fontId="2" fillId="4" borderId="11" applyNumberFormat="0" applyFont="0" applyAlignment="0" applyProtection="0"/>
    <xf numFmtId="0" fontId="27" fillId="2" borderId="12" applyNumberFormat="0" applyAlignment="0" applyProtection="0"/>
    <xf numFmtId="9" fontId="2"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0" applyNumberFormat="0" applyFill="0" applyBorder="0" applyAlignment="0" applyProtection="0"/>
    <xf numFmtId="37" fontId="8" fillId="19" borderId="14"/>
    <xf numFmtId="0" fontId="9" fillId="0" borderId="15">
      <alignment horizontal="right"/>
    </xf>
    <xf numFmtId="0" fontId="2" fillId="0" borderId="0">
      <alignment vertical="top"/>
    </xf>
    <xf numFmtId="0" fontId="2" fillId="0" borderId="0"/>
    <xf numFmtId="0" fontId="34" fillId="0" borderId="0" applyNumberFormat="0" applyFill="0" applyBorder="0" applyAlignment="0" applyProtection="0"/>
    <xf numFmtId="0" fontId="2" fillId="0" borderId="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5" fillId="0" borderId="0" applyNumberFormat="0" applyFill="0" applyBorder="0" applyAlignment="0" applyProtection="0">
      <alignment vertical="top"/>
      <protection locked="0"/>
    </xf>
    <xf numFmtId="0" fontId="2" fillId="0" borderId="0">
      <alignment vertical="top"/>
    </xf>
    <xf numFmtId="0" fontId="2" fillId="0" borderId="0">
      <alignment vertical="top"/>
    </xf>
    <xf numFmtId="0" fontId="2" fillId="0" borderId="0">
      <alignment vertical="top"/>
    </xf>
    <xf numFmtId="0" fontId="2" fillId="0" borderId="0">
      <alignment vertical="top"/>
    </xf>
    <xf numFmtId="9" fontId="2" fillId="0" borderId="0" applyFont="0" applyFill="0" applyBorder="0" applyAlignment="0" applyProtection="0"/>
    <xf numFmtId="9" fontId="2" fillId="0" borderId="0" applyFont="0" applyFill="0" applyBorder="0" applyAlignment="0" applyProtection="0"/>
    <xf numFmtId="0" fontId="2" fillId="0" borderId="0"/>
    <xf numFmtId="0" fontId="37" fillId="0" borderId="0" applyNumberFormat="0" applyFill="0" applyBorder="0" applyAlignment="0" applyProtection="0">
      <alignment vertical="top"/>
      <protection locked="0"/>
    </xf>
    <xf numFmtId="0" fontId="2" fillId="0" borderId="0">
      <alignment vertical="top"/>
    </xf>
    <xf numFmtId="0" fontId="2" fillId="31" borderId="0">
      <alignment vertical="top"/>
    </xf>
    <xf numFmtId="0" fontId="4" fillId="32" borderId="0">
      <alignment vertical="top"/>
    </xf>
    <xf numFmtId="0" fontId="4" fillId="33" borderId="0">
      <alignment vertical="top"/>
    </xf>
    <xf numFmtId="0" fontId="2" fillId="32" borderId="36">
      <alignment vertical="top"/>
    </xf>
    <xf numFmtId="0" fontId="56" fillId="0" borderId="46">
      <alignment vertical="top"/>
    </xf>
    <xf numFmtId="0" fontId="36" fillId="8" borderId="48" applyNumberFormat="0" applyFont="0" applyAlignment="0" applyProtection="0"/>
    <xf numFmtId="0" fontId="60" fillId="0" borderId="0" applyNumberFormat="0" applyFill="0" applyAlignment="0"/>
    <xf numFmtId="0" fontId="1" fillId="0" borderId="0"/>
  </cellStyleXfs>
  <cellXfs count="333">
    <xf numFmtId="0" fontId="0" fillId="0" borderId="0" xfId="0" applyAlignment="1"/>
    <xf numFmtId="0" fontId="2" fillId="0" borderId="0" xfId="51"/>
    <xf numFmtId="0" fontId="12" fillId="0" borderId="0" xfId="51" applyFont="1" applyFill="1" applyBorder="1" applyAlignment="1">
      <alignment wrapText="1"/>
    </xf>
    <xf numFmtId="0" fontId="2" fillId="0" borderId="0" xfId="51" applyFill="1"/>
    <xf numFmtId="0" fontId="10" fillId="0" borderId="0" xfId="51" applyFont="1"/>
    <xf numFmtId="0" fontId="10" fillId="0" borderId="0" xfId="51" applyFont="1" applyAlignment="1"/>
    <xf numFmtId="0" fontId="10" fillId="0" borderId="0" xfId="51" applyFont="1" applyFill="1" applyBorder="1" applyAlignment="1"/>
    <xf numFmtId="0" fontId="4" fillId="0" borderId="0" xfId="51" applyFont="1" applyFill="1" applyBorder="1" applyAlignment="1"/>
    <xf numFmtId="0" fontId="31" fillId="0" borderId="0" xfId="51" applyFont="1"/>
    <xf numFmtId="0" fontId="13" fillId="0" borderId="0" xfId="51" applyFont="1"/>
    <xf numFmtId="0" fontId="32" fillId="0" borderId="0" xfId="51" applyFont="1"/>
    <xf numFmtId="0" fontId="10" fillId="0" borderId="0" xfId="51" applyFont="1" applyFill="1"/>
    <xf numFmtId="0" fontId="10" fillId="0" borderId="0" xfId="51" applyFont="1" applyFill="1" applyBorder="1" applyAlignment="1">
      <alignment horizontal="left"/>
    </xf>
    <xf numFmtId="0" fontId="4" fillId="0" borderId="0" xfId="51" applyFont="1" applyFill="1" applyBorder="1" applyAlignment="1">
      <alignment wrapText="1"/>
    </xf>
    <xf numFmtId="0" fontId="10" fillId="0" borderId="0" xfId="51" applyFont="1" applyFill="1" applyAlignment="1"/>
    <xf numFmtId="0" fontId="10" fillId="0" borderId="0" xfId="51" applyFont="1" applyFill="1" applyAlignment="1">
      <alignment horizontal="left"/>
    </xf>
    <xf numFmtId="0" fontId="0" fillId="0" borderId="0" xfId="0" applyAlignment="1">
      <alignment wrapText="1"/>
    </xf>
    <xf numFmtId="0" fontId="4" fillId="0" borderId="0" xfId="0" applyFont="1" applyAlignment="1">
      <alignment horizontal="right"/>
    </xf>
    <xf numFmtId="0" fontId="4" fillId="0" borderId="0" xfId="0" applyFont="1" applyAlignment="1"/>
    <xf numFmtId="2" fontId="2" fillId="0" borderId="0" xfId="51" applyNumberFormat="1"/>
    <xf numFmtId="0" fontId="4" fillId="0" borderId="0" xfId="0" applyFont="1" applyAlignment="1">
      <alignment horizontal="center" wrapText="1"/>
    </xf>
    <xf numFmtId="0" fontId="10" fillId="0" borderId="0" xfId="51" applyFont="1" applyFill="1" applyBorder="1" applyAlignment="1">
      <alignment wrapText="1"/>
    </xf>
    <xf numFmtId="14" fontId="0" fillId="0" borderId="20" xfId="0" applyNumberFormat="1" applyBorder="1" applyAlignment="1"/>
    <xf numFmtId="0" fontId="0" fillId="0" borderId="21" xfId="0" applyBorder="1" applyAlignment="1">
      <alignment wrapText="1"/>
    </xf>
    <xf numFmtId="0" fontId="0" fillId="0" borderId="22" xfId="0" applyBorder="1" applyAlignment="1">
      <alignment wrapText="1"/>
    </xf>
    <xf numFmtId="14" fontId="0" fillId="0" borderId="3" xfId="0" applyNumberFormat="1" applyBorder="1" applyAlignment="1"/>
    <xf numFmtId="0" fontId="0" fillId="0" borderId="23" xfId="0" applyBorder="1" applyAlignment="1">
      <alignment wrapText="1"/>
    </xf>
    <xf numFmtId="0" fontId="0" fillId="0" borderId="24" xfId="0" applyBorder="1" applyAlignment="1">
      <alignment wrapText="1"/>
    </xf>
    <xf numFmtId="14" fontId="0" fillId="0" borderId="25" xfId="0" applyNumberFormat="1" applyBorder="1" applyAlignment="1"/>
    <xf numFmtId="0" fontId="0" fillId="0" borderId="0" xfId="0" applyBorder="1" applyAlignment="1">
      <alignment wrapText="1"/>
    </xf>
    <xf numFmtId="0" fontId="0" fillId="0" borderId="26" xfId="0" applyBorder="1" applyAlignment="1">
      <alignment wrapText="1"/>
    </xf>
    <xf numFmtId="0" fontId="10" fillId="0" borderId="26" xfId="51" applyFont="1" applyFill="1" applyBorder="1" applyAlignment="1">
      <alignment wrapText="1"/>
    </xf>
    <xf numFmtId="14" fontId="0" fillId="0" borderId="27" xfId="0" applyNumberFormat="1" applyBorder="1" applyAlignment="1"/>
    <xf numFmtId="0" fontId="0" fillId="0" borderId="28" xfId="0" applyBorder="1" applyAlignment="1">
      <alignment wrapText="1"/>
    </xf>
    <xf numFmtId="0" fontId="0" fillId="0" borderId="29" xfId="0" applyBorder="1" applyAlignment="1">
      <alignment wrapText="1"/>
    </xf>
    <xf numFmtId="0" fontId="0" fillId="0" borderId="25" xfId="0" applyBorder="1" applyAlignment="1"/>
    <xf numFmtId="0" fontId="0" fillId="0" borderId="0" xfId="0" applyBorder="1" applyAlignment="1"/>
    <xf numFmtId="0" fontId="0" fillId="0" borderId="27" xfId="0" applyBorder="1" applyAlignment="1"/>
    <xf numFmtId="0" fontId="0" fillId="0" borderId="28" xfId="0" applyBorder="1" applyAlignment="1"/>
    <xf numFmtId="0" fontId="0" fillId="0" borderId="0" xfId="0" applyFill="1" applyBorder="1" applyAlignment="1">
      <alignment wrapText="1"/>
    </xf>
    <xf numFmtId="0" fontId="4" fillId="0" borderId="0" xfId="0" applyFont="1" applyAlignment="1">
      <alignment horizontal="center"/>
    </xf>
    <xf numFmtId="0" fontId="0" fillId="0" borderId="30" xfId="0" applyBorder="1" applyAlignment="1"/>
    <xf numFmtId="0" fontId="0" fillId="0" borderId="30" xfId="0" applyBorder="1" applyAlignment="1">
      <alignment wrapText="1"/>
    </xf>
    <xf numFmtId="0" fontId="0" fillId="0" borderId="30" xfId="0" applyFill="1" applyBorder="1" applyAlignment="1">
      <alignment wrapText="1"/>
    </xf>
    <xf numFmtId="0" fontId="0" fillId="0" borderId="31" xfId="0" applyBorder="1" applyAlignment="1"/>
    <xf numFmtId="0" fontId="0" fillId="0" borderId="32" xfId="0" applyBorder="1" applyAlignment="1"/>
    <xf numFmtId="0" fontId="0" fillId="0" borderId="28" xfId="0" applyFill="1" applyBorder="1" applyAlignment="1">
      <alignment wrapText="1"/>
    </xf>
    <xf numFmtId="0" fontId="0" fillId="0" borderId="31" xfId="0" applyBorder="1" applyAlignment="1">
      <alignment wrapText="1"/>
    </xf>
    <xf numFmtId="2" fontId="2" fillId="0" borderId="0" xfId="51" applyNumberFormat="1" applyFill="1"/>
    <xf numFmtId="0" fontId="10" fillId="21" borderId="0" xfId="51" applyFont="1" applyFill="1"/>
    <xf numFmtId="0" fontId="10" fillId="22" borderId="0" xfId="51" applyFont="1" applyFill="1"/>
    <xf numFmtId="0" fontId="4" fillId="0" borderId="0" xfId="52" applyFont="1" applyAlignment="1"/>
    <xf numFmtId="0" fontId="0" fillId="0" borderId="0" xfId="0" applyFill="1" applyAlignment="1" applyProtection="1">
      <protection locked="0"/>
    </xf>
    <xf numFmtId="0" fontId="33" fillId="0" borderId="0" xfId="0" applyFont="1" applyFill="1" applyAlignment="1" applyProtection="1">
      <protection locked="0"/>
    </xf>
    <xf numFmtId="0" fontId="38" fillId="0" borderId="0" xfId="77" applyFont="1" applyFill="1" applyBorder="1" applyAlignment="1">
      <alignment horizontal="center" vertical="top"/>
    </xf>
    <xf numFmtId="0" fontId="38" fillId="0" borderId="0" xfId="77" applyFont="1" applyFill="1" applyAlignment="1">
      <alignment horizontal="center" vertical="top"/>
    </xf>
    <xf numFmtId="0" fontId="38" fillId="24" borderId="37" xfId="77" applyFont="1" applyFill="1" applyBorder="1" applyAlignment="1">
      <alignment horizontal="center" vertical="top"/>
    </xf>
    <xf numFmtId="0" fontId="38" fillId="24" borderId="16" xfId="77" applyFont="1" applyFill="1" applyBorder="1" applyAlignment="1">
      <alignment horizontal="center" vertical="top"/>
    </xf>
    <xf numFmtId="0" fontId="38" fillId="24" borderId="19" xfId="77" applyFont="1" applyFill="1" applyBorder="1" applyAlignment="1">
      <alignment horizontal="center" vertical="top"/>
    </xf>
    <xf numFmtId="0" fontId="38" fillId="24" borderId="39" xfId="77" applyFont="1" applyFill="1" applyBorder="1" applyAlignment="1">
      <alignment horizontal="center" vertical="top"/>
    </xf>
    <xf numFmtId="0" fontId="38" fillId="24" borderId="0" xfId="77" applyFont="1" applyFill="1" applyBorder="1" applyAlignment="1">
      <alignment horizontal="center" vertical="top"/>
    </xf>
    <xf numFmtId="0" fontId="36" fillId="24" borderId="38" xfId="77" applyFont="1" applyFill="1" applyBorder="1" applyAlignment="1">
      <alignment horizontal="left" vertical="top"/>
    </xf>
    <xf numFmtId="0" fontId="38" fillId="24" borderId="40" xfId="77" applyFont="1" applyFill="1" applyBorder="1" applyAlignment="1">
      <alignment horizontal="center" vertical="top"/>
    </xf>
    <xf numFmtId="0" fontId="38" fillId="24" borderId="41" xfId="77" applyFont="1" applyFill="1" applyBorder="1" applyAlignment="1">
      <alignment horizontal="center" vertical="top"/>
    </xf>
    <xf numFmtId="0" fontId="39" fillId="0" borderId="0" xfId="77" applyFont="1" applyFill="1" applyAlignment="1">
      <alignment horizontal="center" vertical="top"/>
    </xf>
    <xf numFmtId="0" fontId="38" fillId="29" borderId="37" xfId="77" applyFont="1" applyFill="1" applyBorder="1" applyAlignment="1">
      <alignment horizontal="center" vertical="top"/>
    </xf>
    <xf numFmtId="0" fontId="38" fillId="29" borderId="16" xfId="77" applyFont="1" applyFill="1" applyBorder="1" applyAlignment="1">
      <alignment horizontal="center" vertical="top"/>
    </xf>
    <xf numFmtId="0" fontId="11" fillId="29" borderId="19" xfId="77" applyFont="1" applyFill="1" applyBorder="1" applyAlignment="1">
      <alignment horizontal="center" vertical="top"/>
    </xf>
    <xf numFmtId="0" fontId="38" fillId="29" borderId="39" xfId="77" applyFont="1" applyFill="1" applyBorder="1" applyAlignment="1">
      <alignment horizontal="center" vertical="top"/>
    </xf>
    <xf numFmtId="0" fontId="38" fillId="29" borderId="0" xfId="77" applyFont="1" applyFill="1" applyBorder="1" applyAlignment="1">
      <alignment horizontal="center" vertical="top"/>
    </xf>
    <xf numFmtId="0" fontId="38" fillId="29" borderId="38" xfId="77" applyFont="1" applyFill="1" applyBorder="1" applyAlignment="1">
      <alignment horizontal="center" vertical="top"/>
    </xf>
    <xf numFmtId="0" fontId="38" fillId="29" borderId="40" xfId="77" applyFont="1" applyFill="1" applyBorder="1" applyAlignment="1">
      <alignment horizontal="center" vertical="top"/>
    </xf>
    <xf numFmtId="0" fontId="38" fillId="29" borderId="41" xfId="77" applyFont="1" applyFill="1" applyBorder="1" applyAlignment="1">
      <alignment horizontal="center" vertical="top"/>
    </xf>
    <xf numFmtId="0" fontId="39" fillId="0" borderId="0" xfId="77" applyFont="1" applyFill="1" applyAlignment="1">
      <alignment horizontal="left" vertical="top"/>
    </xf>
    <xf numFmtId="0" fontId="40" fillId="0" borderId="0" xfId="77" applyFont="1" applyFill="1" applyBorder="1" applyAlignment="1">
      <alignment horizontal="center" vertical="top"/>
    </xf>
    <xf numFmtId="0" fontId="40" fillId="24" borderId="39" xfId="77" applyFont="1" applyFill="1" applyBorder="1" applyAlignment="1">
      <alignment horizontal="center" vertical="top"/>
    </xf>
    <xf numFmtId="0" fontId="40" fillId="24" borderId="0" xfId="77" applyFont="1" applyFill="1" applyBorder="1" applyAlignment="1">
      <alignment horizontal="center" vertical="top"/>
    </xf>
    <xf numFmtId="0" fontId="36" fillId="24" borderId="0" xfId="77" applyFont="1" applyFill="1" applyBorder="1" applyAlignment="1">
      <alignment horizontal="left" vertical="top"/>
    </xf>
    <xf numFmtId="0" fontId="4" fillId="0" borderId="0" xfId="77" applyFont="1" applyFill="1" applyBorder="1" applyAlignment="1">
      <alignment horizontal="center" vertical="top"/>
    </xf>
    <xf numFmtId="0" fontId="4" fillId="0" borderId="0" xfId="77" applyFont="1" applyFill="1" applyAlignment="1">
      <alignment horizontal="center" vertical="top"/>
    </xf>
    <xf numFmtId="0" fontId="36" fillId="24" borderId="40" xfId="77" applyFont="1" applyFill="1" applyBorder="1" applyAlignment="1">
      <alignment horizontal="left" vertical="top"/>
    </xf>
    <xf numFmtId="0" fontId="40" fillId="24" borderId="41" xfId="77" applyFont="1" applyFill="1" applyBorder="1" applyAlignment="1">
      <alignment horizontal="center" vertical="top"/>
    </xf>
    <xf numFmtId="0" fontId="36" fillId="24" borderId="41" xfId="77" applyFont="1" applyFill="1" applyBorder="1" applyAlignment="1">
      <alignment horizontal="left" vertical="top"/>
    </xf>
    <xf numFmtId="0" fontId="2" fillId="0" borderId="0" xfId="77" applyFont="1" applyFill="1" applyAlignment="1">
      <alignment horizontal="left" vertical="top"/>
    </xf>
    <xf numFmtId="0" fontId="42" fillId="24" borderId="42" xfId="77" applyFont="1" applyFill="1" applyBorder="1" applyAlignment="1">
      <alignment horizontal="left" vertical="top"/>
    </xf>
    <xf numFmtId="0" fontId="42" fillId="29" borderId="42" xfId="77" applyFont="1" applyFill="1" applyBorder="1" applyAlignment="1">
      <alignment horizontal="left" vertical="top"/>
    </xf>
    <xf numFmtId="0" fontId="43" fillId="0" borderId="0" xfId="62" applyFont="1"/>
    <xf numFmtId="0" fontId="44" fillId="0" borderId="0" xfId="62" applyFont="1"/>
    <xf numFmtId="0" fontId="43" fillId="0" borderId="0" xfId="62" applyFont="1" applyAlignment="1">
      <alignment horizontal="left" vertical="top"/>
    </xf>
    <xf numFmtId="0" fontId="44" fillId="0" borderId="0" xfId="62" applyFont="1" applyAlignment="1">
      <alignment vertical="top" wrapText="1"/>
    </xf>
    <xf numFmtId="0" fontId="45" fillId="27" borderId="36" xfId="62" applyFont="1" applyFill="1" applyBorder="1" applyAlignment="1">
      <alignment vertical="top" wrapText="1"/>
    </xf>
    <xf numFmtId="0" fontId="44" fillId="0" borderId="36" xfId="62" applyFont="1" applyBorder="1" applyAlignment="1">
      <alignment vertical="top" wrapText="1"/>
    </xf>
    <xf numFmtId="0" fontId="43" fillId="0" borderId="36" xfId="62" applyFont="1" applyBorder="1" applyAlignment="1">
      <alignment vertical="top" wrapText="1"/>
    </xf>
    <xf numFmtId="14" fontId="44" fillId="0" borderId="36" xfId="62" applyNumberFormat="1" applyFont="1" applyBorder="1" applyAlignment="1">
      <alignment horizontal="left" vertical="top" wrapText="1"/>
    </xf>
    <xf numFmtId="0" fontId="44" fillId="0" borderId="0" xfId="62" applyFont="1" applyAlignment="1">
      <alignment vertical="top"/>
    </xf>
    <xf numFmtId="0" fontId="12" fillId="0" borderId="0" xfId="62" quotePrefix="1" applyFont="1"/>
    <xf numFmtId="0" fontId="13" fillId="0" borderId="0" xfId="62" applyFont="1" applyAlignment="1">
      <alignment horizontal="left"/>
    </xf>
    <xf numFmtId="0" fontId="44" fillId="0" borderId="0" xfId="62" applyFont="1" applyAlignment="1">
      <alignment horizontal="left"/>
    </xf>
    <xf numFmtId="0" fontId="44" fillId="0" borderId="0" xfId="62" applyFont="1" applyFill="1" applyAlignment="1">
      <alignment vertical="top"/>
    </xf>
    <xf numFmtId="0" fontId="44" fillId="0" borderId="0" xfId="62" applyFont="1" applyAlignment="1">
      <alignment horizontal="left" vertical="top"/>
    </xf>
    <xf numFmtId="0" fontId="43" fillId="0" borderId="0" xfId="62" quotePrefix="1" applyFont="1" applyAlignment="1">
      <alignment horizontal="left" vertical="top"/>
    </xf>
    <xf numFmtId="0" fontId="44" fillId="0" borderId="0" xfId="62" quotePrefix="1" applyFont="1"/>
    <xf numFmtId="0" fontId="44" fillId="0" borderId="0" xfId="62" quotePrefix="1" applyFont="1" applyAlignment="1">
      <alignment vertical="center"/>
    </xf>
    <xf numFmtId="0" fontId="44" fillId="0" borderId="0" xfId="62" applyFont="1" applyAlignment="1">
      <alignment vertical="center"/>
    </xf>
    <xf numFmtId="0" fontId="44" fillId="0" borderId="0" xfId="62" applyFont="1" applyAlignment="1">
      <alignment horizontal="center"/>
    </xf>
    <xf numFmtId="0" fontId="44" fillId="0" borderId="0" xfId="62" applyFont="1" applyFill="1" applyBorder="1" applyAlignment="1">
      <alignment horizontal="center" vertical="center" wrapText="1"/>
    </xf>
    <xf numFmtId="0" fontId="44" fillId="0" borderId="0" xfId="62" quotePrefix="1" applyFont="1" applyFill="1" applyBorder="1" applyAlignment="1">
      <alignment horizontal="center" vertical="center" wrapText="1"/>
    </xf>
    <xf numFmtId="0" fontId="46" fillId="0" borderId="0" xfId="63" applyFont="1"/>
    <xf numFmtId="0" fontId="12" fillId="24" borderId="38" xfId="77" applyFont="1" applyFill="1" applyBorder="1" applyAlignment="1">
      <alignment horizontal="left" vertical="top"/>
    </xf>
    <xf numFmtId="0" fontId="12" fillId="24" borderId="0" xfId="77" applyFont="1" applyFill="1" applyBorder="1" applyAlignment="1">
      <alignment horizontal="center" vertical="top"/>
    </xf>
    <xf numFmtId="0" fontId="12" fillId="24" borderId="0" xfId="77" applyFont="1" applyFill="1" applyBorder="1" applyAlignment="1">
      <alignment horizontal="left" vertical="top"/>
    </xf>
    <xf numFmtId="0" fontId="12" fillId="24" borderId="0" xfId="77" applyFont="1" applyFill="1" applyBorder="1" applyAlignment="1"/>
    <xf numFmtId="0" fontId="13" fillId="24" borderId="39" xfId="77" applyFont="1" applyFill="1" applyBorder="1" applyAlignment="1"/>
    <xf numFmtId="0" fontId="13" fillId="24" borderId="38" xfId="77" applyFont="1" applyFill="1" applyBorder="1" applyAlignment="1">
      <alignment horizontal="left" vertical="top"/>
    </xf>
    <xf numFmtId="0" fontId="13" fillId="24" borderId="0" xfId="77" applyFont="1" applyFill="1" applyBorder="1" applyAlignment="1">
      <alignment horizontal="left" vertical="top"/>
    </xf>
    <xf numFmtId="0" fontId="13" fillId="24" borderId="0" xfId="77" applyFont="1" applyFill="1" applyBorder="1" applyAlignment="1"/>
    <xf numFmtId="0" fontId="13" fillId="24" borderId="0" xfId="77" quotePrefix="1" applyFont="1" applyFill="1" applyBorder="1" applyAlignment="1">
      <alignment horizontal="left" vertical="top"/>
    </xf>
    <xf numFmtId="0" fontId="12" fillId="24" borderId="38" xfId="77" quotePrefix="1" applyFont="1" applyFill="1" applyBorder="1" applyAlignment="1">
      <alignment horizontal="left" vertical="top"/>
    </xf>
    <xf numFmtId="0" fontId="12" fillId="24" borderId="0" xfId="77" quotePrefix="1" applyFont="1" applyFill="1" applyBorder="1" applyAlignment="1">
      <alignment horizontal="left" vertical="top"/>
    </xf>
    <xf numFmtId="0" fontId="12" fillId="24" borderId="39" xfId="77" applyFont="1" applyFill="1" applyBorder="1" applyAlignment="1">
      <alignment horizontal="center" vertical="top"/>
    </xf>
    <xf numFmtId="0" fontId="47" fillId="24" borderId="0" xfId="77" applyFont="1" applyFill="1" applyBorder="1" applyAlignment="1">
      <alignment horizontal="left" vertical="top"/>
    </xf>
    <xf numFmtId="0" fontId="12" fillId="24" borderId="19" xfId="77" applyFont="1" applyFill="1" applyBorder="1" applyAlignment="1">
      <alignment horizontal="center" vertical="top"/>
    </xf>
    <xf numFmtId="0" fontId="12" fillId="24" borderId="16" xfId="77" applyFont="1" applyFill="1" applyBorder="1" applyAlignment="1">
      <alignment horizontal="center" vertical="top"/>
    </xf>
    <xf numFmtId="0" fontId="12" fillId="24" borderId="37" xfId="77" applyFont="1" applyFill="1" applyBorder="1" applyAlignment="1">
      <alignment horizontal="center" vertical="top"/>
    </xf>
    <xf numFmtId="49" fontId="13" fillId="20" borderId="0" xfId="26" applyNumberFormat="1" applyFont="1" applyFill="1" applyBorder="1" applyProtection="1"/>
    <xf numFmtId="0" fontId="48" fillId="20" borderId="0" xfId="26" applyFont="1" applyFill="1" applyBorder="1" applyAlignment="1" applyProtection="1"/>
    <xf numFmtId="0" fontId="49" fillId="20" borderId="0" xfId="26" applyFont="1" applyFill="1" applyBorder="1" applyAlignment="1" applyProtection="1">
      <alignment vertical="center"/>
    </xf>
    <xf numFmtId="0" fontId="13" fillId="0" borderId="0" xfId="0" applyFont="1" applyAlignment="1"/>
    <xf numFmtId="49" fontId="13" fillId="0" borderId="0" xfId="26" applyNumberFormat="1" applyFont="1" applyFill="1" applyBorder="1" applyProtection="1"/>
    <xf numFmtId="0" fontId="48" fillId="0" borderId="0" xfId="26" applyFont="1" applyFill="1" applyBorder="1" applyAlignment="1" applyProtection="1"/>
    <xf numFmtId="0" fontId="49" fillId="0" borderId="0" xfId="26" applyFont="1" applyFill="1" applyBorder="1" applyAlignment="1" applyProtection="1">
      <alignment vertical="center"/>
    </xf>
    <xf numFmtId="1" fontId="50" fillId="0" borderId="43" xfId="47" applyNumberFormat="1" applyFont="1" applyFill="1" applyBorder="1" applyAlignment="1" applyProtection="1">
      <alignment horizontal="right" wrapText="1"/>
    </xf>
    <xf numFmtId="1" fontId="49" fillId="0" borderId="44" xfId="47" applyNumberFormat="1" applyFont="1" applyFill="1" applyBorder="1" applyAlignment="1" applyProtection="1"/>
    <xf numFmtId="1" fontId="51" fillId="0" borderId="45" xfId="47" applyNumberFormat="1" applyFont="1" applyFill="1" applyBorder="1" applyAlignment="1" applyProtection="1">
      <alignment horizontal="right"/>
    </xf>
    <xf numFmtId="1" fontId="12" fillId="0" borderId="0" xfId="49" applyNumberFormat="1" applyFont="1" applyFill="1" applyBorder="1" applyAlignment="1" applyProtection="1">
      <alignment horizontal="left" vertical="center" wrapText="1"/>
      <protection hidden="1"/>
    </xf>
    <xf numFmtId="1" fontId="12" fillId="0" borderId="0" xfId="49" applyNumberFormat="1" applyFont="1" applyFill="1" applyBorder="1" applyAlignment="1" applyProtection="1">
      <alignment horizontal="center" vertical="center"/>
      <protection hidden="1"/>
    </xf>
    <xf numFmtId="0" fontId="52" fillId="0" borderId="0" xfId="51" applyFont="1" applyFill="1" applyBorder="1" applyAlignment="1">
      <alignment horizontal="left" vertical="center"/>
    </xf>
    <xf numFmtId="0" fontId="52" fillId="0" borderId="0" xfId="51" applyFont="1" applyFill="1" applyBorder="1" applyAlignment="1">
      <alignment vertical="center"/>
    </xf>
    <xf numFmtId="0" fontId="13" fillId="0" borderId="0" xfId="51" applyFont="1" applyFill="1" applyBorder="1" applyAlignment="1"/>
    <xf numFmtId="0" fontId="12" fillId="20" borderId="0" xfId="50" applyFont="1" applyFill="1" applyBorder="1" applyAlignment="1" applyProtection="1">
      <alignment horizontal="left" vertical="center"/>
    </xf>
    <xf numFmtId="0" fontId="49" fillId="20" borderId="0" xfId="50" applyFont="1" applyFill="1" applyBorder="1" applyAlignment="1" applyProtection="1">
      <alignment horizontal="left" vertical="center"/>
    </xf>
    <xf numFmtId="0" fontId="13" fillId="0" borderId="0" xfId="48" applyFont="1" applyFill="1" applyBorder="1" applyAlignment="1">
      <alignment shrinkToFit="1"/>
    </xf>
    <xf numFmtId="0" fontId="13" fillId="0" borderId="0" xfId="48" applyFont="1" applyFill="1" applyAlignment="1" applyProtection="1">
      <alignment vertical="center"/>
    </xf>
    <xf numFmtId="0" fontId="13" fillId="0" borderId="0" xfId="51" applyFont="1" applyFill="1" applyBorder="1" applyAlignment="1">
      <alignment horizontal="left"/>
    </xf>
    <xf numFmtId="0" fontId="13" fillId="0" borderId="0" xfId="50" applyFont="1" applyFill="1" applyAlignment="1" applyProtection="1">
      <alignment vertical="center"/>
    </xf>
    <xf numFmtId="0" fontId="13" fillId="0" borderId="0" xfId="51" applyFont="1" applyFill="1" applyBorder="1" applyAlignment="1">
      <alignment vertical="center"/>
    </xf>
    <xf numFmtId="0" fontId="13" fillId="0" borderId="0" xfId="51" applyFont="1" applyFill="1" applyBorder="1" applyAlignment="1">
      <alignment horizontal="left" wrapText="1"/>
    </xf>
    <xf numFmtId="0" fontId="13" fillId="0" borderId="0" xfId="51" applyFont="1" applyFill="1" applyBorder="1" applyAlignment="1">
      <alignment wrapText="1"/>
    </xf>
    <xf numFmtId="0" fontId="13" fillId="0" borderId="0" xfId="51" applyFont="1" applyFill="1"/>
    <xf numFmtId="0" fontId="13" fillId="0" borderId="0" xfId="51" applyFont="1" applyFill="1" applyAlignment="1"/>
    <xf numFmtId="0" fontId="13" fillId="0" borderId="0" xfId="51" quotePrefix="1" applyFont="1" applyFill="1" applyBorder="1" applyAlignment="1"/>
    <xf numFmtId="0" fontId="13" fillId="0" borderId="0" xfId="51" applyFont="1" applyFill="1" applyAlignment="1">
      <alignment horizontal="left"/>
    </xf>
    <xf numFmtId="0" fontId="13" fillId="0" borderId="0" xfId="51" quotePrefix="1" applyFont="1" applyFill="1" applyBorder="1" applyAlignment="1">
      <alignment horizontal="left"/>
    </xf>
    <xf numFmtId="10" fontId="13" fillId="0" borderId="0" xfId="55" applyNumberFormat="1" applyFont="1" applyFill="1" applyAlignment="1" applyProtection="1">
      <alignment vertical="center"/>
    </xf>
    <xf numFmtId="1" fontId="13" fillId="0" borderId="0" xfId="51" applyNumberFormat="1" applyFont="1" applyFill="1" applyBorder="1" applyAlignment="1">
      <alignment horizontal="left"/>
    </xf>
    <xf numFmtId="0" fontId="13" fillId="0" borderId="0" xfId="75" applyFont="1" applyFill="1" applyBorder="1" applyAlignment="1" applyProtection="1">
      <alignment horizontal="left" vertical="center"/>
    </xf>
    <xf numFmtId="0" fontId="13" fillId="0" borderId="0" xfId="75" applyFont="1" applyFill="1" applyAlignment="1" applyProtection="1">
      <alignment vertical="center"/>
    </xf>
    <xf numFmtId="0" fontId="13" fillId="0" borderId="16" xfId="51" applyFont="1" applyBorder="1"/>
    <xf numFmtId="1" fontId="13" fillId="0" borderId="16" xfId="51" applyNumberFormat="1" applyFont="1" applyFill="1" applyBorder="1" applyAlignment="1">
      <alignment horizontal="left"/>
    </xf>
    <xf numFmtId="0" fontId="13" fillId="0" borderId="16" xfId="51" applyFont="1" applyFill="1" applyBorder="1" applyAlignment="1"/>
    <xf numFmtId="0" fontId="13" fillId="0" borderId="0" xfId="51" applyFont="1" applyAlignment="1"/>
    <xf numFmtId="0" fontId="12" fillId="0" borderId="0" xfId="51" applyFont="1" applyFill="1" applyBorder="1" applyAlignment="1"/>
    <xf numFmtId="0" fontId="32" fillId="28" borderId="41" xfId="26" applyFont="1" applyFill="1" applyBorder="1" applyProtection="1">
      <protection locked="0"/>
    </xf>
    <xf numFmtId="0" fontId="49" fillId="28" borderId="41" xfId="26" applyFont="1" applyFill="1" applyBorder="1" applyAlignment="1" applyProtection="1">
      <alignment vertical="center" shrinkToFit="1"/>
      <protection locked="0"/>
    </xf>
    <xf numFmtId="166" fontId="32" fillId="28" borderId="41" xfId="26" applyNumberFormat="1" applyFont="1" applyFill="1" applyBorder="1" applyAlignment="1" applyProtection="1">
      <alignment horizontal="right"/>
      <protection locked="0"/>
    </xf>
    <xf numFmtId="166" fontId="32" fillId="28" borderId="40" xfId="26" applyNumberFormat="1" applyFont="1" applyFill="1" applyBorder="1" applyAlignment="1" applyProtection="1">
      <alignment horizontal="right"/>
      <protection locked="0"/>
    </xf>
    <xf numFmtId="1" fontId="44" fillId="0" borderId="0" xfId="0" applyNumberFormat="1" applyFont="1" applyFill="1" applyBorder="1" applyAlignment="1" applyProtection="1">
      <alignment vertical="center"/>
      <protection locked="0"/>
    </xf>
    <xf numFmtId="1" fontId="13" fillId="0" borderId="17" xfId="47" applyNumberFormat="1" applyFont="1" applyFill="1" applyBorder="1" applyAlignment="1" applyProtection="1">
      <alignment horizontal="right"/>
      <protection locked="0"/>
    </xf>
    <xf numFmtId="1" fontId="13" fillId="0" borderId="15" xfId="47" applyNumberFormat="1" applyFont="1" applyFill="1" applyBorder="1" applyAlignment="1" applyProtection="1">
      <alignment horizontal="right"/>
      <protection locked="0"/>
    </xf>
    <xf numFmtId="1" fontId="13" fillId="0" borderId="18" xfId="47" applyNumberFormat="1" applyFont="1" applyFill="1" applyBorder="1" applyAlignment="1" applyProtection="1">
      <alignment shrinkToFit="1"/>
      <protection locked="0"/>
    </xf>
    <xf numFmtId="1" fontId="13" fillId="0" borderId="2" xfId="0" applyNumberFormat="1" applyFont="1" applyFill="1" applyBorder="1" applyAlignment="1" applyProtection="1">
      <alignment horizontal="right"/>
      <protection locked="0"/>
    </xf>
    <xf numFmtId="1" fontId="44" fillId="0" borderId="0" xfId="0" applyNumberFormat="1" applyFont="1" applyFill="1" applyBorder="1" applyAlignment="1" applyProtection="1">
      <alignment horizontal="right" vertical="center"/>
      <protection locked="0"/>
    </xf>
    <xf numFmtId="1" fontId="12" fillId="0" borderId="0" xfId="47" applyNumberFormat="1" applyFont="1" applyFill="1" applyBorder="1" applyAlignment="1" applyProtection="1">
      <alignment horizontal="right"/>
      <protection locked="0"/>
    </xf>
    <xf numFmtId="1" fontId="13" fillId="0" borderId="0" xfId="47" applyNumberFormat="1" applyFont="1" applyFill="1" applyBorder="1" applyAlignment="1" applyProtection="1">
      <alignment horizontal="right" shrinkToFit="1"/>
      <protection locked="0"/>
    </xf>
    <xf numFmtId="1" fontId="13" fillId="0" borderId="0" xfId="0" applyNumberFormat="1" applyFont="1" applyFill="1" applyBorder="1" applyAlignment="1" applyProtection="1">
      <alignment horizontal="right"/>
      <protection locked="0"/>
    </xf>
    <xf numFmtId="1" fontId="44" fillId="0" borderId="0" xfId="55" applyNumberFormat="1" applyFont="1" applyFill="1" applyBorder="1" applyAlignment="1" applyProtection="1">
      <alignment vertical="center"/>
      <protection locked="0"/>
    </xf>
    <xf numFmtId="1" fontId="13" fillId="0" borderId="0" xfId="55" applyNumberFormat="1" applyFont="1" applyFill="1" applyBorder="1" applyAlignment="1" applyProtection="1">
      <alignment horizontal="left" vertical="center"/>
      <protection locked="0"/>
    </xf>
    <xf numFmtId="1" fontId="13" fillId="0" borderId="0" xfId="55" applyNumberFormat="1" applyFont="1" applyFill="1" applyBorder="1" applyAlignment="1" applyProtection="1">
      <alignment vertical="center"/>
      <protection locked="0"/>
    </xf>
    <xf numFmtId="1" fontId="13" fillId="0" borderId="0" xfId="55" applyNumberFormat="1" applyFont="1" applyFill="1" applyBorder="1" applyAlignment="1" applyProtection="1">
      <alignment vertical="center" shrinkToFit="1"/>
      <protection locked="0"/>
    </xf>
    <xf numFmtId="0" fontId="13" fillId="23" borderId="0" xfId="51" applyFont="1" applyFill="1" applyBorder="1" applyAlignment="1"/>
    <xf numFmtId="165" fontId="13" fillId="0" borderId="0" xfId="51" applyNumberFormat="1" applyFont="1" applyFill="1" applyBorder="1" applyAlignment="1"/>
    <xf numFmtId="2" fontId="13" fillId="0" borderId="0" xfId="51" applyNumberFormat="1" applyFont="1" applyFill="1" applyBorder="1" applyAlignment="1"/>
    <xf numFmtId="2" fontId="13" fillId="16" borderId="0" xfId="51" applyNumberFormat="1" applyFont="1" applyFill="1" applyBorder="1" applyAlignment="1"/>
    <xf numFmtId="2" fontId="13" fillId="16" borderId="0" xfId="51" applyNumberFormat="1" applyFont="1" applyFill="1"/>
    <xf numFmtId="2" fontId="13" fillId="23" borderId="0" xfId="51" applyNumberFormat="1" applyFont="1" applyFill="1" applyBorder="1" applyAlignment="1"/>
    <xf numFmtId="2" fontId="13" fillId="16" borderId="0" xfId="34" applyNumberFormat="1" applyFont="1" applyFill="1" applyBorder="1" applyAlignment="1"/>
    <xf numFmtId="0" fontId="13" fillId="0" borderId="0" xfId="51" applyFont="1" applyFill="1" applyBorder="1" applyAlignment="1">
      <alignment horizontal="center"/>
    </xf>
    <xf numFmtId="2" fontId="13" fillId="0" borderId="0" xfId="51" applyNumberFormat="1" applyFont="1" applyFill="1" applyBorder="1" applyAlignment="1">
      <alignment horizontal="center"/>
    </xf>
    <xf numFmtId="2" fontId="13" fillId="0" borderId="0" xfId="51" applyNumberFormat="1" applyFont="1"/>
    <xf numFmtId="2" fontId="13" fillId="0" borderId="0" xfId="51" applyNumberFormat="1" applyFont="1" applyFill="1" applyAlignment="1"/>
    <xf numFmtId="166" fontId="32" fillId="20" borderId="0" xfId="26" applyNumberFormat="1" applyFont="1" applyFill="1" applyAlignment="1" applyProtection="1">
      <alignment horizontal="right"/>
    </xf>
    <xf numFmtId="168" fontId="13" fillId="16" borderId="0" xfId="55" applyNumberFormat="1" applyFont="1" applyFill="1" applyBorder="1" applyAlignment="1"/>
    <xf numFmtId="9" fontId="13" fillId="0" borderId="0" xfId="51" applyNumberFormat="1" applyFont="1" applyFill="1" applyBorder="1" applyAlignment="1"/>
    <xf numFmtId="1" fontId="13" fillId="0" borderId="0" xfId="51" applyNumberFormat="1" applyFont="1" applyFill="1" applyBorder="1" applyAlignment="1"/>
    <xf numFmtId="0" fontId="32" fillId="0" borderId="0" xfId="26" applyFont="1" applyFill="1" applyProtection="1"/>
    <xf numFmtId="166" fontId="32" fillId="20" borderId="0" xfId="26" applyNumberFormat="1" applyFont="1" applyFill="1" applyBorder="1" applyAlignment="1" applyProtection="1">
      <alignment horizontal="right"/>
    </xf>
    <xf numFmtId="0" fontId="53" fillId="0" borderId="0" xfId="26" applyFont="1" applyFill="1" applyBorder="1" applyAlignment="1" applyProtection="1">
      <alignment horizontal="left"/>
    </xf>
    <xf numFmtId="166" fontId="32" fillId="0" borderId="0" xfId="26" applyNumberFormat="1" applyFont="1" applyFill="1" applyBorder="1" applyAlignment="1" applyProtection="1">
      <alignment horizontal="right"/>
    </xf>
    <xf numFmtId="166" fontId="32" fillId="0" borderId="0" xfId="26" applyNumberFormat="1" applyFont="1" applyFill="1" applyAlignment="1" applyProtection="1">
      <alignment horizontal="right"/>
    </xf>
    <xf numFmtId="166" fontId="32" fillId="23" borderId="0" xfId="26" applyNumberFormat="1" applyFont="1" applyFill="1" applyAlignment="1" applyProtection="1">
      <alignment horizontal="right"/>
    </xf>
    <xf numFmtId="1" fontId="13" fillId="0" borderId="0" xfId="50" applyNumberFormat="1" applyFont="1" applyFill="1" applyBorder="1" applyAlignment="1" applyProtection="1">
      <alignment horizontal="right" vertical="center"/>
    </xf>
    <xf numFmtId="1" fontId="50" fillId="0" borderId="17" xfId="47" applyNumberFormat="1" applyFont="1" applyFill="1" applyBorder="1" applyAlignment="1" applyProtection="1">
      <alignment horizontal="right" wrapText="1"/>
    </xf>
    <xf numFmtId="1" fontId="32" fillId="0" borderId="15" xfId="47" applyNumberFormat="1" applyFont="1" applyFill="1" applyBorder="1" applyAlignment="1" applyProtection="1">
      <alignment horizontal="left"/>
    </xf>
    <xf numFmtId="1" fontId="51" fillId="0" borderId="18" xfId="47" applyNumberFormat="1" applyFont="1" applyFill="1" applyBorder="1" applyAlignment="1" applyProtection="1">
      <alignment horizontal="right"/>
    </xf>
    <xf numFmtId="1" fontId="49" fillId="20" borderId="0" xfId="50" applyNumberFormat="1" applyFont="1" applyFill="1" applyBorder="1" applyAlignment="1" applyProtection="1">
      <alignment horizontal="right" vertical="center"/>
    </xf>
    <xf numFmtId="0" fontId="49" fillId="20" borderId="0" xfId="50" applyFont="1" applyFill="1" applyBorder="1" applyAlignment="1" applyProtection="1">
      <alignment horizontal="right" vertical="center"/>
    </xf>
    <xf numFmtId="10" fontId="13" fillId="0" borderId="0" xfId="48" applyNumberFormat="1" applyFont="1" applyFill="1" applyAlignment="1">
      <alignment shrinkToFit="1"/>
    </xf>
    <xf numFmtId="10" fontId="13" fillId="0" borderId="0" xfId="48" applyNumberFormat="1" applyFont="1" applyFill="1" applyAlignment="1">
      <alignment horizontal="left" vertical="center" shrinkToFit="1"/>
    </xf>
    <xf numFmtId="167" fontId="13" fillId="0" borderId="0" xfId="48" applyNumberFormat="1" applyFont="1" applyFill="1" applyBorder="1" applyAlignment="1" applyProtection="1">
      <alignment horizontal="right" vertical="center"/>
    </xf>
    <xf numFmtId="167" fontId="13" fillId="23" borderId="0" xfId="48" applyNumberFormat="1" applyFont="1" applyFill="1" applyBorder="1" applyAlignment="1" applyProtection="1">
      <alignment horizontal="right" vertical="center"/>
    </xf>
    <xf numFmtId="168" fontId="13" fillId="23" borderId="0" xfId="55" applyNumberFormat="1" applyFont="1" applyFill="1" applyBorder="1" applyAlignment="1"/>
    <xf numFmtId="0" fontId="12" fillId="0" borderId="0" xfId="51" applyFont="1" applyFill="1" applyBorder="1" applyAlignment="1">
      <alignment vertical="center"/>
    </xf>
    <xf numFmtId="2" fontId="49" fillId="20" borderId="0" xfId="50" applyNumberFormat="1" applyFont="1" applyFill="1" applyBorder="1" applyAlignment="1" applyProtection="1">
      <alignment horizontal="left" vertical="center"/>
    </xf>
    <xf numFmtId="2" fontId="13" fillId="23" borderId="0" xfId="0" applyNumberFormat="1" applyFont="1" applyFill="1" applyBorder="1" applyAlignment="1"/>
    <xf numFmtId="1" fontId="13" fillId="23" borderId="0" xfId="51" applyNumberFormat="1" applyFont="1" applyFill="1" applyBorder="1" applyAlignment="1">
      <alignment horizontal="left"/>
    </xf>
    <xf numFmtId="0" fontId="13" fillId="23" borderId="0" xfId="51" applyFont="1" applyFill="1"/>
    <xf numFmtId="9" fontId="13" fillId="23" borderId="0" xfId="51" applyNumberFormat="1" applyFont="1" applyFill="1" applyBorder="1" applyAlignment="1"/>
    <xf numFmtId="2" fontId="13" fillId="0" borderId="0" xfId="51" quotePrefix="1" applyNumberFormat="1" applyFont="1" applyFill="1" applyBorder="1" applyAlignment="1"/>
    <xf numFmtId="2" fontId="13" fillId="23" borderId="0" xfId="33" applyNumberFormat="1" applyFont="1" applyFill="1" applyBorder="1" applyAlignment="1"/>
    <xf numFmtId="2" fontId="13" fillId="0" borderId="0" xfId="51" applyNumberFormat="1" applyFont="1" applyFill="1" applyBorder="1" applyAlignment="1">
      <alignment horizontal="left"/>
    </xf>
    <xf numFmtId="2" fontId="13" fillId="23" borderId="0" xfId="51" applyNumberFormat="1" applyFont="1" applyFill="1" applyBorder="1" applyAlignment="1">
      <alignment horizontal="left"/>
    </xf>
    <xf numFmtId="0" fontId="13" fillId="23" borderId="0" xfId="51" applyFont="1" applyFill="1" applyAlignment="1"/>
    <xf numFmtId="0" fontId="52" fillId="0" borderId="16" xfId="51" applyFont="1" applyFill="1" applyBorder="1" applyAlignment="1">
      <alignment horizontal="left"/>
    </xf>
    <xf numFmtId="0" fontId="13" fillId="0" borderId="16" xfId="51" applyFont="1" applyBorder="1" applyAlignment="1"/>
    <xf numFmtId="0" fontId="54" fillId="0" borderId="16" xfId="51" applyFont="1" applyFill="1" applyBorder="1" applyAlignment="1">
      <alignment horizontal="left"/>
    </xf>
    <xf numFmtId="0" fontId="52" fillId="23" borderId="16" xfId="51" applyFont="1" applyFill="1" applyBorder="1" applyAlignment="1">
      <alignment horizontal="left"/>
    </xf>
    <xf numFmtId="2" fontId="13" fillId="0" borderId="0" xfId="51" applyNumberFormat="1" applyFont="1" applyFill="1"/>
    <xf numFmtId="168" fontId="13" fillId="0" borderId="0" xfId="55" applyNumberFormat="1" applyFont="1" applyFill="1" applyBorder="1" applyAlignment="1"/>
    <xf numFmtId="168" fontId="13" fillId="0" borderId="16" xfId="55" applyNumberFormat="1" applyFont="1" applyFill="1" applyBorder="1" applyAlignment="1"/>
    <xf numFmtId="1" fontId="13" fillId="16" borderId="0" xfId="51" applyNumberFormat="1" applyFont="1" applyFill="1" applyBorder="1" applyAlignment="1"/>
    <xf numFmtId="0" fontId="2" fillId="0" borderId="0" xfId="0" applyFont="1" applyAlignment="1"/>
    <xf numFmtId="0" fontId="42" fillId="29" borderId="38" xfId="77" applyFont="1" applyFill="1" applyBorder="1" applyAlignment="1">
      <alignment horizontal="left" vertical="top"/>
    </xf>
    <xf numFmtId="0" fontId="42" fillId="24" borderId="41" xfId="77" applyFont="1" applyFill="1" applyBorder="1" applyAlignment="1">
      <alignment horizontal="left" vertical="top"/>
    </xf>
    <xf numFmtId="0" fontId="42" fillId="29" borderId="41" xfId="77" applyFont="1" applyFill="1" applyBorder="1" applyAlignment="1">
      <alignment horizontal="left" vertical="top"/>
    </xf>
    <xf numFmtId="0" fontId="42" fillId="29" borderId="0" xfId="77" applyFont="1" applyFill="1" applyBorder="1" applyAlignment="1">
      <alignment horizontal="left" vertical="top"/>
    </xf>
    <xf numFmtId="0" fontId="11" fillId="29" borderId="16" xfId="77" applyFont="1" applyFill="1" applyBorder="1" applyAlignment="1">
      <alignment horizontal="center" vertical="top"/>
    </xf>
    <xf numFmtId="0" fontId="42" fillId="30" borderId="42" xfId="77" applyFont="1" applyFill="1" applyBorder="1" applyAlignment="1">
      <alignment horizontal="left" vertical="top"/>
    </xf>
    <xf numFmtId="0" fontId="38" fillId="30" borderId="41" xfId="77" applyFont="1" applyFill="1" applyBorder="1" applyAlignment="1">
      <alignment horizontal="center" vertical="top"/>
    </xf>
    <xf numFmtId="0" fontId="38" fillId="30" borderId="40" xfId="77" applyFont="1" applyFill="1" applyBorder="1" applyAlignment="1">
      <alignment horizontal="center" vertical="top"/>
    </xf>
    <xf numFmtId="0" fontId="42" fillId="30" borderId="38" xfId="77" applyFont="1" applyFill="1" applyBorder="1" applyAlignment="1">
      <alignment horizontal="left" vertical="top"/>
    </xf>
    <xf numFmtId="0" fontId="38" fillId="30" borderId="0" xfId="77" applyFont="1" applyFill="1" applyBorder="1" applyAlignment="1">
      <alignment horizontal="center" vertical="top"/>
    </xf>
    <xf numFmtId="0" fontId="38" fillId="30" borderId="39" xfId="77" applyFont="1" applyFill="1" applyBorder="1" applyAlignment="1">
      <alignment horizontal="center" vertical="top"/>
    </xf>
    <xf numFmtId="0" fontId="38" fillId="30" borderId="38" xfId="77" applyFont="1" applyFill="1" applyBorder="1" applyAlignment="1">
      <alignment horizontal="center" vertical="top"/>
    </xf>
    <xf numFmtId="0" fontId="38" fillId="30" borderId="0" xfId="77" applyFont="1" applyFill="1" applyBorder="1" applyAlignment="1">
      <alignment horizontal="left" vertical="top"/>
    </xf>
    <xf numFmtId="0" fontId="38" fillId="30" borderId="0" xfId="77" applyFont="1" applyFill="1" applyBorder="1" applyAlignment="1">
      <alignment horizontal="right" vertical="top"/>
    </xf>
    <xf numFmtId="0" fontId="38" fillId="30" borderId="39" xfId="77" applyFont="1" applyFill="1" applyBorder="1" applyAlignment="1">
      <alignment horizontal="right" vertical="top"/>
    </xf>
    <xf numFmtId="0" fontId="38" fillId="30" borderId="19" xfId="77" applyFont="1" applyFill="1" applyBorder="1" applyAlignment="1">
      <alignment horizontal="center" vertical="top"/>
    </xf>
    <xf numFmtId="0" fontId="38" fillId="30" borderId="16" xfId="77" applyFont="1" applyFill="1" applyBorder="1" applyAlignment="1">
      <alignment horizontal="center" vertical="top"/>
    </xf>
    <xf numFmtId="0" fontId="38" fillId="30" borderId="37" xfId="77" applyFont="1" applyFill="1" applyBorder="1" applyAlignment="1">
      <alignment horizontal="center" vertical="top"/>
    </xf>
    <xf numFmtId="0" fontId="2" fillId="29" borderId="0" xfId="0" applyFont="1" applyFill="1" applyAlignment="1"/>
    <xf numFmtId="0" fontId="13" fillId="29" borderId="0" xfId="0" applyFont="1" applyFill="1" applyAlignment="1">
      <alignment horizontal="center" vertical="top" wrapText="1"/>
    </xf>
    <xf numFmtId="0" fontId="44" fillId="0" borderId="36" xfId="62" applyFont="1" applyBorder="1"/>
    <xf numFmtId="1" fontId="13" fillId="0" borderId="0" xfId="47" applyNumberFormat="1" applyFont="1" applyFill="1" applyBorder="1" applyAlignment="1" applyProtection="1">
      <alignment horizontal="right"/>
      <protection locked="0"/>
    </xf>
    <xf numFmtId="0" fontId="13" fillId="0" borderId="0" xfId="51" applyFont="1" applyFill="1" applyBorder="1" applyAlignment="1"/>
    <xf numFmtId="1" fontId="13" fillId="23" borderId="2" xfId="0" applyNumberFormat="1" applyFont="1" applyFill="1" applyBorder="1" applyAlignment="1" applyProtection="1">
      <alignment horizontal="right"/>
      <protection locked="0"/>
    </xf>
    <xf numFmtId="1" fontId="13" fillId="23" borderId="0" xfId="0" applyNumberFormat="1" applyFont="1" applyFill="1" applyBorder="1" applyAlignment="1" applyProtection="1">
      <alignment horizontal="right"/>
      <protection locked="0"/>
    </xf>
    <xf numFmtId="0" fontId="2" fillId="31" borderId="0" xfId="78">
      <alignment vertical="top"/>
    </xf>
    <xf numFmtId="0" fontId="4" fillId="33" borderId="0" xfId="80">
      <alignment vertical="top"/>
    </xf>
    <xf numFmtId="169" fontId="2" fillId="32" borderId="36" xfId="81" applyNumberFormat="1">
      <alignment vertical="top"/>
    </xf>
    <xf numFmtId="1" fontId="13" fillId="23" borderId="0" xfId="55" applyNumberFormat="1" applyFont="1" applyFill="1" applyBorder="1" applyAlignment="1" applyProtection="1">
      <alignment vertical="center"/>
      <protection locked="0"/>
    </xf>
    <xf numFmtId="49" fontId="12" fillId="24" borderId="38" xfId="77" applyNumberFormat="1" applyFont="1" applyFill="1" applyBorder="1" applyAlignment="1">
      <alignment horizontal="left" vertical="top"/>
    </xf>
    <xf numFmtId="0" fontId="57" fillId="0" borderId="0" xfId="51" applyFont="1" applyFill="1" applyBorder="1" applyAlignment="1"/>
    <xf numFmtId="0" fontId="45" fillId="28" borderId="41" xfId="26" applyFont="1" applyFill="1" applyBorder="1" applyAlignment="1" applyProtection="1">
      <alignment horizontal="left" vertical="center"/>
      <protection locked="0"/>
    </xf>
    <xf numFmtId="0" fontId="45" fillId="20" borderId="0" xfId="26" applyFont="1" applyFill="1" applyBorder="1" applyAlignment="1" applyProtection="1">
      <alignment horizontal="left"/>
    </xf>
    <xf numFmtId="1" fontId="32" fillId="0" borderId="0" xfId="47" applyNumberFormat="1" applyFont="1" applyFill="1" applyBorder="1" applyAlignment="1" applyProtection="1">
      <alignment horizontal="left"/>
    </xf>
    <xf numFmtId="2" fontId="58" fillId="16" borderId="0" xfId="51" applyNumberFormat="1" applyFont="1" applyFill="1" applyBorder="1" applyAlignment="1"/>
    <xf numFmtId="169" fontId="0" fillId="0" borderId="0" xfId="0" applyNumberFormat="1" applyAlignment="1"/>
    <xf numFmtId="0" fontId="2" fillId="32" borderId="0" xfId="0" applyFont="1" applyFill="1" applyAlignment="1"/>
    <xf numFmtId="168" fontId="13" fillId="23" borderId="0" xfId="51" applyNumberFormat="1" applyFont="1" applyFill="1" applyBorder="1" applyAlignment="1"/>
    <xf numFmtId="2" fontId="13" fillId="23" borderId="0" xfId="51" applyNumberFormat="1" applyFont="1" applyFill="1"/>
    <xf numFmtId="10" fontId="0" fillId="0" borderId="0" xfId="0" applyNumberFormat="1" applyAlignment="1"/>
    <xf numFmtId="170" fontId="0" fillId="0" borderId="0" xfId="0" applyNumberFormat="1" applyAlignment="1"/>
    <xf numFmtId="3" fontId="0" fillId="0" borderId="0" xfId="0" applyNumberFormat="1" applyAlignment="1"/>
    <xf numFmtId="10" fontId="0" fillId="32" borderId="36" xfId="0" applyNumberFormat="1" applyFill="1" applyBorder="1" applyAlignment="1"/>
    <xf numFmtId="0" fontId="49" fillId="0" borderId="0" xfId="50" applyFont="1" applyFill="1" applyBorder="1" applyAlignment="1" applyProtection="1">
      <alignment horizontal="left" vertical="center"/>
    </xf>
    <xf numFmtId="0" fontId="47" fillId="0" borderId="0" xfId="51" applyFont="1"/>
    <xf numFmtId="171" fontId="13" fillId="0" borderId="0" xfId="51" applyNumberFormat="1" applyFont="1"/>
    <xf numFmtId="2" fontId="13" fillId="0" borderId="47" xfId="51" applyNumberFormat="1" applyFont="1" applyBorder="1"/>
    <xf numFmtId="0" fontId="59" fillId="0" borderId="0" xfId="51" applyFont="1"/>
    <xf numFmtId="0" fontId="2" fillId="0" borderId="0" xfId="61" applyFill="1" applyAlignment="1"/>
    <xf numFmtId="171" fontId="13" fillId="0" borderId="47" xfId="51" applyNumberFormat="1" applyFont="1" applyBorder="1"/>
    <xf numFmtId="0" fontId="32" fillId="0" borderId="0" xfId="51" applyFont="1" applyFill="1"/>
    <xf numFmtId="0" fontId="2" fillId="0" borderId="0" xfId="61" applyAlignment="1"/>
    <xf numFmtId="0" fontId="2" fillId="0" borderId="0" xfId="51" applyFont="1" applyFill="1" applyAlignment="1"/>
    <xf numFmtId="0" fontId="2" fillId="0" borderId="0" xfId="78" applyFill="1">
      <alignment vertical="top"/>
    </xf>
    <xf numFmtId="0" fontId="4" fillId="0" borderId="0" xfId="79" applyFill="1">
      <alignment vertical="top"/>
    </xf>
    <xf numFmtId="169" fontId="2" fillId="32" borderId="36" xfId="81" applyNumberFormat="1" applyFill="1">
      <alignment vertical="top"/>
    </xf>
    <xf numFmtId="0" fontId="61" fillId="32" borderId="0" xfId="0" applyFont="1" applyFill="1" applyAlignment="1"/>
    <xf numFmtId="0" fontId="61" fillId="0" borderId="0" xfId="0" applyFont="1" applyAlignment="1"/>
    <xf numFmtId="0" fontId="61" fillId="31" borderId="0" xfId="78" applyFont="1">
      <alignment vertical="top"/>
    </xf>
    <xf numFmtId="169" fontId="61" fillId="32" borderId="48" xfId="83" applyNumberFormat="1" applyFont="1" applyFill="1"/>
    <xf numFmtId="0" fontId="44" fillId="0" borderId="36" xfId="62" applyFont="1" applyBorder="1" applyAlignment="1">
      <alignment vertical="top"/>
    </xf>
    <xf numFmtId="0" fontId="44" fillId="25" borderId="35" xfId="62" applyFont="1" applyFill="1" applyBorder="1" applyAlignment="1">
      <alignment horizontal="center" vertical="top" wrapText="1"/>
    </xf>
    <xf numFmtId="0" fontId="44" fillId="25" borderId="33" xfId="62" applyFont="1" applyFill="1" applyBorder="1" applyAlignment="1">
      <alignment horizontal="center" vertical="top" wrapText="1"/>
    </xf>
    <xf numFmtId="0" fontId="43" fillId="25" borderId="35" xfId="62" applyFont="1" applyFill="1" applyBorder="1" applyAlignment="1">
      <alignment horizontal="left" vertical="top" wrapText="1"/>
    </xf>
    <xf numFmtId="0" fontId="43" fillId="25" borderId="34" xfId="62" applyFont="1" applyFill="1" applyBorder="1" applyAlignment="1">
      <alignment horizontal="left" vertical="top" wrapText="1"/>
    </xf>
    <xf numFmtId="0" fontId="43" fillId="25" borderId="33" xfId="62" applyFont="1" applyFill="1" applyBorder="1" applyAlignment="1">
      <alignment horizontal="left" vertical="top" wrapText="1"/>
    </xf>
    <xf numFmtId="0" fontId="44" fillId="24" borderId="35" xfId="62" applyFont="1" applyFill="1" applyBorder="1" applyAlignment="1">
      <alignment horizontal="center" vertical="top" wrapText="1"/>
    </xf>
    <xf numFmtId="0" fontId="44" fillId="24" borderId="34" xfId="62" applyFont="1" applyFill="1" applyBorder="1" applyAlignment="1">
      <alignment horizontal="center" vertical="top" wrapText="1"/>
    </xf>
    <xf numFmtId="0" fontId="44" fillId="24" borderId="33" xfId="62" applyFont="1" applyFill="1" applyBorder="1" applyAlignment="1">
      <alignment horizontal="center" vertical="top" wrapText="1"/>
    </xf>
    <xf numFmtId="0" fontId="44" fillId="24" borderId="35" xfId="62" quotePrefix="1" applyFont="1" applyFill="1" applyBorder="1" applyAlignment="1">
      <alignment horizontal="center" vertical="top" wrapText="1"/>
    </xf>
    <xf numFmtId="0" fontId="44" fillId="24" borderId="33" xfId="62" quotePrefix="1" applyFont="1" applyFill="1" applyBorder="1" applyAlignment="1">
      <alignment horizontal="center" vertical="top" wrapText="1"/>
    </xf>
    <xf numFmtId="0" fontId="13" fillId="0" borderId="0" xfId="62" applyFont="1" applyAlignment="1">
      <alignment vertical="top" wrapText="1"/>
    </xf>
    <xf numFmtId="0" fontId="13" fillId="0" borderId="0" xfId="62" applyFont="1" applyFill="1" applyAlignment="1">
      <alignment vertical="top"/>
    </xf>
    <xf numFmtId="0" fontId="45" fillId="26" borderId="36" xfId="62" applyFont="1" applyFill="1" applyBorder="1" applyAlignment="1">
      <alignment horizontal="center" vertical="top" wrapText="1"/>
    </xf>
    <xf numFmtId="0" fontId="45" fillId="26" borderId="36" xfId="62" applyFont="1" applyFill="1" applyBorder="1" applyAlignment="1">
      <alignment horizontal="center" vertical="top"/>
    </xf>
    <xf numFmtId="0" fontId="45" fillId="26" borderId="35" xfId="62" applyFont="1" applyFill="1" applyBorder="1" applyAlignment="1">
      <alignment horizontal="left" vertical="top"/>
    </xf>
    <xf numFmtId="0" fontId="45" fillId="26" borderId="34" xfId="62" applyFont="1" applyFill="1" applyBorder="1" applyAlignment="1">
      <alignment horizontal="left" vertical="top"/>
    </xf>
    <xf numFmtId="0" fontId="45" fillId="26" borderId="33" xfId="62" applyFont="1" applyFill="1" applyBorder="1" applyAlignment="1">
      <alignment horizontal="left" vertical="top"/>
    </xf>
    <xf numFmtId="0" fontId="45" fillId="27" borderId="35" xfId="62" applyFont="1" applyFill="1" applyBorder="1" applyAlignment="1">
      <alignment horizontal="left" vertical="top" wrapText="1"/>
    </xf>
    <xf numFmtId="0" fontId="45" fillId="27" borderId="34" xfId="62" applyFont="1" applyFill="1" applyBorder="1" applyAlignment="1">
      <alignment horizontal="left" vertical="top" wrapText="1"/>
    </xf>
    <xf numFmtId="0" fontId="45" fillId="27" borderId="33" xfId="62" applyFont="1" applyFill="1" applyBorder="1" applyAlignment="1">
      <alignment horizontal="left" vertical="top" wrapText="1"/>
    </xf>
    <xf numFmtId="0" fontId="44" fillId="25" borderId="35" xfId="62" applyFont="1" applyFill="1" applyBorder="1" applyAlignment="1">
      <alignment horizontal="left" vertical="top" wrapText="1"/>
    </xf>
    <xf numFmtId="0" fontId="44" fillId="25" borderId="34" xfId="62" applyFont="1" applyFill="1" applyBorder="1" applyAlignment="1">
      <alignment horizontal="left" vertical="top" wrapText="1"/>
    </xf>
    <xf numFmtId="0" fontId="44" fillId="25" borderId="33" xfId="62" applyFont="1" applyFill="1" applyBorder="1" applyAlignment="1">
      <alignment horizontal="left" vertical="top" wrapText="1"/>
    </xf>
    <xf numFmtId="0" fontId="44" fillId="25" borderId="36" xfId="62" applyFont="1" applyFill="1" applyBorder="1" applyAlignment="1">
      <alignment horizontal="center" vertical="top" wrapText="1"/>
    </xf>
    <xf numFmtId="0" fontId="44" fillId="0" borderId="0" xfId="62" quotePrefix="1" applyFont="1" applyAlignment="1">
      <alignment horizontal="left" vertical="top"/>
    </xf>
    <xf numFmtId="0" fontId="12" fillId="0" borderId="0" xfId="62" applyFont="1" applyAlignment="1">
      <alignment vertical="top" wrapText="1"/>
    </xf>
    <xf numFmtId="0" fontId="44" fillId="0" borderId="35" xfId="62" applyFont="1" applyBorder="1" applyAlignment="1">
      <alignment horizontal="left" vertical="top" wrapText="1"/>
    </xf>
    <xf numFmtId="0" fontId="44" fillId="0" borderId="34" xfId="62" applyFont="1" applyBorder="1" applyAlignment="1">
      <alignment horizontal="left" vertical="top" wrapText="1"/>
    </xf>
    <xf numFmtId="0" fontId="44" fillId="0" borderId="33" xfId="62" applyFont="1" applyBorder="1" applyAlignment="1">
      <alignment horizontal="left" vertical="top" wrapText="1"/>
    </xf>
    <xf numFmtId="0" fontId="44" fillId="0" borderId="0" xfId="62" applyFont="1" applyAlignment="1">
      <alignment horizontal="left" vertical="top" wrapText="1"/>
    </xf>
    <xf numFmtId="0" fontId="41" fillId="27" borderId="0" xfId="77" applyFont="1" applyFill="1" applyAlignment="1">
      <alignment horizontal="center" vertical="top"/>
    </xf>
    <xf numFmtId="0" fontId="55" fillId="29" borderId="0" xfId="0" applyFont="1" applyFill="1" applyAlignment="1">
      <alignment horizontal="center" vertical="top" wrapText="1"/>
    </xf>
    <xf numFmtId="0" fontId="13" fillId="29" borderId="0" xfId="77" applyFont="1" applyFill="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vertical="top" wrapText="1"/>
    </xf>
    <xf numFmtId="14" fontId="2" fillId="0" borderId="36" xfId="0" applyNumberFormat="1" applyFont="1" applyFill="1" applyBorder="1" applyAlignment="1">
      <alignment vertical="top" wrapText="1"/>
    </xf>
    <xf numFmtId="0" fontId="2" fillId="0" borderId="36" xfId="0" quotePrefix="1" applyFont="1" applyBorder="1" applyAlignment="1">
      <alignment horizontal="left" vertical="top" wrapText="1"/>
    </xf>
    <xf numFmtId="0" fontId="2" fillId="0" borderId="36" xfId="0" applyFont="1" applyBorder="1" applyAlignment="1">
      <alignment horizontal="left" vertical="top" wrapText="1"/>
    </xf>
    <xf numFmtId="0" fontId="2" fillId="0" borderId="36" xfId="0" applyFont="1" applyBorder="1" applyAlignment="1">
      <alignment vertical="top" wrapText="1"/>
    </xf>
    <xf numFmtId="0" fontId="2" fillId="0" borderId="36" xfId="62" applyFont="1" applyBorder="1" applyAlignment="1">
      <alignment vertical="top" wrapText="1"/>
    </xf>
    <xf numFmtId="0" fontId="43" fillId="0" borderId="0" xfId="62" applyFont="1" applyAlignment="1">
      <alignment vertical="top" wrapText="1"/>
    </xf>
  </cellXfs>
  <cellStyles count="86">
    <cellStyle name="]_x000d__x000a_Zoomed=1_x000d__x000a_Row=0_x000d__x000a_Column=0_x000d__x000a_Height=0_x000d__x000a_Width=0_x000d__x000a_FontName=FoxFont_x000d__x000a_FontStyle=0_x000d__x000a_FontSize=9_x000d__x000a_PrtFontName=FoxPrin" xfId="64"/>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Att1" xfId="26"/>
    <cellStyle name="Bad" xfId="27" builtinId="27" customBuiltin="1"/>
    <cellStyle name="BM Heading 3" xfId="84"/>
    <cellStyle name="BM Input" xfId="83"/>
    <cellStyle name="bold_text" xfId="28"/>
    <cellStyle name="boldbluetxt_green" xfId="29"/>
    <cellStyle name="box" xfId="30"/>
    <cellStyle name="Calculation" xfId="31" builtinId="22" customBuiltin="1"/>
    <cellStyle name="Check Cell" xfId="32" builtinId="23" customBuiltin="1"/>
    <cellStyle name="Comma" xfId="33" builtinId="3"/>
    <cellStyle name="Comma 2" xfId="65"/>
    <cellStyle name="Comma 3" xfId="66"/>
    <cellStyle name="Comma 3 2" xfId="67"/>
    <cellStyle name="Comma_pr0931_revcorrectmech merged updated annex" xfId="34"/>
    <cellStyle name="Explanatory Text" xfId="35" builtinId="53" customBuiltin="1"/>
    <cellStyle name="Fountain Col Header" xfId="80"/>
    <cellStyle name="Fountain Error" xfId="82"/>
    <cellStyle name="Fountain Input" xfId="81"/>
    <cellStyle name="Fountain Table Header" xfId="79"/>
    <cellStyle name="Fountain Text" xfId="78"/>
    <cellStyle name="Good" xfId="36" builtinId="26" customBuiltin="1"/>
    <cellStyle name="Header" xfId="37"/>
    <cellStyle name="Header3rdlevel" xfId="38"/>
    <cellStyle name="Heading 1" xfId="39" builtinId="16" customBuiltin="1"/>
    <cellStyle name="Heading 2" xfId="40" builtinId="17" customBuiltin="1"/>
    <cellStyle name="Heading 3" xfId="41" builtinId="18" customBuiltin="1"/>
    <cellStyle name="Heading 4" xfId="42" builtinId="19" customBuiltin="1"/>
    <cellStyle name="Hyperlink" xfId="63" builtinId="8"/>
    <cellStyle name="Hyperlink 2" xfId="68"/>
    <cellStyle name="Hyperlink 3" xfId="76"/>
    <cellStyle name="Input" xfId="43" builtinId="20" customBuiltin="1"/>
    <cellStyle name="Linked Cell" xfId="44" builtinId="24" customBuiltin="1"/>
    <cellStyle name="Neutral" xfId="45" builtinId="28" customBuiltin="1"/>
    <cellStyle name="NJS" xfId="46"/>
    <cellStyle name="Normal" xfId="0" builtinId="0"/>
    <cellStyle name="Normal 2" xfId="61"/>
    <cellStyle name="Normal 2 2" xfId="75"/>
    <cellStyle name="Normal 3" xfId="62"/>
    <cellStyle name="Normal 3 2" xfId="77"/>
    <cellStyle name="Normal 4" xfId="69"/>
    <cellStyle name="Normal 4 2" xfId="70"/>
    <cellStyle name="Normal 5" xfId="71"/>
    <cellStyle name="Normal 5 2" xfId="72"/>
    <cellStyle name="Normal 6" xfId="85"/>
    <cellStyle name="Normal_Data_2" xfId="47"/>
    <cellStyle name="Normal_Input" xfId="48"/>
    <cellStyle name="Normal_Map" xfId="49"/>
    <cellStyle name="Normal_Merged Annex to PR09 31 Water" xfId="50"/>
    <cellStyle name="Normal_pr0931_revcorrectmech merged updated annex" xfId="51"/>
    <cellStyle name="Normal_Version info" xfId="52"/>
    <cellStyle name="Note" xfId="53" builtinId="10" customBuiltin="1"/>
    <cellStyle name="Output" xfId="54" builtinId="21" customBuiltin="1"/>
    <cellStyle name="Percent" xfId="55" builtinId="5"/>
    <cellStyle name="Percent 2" xfId="73"/>
    <cellStyle name="Percent 2 2" xfId="74"/>
    <cellStyle name="Style 1" xfId="1"/>
    <cellStyle name="Title" xfId="56" builtinId="15" customBuiltin="1"/>
    <cellStyle name="Total" xfId="57" builtinId="25" customBuiltin="1"/>
    <cellStyle name="Warning Text" xfId="58" builtinId="11" customBuiltin="1"/>
    <cellStyle name="white_text_on_blue" xfId="59"/>
    <cellStyle name="year_formats_pink" xfId="6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D1FBF9"/>
      <color rgb="FFE5FFFF"/>
      <color rgb="FFCAFFFF"/>
      <color rgb="FFC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8</xdr:col>
      <xdr:colOff>329046</xdr:colOff>
      <xdr:row>110</xdr:row>
      <xdr:rowOff>0</xdr:rowOff>
    </xdr:from>
    <xdr:to>
      <xdr:col>12</xdr:col>
      <xdr:colOff>216564</xdr:colOff>
      <xdr:row>118</xdr:row>
      <xdr:rowOff>97314</xdr:rowOff>
    </xdr:to>
    <xdr:sp macro="" textlink="">
      <xdr:nvSpPr>
        <xdr:cNvPr id="18" name="AutoShape 10"/>
        <xdr:cNvSpPr>
          <a:spLocks noChangeArrowheads="1"/>
        </xdr:cNvSpPr>
      </xdr:nvSpPr>
      <xdr:spPr bwMode="auto">
        <a:xfrm>
          <a:off x="5957455" y="25752136"/>
          <a:ext cx="3281882" cy="1344223"/>
        </a:xfrm>
        <a:prstGeom prst="flowChartProcess">
          <a:avLst/>
        </a:prstGeom>
        <a:solidFill>
          <a:schemeClr val="accent2">
            <a:lumMod val="20000"/>
            <a:lumOff val="80000"/>
          </a:schemeClr>
        </a:solidFill>
        <a:ln w="9525">
          <a:solidFill>
            <a:schemeClr val="tx1"/>
          </a:solidFill>
          <a:prstDash val="dashDot"/>
          <a:miter lim="800000"/>
          <a:headEnd/>
          <a:tailEnd/>
        </a:ln>
      </xdr:spPr>
      <xdr:txBody>
        <a:bodyPr vertOverflow="clip" wrap="square" lIns="27432" tIns="18288" rIns="27432" bIns="18288" anchor="t" upright="1"/>
        <a:lstStyle/>
        <a:p>
          <a:pPr algn="ctr" rtl="0">
            <a:defRPr sz="1000"/>
          </a:pPr>
          <a:endParaRPr lang="en-GB" sz="1000" b="1" i="0" u="none" strike="noStrike" baseline="0">
            <a:solidFill>
              <a:srgbClr val="000000"/>
            </a:solidFill>
            <a:latin typeface="+mn-lt"/>
            <a:cs typeface="Arial"/>
          </a:endParaRPr>
        </a:p>
        <a:p>
          <a:pPr algn="ctr" rtl="0">
            <a:defRPr sz="1000"/>
          </a:pPr>
          <a:endParaRPr lang="en-GB" sz="1800" b="1" i="0" u="none" strike="noStrike" baseline="0">
            <a:solidFill>
              <a:srgbClr val="000000"/>
            </a:solidFill>
            <a:latin typeface="+mn-lt"/>
            <a:cs typeface="Arial"/>
          </a:endParaRPr>
        </a:p>
        <a:p>
          <a:pPr algn="ctr" rtl="0">
            <a:defRPr sz="1000"/>
          </a:pPr>
          <a:r>
            <a:rPr lang="en-GB" sz="1800" b="1" i="0" u="none" strike="noStrike" baseline="0">
              <a:solidFill>
                <a:srgbClr val="000000"/>
              </a:solidFill>
              <a:latin typeface="+mn-lt"/>
              <a:cs typeface="Arial"/>
            </a:rPr>
            <a:t>Inputs to the PR14 Financial Model</a:t>
          </a:r>
          <a:endParaRPr lang="en-GB" sz="1800">
            <a:latin typeface="+mn-lt"/>
            <a:cs typeface="Arial" pitchFamily="34" charset="0"/>
          </a:endParaRPr>
        </a:p>
      </xdr:txBody>
    </xdr:sp>
    <xdr:clientData/>
  </xdr:twoCellAnchor>
  <xdr:twoCellAnchor>
    <xdr:from>
      <xdr:col>10</xdr:col>
      <xdr:colOff>271154</xdr:colOff>
      <xdr:row>104</xdr:row>
      <xdr:rowOff>103909</xdr:rowOff>
    </xdr:from>
    <xdr:to>
      <xdr:col>10</xdr:col>
      <xdr:colOff>272806</xdr:colOff>
      <xdr:row>110</xdr:row>
      <xdr:rowOff>0</xdr:rowOff>
    </xdr:to>
    <xdr:cxnSp macro="">
      <xdr:nvCxnSpPr>
        <xdr:cNvPr id="19" name="AutoShape 6"/>
        <xdr:cNvCxnSpPr>
          <a:cxnSpLocks noChangeShapeType="1"/>
          <a:stCxn id="18" idx="0"/>
          <a:endCxn id="121" idx="2"/>
        </xdr:cNvCxnSpPr>
      </xdr:nvCxnSpPr>
      <xdr:spPr bwMode="auto">
        <a:xfrm flipH="1" flipV="1">
          <a:off x="7267699" y="29215773"/>
          <a:ext cx="1652" cy="2130136"/>
        </a:xfrm>
        <a:prstGeom prst="straightConnector1">
          <a:avLst/>
        </a:prstGeom>
        <a:noFill/>
        <a:ln w="12700">
          <a:solidFill>
            <a:schemeClr val="tx1"/>
          </a:solidFill>
          <a:prstDash val="dash"/>
          <a:round/>
          <a:headEnd type="triangle"/>
          <a:tailEnd type="none" w="med" len="med"/>
        </a:ln>
        <a:extLst>
          <a:ext uri="{909E8E84-426E-40DD-AFC4-6F175D3DCCD1}">
            <a14:hiddenFill xmlns:a14="http://schemas.microsoft.com/office/drawing/2010/main">
              <a:noFill/>
            </a14:hiddenFill>
          </a:ext>
        </a:extLst>
      </xdr:spPr>
    </xdr:cxnSp>
    <xdr:clientData/>
  </xdr:twoCellAnchor>
  <xdr:twoCellAnchor>
    <xdr:from>
      <xdr:col>4</xdr:col>
      <xdr:colOff>623456</xdr:colOff>
      <xdr:row>46</xdr:row>
      <xdr:rowOff>190500</xdr:rowOff>
    </xdr:from>
    <xdr:to>
      <xdr:col>7</xdr:col>
      <xdr:colOff>329047</xdr:colOff>
      <xdr:row>50</xdr:row>
      <xdr:rowOff>176893</xdr:rowOff>
    </xdr:to>
    <xdr:sp macro="" textlink="">
      <xdr:nvSpPr>
        <xdr:cNvPr id="50" name="Rounded Rectangle 49"/>
        <xdr:cNvSpPr/>
      </xdr:nvSpPr>
      <xdr:spPr>
        <a:xfrm>
          <a:off x="2857501" y="8693727"/>
          <a:ext cx="2251364" cy="1164030"/>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FD09 Tariff Basket revenue expections</a:t>
          </a:r>
        </a:p>
        <a:p>
          <a:pPr marL="0" indent="0" algn="l"/>
          <a:endParaRPr lang="en-GB" sz="1600" b="1" i="0" baseline="0">
            <a:solidFill>
              <a:schemeClr val="lt1"/>
            </a:solidFill>
            <a:effectLst/>
            <a:latin typeface="Arial" pitchFamily="34" charset="0"/>
            <a:ea typeface="+mn-ea"/>
            <a:cs typeface="Arial" pitchFamily="34" charset="0"/>
          </a:endParaRPr>
        </a:p>
      </xdr:txBody>
    </xdr:sp>
    <xdr:clientData/>
  </xdr:twoCellAnchor>
  <xdr:twoCellAnchor>
    <xdr:from>
      <xdr:col>13</xdr:col>
      <xdr:colOff>99466</xdr:colOff>
      <xdr:row>46</xdr:row>
      <xdr:rowOff>156111</xdr:rowOff>
    </xdr:from>
    <xdr:to>
      <xdr:col>15</xdr:col>
      <xdr:colOff>527436</xdr:colOff>
      <xdr:row>50</xdr:row>
      <xdr:rowOff>142504</xdr:rowOff>
    </xdr:to>
    <xdr:sp macro="" textlink="">
      <xdr:nvSpPr>
        <xdr:cNvPr id="53" name="Rounded Rectangle 52"/>
        <xdr:cNvSpPr/>
      </xdr:nvSpPr>
      <xdr:spPr>
        <a:xfrm>
          <a:off x="10427287" y="11300361"/>
          <a:ext cx="2115256" cy="1183822"/>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Actual Tariff Basket revenue</a:t>
          </a:r>
        </a:p>
        <a:p>
          <a:pPr marL="0" indent="0" algn="l"/>
          <a:endParaRPr lang="en-GB" sz="1600" b="1" i="0" baseline="0">
            <a:solidFill>
              <a:schemeClr val="lt1"/>
            </a:solidFill>
            <a:effectLst/>
            <a:latin typeface="+mn-lt"/>
            <a:ea typeface="+mn-ea"/>
            <a:cs typeface="+mn-cs"/>
          </a:endParaRPr>
        </a:p>
      </xdr:txBody>
    </xdr:sp>
    <xdr:clientData/>
  </xdr:twoCellAnchor>
  <xdr:twoCellAnchor>
    <xdr:from>
      <xdr:col>3</xdr:col>
      <xdr:colOff>640773</xdr:colOff>
      <xdr:row>52</xdr:row>
      <xdr:rowOff>100856</xdr:rowOff>
    </xdr:from>
    <xdr:to>
      <xdr:col>8</xdr:col>
      <xdr:colOff>311729</xdr:colOff>
      <xdr:row>64</xdr:row>
      <xdr:rowOff>277091</xdr:rowOff>
    </xdr:to>
    <xdr:sp macro="" textlink="">
      <xdr:nvSpPr>
        <xdr:cNvPr id="55" name="Flowchart: Decision 54"/>
        <xdr:cNvSpPr/>
      </xdr:nvSpPr>
      <xdr:spPr>
        <a:xfrm>
          <a:off x="1697182" y="9781720"/>
          <a:ext cx="3913911" cy="3709144"/>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r>
            <a:rPr lang="en-GB" sz="1200" b="0" i="0" u="sng" baseline="0">
              <a:solidFill>
                <a:sysClr val="windowText" lastClr="000000"/>
              </a:solidFill>
              <a:effectLst/>
              <a:latin typeface="Arial" pitchFamily="34" charset="0"/>
              <a:ea typeface="+mn-ea"/>
              <a:cs typeface="Arial" pitchFamily="34" charset="0"/>
            </a:rPr>
            <a:t>Recalibration</a:t>
          </a:r>
          <a:endParaRPr lang="en-GB" sz="1200">
            <a:solidFill>
              <a:sysClr val="windowText" lastClr="000000"/>
            </a:solidFill>
            <a:effectLst/>
            <a:latin typeface="Arial" pitchFamily="34" charset="0"/>
            <a:cs typeface="Arial" pitchFamily="34" charset="0"/>
          </a:endParaRPr>
        </a:p>
        <a:p>
          <a:pPr algn="ctr" rtl="0" eaLnBrk="1" fontAlgn="auto" latinLnBrk="0" hangingPunct="1"/>
          <a:endParaRPr lang="en-GB" sz="1200" b="0" i="0" baseline="0">
            <a:solidFill>
              <a:sysClr val="windowText" lastClr="000000"/>
            </a:solidFill>
            <a:effectLst/>
            <a:latin typeface="Arial" pitchFamily="34" charset="0"/>
            <a:ea typeface="+mn-ea"/>
            <a:cs typeface="Arial" pitchFamily="34" charset="0"/>
          </a:endParaRP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Does the company have any TB movements in/out of TB?  If so, the model recalibrates the revenue expections. </a:t>
          </a:r>
        </a:p>
        <a:p>
          <a:pPr algn="ctr" rtl="0" eaLnBrk="1" fontAlgn="auto" latinLnBrk="0" hangingPunct="1"/>
          <a:r>
            <a:rPr lang="en-GB" sz="1200" b="0" i="0" baseline="0">
              <a:solidFill>
                <a:sysClr val="windowText" lastClr="000000"/>
              </a:solidFill>
              <a:effectLst/>
              <a:latin typeface="Arial" pitchFamily="34" charset="0"/>
              <a:ea typeface="+mn-ea"/>
              <a:cs typeface="Arial" pitchFamily="34" charset="0"/>
            </a:rPr>
            <a:t>(this  relies  on company inputs) </a:t>
          </a:r>
          <a:endParaRPr lang="en-GB" sz="1200">
            <a:solidFill>
              <a:sysClr val="windowText" lastClr="000000"/>
            </a:solidFill>
            <a:effectLst/>
            <a:latin typeface="Arial" pitchFamily="34" charset="0"/>
            <a:cs typeface="Arial" pitchFamily="34" charset="0"/>
          </a:endParaRPr>
        </a:p>
        <a:p>
          <a:pPr algn="l"/>
          <a:endParaRPr lang="en-GB" sz="1100">
            <a:solidFill>
              <a:sysClr val="windowText" lastClr="000000"/>
            </a:solidFill>
            <a:latin typeface="Arial" pitchFamily="34" charset="0"/>
            <a:cs typeface="Arial" pitchFamily="34" charset="0"/>
          </a:endParaRPr>
        </a:p>
      </xdr:txBody>
    </xdr:sp>
    <xdr:clientData/>
  </xdr:twoCellAnchor>
  <xdr:twoCellAnchor>
    <xdr:from>
      <xdr:col>12</xdr:col>
      <xdr:colOff>42060</xdr:colOff>
      <xdr:row>52</xdr:row>
      <xdr:rowOff>112058</xdr:rowOff>
    </xdr:from>
    <xdr:to>
      <xdr:col>16</xdr:col>
      <xdr:colOff>596240</xdr:colOff>
      <xdr:row>64</xdr:row>
      <xdr:rowOff>242454</xdr:rowOff>
    </xdr:to>
    <xdr:sp macro="" textlink="">
      <xdr:nvSpPr>
        <xdr:cNvPr id="56" name="Flowchart: Decision 55"/>
        <xdr:cNvSpPr/>
      </xdr:nvSpPr>
      <xdr:spPr>
        <a:xfrm>
          <a:off x="9526239" y="13052451"/>
          <a:ext cx="3928751" cy="3722682"/>
        </a:xfrm>
        <a:prstGeom prst="flowChartDecision">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rtl="0" eaLnBrk="1" fontAlgn="auto" latinLnBrk="0" hangingPunct="1"/>
          <a:r>
            <a:rPr lang="en-GB" sz="1200" b="0" i="0" u="sng" baseline="0">
              <a:solidFill>
                <a:sysClr val="windowText" lastClr="000000"/>
              </a:solidFill>
              <a:effectLst/>
              <a:latin typeface="Arial" pitchFamily="34" charset="0"/>
              <a:ea typeface="+mn-ea"/>
              <a:cs typeface="Arial" pitchFamily="34" charset="0"/>
            </a:rPr>
            <a:t>Recalibration</a:t>
          </a:r>
        </a:p>
        <a:p>
          <a:pPr marL="0" indent="0" algn="ctr"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200" b="0" i="0" u="none" baseline="0">
              <a:solidFill>
                <a:sysClr val="windowText" lastClr="000000"/>
              </a:solidFill>
              <a:effectLst/>
              <a:latin typeface="Arial" pitchFamily="34" charset="0"/>
              <a:ea typeface="+mn-ea"/>
              <a:cs typeface="Arial" pitchFamily="34" charset="0"/>
            </a:rPr>
            <a:t>Does the company offer 'lower tariffs?  If so, the model will ensure that we do not compensate for the revenue shortfall. </a:t>
          </a:r>
        </a:p>
        <a:p>
          <a:pPr marL="0" indent="0" algn="ctr" rtl="0"/>
          <a:r>
            <a:rPr lang="en-GB" sz="1200" b="0" i="0" u="none" baseline="0">
              <a:solidFill>
                <a:sysClr val="windowText" lastClr="000000"/>
              </a:solidFill>
              <a:effectLst/>
              <a:latin typeface="Arial" pitchFamily="34" charset="0"/>
              <a:ea typeface="+mn-ea"/>
              <a:cs typeface="Arial" pitchFamily="34" charset="0"/>
            </a:rPr>
            <a:t>(this  relies  on company inputs) </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6</xdr:col>
      <xdr:colOff>51956</xdr:colOff>
      <xdr:row>50</xdr:row>
      <xdr:rowOff>176893</xdr:rowOff>
    </xdr:from>
    <xdr:to>
      <xdr:col>6</xdr:col>
      <xdr:colOff>51956</xdr:colOff>
      <xdr:row>52</xdr:row>
      <xdr:rowOff>100856</xdr:rowOff>
    </xdr:to>
    <xdr:cxnSp macro="">
      <xdr:nvCxnSpPr>
        <xdr:cNvPr id="58" name="Straight Arrow Connector 57"/>
        <xdr:cNvCxnSpPr>
          <a:stCxn id="50" idx="2"/>
          <a:endCxn id="55" idx="0"/>
        </xdr:cNvCxnSpPr>
      </xdr:nvCxnSpPr>
      <xdr:spPr>
        <a:xfrm>
          <a:off x="3654138" y="9268938"/>
          <a:ext cx="0" cy="512782"/>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313451</xdr:colOff>
      <xdr:row>50</xdr:row>
      <xdr:rowOff>142504</xdr:rowOff>
    </xdr:from>
    <xdr:to>
      <xdr:col>14</xdr:col>
      <xdr:colOff>319151</xdr:colOff>
      <xdr:row>52</xdr:row>
      <xdr:rowOff>112058</xdr:rowOff>
    </xdr:to>
    <xdr:cxnSp macro="">
      <xdr:nvCxnSpPr>
        <xdr:cNvPr id="60" name="Straight Arrow Connector 59"/>
        <xdr:cNvCxnSpPr>
          <a:stCxn id="53" idx="2"/>
          <a:endCxn id="56" idx="0"/>
        </xdr:cNvCxnSpPr>
      </xdr:nvCxnSpPr>
      <xdr:spPr>
        <a:xfrm>
          <a:off x="11484915" y="12484183"/>
          <a:ext cx="5700" cy="56826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557895</xdr:colOff>
      <xdr:row>66</xdr:row>
      <xdr:rowOff>17318</xdr:rowOff>
    </xdr:from>
    <xdr:to>
      <xdr:col>7</xdr:col>
      <xdr:colOff>419349</xdr:colOff>
      <xdr:row>72</xdr:row>
      <xdr:rowOff>0</xdr:rowOff>
    </xdr:to>
    <xdr:sp macro="" textlink="">
      <xdr:nvSpPr>
        <xdr:cNvPr id="65" name="Rounded Rectangle 64"/>
        <xdr:cNvSpPr/>
      </xdr:nvSpPr>
      <xdr:spPr>
        <a:xfrm>
          <a:off x="2791940" y="14408727"/>
          <a:ext cx="2407227" cy="1749137"/>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en-GB" sz="1600" b="1" i="0" baseline="0">
              <a:solidFill>
                <a:schemeClr val="lt1"/>
              </a:solidFill>
              <a:effectLst/>
              <a:latin typeface="Arial" pitchFamily="34" charset="0"/>
              <a:ea typeface="+mn-ea"/>
              <a:cs typeface="Arial" pitchFamily="34" charset="0"/>
            </a:rPr>
            <a:t> The model revises FD Tariff Basket revenue expections</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13</xdr:col>
      <xdr:colOff>142486</xdr:colOff>
      <xdr:row>65</xdr:row>
      <xdr:rowOff>227785</xdr:rowOff>
    </xdr:from>
    <xdr:to>
      <xdr:col>15</xdr:col>
      <xdr:colOff>663356</xdr:colOff>
      <xdr:row>71</xdr:row>
      <xdr:rowOff>210467</xdr:rowOff>
    </xdr:to>
    <xdr:sp macro="" textlink="">
      <xdr:nvSpPr>
        <xdr:cNvPr id="66" name="Rounded Rectangle 65"/>
        <xdr:cNvSpPr/>
      </xdr:nvSpPr>
      <xdr:spPr>
        <a:xfrm>
          <a:off x="9626665" y="14365606"/>
          <a:ext cx="2208155" cy="1778825"/>
        </a:xfrm>
        <a:prstGeom prst="roundRect">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GB" sz="1600" b="1" i="0" baseline="0">
              <a:solidFill>
                <a:schemeClr val="lt1"/>
              </a:solidFill>
              <a:effectLst/>
              <a:latin typeface="Arial" pitchFamily="34" charset="0"/>
              <a:ea typeface="+mn-ea"/>
              <a:cs typeface="Arial" pitchFamily="34" charset="0"/>
            </a:rPr>
            <a:t>The model revises Actual Tariff Basket revenue </a:t>
          </a:r>
          <a:endParaRPr lang="en-GB" sz="1600">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7</xdr:col>
      <xdr:colOff>588818</xdr:colOff>
      <xdr:row>63</xdr:row>
      <xdr:rowOff>259772</xdr:rowOff>
    </xdr:from>
    <xdr:to>
      <xdr:col>12</xdr:col>
      <xdr:colOff>762000</xdr:colOff>
      <xdr:row>73</xdr:row>
      <xdr:rowOff>190500</xdr:rowOff>
    </xdr:to>
    <xdr:sp macro="" textlink="">
      <xdr:nvSpPr>
        <xdr:cNvPr id="81" name="Left-Right Arrow Callout 80"/>
        <xdr:cNvSpPr/>
      </xdr:nvSpPr>
      <xdr:spPr>
        <a:xfrm>
          <a:off x="5368636" y="13767954"/>
          <a:ext cx="4416137" cy="2874819"/>
        </a:xfrm>
        <a:prstGeom prst="leftRightArrowCallout">
          <a:avLst/>
        </a:prstGeom>
        <a:solidFill>
          <a:schemeClr val="accent6">
            <a:lumMod val="40000"/>
            <a:lumOff val="6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endParaRPr lang="en-GB" sz="1600">
            <a:solidFill>
              <a:sysClr val="windowText" lastClr="000000"/>
            </a:solidFill>
            <a:effectLst/>
          </a:endParaRPr>
        </a:p>
        <a:p>
          <a:pPr algn="ctr" rtl="0"/>
          <a:r>
            <a:rPr lang="en-GB" sz="1600" b="1" i="0" baseline="0">
              <a:solidFill>
                <a:sysClr val="windowText" lastClr="000000"/>
              </a:solidFill>
              <a:effectLst/>
              <a:latin typeface="+mn-lt"/>
              <a:ea typeface="+mn-ea"/>
              <a:cs typeface="+mn-cs"/>
            </a:rPr>
            <a:t> </a:t>
          </a:r>
          <a:r>
            <a:rPr lang="en-GB" sz="1600" b="1" i="0" baseline="0">
              <a:solidFill>
                <a:sysClr val="windowText" lastClr="000000"/>
              </a:solidFill>
              <a:effectLst/>
              <a:latin typeface="Arial" pitchFamily="34" charset="0"/>
              <a:ea typeface="+mn-ea"/>
              <a:cs typeface="Arial" pitchFamily="34" charset="0"/>
            </a:rPr>
            <a:t>The model compares FD and Actual revenues and calculates the revenue correction </a:t>
          </a:r>
          <a:endParaRPr lang="en-GB" sz="1600">
            <a:solidFill>
              <a:sysClr val="windowText" lastClr="000000"/>
            </a:solidFill>
            <a:effectLst/>
            <a:latin typeface="Arial" pitchFamily="34" charset="0"/>
            <a:cs typeface="Arial" pitchFamily="34" charset="0"/>
          </a:endParaRPr>
        </a:p>
        <a:p>
          <a:pPr algn="ctr" rtl="0"/>
          <a:endParaRPr lang="en-GB" sz="1600" b="1" i="0" baseline="0">
            <a:solidFill>
              <a:sysClr val="windowText" lastClr="000000"/>
            </a:solidFill>
            <a:effectLst/>
            <a:latin typeface="Arial" pitchFamily="34" charset="0"/>
            <a:ea typeface="+mn-ea"/>
            <a:cs typeface="Arial" pitchFamily="34" charset="0"/>
          </a:endParaRPr>
        </a:p>
        <a:p>
          <a:pPr algn="ctr" rtl="0"/>
          <a:r>
            <a:rPr lang="en-GB" sz="1600" b="1" i="0" baseline="0">
              <a:solidFill>
                <a:sysClr val="windowText" lastClr="000000"/>
              </a:solidFill>
              <a:effectLst/>
              <a:latin typeface="Arial" pitchFamily="34" charset="0"/>
              <a:ea typeface="+mn-ea"/>
              <a:cs typeface="Arial" pitchFamily="34" charset="0"/>
            </a:rPr>
            <a:t>[ie difference between FD and Actual revenues] </a:t>
          </a:r>
          <a:endParaRPr lang="en-GB" sz="1600">
            <a:solidFill>
              <a:sysClr val="windowText" lastClr="000000"/>
            </a:solidFill>
            <a:effectLst/>
            <a:latin typeface="Arial" pitchFamily="34" charset="0"/>
            <a:cs typeface="Arial" pitchFamily="34" charset="0"/>
          </a:endParaRPr>
        </a:p>
        <a:p>
          <a:pPr algn="l"/>
          <a:endParaRPr lang="en-GB" sz="1100">
            <a:latin typeface="Arial" pitchFamily="34" charset="0"/>
            <a:cs typeface="Arial" pitchFamily="34" charset="0"/>
          </a:endParaRPr>
        </a:p>
      </xdr:txBody>
    </xdr:sp>
    <xdr:clientData/>
  </xdr:twoCellAnchor>
  <xdr:twoCellAnchor>
    <xdr:from>
      <xdr:col>5</xdr:col>
      <xdr:colOff>171948</xdr:colOff>
      <xdr:row>75</xdr:row>
      <xdr:rowOff>178691</xdr:rowOff>
    </xdr:from>
    <xdr:to>
      <xdr:col>15</xdr:col>
      <xdr:colOff>367394</xdr:colOff>
      <xdr:row>79</xdr:row>
      <xdr:rowOff>51955</xdr:rowOff>
    </xdr:to>
    <xdr:sp macro="" textlink="">
      <xdr:nvSpPr>
        <xdr:cNvPr id="99" name="Rounded Rectangle 98"/>
        <xdr:cNvSpPr/>
      </xdr:nvSpPr>
      <xdr:spPr>
        <a:xfrm>
          <a:off x="2906984" y="17310084"/>
          <a:ext cx="8631874" cy="1070692"/>
        </a:xfrm>
        <a:prstGeom prst="round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rtl="0"/>
          <a:endParaRPr lang="en-GB" sz="1200" b="0" i="0" u="sng" baseline="0">
            <a:solidFill>
              <a:sysClr val="windowText" lastClr="000000"/>
            </a:solidFill>
            <a:effectLst/>
            <a:latin typeface="Arial" pitchFamily="34" charset="0"/>
            <a:ea typeface="+mn-ea"/>
            <a:cs typeface="Arial" pitchFamily="34" charset="0"/>
          </a:endParaRPr>
        </a:p>
        <a:p>
          <a:pPr marL="0" indent="0" algn="ctr" rtl="0"/>
          <a:r>
            <a:rPr lang="en-GB" sz="1600" b="0" i="0" u="none" baseline="0">
              <a:solidFill>
                <a:sysClr val="windowText" lastClr="000000"/>
              </a:solidFill>
              <a:effectLst/>
              <a:latin typeface="Arial" pitchFamily="34" charset="0"/>
              <a:ea typeface="+mn-ea"/>
              <a:cs typeface="Arial" pitchFamily="34" charset="0"/>
            </a:rPr>
            <a:t> The model adjusts for the tax implications in relation to the revenue correction amount calculated.</a:t>
          </a:r>
        </a:p>
        <a:p>
          <a:pPr marL="0" indent="0" algn="l"/>
          <a:endParaRPr lang="en-GB" sz="1200" b="0" i="0" u="sng"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253588</xdr:colOff>
      <xdr:row>73</xdr:row>
      <xdr:rowOff>190500</xdr:rowOff>
    </xdr:from>
    <xdr:to>
      <xdr:col>10</xdr:col>
      <xdr:colOff>269671</xdr:colOff>
      <xdr:row>75</xdr:row>
      <xdr:rowOff>178691</xdr:rowOff>
    </xdr:to>
    <xdr:cxnSp macro="">
      <xdr:nvCxnSpPr>
        <xdr:cNvPr id="101" name="Straight Arrow Connector 100"/>
        <xdr:cNvCxnSpPr>
          <a:stCxn id="81" idx="2"/>
          <a:endCxn id="99" idx="0"/>
        </xdr:cNvCxnSpPr>
      </xdr:nvCxnSpPr>
      <xdr:spPr>
        <a:xfrm>
          <a:off x="7206838" y="16723179"/>
          <a:ext cx="16083" cy="5869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163286</xdr:colOff>
      <xdr:row>80</xdr:row>
      <xdr:rowOff>261010</xdr:rowOff>
    </xdr:from>
    <xdr:to>
      <xdr:col>15</xdr:col>
      <xdr:colOff>367394</xdr:colOff>
      <xdr:row>84</xdr:row>
      <xdr:rowOff>242454</xdr:rowOff>
    </xdr:to>
    <xdr:sp macro="" textlink="">
      <xdr:nvSpPr>
        <xdr:cNvPr id="109" name="Rounded Rectangle 108"/>
        <xdr:cNvSpPr/>
      </xdr:nvSpPr>
      <xdr:spPr>
        <a:xfrm>
          <a:off x="3765468" y="22307055"/>
          <a:ext cx="8690017" cy="115908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calculates the  billing and backbilling incentives (reward/penalty) and adjusts the revenue correction amount.</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l"/>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79</xdr:row>
      <xdr:rowOff>51955</xdr:rowOff>
    </xdr:from>
    <xdr:to>
      <xdr:col>10</xdr:col>
      <xdr:colOff>269672</xdr:colOff>
      <xdr:row>80</xdr:row>
      <xdr:rowOff>261010</xdr:rowOff>
    </xdr:to>
    <xdr:cxnSp macro="">
      <xdr:nvCxnSpPr>
        <xdr:cNvPr id="114" name="Straight Arrow Connector 113"/>
        <xdr:cNvCxnSpPr>
          <a:stCxn id="99" idx="2"/>
          <a:endCxn id="109" idx="0"/>
        </xdr:cNvCxnSpPr>
      </xdr:nvCxnSpPr>
      <xdr:spPr>
        <a:xfrm flipH="1">
          <a:off x="8110477" y="21803591"/>
          <a:ext cx="4331" cy="5034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204108</xdr:colOff>
      <xdr:row>86</xdr:row>
      <xdr:rowOff>171763</xdr:rowOff>
    </xdr:from>
    <xdr:to>
      <xdr:col>15</xdr:col>
      <xdr:colOff>340180</xdr:colOff>
      <xdr:row>90</xdr:row>
      <xdr:rowOff>83128</xdr:rowOff>
    </xdr:to>
    <xdr:sp macro="" textlink="">
      <xdr:nvSpPr>
        <xdr:cNvPr id="117" name="Rounded Rectangle 116"/>
        <xdr:cNvSpPr/>
      </xdr:nvSpPr>
      <xdr:spPr>
        <a:xfrm>
          <a:off x="3806290" y="23984263"/>
          <a:ext cx="8621981" cy="1089001"/>
        </a:xfrm>
        <a:prstGeom prst="roundRect">
          <a:avLst/>
        </a:prstGeom>
        <a:solidFill>
          <a:schemeClr val="tx2">
            <a:lumMod val="20000"/>
            <a:lumOff val="80000"/>
          </a:schemeClr>
        </a:solidFill>
        <a:ln>
          <a:solidFill>
            <a:sysClr val="windowText" lastClr="000000"/>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rtl="0"/>
          <a:r>
            <a:rPr lang="en-GB" sz="1600" b="0" i="0" baseline="0">
              <a:solidFill>
                <a:sysClr val="windowText" lastClr="000000"/>
              </a:solidFill>
              <a:effectLst/>
              <a:latin typeface="Arial" pitchFamily="34" charset="0"/>
              <a:ea typeface="+mn-ea"/>
              <a:cs typeface="Arial" pitchFamily="34" charset="0"/>
            </a:rPr>
            <a:t>The model  will adjust the revenue correction to ensure that we do not compensate the incumbent for loss of revenue through competition from NAVs</a:t>
          </a:r>
          <a:endParaRPr lang="en-GB" sz="1600" b="0">
            <a:solidFill>
              <a:sysClr val="windowText" lastClr="000000"/>
            </a:solidFill>
            <a:effectLst/>
            <a:latin typeface="Arial" pitchFamily="34" charset="0"/>
            <a:cs typeface="Arial" pitchFamily="34" charset="0"/>
          </a:endParaRPr>
        </a:p>
        <a:p>
          <a:pPr algn="ctr" rtl="0" eaLnBrk="1" fontAlgn="auto" latinLnBrk="0" hangingPunct="1"/>
          <a:r>
            <a:rPr lang="en-GB" sz="1600" b="0" i="0" baseline="0">
              <a:solidFill>
                <a:sysClr val="windowText" lastClr="000000"/>
              </a:solidFill>
              <a:effectLst/>
              <a:latin typeface="Arial" pitchFamily="34" charset="0"/>
              <a:ea typeface="+mn-ea"/>
              <a:cs typeface="Arial" pitchFamily="34" charset="0"/>
            </a:rPr>
            <a:t>(this  relies  on company inputs) </a:t>
          </a:r>
          <a:endParaRPr lang="en-GB" sz="1600" b="0">
            <a:solidFill>
              <a:sysClr val="windowText" lastClr="000000"/>
            </a:solidFill>
            <a:effectLst/>
            <a:latin typeface="Arial" pitchFamily="34" charset="0"/>
            <a:cs typeface="Arial" pitchFamily="34" charset="0"/>
          </a:endParaRPr>
        </a:p>
        <a:p>
          <a:pPr marL="0" indent="0" algn="ctr"/>
          <a:endParaRPr lang="en-GB" sz="11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265341</xdr:colOff>
      <xdr:row>84</xdr:row>
      <xdr:rowOff>242454</xdr:rowOff>
    </xdr:from>
    <xdr:to>
      <xdr:col>10</xdr:col>
      <xdr:colOff>272145</xdr:colOff>
      <xdr:row>86</xdr:row>
      <xdr:rowOff>171763</xdr:rowOff>
    </xdr:to>
    <xdr:cxnSp macro="">
      <xdr:nvCxnSpPr>
        <xdr:cNvPr id="118" name="Straight Arrow Connector 117"/>
        <xdr:cNvCxnSpPr>
          <a:stCxn id="109" idx="2"/>
          <a:endCxn id="117" idx="0"/>
        </xdr:cNvCxnSpPr>
      </xdr:nvCxnSpPr>
      <xdr:spPr>
        <a:xfrm>
          <a:off x="8110477" y="23466136"/>
          <a:ext cx="6804" cy="51812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270164</xdr:colOff>
      <xdr:row>96</xdr:row>
      <xdr:rowOff>237571</xdr:rowOff>
    </xdr:from>
    <xdr:to>
      <xdr:col>15</xdr:col>
      <xdr:colOff>272143</xdr:colOff>
      <xdr:row>104</xdr:row>
      <xdr:rowOff>103909</xdr:rowOff>
    </xdr:to>
    <xdr:sp macro="" textlink="">
      <xdr:nvSpPr>
        <xdr:cNvPr id="121" name="Rounded Rectangle 120"/>
        <xdr:cNvSpPr/>
      </xdr:nvSpPr>
      <xdr:spPr>
        <a:xfrm>
          <a:off x="3023755" y="26994162"/>
          <a:ext cx="8487888" cy="2221611"/>
        </a:xfrm>
        <a:prstGeom prst="roundRect">
          <a:avLst/>
        </a:prstGeom>
        <a:solidFill>
          <a:schemeClr val="accent4">
            <a:lumMod val="40000"/>
            <a:lumOff val="60000"/>
          </a:schemeClr>
        </a:solidFill>
        <a:ln>
          <a:solidFill>
            <a:schemeClr val="accent4"/>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rtl="0"/>
          <a:endParaRPr lang="en-GB">
            <a:effectLst/>
          </a:endParaRPr>
        </a:p>
        <a:p>
          <a:pPr algn="l" rtl="0"/>
          <a:r>
            <a:rPr lang="en-GB" sz="1600" b="0" i="0" baseline="0">
              <a:solidFill>
                <a:sysClr val="windowText" lastClr="000000"/>
              </a:solidFill>
              <a:effectLst/>
              <a:latin typeface="Arial" pitchFamily="34" charset="0"/>
              <a:ea typeface="+mn-ea"/>
              <a:cs typeface="Arial" pitchFamily="34" charset="0"/>
            </a:rPr>
            <a:t> The model  will calculate the  annualised adjustment to 2014 price review requirement at 2012-13 prices.</a:t>
          </a:r>
          <a:endParaRPr lang="en-GB" sz="1600" b="0">
            <a:solidFill>
              <a:sysClr val="windowText" lastClr="000000"/>
            </a:solidFill>
            <a:effectLst/>
            <a:latin typeface="Arial" pitchFamily="34" charset="0"/>
            <a:cs typeface="Arial" pitchFamily="34" charset="0"/>
          </a:endParaRPr>
        </a:p>
        <a:p>
          <a:pPr marL="0" indent="0" algn="l"/>
          <a:endParaRPr lang="en-GB" sz="1600" b="1" i="0" u="none" baseline="0">
            <a:solidFill>
              <a:sysClr val="windowText" lastClr="000000"/>
            </a:solidFill>
            <a:effectLst/>
            <a:latin typeface="Arial" pitchFamily="34" charset="0"/>
            <a:ea typeface="+mn-ea"/>
            <a:cs typeface="Arial" pitchFamily="34" charset="0"/>
          </a:endParaRPr>
        </a:p>
        <a:p>
          <a:pPr algn="l" rtl="0"/>
          <a:r>
            <a:rPr lang="en-GB" sz="1600" b="0" i="0" baseline="0">
              <a:solidFill>
                <a:schemeClr val="dk1"/>
              </a:solidFill>
              <a:effectLst/>
              <a:latin typeface="Arial" pitchFamily="34" charset="0"/>
              <a:ea typeface="+mn-ea"/>
              <a:cs typeface="Arial" pitchFamily="34" charset="0"/>
            </a:rPr>
            <a:t>1.  Water: Annualised adjustment to 2014 price review requirement at 2012-13 prices</a:t>
          </a:r>
          <a:endParaRPr lang="en-GB" sz="1600" b="0">
            <a:effectLst/>
            <a:latin typeface="Arial" pitchFamily="34" charset="0"/>
            <a:cs typeface="Arial" pitchFamily="34" charset="0"/>
          </a:endParaRPr>
        </a:p>
        <a:p>
          <a:pPr algn="l" rtl="0"/>
          <a:r>
            <a:rPr lang="en-GB" sz="1600" b="0" i="0" baseline="0">
              <a:solidFill>
                <a:schemeClr val="dk1"/>
              </a:solidFill>
              <a:effectLst/>
              <a:latin typeface="Arial" pitchFamily="34" charset="0"/>
              <a:ea typeface="+mn-ea"/>
              <a:cs typeface="Arial" pitchFamily="34" charset="0"/>
            </a:rPr>
            <a:t>2.  Sewerage: Annualised adjustment to 2014 price review requirement at 2012-13 prices</a:t>
          </a:r>
          <a:endParaRPr lang="en-GB" sz="1600" b="0">
            <a:effectLst/>
            <a:latin typeface="Arial" pitchFamily="34" charset="0"/>
            <a:cs typeface="Arial" pitchFamily="34" charset="0"/>
          </a:endParaRPr>
        </a:p>
        <a:p>
          <a:pPr marL="0" indent="0" algn="l"/>
          <a:endParaRPr lang="en-GB" sz="1600" b="0" i="0" u="none" baseline="0">
            <a:solidFill>
              <a:sysClr val="windowText" lastClr="000000"/>
            </a:solidFill>
            <a:effectLst/>
            <a:latin typeface="Arial" pitchFamily="34" charset="0"/>
            <a:ea typeface="+mn-ea"/>
            <a:cs typeface="Arial" pitchFamily="34" charset="0"/>
          </a:endParaRPr>
        </a:p>
      </xdr:txBody>
    </xdr:sp>
    <xdr:clientData/>
  </xdr:twoCellAnchor>
  <xdr:twoCellAnchor>
    <xdr:from>
      <xdr:col>10</xdr:col>
      <xdr:colOff>271154</xdr:colOff>
      <xdr:row>90</xdr:row>
      <xdr:rowOff>83128</xdr:rowOff>
    </xdr:from>
    <xdr:to>
      <xdr:col>10</xdr:col>
      <xdr:colOff>272145</xdr:colOff>
      <xdr:row>96</xdr:row>
      <xdr:rowOff>237571</xdr:rowOff>
    </xdr:to>
    <xdr:cxnSp macro="">
      <xdr:nvCxnSpPr>
        <xdr:cNvPr id="122" name="Straight Arrow Connector 121"/>
        <xdr:cNvCxnSpPr>
          <a:stCxn id="117" idx="2"/>
          <a:endCxn id="121" idx="0"/>
        </xdr:cNvCxnSpPr>
      </xdr:nvCxnSpPr>
      <xdr:spPr>
        <a:xfrm flipH="1">
          <a:off x="8116290" y="25073264"/>
          <a:ext cx="991" cy="19208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311729</xdr:colOff>
      <xdr:row>58</xdr:row>
      <xdr:rowOff>188974</xdr:rowOff>
    </xdr:from>
    <xdr:to>
      <xdr:col>9</xdr:col>
      <xdr:colOff>658090</xdr:colOff>
      <xdr:row>63</xdr:row>
      <xdr:rowOff>242454</xdr:rowOff>
    </xdr:to>
    <xdr:cxnSp macro="">
      <xdr:nvCxnSpPr>
        <xdr:cNvPr id="136" name="Elbow Connector 135"/>
        <xdr:cNvCxnSpPr>
          <a:stCxn id="55" idx="3"/>
        </xdr:cNvCxnSpPr>
      </xdr:nvCxnSpPr>
      <xdr:spPr>
        <a:xfrm>
          <a:off x="5611093" y="11636292"/>
          <a:ext cx="1194952" cy="152552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608920</xdr:colOff>
      <xdr:row>58</xdr:row>
      <xdr:rowOff>177257</xdr:rowOff>
    </xdr:from>
    <xdr:to>
      <xdr:col>12</xdr:col>
      <xdr:colOff>42060</xdr:colOff>
      <xdr:row>63</xdr:row>
      <xdr:rowOff>238123</xdr:rowOff>
    </xdr:to>
    <xdr:cxnSp macro="">
      <xdr:nvCxnSpPr>
        <xdr:cNvPr id="138" name="Elbow Connector 137"/>
        <xdr:cNvCxnSpPr>
          <a:stCxn id="56" idx="1"/>
        </xdr:cNvCxnSpPr>
      </xdr:nvCxnSpPr>
      <xdr:spPr>
        <a:xfrm rot="10800000" flipV="1">
          <a:off x="8405813" y="14913793"/>
          <a:ext cx="1120426" cy="1557651"/>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640772</xdr:colOff>
      <xdr:row>58</xdr:row>
      <xdr:rowOff>188973</xdr:rowOff>
    </xdr:from>
    <xdr:to>
      <xdr:col>4</xdr:col>
      <xdr:colOff>557894</xdr:colOff>
      <xdr:row>69</xdr:row>
      <xdr:rowOff>8658</xdr:rowOff>
    </xdr:to>
    <xdr:cxnSp macro="">
      <xdr:nvCxnSpPr>
        <xdr:cNvPr id="155" name="Elbow Connector 154"/>
        <xdr:cNvCxnSpPr>
          <a:stCxn id="55" idx="1"/>
          <a:endCxn id="65" idx="1"/>
        </xdr:cNvCxnSpPr>
      </xdr:nvCxnSpPr>
      <xdr:spPr>
        <a:xfrm rot="10800000" flipH="1" flipV="1">
          <a:off x="1697181" y="11636291"/>
          <a:ext cx="765713" cy="3058185"/>
        </a:xfrm>
        <a:prstGeom prst="bentConnector3">
          <a:avLst>
            <a:gd name="adj1" fmla="val -29855"/>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663356</xdr:colOff>
      <xdr:row>58</xdr:row>
      <xdr:rowOff>177256</xdr:rowOff>
    </xdr:from>
    <xdr:to>
      <xdr:col>16</xdr:col>
      <xdr:colOff>596240</xdr:colOff>
      <xdr:row>68</xdr:row>
      <xdr:rowOff>219127</xdr:rowOff>
    </xdr:to>
    <xdr:cxnSp macro="">
      <xdr:nvCxnSpPr>
        <xdr:cNvPr id="159" name="Elbow Connector 158"/>
        <xdr:cNvCxnSpPr>
          <a:stCxn id="56" idx="3"/>
          <a:endCxn id="66" idx="3"/>
        </xdr:cNvCxnSpPr>
      </xdr:nvCxnSpPr>
      <xdr:spPr>
        <a:xfrm flipH="1">
          <a:off x="12678463" y="14913792"/>
          <a:ext cx="776527" cy="3035442"/>
        </a:xfrm>
        <a:prstGeom prst="bentConnector3">
          <a:avLst>
            <a:gd name="adj1" fmla="val -29439"/>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565314</xdr:colOff>
      <xdr:row>34</xdr:row>
      <xdr:rowOff>176892</xdr:rowOff>
    </xdr:from>
    <xdr:to>
      <xdr:col>13</xdr:col>
      <xdr:colOff>63087</xdr:colOff>
      <xdr:row>36</xdr:row>
      <xdr:rowOff>60163</xdr:rowOff>
    </xdr:to>
    <xdr:sp macro="" textlink="">
      <xdr:nvSpPr>
        <xdr:cNvPr id="235" name="Rounded Rectangle 234"/>
        <xdr:cNvSpPr/>
      </xdr:nvSpPr>
      <xdr:spPr>
        <a:xfrm>
          <a:off x="5864678" y="7796892"/>
          <a:ext cx="4589318" cy="47208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a:solidFill>
                <a:sysClr val="windowText" lastClr="000000"/>
              </a:solidFill>
            </a:rPr>
            <a:t>INPUT DATA</a:t>
          </a:r>
        </a:p>
      </xdr:txBody>
    </xdr:sp>
    <xdr:clientData/>
  </xdr:twoCellAnchor>
  <xdr:twoCellAnchor>
    <xdr:from>
      <xdr:col>10</xdr:col>
      <xdr:colOff>300593</xdr:colOff>
      <xdr:row>33</xdr:row>
      <xdr:rowOff>27214</xdr:rowOff>
    </xdr:from>
    <xdr:to>
      <xdr:col>10</xdr:col>
      <xdr:colOff>314200</xdr:colOff>
      <xdr:row>34</xdr:row>
      <xdr:rowOff>176892</xdr:rowOff>
    </xdr:to>
    <xdr:cxnSp macro="">
      <xdr:nvCxnSpPr>
        <xdr:cNvPr id="239" name="Straight Arrow Connector 238"/>
        <xdr:cNvCxnSpPr>
          <a:endCxn id="235" idx="0"/>
        </xdr:cNvCxnSpPr>
      </xdr:nvCxnSpPr>
      <xdr:spPr>
        <a:xfrm>
          <a:off x="8145729" y="7352805"/>
          <a:ext cx="13607" cy="444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24740</xdr:colOff>
      <xdr:row>37</xdr:row>
      <xdr:rowOff>119992</xdr:rowOff>
    </xdr:from>
    <xdr:to>
      <xdr:col>11</xdr:col>
      <xdr:colOff>582633</xdr:colOff>
      <xdr:row>41</xdr:row>
      <xdr:rowOff>16082</xdr:rowOff>
    </xdr:to>
    <xdr:sp macro="" textlink="">
      <xdr:nvSpPr>
        <xdr:cNvPr id="241" name="AutoShape 24"/>
        <xdr:cNvSpPr>
          <a:spLocks noChangeArrowheads="1"/>
        </xdr:cNvSpPr>
      </xdr:nvSpPr>
      <xdr:spPr bwMode="auto">
        <a:xfrm>
          <a:off x="7021285" y="8623219"/>
          <a:ext cx="2255075" cy="1073727"/>
        </a:xfrm>
        <a:prstGeom prst="flowChartDecision">
          <a:avLst/>
        </a:prstGeom>
        <a:solidFill>
          <a:schemeClr val="accent2">
            <a:lumMod val="20000"/>
            <a:lumOff val="80000"/>
          </a:schemeClr>
        </a:solidFill>
        <a:ln w="9525">
          <a:solidFill>
            <a:schemeClr val="tx1"/>
          </a:solidFill>
          <a:miter lim="800000"/>
          <a:headEnd/>
          <a:tailEnd/>
        </a:ln>
      </xdr:spPr>
      <xdr:txBody>
        <a:bodyPr vertOverflow="clip" wrap="square" lIns="27432" tIns="18288" rIns="27432" bIns="18288" anchor="ctr" upright="1"/>
        <a:lstStyle/>
        <a:p>
          <a:pPr algn="ctr" rtl="0">
            <a:defRPr sz="1000"/>
          </a:pPr>
          <a:r>
            <a:rPr lang="en-GB" sz="1200" b="0" i="0" u="none" strike="noStrike" baseline="0">
              <a:solidFill>
                <a:srgbClr val="000000"/>
              </a:solidFill>
              <a:latin typeface="Arial"/>
              <a:cs typeface="Arial"/>
            </a:rPr>
            <a:t>FD Decision?</a:t>
          </a:r>
        </a:p>
      </xdr:txBody>
    </xdr:sp>
    <xdr:clientData/>
  </xdr:twoCellAnchor>
  <xdr:twoCellAnchor>
    <xdr:from>
      <xdr:col>10</xdr:col>
      <xdr:colOff>303687</xdr:colOff>
      <xdr:row>36</xdr:row>
      <xdr:rowOff>60163</xdr:rowOff>
    </xdr:from>
    <xdr:to>
      <xdr:col>10</xdr:col>
      <xdr:colOff>314201</xdr:colOff>
      <xdr:row>37</xdr:row>
      <xdr:rowOff>119992</xdr:rowOff>
    </xdr:to>
    <xdr:cxnSp macro="">
      <xdr:nvCxnSpPr>
        <xdr:cNvPr id="243" name="Straight Connector 242"/>
        <xdr:cNvCxnSpPr>
          <a:stCxn id="235" idx="2"/>
          <a:endCxn id="241" idx="0"/>
        </xdr:cNvCxnSpPr>
      </xdr:nvCxnSpPr>
      <xdr:spPr>
        <a:xfrm flipH="1">
          <a:off x="8148823" y="8268981"/>
          <a:ext cx="10514" cy="354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337704</xdr:colOff>
      <xdr:row>39</xdr:row>
      <xdr:rowOff>68037</xdr:rowOff>
    </xdr:from>
    <xdr:to>
      <xdr:col>11</xdr:col>
      <xdr:colOff>582633</xdr:colOff>
      <xdr:row>43</xdr:row>
      <xdr:rowOff>13607</xdr:rowOff>
    </xdr:to>
    <xdr:cxnSp macro="">
      <xdr:nvCxnSpPr>
        <xdr:cNvPr id="258" name="Elbow Connector 257"/>
        <xdr:cNvCxnSpPr>
          <a:stCxn id="241" idx="3"/>
        </xdr:cNvCxnSpPr>
      </xdr:nvCxnSpPr>
      <xdr:spPr>
        <a:xfrm flipH="1">
          <a:off x="8182840" y="9160082"/>
          <a:ext cx="1093520" cy="1123207"/>
        </a:xfrm>
        <a:prstGeom prst="bentConnector4">
          <a:avLst>
            <a:gd name="adj1" fmla="val -21000"/>
            <a:gd name="adj2" fmla="val 73918"/>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24739</xdr:colOff>
      <xdr:row>39</xdr:row>
      <xdr:rowOff>68037</xdr:rowOff>
    </xdr:from>
    <xdr:to>
      <xdr:col>10</xdr:col>
      <xdr:colOff>332690</xdr:colOff>
      <xdr:row>42</xdr:row>
      <xdr:rowOff>20052</xdr:rowOff>
    </xdr:to>
    <xdr:cxnSp macro="">
      <xdr:nvCxnSpPr>
        <xdr:cNvPr id="267" name="Elbow Connector 266"/>
        <xdr:cNvCxnSpPr>
          <a:stCxn id="241" idx="1"/>
        </xdr:cNvCxnSpPr>
      </xdr:nvCxnSpPr>
      <xdr:spPr>
        <a:xfrm rot="10800000" flipH="1" flipV="1">
          <a:off x="7021284" y="9160082"/>
          <a:ext cx="1156542" cy="835243"/>
        </a:xfrm>
        <a:prstGeom prst="bentConnector3">
          <a:avLst>
            <a:gd name="adj1" fmla="val -19789"/>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B\Draft%20Business%20Plan%202003\Part%20C\DBP03%20-%20new%20CB%20comparison%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fwat.gov.uk/wp-content/uploads/2015/03/pap_tec201507pr14legacyblin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bubble/CCB/Draft%20Business%20Plan%202003/Part%20C/DBP03%20-%20new%20CB%20comparison%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OFWSHARE\PR14\Legacy\December%20Final%20Determinations\Intervention%20trackers%20used%20for%20Board%20Packs%2020-11-14\FD%20Intervention%20tracker%20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cl01\public\OFWSHARE\PR14\Legacy\August%20Draft%20Determinations\Legacy%20change%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gt;"/>
      <sheetName val="Inputs - general"/>
      <sheetName val="Inputs - water"/>
      <sheetName val="Inputs - waste"/>
      <sheetName val="Calcs &gt;"/>
      <sheetName val="Calcs - water"/>
      <sheetName val="Calcs - waste"/>
      <sheetName val="Other &gt;"/>
      <sheetName val="Timeline"/>
    </sheetNames>
    <sheetDataSet>
      <sheetData sheetId="0"/>
      <sheetData sheetId="1"/>
      <sheetData sheetId="2"/>
      <sheetData sheetId="3"/>
      <sheetData sheetId="4"/>
      <sheetData sheetId="5"/>
      <sheetData sheetId="6"/>
      <sheetData sheetId="7"/>
      <sheetData sheetId="8">
        <row r="3">
          <cell r="I3" t="str">
            <v>2010-11</v>
          </cell>
          <cell r="J3" t="str">
            <v>2011-12</v>
          </cell>
          <cell r="K3" t="str">
            <v>2012-13</v>
          </cell>
          <cell r="L3" t="str">
            <v>2013-14</v>
          </cell>
          <cell r="M3" t="str">
            <v>2014-15</v>
          </cell>
          <cell r="N3" t="str">
            <v>2015-16</v>
          </cell>
          <cell r="O3" t="str">
            <v>2016-17</v>
          </cell>
          <cell r="P3" t="str">
            <v>2017-18</v>
          </cell>
          <cell r="Q3" t="str">
            <v>2018-19</v>
          </cell>
          <cell r="R3" t="str">
            <v>2019-20</v>
          </cell>
          <cell r="S3" t="str">
            <v>2020-21</v>
          </cell>
          <cell r="T3" t="str">
            <v>2021-22</v>
          </cell>
          <cell r="U3" t="str">
            <v>2022-23</v>
          </cell>
        </row>
        <row r="5">
          <cell r="I5">
            <v>2010</v>
          </cell>
          <cell r="J5">
            <v>2011</v>
          </cell>
          <cell r="K5">
            <v>2012</v>
          </cell>
          <cell r="L5">
            <v>2013</v>
          </cell>
          <cell r="M5">
            <v>2014</v>
          </cell>
          <cell r="N5">
            <v>2015</v>
          </cell>
          <cell r="O5">
            <v>2016</v>
          </cell>
          <cell r="P5">
            <v>2017</v>
          </cell>
          <cell r="Q5">
            <v>2018</v>
          </cell>
          <cell r="R5">
            <v>2019</v>
          </cell>
          <cell r="S5">
            <v>2020</v>
          </cell>
          <cell r="T5">
            <v>2021</v>
          </cell>
          <cell r="U5">
            <v>2022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 Cost Base"/>
      <sheetName val="98 Cost Base"/>
      <sheetName val="BP99"/>
      <sheetName val="C3I(new)"/>
      <sheetName val="C3J(new)"/>
    </sheetNames>
    <sheetDataSet>
      <sheetData sheetId="0">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24</v>
          </cell>
          <cell r="C6">
            <v>36</v>
          </cell>
          <cell r="E6">
            <v>0</v>
          </cell>
          <cell r="F6">
            <v>41.17</v>
          </cell>
          <cell r="G6">
            <v>25.38</v>
          </cell>
          <cell r="H6">
            <v>51.26</v>
          </cell>
          <cell r="I6">
            <v>25.38</v>
          </cell>
          <cell r="J6">
            <v>44</v>
          </cell>
          <cell r="L6">
            <v>34.700000000000003</v>
          </cell>
          <cell r="M6">
            <v>49</v>
          </cell>
          <cell r="N6">
            <v>39</v>
          </cell>
          <cell r="O6">
            <v>48</v>
          </cell>
          <cell r="P6">
            <v>33</v>
          </cell>
          <cell r="Q6">
            <v>24</v>
          </cell>
          <cell r="R6">
            <v>44</v>
          </cell>
          <cell r="T6">
            <v>32.700000000000003</v>
          </cell>
          <cell r="U6">
            <v>26</v>
          </cell>
          <cell r="V6">
            <v>33.700000000000003</v>
          </cell>
          <cell r="W6">
            <v>38.29</v>
          </cell>
          <cell r="X6">
            <v>29</v>
          </cell>
          <cell r="Y6">
            <v>29</v>
          </cell>
          <cell r="Z6">
            <v>44</v>
          </cell>
          <cell r="AA6">
            <v>41</v>
          </cell>
          <cell r="AB6">
            <v>29.84</v>
          </cell>
          <cell r="AC6">
            <v>43</v>
          </cell>
          <cell r="AD6">
            <v>36</v>
          </cell>
          <cell r="AE6">
            <v>39.5</v>
          </cell>
          <cell r="AF6">
            <v>40.520000000000003</v>
          </cell>
          <cell r="AG6">
            <v>44.17</v>
          </cell>
          <cell r="AH6">
            <v>28.31</v>
          </cell>
          <cell r="AI6">
            <v>28.31</v>
          </cell>
          <cell r="AJ6">
            <v>44</v>
          </cell>
          <cell r="AK6">
            <v>44</v>
          </cell>
          <cell r="AL6">
            <v>44</v>
          </cell>
        </row>
        <row r="7">
          <cell r="B7">
            <v>32</v>
          </cell>
          <cell r="C7">
            <v>58</v>
          </cell>
          <cell r="E7">
            <v>0</v>
          </cell>
          <cell r="F7">
            <v>0</v>
          </cell>
          <cell r="G7">
            <v>47.16</v>
          </cell>
          <cell r="H7">
            <v>80.83</v>
          </cell>
          <cell r="I7">
            <v>47.16</v>
          </cell>
          <cell r="J7">
            <v>84</v>
          </cell>
          <cell r="L7">
            <v>62.3</v>
          </cell>
          <cell r="M7">
            <v>82</v>
          </cell>
          <cell r="N7">
            <v>57</v>
          </cell>
          <cell r="O7">
            <v>89</v>
          </cell>
          <cell r="P7">
            <v>56</v>
          </cell>
          <cell r="Q7">
            <v>38</v>
          </cell>
          <cell r="R7">
            <v>63</v>
          </cell>
          <cell r="T7">
            <v>45.2</v>
          </cell>
          <cell r="U7">
            <v>51</v>
          </cell>
          <cell r="V7">
            <v>54.5</v>
          </cell>
          <cell r="W7">
            <v>62.45</v>
          </cell>
          <cell r="X7">
            <v>69</v>
          </cell>
          <cell r="Y7">
            <v>69</v>
          </cell>
          <cell r="Z7">
            <v>61</v>
          </cell>
          <cell r="AA7">
            <v>82</v>
          </cell>
          <cell r="AB7">
            <v>47.84</v>
          </cell>
          <cell r="AC7">
            <v>57</v>
          </cell>
          <cell r="AD7">
            <v>63</v>
          </cell>
          <cell r="AE7">
            <v>60</v>
          </cell>
          <cell r="AF7">
            <v>75.38</v>
          </cell>
          <cell r="AG7">
            <v>0</v>
          </cell>
          <cell r="AH7">
            <v>48.38</v>
          </cell>
          <cell r="AI7">
            <v>48.38</v>
          </cell>
          <cell r="AJ7">
            <v>61</v>
          </cell>
          <cell r="AK7">
            <v>61</v>
          </cell>
          <cell r="AL7">
            <v>61</v>
          </cell>
        </row>
        <row r="8">
          <cell r="B8">
            <v>80</v>
          </cell>
          <cell r="C8">
            <v>108</v>
          </cell>
          <cell r="E8">
            <v>0</v>
          </cell>
          <cell r="F8">
            <v>145.72</v>
          </cell>
          <cell r="G8">
            <v>68.95</v>
          </cell>
          <cell r="H8">
            <v>176.42</v>
          </cell>
          <cell r="I8">
            <v>68.95</v>
          </cell>
          <cell r="J8">
            <v>108</v>
          </cell>
          <cell r="L8">
            <v>129.4</v>
          </cell>
          <cell r="M8">
            <v>121</v>
          </cell>
          <cell r="N8">
            <v>122</v>
          </cell>
          <cell r="O8">
            <v>133</v>
          </cell>
          <cell r="P8">
            <v>91</v>
          </cell>
          <cell r="Q8">
            <v>67</v>
          </cell>
          <cell r="R8">
            <v>166</v>
          </cell>
          <cell r="T8">
            <v>86.75</v>
          </cell>
          <cell r="U8">
            <v>106</v>
          </cell>
          <cell r="V8">
            <v>83.1</v>
          </cell>
          <cell r="W8">
            <v>134.47999999999999</v>
          </cell>
          <cell r="X8">
            <v>75</v>
          </cell>
          <cell r="Y8">
            <v>75</v>
          </cell>
          <cell r="Z8">
            <v>91</v>
          </cell>
          <cell r="AA8">
            <v>119</v>
          </cell>
          <cell r="AB8">
            <v>121.57</v>
          </cell>
          <cell r="AC8">
            <v>0</v>
          </cell>
          <cell r="AD8">
            <v>0</v>
          </cell>
          <cell r="AE8">
            <v>0</v>
          </cell>
          <cell r="AF8">
            <v>114.28</v>
          </cell>
          <cell r="AG8">
            <v>0</v>
          </cell>
          <cell r="AH8">
            <v>58.6</v>
          </cell>
          <cell r="AI8">
            <v>58.6</v>
          </cell>
          <cell r="AJ8">
            <v>91</v>
          </cell>
          <cell r="AK8">
            <v>91</v>
          </cell>
          <cell r="AL8">
            <v>91</v>
          </cell>
        </row>
        <row r="9">
          <cell r="B9">
            <v>57</v>
          </cell>
          <cell r="C9">
            <v>65</v>
          </cell>
          <cell r="E9">
            <v>78</v>
          </cell>
          <cell r="F9">
            <v>90.76</v>
          </cell>
          <cell r="G9">
            <v>69.31</v>
          </cell>
          <cell r="H9">
            <v>87.26</v>
          </cell>
          <cell r="I9">
            <v>69.31</v>
          </cell>
          <cell r="J9">
            <v>0</v>
          </cell>
          <cell r="L9">
            <v>56</v>
          </cell>
          <cell r="M9">
            <v>94</v>
          </cell>
          <cell r="N9">
            <v>86</v>
          </cell>
          <cell r="O9">
            <v>85</v>
          </cell>
          <cell r="P9">
            <v>82</v>
          </cell>
          <cell r="Q9">
            <v>77</v>
          </cell>
          <cell r="R9">
            <v>76</v>
          </cell>
          <cell r="T9">
            <v>72.900000000000006</v>
          </cell>
          <cell r="U9">
            <v>76</v>
          </cell>
          <cell r="V9">
            <v>65.400000000000006</v>
          </cell>
          <cell r="W9">
            <v>89.73</v>
          </cell>
          <cell r="X9">
            <v>67</v>
          </cell>
          <cell r="Y9">
            <v>67</v>
          </cell>
          <cell r="Z9">
            <v>80</v>
          </cell>
          <cell r="AA9">
            <v>88</v>
          </cell>
          <cell r="AB9">
            <v>64.349999999999994</v>
          </cell>
          <cell r="AC9">
            <v>82</v>
          </cell>
          <cell r="AD9">
            <v>74</v>
          </cell>
          <cell r="AE9">
            <v>78</v>
          </cell>
          <cell r="AF9">
            <v>60.5</v>
          </cell>
          <cell r="AG9">
            <v>89.77</v>
          </cell>
          <cell r="AH9">
            <v>65.13</v>
          </cell>
          <cell r="AI9">
            <v>65.13</v>
          </cell>
          <cell r="AJ9">
            <v>80</v>
          </cell>
          <cell r="AK9">
            <v>80</v>
          </cell>
          <cell r="AL9">
            <v>80</v>
          </cell>
        </row>
        <row r="10">
          <cell r="B10">
            <v>72</v>
          </cell>
          <cell r="C10">
            <v>95</v>
          </cell>
          <cell r="E10">
            <v>139</v>
          </cell>
          <cell r="F10">
            <v>0</v>
          </cell>
          <cell r="G10">
            <v>98.72</v>
          </cell>
          <cell r="H10">
            <v>132.38999999999999</v>
          </cell>
          <cell r="I10">
            <v>98.72</v>
          </cell>
          <cell r="J10">
            <v>0</v>
          </cell>
          <cell r="L10">
            <v>81.3</v>
          </cell>
          <cell r="M10">
            <v>128</v>
          </cell>
          <cell r="N10">
            <v>114</v>
          </cell>
          <cell r="O10">
            <v>138</v>
          </cell>
          <cell r="P10">
            <v>102</v>
          </cell>
          <cell r="Q10">
            <v>98</v>
          </cell>
          <cell r="R10">
            <v>154</v>
          </cell>
          <cell r="T10">
            <v>115</v>
          </cell>
          <cell r="U10">
            <v>109</v>
          </cell>
          <cell r="V10">
            <v>89.3</v>
          </cell>
          <cell r="W10">
            <v>132.91999999999999</v>
          </cell>
          <cell r="X10">
            <v>88</v>
          </cell>
          <cell r="Y10">
            <v>88</v>
          </cell>
          <cell r="Z10">
            <v>101</v>
          </cell>
          <cell r="AA10">
            <v>119</v>
          </cell>
          <cell r="AB10">
            <v>90.16</v>
          </cell>
          <cell r="AC10">
            <v>104</v>
          </cell>
          <cell r="AD10">
            <v>119</v>
          </cell>
          <cell r="AE10">
            <v>111.5</v>
          </cell>
          <cell r="AF10">
            <v>109.95</v>
          </cell>
          <cell r="AG10">
            <v>0</v>
          </cell>
          <cell r="AH10">
            <v>90.59</v>
          </cell>
          <cell r="AI10">
            <v>90.59</v>
          </cell>
          <cell r="AJ10">
            <v>101</v>
          </cell>
          <cell r="AK10">
            <v>101</v>
          </cell>
          <cell r="AL10">
            <v>101</v>
          </cell>
        </row>
        <row r="11">
          <cell r="B11">
            <v>126</v>
          </cell>
          <cell r="C11">
            <v>175</v>
          </cell>
          <cell r="E11">
            <v>270</v>
          </cell>
          <cell r="F11">
            <v>189.92</v>
          </cell>
          <cell r="G11">
            <v>126.3</v>
          </cell>
          <cell r="H11">
            <v>279.2</v>
          </cell>
          <cell r="I11">
            <v>126.3</v>
          </cell>
          <cell r="J11">
            <v>0</v>
          </cell>
          <cell r="L11">
            <v>168</v>
          </cell>
          <cell r="M11">
            <v>233</v>
          </cell>
          <cell r="N11">
            <v>201</v>
          </cell>
          <cell r="O11">
            <v>201</v>
          </cell>
          <cell r="P11">
            <v>0</v>
          </cell>
          <cell r="Q11">
            <v>124</v>
          </cell>
          <cell r="R11">
            <v>230</v>
          </cell>
          <cell r="T11">
            <v>207.45</v>
          </cell>
          <cell r="U11">
            <v>172</v>
          </cell>
          <cell r="V11">
            <v>142</v>
          </cell>
          <cell r="W11">
            <v>218.67</v>
          </cell>
          <cell r="X11">
            <v>98</v>
          </cell>
          <cell r="Y11">
            <v>98</v>
          </cell>
          <cell r="Z11">
            <v>133</v>
          </cell>
          <cell r="AA11">
            <v>168</v>
          </cell>
          <cell r="AB11">
            <v>185.07</v>
          </cell>
          <cell r="AC11">
            <v>0</v>
          </cell>
          <cell r="AD11">
            <v>0</v>
          </cell>
          <cell r="AE11">
            <v>0</v>
          </cell>
          <cell r="AF11">
            <v>156.84</v>
          </cell>
          <cell r="AG11">
            <v>0</v>
          </cell>
          <cell r="AH11">
            <v>102.67</v>
          </cell>
          <cell r="AI11">
            <v>102.67</v>
          </cell>
          <cell r="AJ11">
            <v>133</v>
          </cell>
          <cell r="AK11">
            <v>133</v>
          </cell>
          <cell r="AL11">
            <v>133</v>
          </cell>
        </row>
        <row r="12">
          <cell r="B12">
            <v>0</v>
          </cell>
          <cell r="C12">
            <v>0</v>
          </cell>
          <cell r="E12">
            <v>25</v>
          </cell>
          <cell r="F12">
            <v>0</v>
          </cell>
          <cell r="G12">
            <v>44.62</v>
          </cell>
          <cell r="H12">
            <v>29.55</v>
          </cell>
          <cell r="I12">
            <v>44.62</v>
          </cell>
          <cell r="J12">
            <v>28</v>
          </cell>
          <cell r="L12">
            <v>34.4</v>
          </cell>
          <cell r="M12">
            <v>42</v>
          </cell>
          <cell r="N12">
            <v>57</v>
          </cell>
          <cell r="O12">
            <v>36.4</v>
          </cell>
          <cell r="P12">
            <v>0</v>
          </cell>
          <cell r="Q12">
            <v>46</v>
          </cell>
          <cell r="R12">
            <v>0</v>
          </cell>
          <cell r="T12">
            <v>26</v>
          </cell>
          <cell r="U12">
            <v>33</v>
          </cell>
          <cell r="V12">
            <v>0</v>
          </cell>
          <cell r="W12">
            <v>0</v>
          </cell>
          <cell r="X12">
            <v>38</v>
          </cell>
          <cell r="Y12">
            <v>38</v>
          </cell>
          <cell r="Z12">
            <v>40</v>
          </cell>
          <cell r="AA12">
            <v>43</v>
          </cell>
          <cell r="AB12">
            <v>0</v>
          </cell>
          <cell r="AC12">
            <v>0</v>
          </cell>
          <cell r="AD12">
            <v>41</v>
          </cell>
          <cell r="AE12">
            <v>41</v>
          </cell>
          <cell r="AF12">
            <v>0</v>
          </cell>
          <cell r="AG12">
            <v>0</v>
          </cell>
          <cell r="AH12">
            <v>0</v>
          </cell>
          <cell r="AI12">
            <v>0</v>
          </cell>
          <cell r="AJ12">
            <v>40</v>
          </cell>
          <cell r="AK12">
            <v>40</v>
          </cell>
          <cell r="AL12">
            <v>40</v>
          </cell>
        </row>
        <row r="13">
          <cell r="B13">
            <v>160000</v>
          </cell>
          <cell r="C13">
            <v>0</v>
          </cell>
          <cell r="E13">
            <v>100250</v>
          </cell>
          <cell r="F13">
            <v>0</v>
          </cell>
          <cell r="G13">
            <v>0</v>
          </cell>
          <cell r="H13">
            <v>0</v>
          </cell>
          <cell r="I13">
            <v>0</v>
          </cell>
          <cell r="J13">
            <v>127500</v>
          </cell>
          <cell r="L13">
            <v>99240</v>
          </cell>
          <cell r="M13">
            <v>0</v>
          </cell>
          <cell r="N13">
            <v>166700</v>
          </cell>
          <cell r="O13">
            <v>131447</v>
          </cell>
          <cell r="P13">
            <v>176000</v>
          </cell>
          <cell r="Q13">
            <v>0</v>
          </cell>
          <cell r="R13">
            <v>0</v>
          </cell>
          <cell r="T13">
            <v>114000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B14">
            <v>89000</v>
          </cell>
          <cell r="C14">
            <v>0</v>
          </cell>
          <cell r="E14">
            <v>0</v>
          </cell>
          <cell r="F14">
            <v>48300</v>
          </cell>
          <cell r="G14">
            <v>0</v>
          </cell>
          <cell r="H14">
            <v>0</v>
          </cell>
          <cell r="I14">
            <v>0</v>
          </cell>
          <cell r="J14">
            <v>0</v>
          </cell>
          <cell r="L14">
            <v>0</v>
          </cell>
          <cell r="M14">
            <v>66000</v>
          </cell>
          <cell r="N14">
            <v>69000</v>
          </cell>
          <cell r="O14">
            <v>56070</v>
          </cell>
          <cell r="P14">
            <v>68000</v>
          </cell>
          <cell r="Q14">
            <v>58400</v>
          </cell>
          <cell r="R14">
            <v>0</v>
          </cell>
          <cell r="T14">
            <v>80000</v>
          </cell>
          <cell r="U14">
            <v>0</v>
          </cell>
          <cell r="V14">
            <v>62.25</v>
          </cell>
          <cell r="W14">
            <v>0</v>
          </cell>
          <cell r="X14">
            <v>0</v>
          </cell>
          <cell r="Y14">
            <v>0</v>
          </cell>
          <cell r="Z14">
            <v>0</v>
          </cell>
          <cell r="AA14">
            <v>0</v>
          </cell>
          <cell r="AB14">
            <v>0</v>
          </cell>
          <cell r="AC14">
            <v>0</v>
          </cell>
          <cell r="AD14">
            <v>0</v>
          </cell>
          <cell r="AE14">
            <v>0</v>
          </cell>
          <cell r="AF14">
            <v>64.3</v>
          </cell>
          <cell r="AG14">
            <v>0</v>
          </cell>
          <cell r="AH14">
            <v>0</v>
          </cell>
          <cell r="AI14">
            <v>0</v>
          </cell>
          <cell r="AJ14">
            <v>54900</v>
          </cell>
          <cell r="AK14">
            <v>54900</v>
          </cell>
          <cell r="AL14">
            <v>0</v>
          </cell>
        </row>
        <row r="15">
          <cell r="B15">
            <v>133000</v>
          </cell>
          <cell r="C15">
            <v>0</v>
          </cell>
          <cell r="E15">
            <v>124660</v>
          </cell>
          <cell r="F15">
            <v>137000</v>
          </cell>
          <cell r="G15">
            <v>95522</v>
          </cell>
          <cell r="H15">
            <v>62750</v>
          </cell>
          <cell r="I15">
            <v>95522</v>
          </cell>
          <cell r="J15">
            <v>135000</v>
          </cell>
          <cell r="L15">
            <v>177220</v>
          </cell>
          <cell r="M15">
            <v>109000</v>
          </cell>
          <cell r="N15">
            <v>91600</v>
          </cell>
          <cell r="O15">
            <v>139550</v>
          </cell>
          <cell r="P15">
            <v>87000</v>
          </cell>
          <cell r="Q15">
            <v>126400</v>
          </cell>
          <cell r="R15">
            <v>0</v>
          </cell>
          <cell r="T15">
            <v>68500</v>
          </cell>
          <cell r="U15">
            <v>77500</v>
          </cell>
          <cell r="V15">
            <v>82.6</v>
          </cell>
          <cell r="W15">
            <v>0</v>
          </cell>
          <cell r="X15">
            <v>76500</v>
          </cell>
          <cell r="Y15">
            <v>76500</v>
          </cell>
          <cell r="Z15">
            <v>0</v>
          </cell>
          <cell r="AA15">
            <v>0</v>
          </cell>
          <cell r="AB15">
            <v>0</v>
          </cell>
          <cell r="AC15">
            <v>0</v>
          </cell>
          <cell r="AD15">
            <v>0</v>
          </cell>
          <cell r="AE15">
            <v>0</v>
          </cell>
          <cell r="AF15">
            <v>63.07</v>
          </cell>
          <cell r="AG15">
            <v>72413</v>
          </cell>
          <cell r="AH15">
            <v>69000</v>
          </cell>
          <cell r="AI15">
            <v>69000</v>
          </cell>
          <cell r="AJ15">
            <v>106700</v>
          </cell>
          <cell r="AK15">
            <v>106700</v>
          </cell>
          <cell r="AL15">
            <v>106700</v>
          </cell>
        </row>
        <row r="16">
          <cell r="B16">
            <v>9000</v>
          </cell>
          <cell r="C16">
            <v>0</v>
          </cell>
          <cell r="E16">
            <v>27930</v>
          </cell>
          <cell r="F16">
            <v>0</v>
          </cell>
          <cell r="G16">
            <v>6461</v>
          </cell>
          <cell r="H16">
            <v>20227</v>
          </cell>
          <cell r="I16">
            <v>6461</v>
          </cell>
          <cell r="J16">
            <v>0</v>
          </cell>
          <cell r="L16">
            <v>0</v>
          </cell>
          <cell r="M16">
            <v>0</v>
          </cell>
          <cell r="N16">
            <v>15500</v>
          </cell>
          <cell r="O16">
            <v>8268</v>
          </cell>
          <cell r="P16">
            <v>12000</v>
          </cell>
          <cell r="Q16">
            <v>12500</v>
          </cell>
          <cell r="R16">
            <v>0</v>
          </cell>
          <cell r="T16">
            <v>16500</v>
          </cell>
          <cell r="U16">
            <v>8400</v>
          </cell>
          <cell r="V16">
            <v>0</v>
          </cell>
          <cell r="W16">
            <v>0</v>
          </cell>
          <cell r="X16">
            <v>0</v>
          </cell>
          <cell r="Y16">
            <v>0</v>
          </cell>
          <cell r="Z16">
            <v>0</v>
          </cell>
          <cell r="AA16">
            <v>0</v>
          </cell>
          <cell r="AB16">
            <v>0</v>
          </cell>
          <cell r="AC16">
            <v>0</v>
          </cell>
          <cell r="AD16">
            <v>0</v>
          </cell>
          <cell r="AE16">
            <v>0</v>
          </cell>
          <cell r="AF16">
            <v>11.33</v>
          </cell>
          <cell r="AG16">
            <v>0</v>
          </cell>
          <cell r="AH16">
            <v>0</v>
          </cell>
          <cell r="AI16">
            <v>0</v>
          </cell>
          <cell r="AJ16">
            <v>0</v>
          </cell>
          <cell r="AK16">
            <v>12400</v>
          </cell>
          <cell r="AL16">
            <v>0</v>
          </cell>
        </row>
        <row r="17">
          <cell r="B17">
            <v>800</v>
          </cell>
          <cell r="C17">
            <v>0</v>
          </cell>
          <cell r="E17">
            <v>0</v>
          </cell>
          <cell r="F17">
            <v>1230</v>
          </cell>
          <cell r="G17">
            <v>0</v>
          </cell>
          <cell r="H17">
            <v>0</v>
          </cell>
          <cell r="I17">
            <v>0</v>
          </cell>
          <cell r="J17">
            <v>1870</v>
          </cell>
          <cell r="L17">
            <v>1797</v>
          </cell>
          <cell r="M17">
            <v>979</v>
          </cell>
          <cell r="N17">
            <v>1500</v>
          </cell>
          <cell r="O17">
            <v>566</v>
          </cell>
          <cell r="P17">
            <v>1000</v>
          </cell>
          <cell r="Q17">
            <v>328</v>
          </cell>
          <cell r="R17">
            <v>0</v>
          </cell>
          <cell r="T17">
            <v>1450</v>
          </cell>
          <cell r="U17">
            <v>250</v>
          </cell>
          <cell r="V17">
            <v>0</v>
          </cell>
          <cell r="W17">
            <v>0</v>
          </cell>
          <cell r="X17">
            <v>0</v>
          </cell>
          <cell r="Y17">
            <v>0</v>
          </cell>
          <cell r="Z17">
            <v>980</v>
          </cell>
          <cell r="AA17">
            <v>0</v>
          </cell>
          <cell r="AB17">
            <v>0</v>
          </cell>
          <cell r="AC17">
            <v>0</v>
          </cell>
          <cell r="AD17">
            <v>0</v>
          </cell>
          <cell r="AE17">
            <v>0</v>
          </cell>
          <cell r="AF17">
            <v>1.08</v>
          </cell>
          <cell r="AG17">
            <v>0</v>
          </cell>
          <cell r="AH17">
            <v>815</v>
          </cell>
          <cell r="AI17">
            <v>815</v>
          </cell>
          <cell r="AJ17">
            <v>980</v>
          </cell>
          <cell r="AK17">
            <v>980</v>
          </cell>
          <cell r="AL17">
            <v>0</v>
          </cell>
        </row>
        <row r="18">
          <cell r="B18">
            <v>130</v>
          </cell>
          <cell r="C18">
            <v>0</v>
          </cell>
          <cell r="E18">
            <v>1045</v>
          </cell>
          <cell r="F18">
            <v>980</v>
          </cell>
          <cell r="G18">
            <v>139</v>
          </cell>
          <cell r="H18">
            <v>153</v>
          </cell>
          <cell r="I18">
            <v>139</v>
          </cell>
          <cell r="J18">
            <v>980</v>
          </cell>
          <cell r="L18">
            <v>0</v>
          </cell>
          <cell r="M18">
            <v>537</v>
          </cell>
          <cell r="N18">
            <v>257</v>
          </cell>
          <cell r="O18">
            <v>470</v>
          </cell>
          <cell r="P18">
            <v>300</v>
          </cell>
          <cell r="Q18">
            <v>151</v>
          </cell>
          <cell r="R18">
            <v>0</v>
          </cell>
          <cell r="T18">
            <v>300</v>
          </cell>
          <cell r="U18">
            <v>503</v>
          </cell>
          <cell r="V18">
            <v>0</v>
          </cell>
          <cell r="W18">
            <v>0</v>
          </cell>
          <cell r="X18">
            <v>0</v>
          </cell>
          <cell r="Y18">
            <v>0</v>
          </cell>
          <cell r="Z18">
            <v>0</v>
          </cell>
          <cell r="AA18">
            <v>0</v>
          </cell>
          <cell r="AB18">
            <v>0</v>
          </cell>
          <cell r="AC18">
            <v>0</v>
          </cell>
          <cell r="AD18">
            <v>0</v>
          </cell>
          <cell r="AE18">
            <v>0</v>
          </cell>
          <cell r="AF18">
            <v>0.23</v>
          </cell>
          <cell r="AG18">
            <v>0</v>
          </cell>
          <cell r="AH18">
            <v>211</v>
          </cell>
          <cell r="AI18">
            <v>211</v>
          </cell>
          <cell r="AJ18">
            <v>345</v>
          </cell>
          <cell r="AK18">
            <v>345</v>
          </cell>
          <cell r="AL18">
            <v>345</v>
          </cell>
        </row>
        <row r="19">
          <cell r="B19">
            <v>75</v>
          </cell>
          <cell r="E19">
            <v>0</v>
          </cell>
          <cell r="F19">
            <v>120</v>
          </cell>
          <cell r="G19">
            <v>95</v>
          </cell>
          <cell r="I19">
            <v>95</v>
          </cell>
          <cell r="L19">
            <v>190</v>
          </cell>
          <cell r="M19">
            <v>103</v>
          </cell>
          <cell r="N19">
            <v>113</v>
          </cell>
          <cell r="O19">
            <v>86</v>
          </cell>
          <cell r="P19">
            <v>90</v>
          </cell>
          <cell r="Q19">
            <v>112</v>
          </cell>
        </row>
        <row r="20">
          <cell r="B20">
            <v>110</v>
          </cell>
          <cell r="E20">
            <v>0</v>
          </cell>
          <cell r="F20">
            <v>168</v>
          </cell>
          <cell r="G20">
            <v>160</v>
          </cell>
          <cell r="I20">
            <v>160</v>
          </cell>
          <cell r="L20">
            <v>242</v>
          </cell>
          <cell r="M20">
            <v>129</v>
          </cell>
          <cell r="N20">
            <v>154</v>
          </cell>
          <cell r="O20">
            <v>148</v>
          </cell>
          <cell r="P20">
            <v>148</v>
          </cell>
          <cell r="Q20">
            <v>130</v>
          </cell>
        </row>
        <row r="21">
          <cell r="B21">
            <v>185</v>
          </cell>
          <cell r="E21">
            <v>0</v>
          </cell>
          <cell r="F21">
            <v>256</v>
          </cell>
          <cell r="G21">
            <v>249</v>
          </cell>
          <cell r="I21">
            <v>249</v>
          </cell>
          <cell r="L21">
            <v>384</v>
          </cell>
          <cell r="M21">
            <v>260</v>
          </cell>
          <cell r="N21">
            <v>264</v>
          </cell>
          <cell r="O21">
            <v>293</v>
          </cell>
          <cell r="P21">
            <v>0</v>
          </cell>
          <cell r="Q21">
            <v>0</v>
          </cell>
        </row>
        <row r="22">
          <cell r="B22">
            <v>150</v>
          </cell>
          <cell r="E22">
            <v>218</v>
          </cell>
          <cell r="F22">
            <v>208</v>
          </cell>
          <cell r="G22">
            <v>127</v>
          </cell>
          <cell r="I22">
            <v>127</v>
          </cell>
          <cell r="L22">
            <v>223</v>
          </cell>
          <cell r="M22">
            <v>0</v>
          </cell>
          <cell r="N22">
            <v>237</v>
          </cell>
          <cell r="O22">
            <v>140</v>
          </cell>
          <cell r="P22">
            <v>129</v>
          </cell>
          <cell r="Q22">
            <v>0</v>
          </cell>
        </row>
        <row r="23">
          <cell r="B23">
            <v>180</v>
          </cell>
          <cell r="E23">
            <v>292</v>
          </cell>
          <cell r="F23">
            <v>275</v>
          </cell>
          <cell r="G23">
            <v>215</v>
          </cell>
          <cell r="I23">
            <v>215</v>
          </cell>
          <cell r="L23">
            <v>270</v>
          </cell>
          <cell r="M23">
            <v>0</v>
          </cell>
          <cell r="N23">
            <v>311</v>
          </cell>
          <cell r="O23">
            <v>211</v>
          </cell>
          <cell r="P23">
            <v>185</v>
          </cell>
          <cell r="Q23">
            <v>0</v>
          </cell>
        </row>
        <row r="24">
          <cell r="B24">
            <v>235</v>
          </cell>
          <cell r="E24">
            <v>454</v>
          </cell>
          <cell r="F24">
            <v>388</v>
          </cell>
          <cell r="G24">
            <v>320</v>
          </cell>
          <cell r="I24">
            <v>320</v>
          </cell>
          <cell r="L24">
            <v>414</v>
          </cell>
          <cell r="M24">
            <v>0</v>
          </cell>
          <cell r="N24">
            <v>494</v>
          </cell>
          <cell r="O24">
            <v>304</v>
          </cell>
          <cell r="P24">
            <v>0</v>
          </cell>
          <cell r="Q24">
            <v>0</v>
          </cell>
        </row>
        <row r="25">
          <cell r="B25">
            <v>0</v>
          </cell>
          <cell r="E25">
            <v>0</v>
          </cell>
          <cell r="F25">
            <v>0</v>
          </cell>
          <cell r="G25">
            <v>111</v>
          </cell>
          <cell r="I25">
            <v>111</v>
          </cell>
          <cell r="L25">
            <v>273</v>
          </cell>
          <cell r="M25">
            <v>0</v>
          </cell>
          <cell r="N25">
            <v>0</v>
          </cell>
          <cell r="O25">
            <v>141</v>
          </cell>
          <cell r="P25">
            <v>148</v>
          </cell>
          <cell r="Q25">
            <v>178</v>
          </cell>
        </row>
        <row r="26">
          <cell r="B26">
            <v>425</v>
          </cell>
          <cell r="E26">
            <v>300</v>
          </cell>
          <cell r="F26">
            <v>315.7</v>
          </cell>
          <cell r="G26">
            <v>292</v>
          </cell>
          <cell r="I26">
            <v>292</v>
          </cell>
          <cell r="L26">
            <v>0</v>
          </cell>
          <cell r="M26">
            <v>418</v>
          </cell>
          <cell r="N26">
            <v>464</v>
          </cell>
          <cell r="O26">
            <v>230.4</v>
          </cell>
          <cell r="P26">
            <v>240</v>
          </cell>
          <cell r="Q26">
            <v>503.1</v>
          </cell>
        </row>
        <row r="27">
          <cell r="B27">
            <v>300</v>
          </cell>
          <cell r="E27">
            <v>3761</v>
          </cell>
          <cell r="F27">
            <v>1834</v>
          </cell>
          <cell r="G27">
            <v>1087</v>
          </cell>
          <cell r="I27">
            <v>1087</v>
          </cell>
          <cell r="L27">
            <v>0</v>
          </cell>
          <cell r="M27">
            <v>2299</v>
          </cell>
          <cell r="N27">
            <v>0</v>
          </cell>
          <cell r="O27">
            <v>1328</v>
          </cell>
          <cell r="P27">
            <v>2400</v>
          </cell>
          <cell r="Q27">
            <v>1570</v>
          </cell>
        </row>
        <row r="28">
          <cell r="B28">
            <v>1100</v>
          </cell>
          <cell r="E28">
            <v>1505</v>
          </cell>
          <cell r="F28">
            <v>0</v>
          </cell>
          <cell r="G28">
            <v>1580</v>
          </cell>
          <cell r="I28">
            <v>1580</v>
          </cell>
          <cell r="L28">
            <v>0</v>
          </cell>
          <cell r="M28">
            <v>1371</v>
          </cell>
          <cell r="N28">
            <v>1700</v>
          </cell>
          <cell r="O28">
            <v>0</v>
          </cell>
          <cell r="P28">
            <v>2100</v>
          </cell>
          <cell r="Q28">
            <v>2091</v>
          </cell>
        </row>
        <row r="29">
          <cell r="B29">
            <v>800</v>
          </cell>
          <cell r="E29">
            <v>0</v>
          </cell>
          <cell r="F29">
            <v>942</v>
          </cell>
          <cell r="G29">
            <v>882</v>
          </cell>
          <cell r="I29">
            <v>882</v>
          </cell>
          <cell r="L29">
            <v>1074</v>
          </cell>
          <cell r="M29">
            <v>717</v>
          </cell>
          <cell r="N29">
            <v>780</v>
          </cell>
          <cell r="O29">
            <v>910</v>
          </cell>
          <cell r="P29">
            <v>700</v>
          </cell>
          <cell r="Q29">
            <v>665</v>
          </cell>
        </row>
        <row r="30">
          <cell r="B30">
            <v>3100</v>
          </cell>
          <cell r="E30">
            <v>5400</v>
          </cell>
          <cell r="F30">
            <v>6751</v>
          </cell>
          <cell r="G30">
            <v>6906</v>
          </cell>
          <cell r="I30">
            <v>6906</v>
          </cell>
          <cell r="L30">
            <v>6109</v>
          </cell>
          <cell r="M30">
            <v>7170</v>
          </cell>
          <cell r="N30">
            <v>6800</v>
          </cell>
          <cell r="O30">
            <v>6728</v>
          </cell>
          <cell r="P30">
            <v>6500</v>
          </cell>
          <cell r="Q30">
            <v>0</v>
          </cell>
        </row>
        <row r="31">
          <cell r="B31">
            <v>1600</v>
          </cell>
          <cell r="E31">
            <v>0</v>
          </cell>
          <cell r="F31">
            <v>2346</v>
          </cell>
          <cell r="G31">
            <v>2254</v>
          </cell>
          <cell r="I31">
            <v>2254</v>
          </cell>
          <cell r="L31">
            <v>3256</v>
          </cell>
          <cell r="M31">
            <v>2142</v>
          </cell>
          <cell r="N31">
            <v>2180</v>
          </cell>
          <cell r="O31">
            <v>2386</v>
          </cell>
          <cell r="P31">
            <v>0</v>
          </cell>
          <cell r="Q31">
            <v>0</v>
          </cell>
        </row>
      </sheetData>
      <sheetData sheetId="1">
        <row r="5">
          <cell r="B5" t="str">
            <v>ANG</v>
          </cell>
          <cell r="C5" t="str">
            <v>HPL</v>
          </cell>
          <cell r="D5" t="str">
            <v>ANH</v>
          </cell>
          <cell r="E5" t="str">
            <v>WSH</v>
          </cell>
          <cell r="F5" t="str">
            <v>NWT</v>
          </cell>
          <cell r="G5" t="str">
            <v>NBN</v>
          </cell>
          <cell r="H5" t="str">
            <v>NEW</v>
          </cell>
          <cell r="I5" t="str">
            <v>NNE</v>
          </cell>
          <cell r="J5" t="str">
            <v>ESK</v>
          </cell>
          <cell r="K5" t="str">
            <v>NES</v>
          </cell>
          <cell r="L5" t="str">
            <v>SVT</v>
          </cell>
          <cell r="M5" t="str">
            <v>SWT</v>
          </cell>
          <cell r="N5" t="str">
            <v>SRN</v>
          </cell>
          <cell r="O5" t="str">
            <v>TMS</v>
          </cell>
          <cell r="P5" t="str">
            <v>WSX</v>
          </cell>
          <cell r="Q5" t="str">
            <v>YKS</v>
          </cell>
          <cell r="R5" t="str">
            <v>YRK</v>
          </cell>
          <cell r="S5" t="str">
            <v>YKY</v>
          </cell>
          <cell r="T5" t="str">
            <v>BWH</v>
          </cell>
          <cell r="U5" t="str">
            <v>BRL</v>
          </cell>
          <cell r="V5" t="str">
            <v>CAM</v>
          </cell>
          <cell r="W5" t="str">
            <v>CHR</v>
          </cell>
          <cell r="X5" t="str">
            <v>WRX</v>
          </cell>
          <cell r="Y5" t="str">
            <v>DVW</v>
          </cell>
          <cell r="Z5" t="str">
            <v>FLK</v>
          </cell>
          <cell r="AA5" t="str">
            <v>MKT</v>
          </cell>
          <cell r="AB5" t="str">
            <v>PRT</v>
          </cell>
          <cell r="AC5" t="str">
            <v>MSN</v>
          </cell>
          <cell r="AD5" t="str">
            <v>SEW</v>
          </cell>
          <cell r="AE5" t="str">
            <v>MSE</v>
          </cell>
          <cell r="AF5" t="str">
            <v>SST</v>
          </cell>
          <cell r="AG5" t="str">
            <v>SUT</v>
          </cell>
          <cell r="AH5" t="str">
            <v>ESY</v>
          </cell>
          <cell r="AI5" t="str">
            <v>SES</v>
          </cell>
          <cell r="AJ5" t="str">
            <v>THD</v>
          </cell>
          <cell r="AK5" t="str">
            <v>TVW</v>
          </cell>
          <cell r="AL5" t="str">
            <v>NSY</v>
          </cell>
          <cell r="AM5" t="str">
            <v>TVN</v>
          </cell>
        </row>
        <row r="6">
          <cell r="B6">
            <v>36.1</v>
          </cell>
          <cell r="C6">
            <v>44</v>
          </cell>
          <cell r="F6">
            <v>46.1</v>
          </cell>
          <cell r="I6">
            <v>44.2</v>
          </cell>
          <cell r="J6">
            <v>48</v>
          </cell>
          <cell r="L6">
            <v>50</v>
          </cell>
          <cell r="M6">
            <v>38.5</v>
          </cell>
          <cell r="N6">
            <v>53.8</v>
          </cell>
          <cell r="O6">
            <v>52</v>
          </cell>
          <cell r="P6">
            <v>30.5</v>
          </cell>
          <cell r="Q6">
            <v>40.200000000000003</v>
          </cell>
          <cell r="R6">
            <v>32.6</v>
          </cell>
          <cell r="T6">
            <v>37.299999999999997</v>
          </cell>
          <cell r="U6">
            <v>34.700000000000003</v>
          </cell>
          <cell r="V6">
            <v>29.09</v>
          </cell>
          <cell r="Y6">
            <v>22.8</v>
          </cell>
          <cell r="Z6">
            <v>58.7</v>
          </cell>
          <cell r="AA6">
            <v>57</v>
          </cell>
          <cell r="AB6">
            <v>38.69</v>
          </cell>
          <cell r="AE6">
            <v>55.51</v>
          </cell>
          <cell r="AF6">
            <v>53.46</v>
          </cell>
          <cell r="AI6">
            <v>30.3</v>
          </cell>
          <cell r="AJ6">
            <v>58.7</v>
          </cell>
          <cell r="AK6">
            <v>58.7</v>
          </cell>
          <cell r="AL6">
            <v>58.7</v>
          </cell>
        </row>
        <row r="7">
          <cell r="B7">
            <v>52.1</v>
          </cell>
          <cell r="C7">
            <v>61</v>
          </cell>
          <cell r="I7">
            <v>92</v>
          </cell>
          <cell r="J7">
            <v>75</v>
          </cell>
          <cell r="L7">
            <v>67.400000000000006</v>
          </cell>
          <cell r="M7">
            <v>52.6</v>
          </cell>
          <cell r="N7">
            <v>65</v>
          </cell>
          <cell r="O7">
            <v>99</v>
          </cell>
          <cell r="P7">
            <v>47.6</v>
          </cell>
          <cell r="Q7">
            <v>58.8</v>
          </cell>
          <cell r="R7">
            <v>57.2</v>
          </cell>
          <cell r="T7">
            <v>51.4</v>
          </cell>
          <cell r="U7">
            <v>88.1</v>
          </cell>
          <cell r="V7">
            <v>47.22</v>
          </cell>
          <cell r="Y7">
            <v>64.7</v>
          </cell>
          <cell r="Z7">
            <v>70.2</v>
          </cell>
          <cell r="AA7">
            <v>108.4</v>
          </cell>
          <cell r="AB7">
            <v>72.7</v>
          </cell>
          <cell r="AE7">
            <v>84.26</v>
          </cell>
          <cell r="AF7">
            <v>77.16</v>
          </cell>
          <cell r="AI7">
            <v>48.5</v>
          </cell>
          <cell r="AJ7">
            <v>70.2</v>
          </cell>
          <cell r="AK7">
            <v>70.2</v>
          </cell>
          <cell r="AL7">
            <v>70.2</v>
          </cell>
        </row>
        <row r="8">
          <cell r="B8">
            <v>110</v>
          </cell>
          <cell r="F8">
            <v>154.9</v>
          </cell>
          <cell r="I8">
            <v>66.900000000000006</v>
          </cell>
          <cell r="J8">
            <v>130</v>
          </cell>
          <cell r="L8">
            <v>122.5</v>
          </cell>
          <cell r="M8">
            <v>119.7</v>
          </cell>
          <cell r="N8">
            <v>128.6</v>
          </cell>
          <cell r="O8">
            <v>153</v>
          </cell>
          <cell r="P8">
            <v>77</v>
          </cell>
          <cell r="Q8">
            <v>114</v>
          </cell>
          <cell r="T8">
            <v>93.8</v>
          </cell>
          <cell r="U8">
            <v>122.1</v>
          </cell>
          <cell r="V8">
            <v>100.2</v>
          </cell>
          <cell r="Y8">
            <v>72.400000000000006</v>
          </cell>
          <cell r="Z8">
            <v>102.5</v>
          </cell>
          <cell r="AA8">
            <v>146.30000000000001</v>
          </cell>
          <cell r="AF8">
            <v>148.80000000000001</v>
          </cell>
          <cell r="AI8">
            <v>61.67</v>
          </cell>
          <cell r="AJ8">
            <v>102.5</v>
          </cell>
          <cell r="AK8">
            <v>102.5</v>
          </cell>
          <cell r="AL8">
            <v>102.5</v>
          </cell>
        </row>
        <row r="9">
          <cell r="B9">
            <v>78</v>
          </cell>
          <cell r="C9">
            <v>60</v>
          </cell>
          <cell r="E9">
            <v>78.900000000000006</v>
          </cell>
          <cell r="F9">
            <v>71.8</v>
          </cell>
          <cell r="I9">
            <v>96.1</v>
          </cell>
          <cell r="J9">
            <v>0</v>
          </cell>
          <cell r="L9">
            <v>80</v>
          </cell>
          <cell r="M9">
            <v>77.8</v>
          </cell>
          <cell r="N9">
            <v>96.3</v>
          </cell>
          <cell r="O9">
            <v>107</v>
          </cell>
          <cell r="P9">
            <v>69.3</v>
          </cell>
          <cell r="Q9">
            <v>71</v>
          </cell>
          <cell r="R9">
            <v>81.900000000000006</v>
          </cell>
          <cell r="T9">
            <v>88.5</v>
          </cell>
          <cell r="U9">
            <v>83</v>
          </cell>
          <cell r="V9">
            <v>76.95</v>
          </cell>
          <cell r="Y9">
            <v>81</v>
          </cell>
          <cell r="Z9">
            <v>72.8</v>
          </cell>
          <cell r="AA9">
            <v>95.6</v>
          </cell>
          <cell r="AB9">
            <v>80.900002000000001</v>
          </cell>
          <cell r="AE9">
            <v>95.27</v>
          </cell>
          <cell r="AF9">
            <v>76.569999999999993</v>
          </cell>
          <cell r="AI9">
            <v>67.88</v>
          </cell>
          <cell r="AJ9">
            <v>72.8</v>
          </cell>
          <cell r="AK9">
            <v>72.8</v>
          </cell>
          <cell r="AL9">
            <v>72.8</v>
          </cell>
        </row>
        <row r="10">
          <cell r="B10">
            <v>101.3</v>
          </cell>
          <cell r="C10">
            <v>77</v>
          </cell>
          <cell r="E10">
            <v>115.2</v>
          </cell>
          <cell r="I10">
            <v>139.30000000000001</v>
          </cell>
          <cell r="J10">
            <v>0</v>
          </cell>
          <cell r="L10">
            <v>105</v>
          </cell>
          <cell r="M10">
            <v>109.4</v>
          </cell>
          <cell r="N10">
            <v>121.6</v>
          </cell>
          <cell r="O10">
            <v>159</v>
          </cell>
          <cell r="P10">
            <v>92.1</v>
          </cell>
          <cell r="Q10">
            <v>99.9</v>
          </cell>
          <cell r="R10">
            <v>150.30000000000001</v>
          </cell>
          <cell r="T10">
            <v>135.4</v>
          </cell>
          <cell r="U10">
            <v>148.5</v>
          </cell>
          <cell r="V10">
            <v>82.71</v>
          </cell>
          <cell r="Y10">
            <v>101.6</v>
          </cell>
          <cell r="Z10">
            <v>95.6</v>
          </cell>
          <cell r="AA10">
            <v>151.5</v>
          </cell>
          <cell r="AB10">
            <v>118.5</v>
          </cell>
          <cell r="AE10">
            <v>125.2</v>
          </cell>
          <cell r="AF10">
            <v>107.17</v>
          </cell>
          <cell r="AI10">
            <v>95.21</v>
          </cell>
          <cell r="AJ10">
            <v>95.6</v>
          </cell>
          <cell r="AK10">
            <v>95.6</v>
          </cell>
          <cell r="AL10">
            <v>95.6</v>
          </cell>
        </row>
        <row r="11">
          <cell r="B11">
            <v>190</v>
          </cell>
          <cell r="E11">
            <v>288.5</v>
          </cell>
          <cell r="F11">
            <v>254.8</v>
          </cell>
          <cell r="I11">
            <v>122.5</v>
          </cell>
          <cell r="J11">
            <v>0</v>
          </cell>
          <cell r="L11">
            <v>182.1</v>
          </cell>
          <cell r="M11">
            <v>213.3</v>
          </cell>
          <cell r="N11">
            <v>212</v>
          </cell>
          <cell r="O11">
            <v>237</v>
          </cell>
          <cell r="Q11">
            <v>241.2</v>
          </cell>
          <cell r="T11">
            <v>246.7</v>
          </cell>
          <cell r="U11">
            <v>211.7</v>
          </cell>
          <cell r="V11">
            <v>168.53</v>
          </cell>
          <cell r="Y11">
            <v>108.9</v>
          </cell>
          <cell r="Z11">
            <v>132.6</v>
          </cell>
          <cell r="AA11">
            <v>189.9</v>
          </cell>
          <cell r="AF11">
            <v>235.69</v>
          </cell>
          <cell r="AI11">
            <v>109.82</v>
          </cell>
          <cell r="AJ11">
            <v>132.6</v>
          </cell>
          <cell r="AK11">
            <v>132.6</v>
          </cell>
          <cell r="AL11">
            <v>132.6</v>
          </cell>
        </row>
        <row r="12">
          <cell r="E12">
            <v>40</v>
          </cell>
          <cell r="I12">
            <v>32.1</v>
          </cell>
          <cell r="J12">
            <v>38</v>
          </cell>
          <cell r="L12">
            <v>35.5</v>
          </cell>
          <cell r="M12">
            <v>38.799999999999997</v>
          </cell>
          <cell r="N12">
            <v>38.9</v>
          </cell>
          <cell r="O12">
            <v>32.200000000000003</v>
          </cell>
          <cell r="P12">
            <v>34.799999999999997</v>
          </cell>
          <cell r="Q12">
            <v>37.9</v>
          </cell>
          <cell r="T12">
            <v>45.4</v>
          </cell>
          <cell r="U12">
            <v>0</v>
          </cell>
          <cell r="V12">
            <v>0</v>
          </cell>
          <cell r="Y12">
            <v>39.1</v>
          </cell>
          <cell r="Z12">
            <v>43</v>
          </cell>
          <cell r="AA12">
            <v>37.6</v>
          </cell>
          <cell r="AE12">
            <v>33</v>
          </cell>
          <cell r="AF12">
            <v>0</v>
          </cell>
          <cell r="AJ12">
            <v>43</v>
          </cell>
          <cell r="AK12">
            <v>43</v>
          </cell>
          <cell r="AL12">
            <v>43</v>
          </cell>
        </row>
        <row r="13">
          <cell r="B13">
            <v>157000</v>
          </cell>
          <cell r="E13">
            <v>8500</v>
          </cell>
          <cell r="I13">
            <v>0</v>
          </cell>
          <cell r="J13">
            <v>90200</v>
          </cell>
          <cell r="L13">
            <v>86001</v>
          </cell>
          <cell r="M13">
            <v>0</v>
          </cell>
          <cell r="N13">
            <v>105252</v>
          </cell>
          <cell r="O13">
            <v>158046.29999999999</v>
          </cell>
          <cell r="Q13">
            <v>0</v>
          </cell>
          <cell r="R13">
            <v>131000</v>
          </cell>
          <cell r="T13">
            <v>61435.5</v>
          </cell>
          <cell r="U13">
            <v>0</v>
          </cell>
          <cell r="V13">
            <v>0</v>
          </cell>
          <cell r="Z13">
            <v>0</v>
          </cell>
          <cell r="AF13">
            <v>0</v>
          </cell>
          <cell r="AJ13">
            <v>0</v>
          </cell>
          <cell r="AK13">
            <v>0</v>
          </cell>
        </row>
        <row r="14">
          <cell r="B14">
            <v>51400</v>
          </cell>
          <cell r="I14">
            <v>0</v>
          </cell>
          <cell r="J14">
            <v>0</v>
          </cell>
          <cell r="M14">
            <v>67428</v>
          </cell>
          <cell r="N14">
            <v>88189</v>
          </cell>
          <cell r="O14">
            <v>80709.2</v>
          </cell>
          <cell r="P14">
            <v>68800</v>
          </cell>
          <cell r="Q14">
            <v>56243.6</v>
          </cell>
          <cell r="T14">
            <v>102546.5</v>
          </cell>
          <cell r="U14">
            <v>0</v>
          </cell>
          <cell r="V14">
            <v>73.62</v>
          </cell>
          <cell r="Z14">
            <v>0</v>
          </cell>
          <cell r="AF14">
            <v>0</v>
          </cell>
          <cell r="AJ14">
            <v>37773</v>
          </cell>
          <cell r="AK14">
            <v>37773</v>
          </cell>
        </row>
        <row r="15">
          <cell r="B15">
            <v>77665</v>
          </cell>
          <cell r="E15">
            <v>113742</v>
          </cell>
          <cell r="F15">
            <v>134766.9</v>
          </cell>
          <cell r="I15">
            <v>112343.3</v>
          </cell>
          <cell r="J15">
            <v>82000</v>
          </cell>
          <cell r="L15">
            <v>78466.070000000007</v>
          </cell>
          <cell r="M15">
            <v>113630</v>
          </cell>
          <cell r="N15">
            <v>116291</v>
          </cell>
          <cell r="O15">
            <v>113945.8</v>
          </cell>
          <cell r="P15">
            <v>94700</v>
          </cell>
          <cell r="Q15">
            <v>108949.6</v>
          </cell>
          <cell r="T15">
            <v>90329.7</v>
          </cell>
          <cell r="U15">
            <v>104360</v>
          </cell>
          <cell r="V15">
            <v>0</v>
          </cell>
          <cell r="Z15">
            <v>0</v>
          </cell>
          <cell r="AF15">
            <v>0</v>
          </cell>
          <cell r="AJ15">
            <v>91456</v>
          </cell>
          <cell r="AK15">
            <v>91456</v>
          </cell>
          <cell r="AL15">
            <v>91456</v>
          </cell>
        </row>
        <row r="16">
          <cell r="B16">
            <v>9667</v>
          </cell>
          <cell r="E16">
            <v>10786</v>
          </cell>
          <cell r="F16">
            <v>18587.2</v>
          </cell>
          <cell r="I16">
            <v>9317</v>
          </cell>
          <cell r="J16">
            <v>0</v>
          </cell>
          <cell r="L16">
            <v>10301.69</v>
          </cell>
          <cell r="M16">
            <v>11281</v>
          </cell>
          <cell r="N16">
            <v>12263</v>
          </cell>
          <cell r="O16">
            <v>13529.8</v>
          </cell>
          <cell r="P16">
            <v>8510</v>
          </cell>
          <cell r="Q16">
            <v>6686.8</v>
          </cell>
          <cell r="R16">
            <v>10153</v>
          </cell>
          <cell r="U16">
            <v>12438</v>
          </cell>
          <cell r="V16">
            <v>11.378</v>
          </cell>
          <cell r="Y16">
            <v>7537.34</v>
          </cell>
          <cell r="Z16">
            <v>0</v>
          </cell>
          <cell r="AA16">
            <v>19811.099999999999</v>
          </cell>
          <cell r="AF16">
            <v>0</v>
          </cell>
          <cell r="AI16">
            <v>10738</v>
          </cell>
          <cell r="AJ16">
            <v>15153</v>
          </cell>
          <cell r="AK16">
            <v>15153</v>
          </cell>
          <cell r="AL16">
            <v>15153</v>
          </cell>
        </row>
        <row r="17">
          <cell r="B17">
            <v>680</v>
          </cell>
          <cell r="F17">
            <v>559.29999999999995</v>
          </cell>
          <cell r="I17">
            <v>0</v>
          </cell>
          <cell r="J17">
            <v>2100</v>
          </cell>
          <cell r="L17">
            <v>1726</v>
          </cell>
          <cell r="M17">
            <v>928.9</v>
          </cell>
          <cell r="N17">
            <v>1376</v>
          </cell>
          <cell r="O17">
            <v>647.4</v>
          </cell>
          <cell r="P17">
            <v>920</v>
          </cell>
          <cell r="Q17">
            <v>609.5</v>
          </cell>
          <cell r="T17">
            <v>1043.21</v>
          </cell>
          <cell r="U17">
            <v>289</v>
          </cell>
          <cell r="V17">
            <v>0</v>
          </cell>
          <cell r="Z17">
            <v>901</v>
          </cell>
          <cell r="AF17">
            <v>1.4</v>
          </cell>
          <cell r="AI17">
            <v>1232</v>
          </cell>
          <cell r="AJ17">
            <v>901</v>
          </cell>
          <cell r="AK17">
            <v>901</v>
          </cell>
        </row>
        <row r="18">
          <cell r="B18">
            <v>421</v>
          </cell>
          <cell r="E18">
            <v>901</v>
          </cell>
          <cell r="F18">
            <v>218.2</v>
          </cell>
          <cell r="I18">
            <v>150.30000000000001</v>
          </cell>
          <cell r="J18">
            <v>244</v>
          </cell>
          <cell r="M18">
            <v>512</v>
          </cell>
          <cell r="N18">
            <v>221.4</v>
          </cell>
          <cell r="O18">
            <v>417.4</v>
          </cell>
          <cell r="P18">
            <v>280</v>
          </cell>
          <cell r="Q18">
            <v>95</v>
          </cell>
          <cell r="R18">
            <v>258.3</v>
          </cell>
          <cell r="T18">
            <v>165.1</v>
          </cell>
          <cell r="U18">
            <v>282</v>
          </cell>
          <cell r="V18">
            <v>0</v>
          </cell>
          <cell r="Z18">
            <v>0</v>
          </cell>
          <cell r="AF18">
            <v>0</v>
          </cell>
          <cell r="AJ18">
            <v>353</v>
          </cell>
          <cell r="AK18">
            <v>353</v>
          </cell>
          <cell r="AL18">
            <v>353</v>
          </cell>
        </row>
        <row r="19">
          <cell r="B19">
            <v>104</v>
          </cell>
          <cell r="F19">
            <v>140.30000000000001</v>
          </cell>
          <cell r="I19">
            <v>126.3</v>
          </cell>
          <cell r="L19">
            <v>159</v>
          </cell>
          <cell r="M19">
            <v>94.1</v>
          </cell>
          <cell r="N19">
            <v>143.19999999999999</v>
          </cell>
          <cell r="O19">
            <v>74.099999999999994</v>
          </cell>
          <cell r="P19">
            <v>75</v>
          </cell>
          <cell r="Q19">
            <v>84.6</v>
          </cell>
        </row>
        <row r="20">
          <cell r="B20">
            <v>167</v>
          </cell>
          <cell r="F20">
            <v>148.30000000000001</v>
          </cell>
          <cell r="I20">
            <v>155.4</v>
          </cell>
          <cell r="L20">
            <v>214.8</v>
          </cell>
          <cell r="M20">
            <v>162.69999999999999</v>
          </cell>
          <cell r="N20">
            <v>185.7</v>
          </cell>
          <cell r="O20">
            <v>124.8</v>
          </cell>
          <cell r="P20">
            <v>130</v>
          </cell>
          <cell r="Q20">
            <v>162.19999999999999</v>
          </cell>
        </row>
        <row r="21">
          <cell r="B21">
            <v>267</v>
          </cell>
          <cell r="F21">
            <v>218.2</v>
          </cell>
          <cell r="I21">
            <v>238</v>
          </cell>
          <cell r="L21">
            <v>395.4</v>
          </cell>
          <cell r="M21">
            <v>242.3</v>
          </cell>
          <cell r="N21">
            <v>235.1</v>
          </cell>
          <cell r="O21">
            <v>208.3</v>
          </cell>
          <cell r="Q21">
            <v>0</v>
          </cell>
        </row>
        <row r="22">
          <cell r="B22">
            <v>188</v>
          </cell>
          <cell r="E22">
            <v>172.5</v>
          </cell>
          <cell r="F22">
            <v>137.1</v>
          </cell>
          <cell r="I22">
            <v>214</v>
          </cell>
          <cell r="L22">
            <v>219.8</v>
          </cell>
          <cell r="M22">
            <v>0</v>
          </cell>
          <cell r="N22">
            <v>224.8</v>
          </cell>
          <cell r="O22">
            <v>186.4</v>
          </cell>
          <cell r="P22">
            <v>155</v>
          </cell>
          <cell r="Q22">
            <v>0</v>
          </cell>
        </row>
        <row r="23">
          <cell r="B23">
            <v>248</v>
          </cell>
          <cell r="E23">
            <v>241.2</v>
          </cell>
          <cell r="F23">
            <v>190.2</v>
          </cell>
          <cell r="I23">
            <v>244.9</v>
          </cell>
          <cell r="L23">
            <v>268.10000000000002</v>
          </cell>
          <cell r="M23">
            <v>0</v>
          </cell>
          <cell r="N23">
            <v>269.60000000000002</v>
          </cell>
          <cell r="O23">
            <v>312</v>
          </cell>
          <cell r="P23">
            <v>215</v>
          </cell>
          <cell r="Q23">
            <v>0</v>
          </cell>
        </row>
        <row r="24">
          <cell r="B24">
            <v>414</v>
          </cell>
          <cell r="E24">
            <v>336.1</v>
          </cell>
          <cell r="F24">
            <v>328.3</v>
          </cell>
          <cell r="I24">
            <v>380.4</v>
          </cell>
          <cell r="L24">
            <v>399.5</v>
          </cell>
          <cell r="M24">
            <v>0</v>
          </cell>
          <cell r="N24">
            <v>363.5</v>
          </cell>
          <cell r="O24">
            <v>521.79999999999995</v>
          </cell>
          <cell r="Q24">
            <v>0</v>
          </cell>
        </row>
        <row r="25">
          <cell r="I25">
            <v>81.400000000000006</v>
          </cell>
          <cell r="L25">
            <v>163.69999999999999</v>
          </cell>
          <cell r="M25">
            <v>0</v>
          </cell>
          <cell r="N25">
            <v>0</v>
          </cell>
          <cell r="O25">
            <v>139</v>
          </cell>
          <cell r="P25">
            <v>150</v>
          </cell>
          <cell r="Q25">
            <v>241.9</v>
          </cell>
        </row>
        <row r="26">
          <cell r="B26">
            <v>450</v>
          </cell>
          <cell r="F26">
            <v>341.9</v>
          </cell>
          <cell r="I26">
            <v>377.6</v>
          </cell>
          <cell r="M26">
            <v>371398</v>
          </cell>
          <cell r="N26">
            <v>727</v>
          </cell>
          <cell r="O26">
            <v>230000</v>
          </cell>
          <cell r="P26">
            <v>279000</v>
          </cell>
          <cell r="Q26">
            <v>480</v>
          </cell>
        </row>
        <row r="27">
          <cell r="B27">
            <v>1768.2</v>
          </cell>
          <cell r="E27">
            <v>4187</v>
          </cell>
          <cell r="F27">
            <v>1754</v>
          </cell>
          <cell r="I27">
            <v>864.3</v>
          </cell>
          <cell r="M27">
            <v>1803</v>
          </cell>
          <cell r="N27">
            <v>0</v>
          </cell>
          <cell r="O27">
            <v>2057.5</v>
          </cell>
          <cell r="P27">
            <v>2200</v>
          </cell>
          <cell r="Q27">
            <v>1426.8</v>
          </cell>
        </row>
        <row r="28">
          <cell r="B28">
            <v>1402</v>
          </cell>
          <cell r="F28">
            <v>2623</v>
          </cell>
          <cell r="I28">
            <v>1746.9</v>
          </cell>
          <cell r="M28">
            <v>1369</v>
          </cell>
          <cell r="N28">
            <v>1861</v>
          </cell>
          <cell r="P28">
            <v>2000</v>
          </cell>
          <cell r="Q28">
            <v>2269</v>
          </cell>
        </row>
        <row r="29">
          <cell r="B29">
            <v>941</v>
          </cell>
          <cell r="F29">
            <v>972</v>
          </cell>
          <cell r="I29">
            <v>641.5</v>
          </cell>
          <cell r="L29">
            <v>1155</v>
          </cell>
          <cell r="M29">
            <v>680</v>
          </cell>
          <cell r="N29">
            <v>728</v>
          </cell>
          <cell r="O29">
            <v>1169.4000000000001</v>
          </cell>
          <cell r="P29">
            <v>815</v>
          </cell>
          <cell r="Q29">
            <v>691.2</v>
          </cell>
        </row>
        <row r="30">
          <cell r="B30">
            <v>4788</v>
          </cell>
          <cell r="E30">
            <v>5309.5</v>
          </cell>
          <cell r="F30">
            <v>6649</v>
          </cell>
          <cell r="I30">
            <v>7114.6</v>
          </cell>
          <cell r="L30">
            <v>6426.88</v>
          </cell>
          <cell r="M30">
            <v>6020</v>
          </cell>
          <cell r="N30">
            <v>6893</v>
          </cell>
          <cell r="O30">
            <v>7029.5</v>
          </cell>
          <cell r="P30">
            <v>6600</v>
          </cell>
          <cell r="Q30">
            <v>0</v>
          </cell>
        </row>
        <row r="31">
          <cell r="B31">
            <v>1879</v>
          </cell>
          <cell r="F31">
            <v>2142</v>
          </cell>
          <cell r="I31">
            <v>2098</v>
          </cell>
          <cell r="L31">
            <v>2594</v>
          </cell>
          <cell r="M31">
            <v>2016</v>
          </cell>
          <cell r="N31">
            <v>2007</v>
          </cell>
          <cell r="O31">
            <v>2114.6999999999998</v>
          </cell>
          <cell r="Q31">
            <v>0</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rBP"/>
      <sheetName val="DD-enh2"/>
      <sheetName val="DD-early2"/>
      <sheetName val="DD-other14"/>
      <sheetName val="CIS RCV"/>
      <sheetName val="FDs"/>
      <sheetName val="WSH"/>
      <sheetName val="NES"/>
      <sheetName val="SWT"/>
      <sheetName val="AFW"/>
      <sheetName val="SBW"/>
      <sheetName val="SES"/>
      <sheetName val="SVT"/>
      <sheetName val="YKY"/>
      <sheetName val="DVW"/>
      <sheetName val="PRT"/>
      <sheetName val="SSC"/>
      <sheetName val="ANH"/>
      <sheetName val="SEW"/>
      <sheetName val="SRN"/>
      <sheetName val="WSX"/>
      <sheetName val="TMS"/>
      <sheetName val="UU"/>
      <sheetName val="BRL"/>
      <sheetName val="FD Intervention tracker data"/>
    </sheetNames>
    <sheetDataSet>
      <sheetData sheetId="0">
        <row r="39">
          <cell r="E39" t="str">
            <v>SBW</v>
          </cell>
        </row>
      </sheetData>
      <sheetData sheetId="1">
        <row r="39">
          <cell r="B39" t="str">
            <v>Wholesale water revenue - with legacy adjustments</v>
          </cell>
        </row>
        <row r="65">
          <cell r="E65" t="str">
            <v>ANH</v>
          </cell>
          <cell r="F65">
            <v>1.4599424432238599</v>
          </cell>
          <cell r="G65">
            <v>1.4599424432238599</v>
          </cell>
          <cell r="H65">
            <v>1.4599424432238599</v>
          </cell>
          <cell r="I65">
            <v>1.4599424432238599</v>
          </cell>
          <cell r="J65">
            <v>1.4599424432238599</v>
          </cell>
          <cell r="K65">
            <v>7.2997122161192998</v>
          </cell>
        </row>
        <row r="66">
          <cell r="E66" t="str">
            <v>WSH</v>
          </cell>
          <cell r="F66">
            <v>0.32200000000000001</v>
          </cell>
          <cell r="G66">
            <v>0.32200000000000001</v>
          </cell>
          <cell r="H66">
            <v>0.32200000000000001</v>
          </cell>
          <cell r="I66">
            <v>0.32200000000000001</v>
          </cell>
          <cell r="J66">
            <v>0.32200000000000001</v>
          </cell>
          <cell r="K66">
            <v>1.61</v>
          </cell>
        </row>
        <row r="67">
          <cell r="E67" t="str">
            <v>NES</v>
          </cell>
          <cell r="F67">
            <v>0.85470000000000002</v>
          </cell>
          <cell r="G67">
            <v>0.85470000000000002</v>
          </cell>
          <cell r="H67">
            <v>0.85470000000000002</v>
          </cell>
          <cell r="I67">
            <v>0.85470000000000002</v>
          </cell>
          <cell r="J67">
            <v>0.85470000000000002</v>
          </cell>
          <cell r="K67">
            <v>4.2735000000000003</v>
          </cell>
        </row>
        <row r="68">
          <cell r="E68" t="str">
            <v>SVT</v>
          </cell>
          <cell r="F68">
            <v>0</v>
          </cell>
          <cell r="G68">
            <v>0</v>
          </cell>
          <cell r="H68">
            <v>0</v>
          </cell>
          <cell r="I68">
            <v>0</v>
          </cell>
          <cell r="J68">
            <v>0</v>
          </cell>
          <cell r="K68">
            <v>0</v>
          </cell>
        </row>
        <row r="69">
          <cell r="E69" t="str">
            <v>SWT</v>
          </cell>
          <cell r="F69">
            <v>-1.1200000000000001</v>
          </cell>
          <cell r="G69">
            <v>-1.1200000000000001</v>
          </cell>
          <cell r="H69">
            <v>-1.1200000000000001</v>
          </cell>
          <cell r="I69">
            <v>-1.1200000000000001</v>
          </cell>
          <cell r="J69">
            <v>-1.1200000000000001</v>
          </cell>
          <cell r="K69">
            <v>-5.6000000000000005</v>
          </cell>
        </row>
        <row r="70">
          <cell r="E70" t="str">
            <v>SRN</v>
          </cell>
          <cell r="F70">
            <v>-0.90671639789070002</v>
          </cell>
          <cell r="G70">
            <v>-0.90671639789070002</v>
          </cell>
          <cell r="H70">
            <v>-0.90671639789070002</v>
          </cell>
          <cell r="I70">
            <v>-0.90671639789070002</v>
          </cell>
          <cell r="J70">
            <v>-0.90671639789070002</v>
          </cell>
          <cell r="K70">
            <v>-4.5335819894535003</v>
          </cell>
        </row>
        <row r="71">
          <cell r="E71" t="str">
            <v>TMS</v>
          </cell>
          <cell r="F71">
            <v>-7.1514239466469798</v>
          </cell>
          <cell r="G71">
            <v>-7.1514239466469798</v>
          </cell>
          <cell r="H71">
            <v>-7.1514239466469798</v>
          </cell>
          <cell r="I71">
            <v>-7.1514239466469798</v>
          </cell>
          <cell r="J71">
            <v>-7.1514239466469798</v>
          </cell>
          <cell r="K71">
            <v>-35.757119733234902</v>
          </cell>
        </row>
        <row r="72">
          <cell r="E72" t="str">
            <v>NWT</v>
          </cell>
          <cell r="F72">
            <v>0</v>
          </cell>
          <cell r="G72">
            <v>0</v>
          </cell>
          <cell r="H72">
            <v>0</v>
          </cell>
          <cell r="I72">
            <v>0</v>
          </cell>
          <cell r="J72">
            <v>0</v>
          </cell>
          <cell r="K72">
            <v>0</v>
          </cell>
        </row>
        <row r="73">
          <cell r="E73" t="str">
            <v>WSX</v>
          </cell>
          <cell r="F73">
            <v>0.90100000000000002</v>
          </cell>
          <cell r="G73">
            <v>0.90100000000000002</v>
          </cell>
          <cell r="H73">
            <v>0.90100000000000002</v>
          </cell>
          <cell r="I73">
            <v>0.90100000000000002</v>
          </cell>
          <cell r="J73">
            <v>0.90100000000000002</v>
          </cell>
          <cell r="K73">
            <v>4.5049999999999999</v>
          </cell>
        </row>
        <row r="74">
          <cell r="E74" t="str">
            <v>YKY</v>
          </cell>
          <cell r="F74">
            <v>0</v>
          </cell>
          <cell r="G74">
            <v>0</v>
          </cell>
          <cell r="H74">
            <v>0</v>
          </cell>
          <cell r="I74">
            <v>0</v>
          </cell>
          <cell r="J74">
            <v>0</v>
          </cell>
          <cell r="K74">
            <v>0</v>
          </cell>
        </row>
        <row r="75">
          <cell r="E75" t="str">
            <v>AFW</v>
          </cell>
          <cell r="F75">
            <v>0</v>
          </cell>
          <cell r="G75">
            <v>0</v>
          </cell>
          <cell r="H75">
            <v>0</v>
          </cell>
          <cell r="I75">
            <v>0</v>
          </cell>
          <cell r="J75">
            <v>0</v>
          </cell>
          <cell r="K75">
            <v>0</v>
          </cell>
        </row>
        <row r="76">
          <cell r="E76" t="str">
            <v>BRL</v>
          </cell>
          <cell r="F76">
            <v>0.48699999999999999</v>
          </cell>
          <cell r="G76">
            <v>0.48699999999999999</v>
          </cell>
          <cell r="H76">
            <v>0.48699999999999999</v>
          </cell>
          <cell r="I76">
            <v>0.48699999999999999</v>
          </cell>
          <cell r="J76">
            <v>0.48699999999999999</v>
          </cell>
          <cell r="K76">
            <v>2.4350000000000001</v>
          </cell>
        </row>
        <row r="77">
          <cell r="E77" t="str">
            <v>DVW</v>
          </cell>
          <cell r="F77">
            <v>-7.0000000000000001E-3</v>
          </cell>
          <cell r="G77">
            <v>-7.0000000000000001E-3</v>
          </cell>
          <cell r="H77">
            <v>-7.0000000000000001E-3</v>
          </cell>
          <cell r="I77">
            <v>-7.0000000000000001E-3</v>
          </cell>
          <cell r="J77">
            <v>-7.0000000000000001E-3</v>
          </cell>
          <cell r="K77">
            <v>-3.5000000000000003E-2</v>
          </cell>
        </row>
        <row r="78">
          <cell r="E78" t="str">
            <v>PRT</v>
          </cell>
          <cell r="F78">
            <v>-0.35</v>
          </cell>
          <cell r="G78">
            <v>-0.35099999999999998</v>
          </cell>
          <cell r="H78">
            <v>-0.35299999999999998</v>
          </cell>
          <cell r="I78">
            <v>-0.35499999999999998</v>
          </cell>
          <cell r="J78">
            <v>-0.35699999999999998</v>
          </cell>
          <cell r="K78">
            <v>-1.7659999999999998</v>
          </cell>
        </row>
        <row r="79">
          <cell r="E79" t="str">
            <v>SBW</v>
          </cell>
          <cell r="F79">
            <v>0.21</v>
          </cell>
          <cell r="G79">
            <v>0.21</v>
          </cell>
          <cell r="H79">
            <v>0.21</v>
          </cell>
          <cell r="I79">
            <v>0.21</v>
          </cell>
          <cell r="J79">
            <v>0.21</v>
          </cell>
          <cell r="K79">
            <v>1.05</v>
          </cell>
        </row>
        <row r="80">
          <cell r="E80" t="str">
            <v>SEW</v>
          </cell>
          <cell r="F80">
            <v>-0.55000000000000004</v>
          </cell>
          <cell r="G80">
            <v>-0.55000000000000004</v>
          </cell>
          <cell r="H80">
            <v>-0.55000000000000004</v>
          </cell>
          <cell r="I80">
            <v>-0.55000000000000004</v>
          </cell>
          <cell r="J80">
            <v>-0.55000000000000004</v>
          </cell>
          <cell r="K80">
            <v>-2.75</v>
          </cell>
        </row>
        <row r="81">
          <cell r="E81" t="str">
            <v>SSC</v>
          </cell>
          <cell r="F81">
            <v>0.56999999999999995</v>
          </cell>
          <cell r="G81">
            <v>0.56999999999999995</v>
          </cell>
          <cell r="H81">
            <v>0.56999999999999995</v>
          </cell>
          <cell r="I81">
            <v>0.56999999999999995</v>
          </cell>
          <cell r="J81">
            <v>0.56999999999999995</v>
          </cell>
          <cell r="K81">
            <v>2.8499999999999996</v>
          </cell>
        </row>
        <row r="82">
          <cell r="E82" t="str">
            <v>SST</v>
          </cell>
          <cell r="F82">
            <v>0.46</v>
          </cell>
          <cell r="G82">
            <v>0.46</v>
          </cell>
          <cell r="H82">
            <v>0.46</v>
          </cell>
          <cell r="I82">
            <v>0.46</v>
          </cell>
          <cell r="J82">
            <v>0.46</v>
          </cell>
          <cell r="K82">
            <v>2.3000000000000003</v>
          </cell>
        </row>
        <row r="83">
          <cell r="E83" t="str">
            <v>CAM</v>
          </cell>
          <cell r="F83">
            <v>0.11</v>
          </cell>
          <cell r="G83">
            <v>0.11</v>
          </cell>
          <cell r="H83">
            <v>0.11</v>
          </cell>
          <cell r="I83">
            <v>0.11</v>
          </cell>
          <cell r="J83">
            <v>0.11</v>
          </cell>
          <cell r="K83">
            <v>0.55000000000000004</v>
          </cell>
        </row>
        <row r="84">
          <cell r="E84" t="str">
            <v>SES</v>
          </cell>
          <cell r="F84">
            <v>0</v>
          </cell>
          <cell r="G84">
            <v>0</v>
          </cell>
          <cell r="H84">
            <v>0</v>
          </cell>
          <cell r="I84">
            <v>0</v>
          </cell>
          <cell r="J84">
            <v>0</v>
          </cell>
          <cell r="K84">
            <v>0</v>
          </cell>
        </row>
        <row r="85">
          <cell r="E85" t="str">
            <v>ANH</v>
          </cell>
          <cell r="F85">
            <v>-0.804811884799285</v>
          </cell>
          <cell r="G85">
            <v>-0.804811884799285</v>
          </cell>
          <cell r="H85">
            <v>-0.804811884799285</v>
          </cell>
          <cell r="I85">
            <v>-0.804811884799285</v>
          </cell>
          <cell r="J85">
            <v>-0.804811884799285</v>
          </cell>
          <cell r="K85">
            <v>-4.0240594239964249</v>
          </cell>
        </row>
        <row r="86">
          <cell r="E86" t="str">
            <v>WSH</v>
          </cell>
          <cell r="F86">
            <v>3.645</v>
          </cell>
          <cell r="G86">
            <v>3.645</v>
          </cell>
          <cell r="H86">
            <v>3.645</v>
          </cell>
          <cell r="I86">
            <v>3.645</v>
          </cell>
          <cell r="J86">
            <v>3.645</v>
          </cell>
          <cell r="K86">
            <v>18.225000000000001</v>
          </cell>
        </row>
        <row r="87">
          <cell r="E87" t="str">
            <v>NES</v>
          </cell>
          <cell r="F87">
            <v>5.1090408238604699</v>
          </cell>
          <cell r="G87">
            <v>5.1090408238604699</v>
          </cell>
          <cell r="H87">
            <v>5.1090408238604699</v>
          </cell>
          <cell r="I87">
            <v>5.1090408238604699</v>
          </cell>
          <cell r="J87">
            <v>5.1090408238604699</v>
          </cell>
          <cell r="K87">
            <v>25.545204119302348</v>
          </cell>
        </row>
        <row r="88">
          <cell r="E88" t="str">
            <v>SVT</v>
          </cell>
          <cell r="F88">
            <v>4.0241960455584396</v>
          </cell>
          <cell r="G88">
            <v>4.0241960455584396</v>
          </cell>
          <cell r="H88">
            <v>4.0241960455584396</v>
          </cell>
          <cell r="I88">
            <v>4.0241960455584396</v>
          </cell>
          <cell r="J88">
            <v>4.0241960455584396</v>
          </cell>
          <cell r="K88">
            <v>20.120980227792199</v>
          </cell>
        </row>
        <row r="89">
          <cell r="E89" t="str">
            <v>SWT</v>
          </cell>
          <cell r="F89">
            <v>1.159</v>
          </cell>
          <cell r="G89">
            <v>1.159</v>
          </cell>
          <cell r="H89">
            <v>1.159</v>
          </cell>
          <cell r="I89">
            <v>1.159</v>
          </cell>
          <cell r="J89">
            <v>1.159</v>
          </cell>
          <cell r="K89">
            <v>5.7949999999999999</v>
          </cell>
        </row>
        <row r="90">
          <cell r="E90" t="str">
            <v>SRN</v>
          </cell>
          <cell r="F90">
            <v>14.8168352000553</v>
          </cell>
          <cell r="G90">
            <v>14.8168352000553</v>
          </cell>
          <cell r="H90">
            <v>14.8168352000553</v>
          </cell>
          <cell r="I90">
            <v>14.8168352000553</v>
          </cell>
          <cell r="J90">
            <v>14.8168352000553</v>
          </cell>
          <cell r="K90">
            <v>74.0841760002765</v>
          </cell>
        </row>
        <row r="91">
          <cell r="E91" t="str">
            <v>TMS</v>
          </cell>
          <cell r="F91">
            <v>10.0918890323337</v>
          </cell>
          <cell r="G91">
            <v>10.0918890323337</v>
          </cell>
          <cell r="H91">
            <v>10.0918890323337</v>
          </cell>
          <cell r="I91">
            <v>10.0918890323337</v>
          </cell>
          <cell r="J91">
            <v>10.0918890323337</v>
          </cell>
          <cell r="K91">
            <v>50.459445161668498</v>
          </cell>
        </row>
        <row r="92">
          <cell r="E92" t="str">
            <v>NWT</v>
          </cell>
          <cell r="F92">
            <v>6.2721154912917099</v>
          </cell>
          <cell r="G92">
            <v>6.2721154912917099</v>
          </cell>
          <cell r="H92">
            <v>6.2721154912917099</v>
          </cell>
          <cell r="I92">
            <v>6.2721154912917099</v>
          </cell>
          <cell r="J92">
            <v>6.2721154912917099</v>
          </cell>
          <cell r="K92">
            <v>31.36057745645855</v>
          </cell>
        </row>
        <row r="93">
          <cell r="E93" t="str">
            <v>WSX</v>
          </cell>
          <cell r="F93">
            <v>1.115</v>
          </cell>
          <cell r="G93">
            <v>1.115</v>
          </cell>
          <cell r="H93">
            <v>1.115</v>
          </cell>
          <cell r="I93">
            <v>1.115</v>
          </cell>
          <cell r="J93">
            <v>1.115</v>
          </cell>
          <cell r="K93">
            <v>5.5750000000000002</v>
          </cell>
        </row>
        <row r="94">
          <cell r="E94" t="str">
            <v>YKY</v>
          </cell>
          <cell r="F94">
            <v>10.117000000000001</v>
          </cell>
          <cell r="G94">
            <v>10.117000000000001</v>
          </cell>
          <cell r="H94">
            <v>10.117000000000001</v>
          </cell>
          <cell r="I94">
            <v>10.117000000000001</v>
          </cell>
          <cell r="J94">
            <v>10.117000000000001</v>
          </cell>
          <cell r="K94">
            <v>50.585000000000008</v>
          </cell>
        </row>
        <row r="95">
          <cell r="E95" t="str">
            <v>AFW</v>
          </cell>
          <cell r="F95">
            <v>0.16400000000000001</v>
          </cell>
          <cell r="G95">
            <v>0.16400000000000001</v>
          </cell>
          <cell r="H95">
            <v>0.16400000000000001</v>
          </cell>
          <cell r="I95">
            <v>0.16400000000000001</v>
          </cell>
          <cell r="J95">
            <v>0.16400000000000001</v>
          </cell>
          <cell r="K95">
            <v>0.82000000000000006</v>
          </cell>
        </row>
        <row r="96">
          <cell r="E96" t="str">
            <v>BRL</v>
          </cell>
          <cell r="F96">
            <v>0.51200000000000001</v>
          </cell>
          <cell r="G96">
            <v>0.51200000000000001</v>
          </cell>
          <cell r="H96">
            <v>0.51200000000000001</v>
          </cell>
          <cell r="I96">
            <v>0.51200000000000001</v>
          </cell>
          <cell r="J96">
            <v>0.51200000000000001</v>
          </cell>
          <cell r="K96">
            <v>2.56</v>
          </cell>
        </row>
        <row r="97">
          <cell r="E97" t="str">
            <v>DVW</v>
          </cell>
          <cell r="F97">
            <v>0.98</v>
          </cell>
          <cell r="G97">
            <v>0.98</v>
          </cell>
          <cell r="H97">
            <v>0.98</v>
          </cell>
          <cell r="I97">
            <v>0.98</v>
          </cell>
          <cell r="J97">
            <v>0.98</v>
          </cell>
          <cell r="K97">
            <v>4.9000000000000004</v>
          </cell>
        </row>
        <row r="98">
          <cell r="E98" t="str">
            <v>PRT</v>
          </cell>
          <cell r="F98">
            <v>1.8839999999999999</v>
          </cell>
          <cell r="G98">
            <v>1.8839999999999999</v>
          </cell>
          <cell r="H98">
            <v>1.8839999999999999</v>
          </cell>
          <cell r="I98">
            <v>1.8839999999999999</v>
          </cell>
          <cell r="J98">
            <v>1.8839999999999999</v>
          </cell>
          <cell r="K98">
            <v>9.42</v>
          </cell>
        </row>
        <row r="99">
          <cell r="E99" t="str">
            <v>SBW</v>
          </cell>
          <cell r="F99">
            <v>-0.39</v>
          </cell>
          <cell r="G99">
            <v>-0.39</v>
          </cell>
          <cell r="H99">
            <v>-0.39</v>
          </cell>
          <cell r="I99">
            <v>-0.39</v>
          </cell>
          <cell r="J99">
            <v>-0.39</v>
          </cell>
          <cell r="K99">
            <v>-1.9500000000000002</v>
          </cell>
        </row>
        <row r="100">
          <cell r="E100" t="str">
            <v>SEW</v>
          </cell>
          <cell r="F100">
            <v>4.2530000000000001</v>
          </cell>
          <cell r="G100">
            <v>4.2530000000000001</v>
          </cell>
          <cell r="H100">
            <v>4.2530000000000001</v>
          </cell>
          <cell r="I100">
            <v>4.2530000000000001</v>
          </cell>
          <cell r="J100">
            <v>4.2530000000000001</v>
          </cell>
          <cell r="K100">
            <v>21.265000000000001</v>
          </cell>
        </row>
        <row r="101">
          <cell r="E101" t="str">
            <v>SSC</v>
          </cell>
          <cell r="F101">
            <v>2.5661738731864401</v>
          </cell>
          <cell r="G101">
            <v>2.5661738731864401</v>
          </cell>
          <cell r="H101">
            <v>2.5661738731864401</v>
          </cell>
          <cell r="I101">
            <v>2.5661738731864401</v>
          </cell>
          <cell r="J101">
            <v>2.5661738731864401</v>
          </cell>
          <cell r="K101">
            <v>12.8308693659322</v>
          </cell>
        </row>
        <row r="102">
          <cell r="E102" t="str">
            <v>SST</v>
          </cell>
          <cell r="F102">
            <v>2.2445574713221399</v>
          </cell>
          <cell r="G102">
            <v>2.2445574713221399</v>
          </cell>
          <cell r="H102">
            <v>2.2445574713221399</v>
          </cell>
          <cell r="I102">
            <v>2.2445574713221399</v>
          </cell>
          <cell r="J102">
            <v>2.2445574713221399</v>
          </cell>
          <cell r="K102">
            <v>11.222787356610699</v>
          </cell>
        </row>
        <row r="103">
          <cell r="E103" t="str">
            <v>CAM</v>
          </cell>
          <cell r="F103">
            <v>0.32161640186429802</v>
          </cell>
          <cell r="G103">
            <v>0.32161640186429802</v>
          </cell>
          <cell r="H103">
            <v>0.32161640186429802</v>
          </cell>
          <cell r="I103">
            <v>0.32161640186429802</v>
          </cell>
          <cell r="J103">
            <v>0.32161640186429802</v>
          </cell>
          <cell r="K103">
            <v>1.60808200932149</v>
          </cell>
        </row>
        <row r="104">
          <cell r="E104" t="str">
            <v>SES</v>
          </cell>
          <cell r="F104">
            <v>1.90703324677216</v>
          </cell>
          <cell r="G104">
            <v>1.90703324677216</v>
          </cell>
          <cell r="H104">
            <v>1.90703324677216</v>
          </cell>
          <cell r="I104">
            <v>1.90703324677216</v>
          </cell>
          <cell r="J104">
            <v>1.90703324677216</v>
          </cell>
          <cell r="K104">
            <v>9.5351662338607994</v>
          </cell>
        </row>
        <row r="105">
          <cell r="E105" t="str">
            <v>ANH</v>
          </cell>
          <cell r="F105">
            <v>2.33911163859069</v>
          </cell>
          <cell r="G105">
            <v>1.0218542685190799</v>
          </cell>
          <cell r="H105">
            <v>1.0218542685190799</v>
          </cell>
          <cell r="I105">
            <v>0</v>
          </cell>
          <cell r="J105">
            <v>0</v>
          </cell>
          <cell r="K105">
            <v>4.3828201756288498</v>
          </cell>
        </row>
        <row r="106">
          <cell r="E106" t="str">
            <v>WSH</v>
          </cell>
          <cell r="F106">
            <v>0</v>
          </cell>
          <cell r="G106">
            <v>0</v>
          </cell>
          <cell r="H106">
            <v>0</v>
          </cell>
          <cell r="I106">
            <v>0</v>
          </cell>
          <cell r="J106">
            <v>0</v>
          </cell>
          <cell r="K106">
            <v>0</v>
          </cell>
        </row>
        <row r="107">
          <cell r="E107" t="str">
            <v>NES</v>
          </cell>
          <cell r="F107">
            <v>4.1542578000000203</v>
          </cell>
          <cell r="G107">
            <v>4.1542578000000203</v>
          </cell>
          <cell r="H107">
            <v>0</v>
          </cell>
          <cell r="I107">
            <v>0</v>
          </cell>
          <cell r="J107">
            <v>0</v>
          </cell>
          <cell r="K107">
            <v>8.3085156000000406</v>
          </cell>
        </row>
        <row r="108">
          <cell r="E108" t="str">
            <v>SVT</v>
          </cell>
          <cell r="F108">
            <v>0</v>
          </cell>
          <cell r="G108">
            <v>0</v>
          </cell>
          <cell r="H108">
            <v>0</v>
          </cell>
          <cell r="I108">
            <v>0</v>
          </cell>
          <cell r="J108">
            <v>0</v>
          </cell>
          <cell r="K108">
            <v>0</v>
          </cell>
        </row>
        <row r="109">
          <cell r="E109" t="str">
            <v>SWT</v>
          </cell>
          <cell r="F109">
            <v>1.7301428000000001</v>
          </cell>
          <cell r="G109">
            <v>1.7301428000000001</v>
          </cell>
          <cell r="H109">
            <v>0.23812359999999999</v>
          </cell>
          <cell r="I109">
            <v>0</v>
          </cell>
          <cell r="J109">
            <v>0</v>
          </cell>
          <cell r="K109">
            <v>3.6984092000000004</v>
          </cell>
        </row>
        <row r="110">
          <cell r="E110" t="str">
            <v>SRN</v>
          </cell>
          <cell r="F110">
            <v>7.8582864851661496</v>
          </cell>
          <cell r="G110">
            <v>7.8582864851661496</v>
          </cell>
          <cell r="H110">
            <v>1.4630944427988699</v>
          </cell>
          <cell r="I110">
            <v>0.26208439821694701</v>
          </cell>
          <cell r="J110">
            <v>0</v>
          </cell>
          <cell r="K110">
            <v>17.441751811348116</v>
          </cell>
        </row>
        <row r="111">
          <cell r="E111" t="str">
            <v>TMS</v>
          </cell>
          <cell r="F111">
            <v>0</v>
          </cell>
          <cell r="G111">
            <v>0</v>
          </cell>
          <cell r="H111">
            <v>0</v>
          </cell>
          <cell r="I111">
            <v>0</v>
          </cell>
          <cell r="J111">
            <v>0</v>
          </cell>
          <cell r="K111">
            <v>0</v>
          </cell>
        </row>
        <row r="112">
          <cell r="E112" t="str">
            <v>NWT</v>
          </cell>
          <cell r="F112">
            <v>14.3013135330773</v>
          </cell>
          <cell r="G112">
            <v>13.062079517823801</v>
          </cell>
          <cell r="H112">
            <v>13.062079517823801</v>
          </cell>
          <cell r="I112">
            <v>10.2602742163945</v>
          </cell>
          <cell r="J112">
            <v>0</v>
          </cell>
          <cell r="K112">
            <v>50.685746785119399</v>
          </cell>
        </row>
        <row r="113">
          <cell r="E113" t="str">
            <v>WSX</v>
          </cell>
          <cell r="F113">
            <v>1.3863489821109201</v>
          </cell>
          <cell r="G113">
            <v>0</v>
          </cell>
          <cell r="H113">
            <v>0</v>
          </cell>
          <cell r="I113">
            <v>0</v>
          </cell>
          <cell r="J113">
            <v>0</v>
          </cell>
          <cell r="K113">
            <v>1.3863489821109201</v>
          </cell>
        </row>
        <row r="114">
          <cell r="E114" t="str">
            <v>YKY</v>
          </cell>
          <cell r="F114">
            <v>6.9380369999999996</v>
          </cell>
          <cell r="G114">
            <v>4.5523020000000001</v>
          </cell>
          <cell r="H114">
            <v>4.5523020000000001</v>
          </cell>
          <cell r="I114">
            <v>0</v>
          </cell>
          <cell r="J114">
            <v>0</v>
          </cell>
          <cell r="K114">
            <v>16.042641</v>
          </cell>
        </row>
        <row r="115">
          <cell r="E115" t="str">
            <v>AFW</v>
          </cell>
          <cell r="F115">
            <v>0</v>
          </cell>
          <cell r="G115">
            <v>0</v>
          </cell>
          <cell r="H115">
            <v>0</v>
          </cell>
          <cell r="I115">
            <v>0</v>
          </cell>
          <cell r="J115">
            <v>0</v>
          </cell>
          <cell r="K115">
            <v>0</v>
          </cell>
        </row>
        <row r="116">
          <cell r="E116" t="str">
            <v>BRL</v>
          </cell>
          <cell r="F116">
            <v>0</v>
          </cell>
          <cell r="G116">
            <v>0</v>
          </cell>
          <cell r="H116">
            <v>0</v>
          </cell>
          <cell r="I116">
            <v>0</v>
          </cell>
          <cell r="J116">
            <v>0</v>
          </cell>
          <cell r="K116">
            <v>0</v>
          </cell>
        </row>
        <row r="117">
          <cell r="E117" t="str">
            <v>DVW</v>
          </cell>
          <cell r="F117">
            <v>0</v>
          </cell>
          <cell r="G117">
            <v>0</v>
          </cell>
          <cell r="H117">
            <v>0</v>
          </cell>
          <cell r="I117">
            <v>0</v>
          </cell>
          <cell r="J117">
            <v>0</v>
          </cell>
          <cell r="K117">
            <v>0</v>
          </cell>
        </row>
        <row r="118">
          <cell r="E118" t="str">
            <v>PRT</v>
          </cell>
          <cell r="F118">
            <v>1.458</v>
          </cell>
          <cell r="G118">
            <v>0.114</v>
          </cell>
          <cell r="H118">
            <v>1.2E-2</v>
          </cell>
          <cell r="I118">
            <v>0</v>
          </cell>
          <cell r="J118">
            <v>0</v>
          </cell>
          <cell r="K118">
            <v>1.5840000000000001</v>
          </cell>
        </row>
        <row r="119">
          <cell r="E119" t="str">
            <v>SBW</v>
          </cell>
          <cell r="F119">
            <v>0</v>
          </cell>
          <cell r="G119">
            <v>0</v>
          </cell>
          <cell r="H119">
            <v>0</v>
          </cell>
          <cell r="I119">
            <v>0</v>
          </cell>
          <cell r="J119">
            <v>0</v>
          </cell>
          <cell r="K119">
            <v>0</v>
          </cell>
        </row>
        <row r="120">
          <cell r="E120" t="str">
            <v>SEW</v>
          </cell>
          <cell r="F120">
            <v>3.67785493843287</v>
          </cell>
          <cell r="G120">
            <v>0</v>
          </cell>
          <cell r="H120">
            <v>0</v>
          </cell>
          <cell r="I120">
            <v>0</v>
          </cell>
          <cell r="J120">
            <v>0</v>
          </cell>
          <cell r="K120">
            <v>3.67785493843287</v>
          </cell>
        </row>
        <row r="121">
          <cell r="E121" t="str">
            <v>SSC</v>
          </cell>
          <cell r="F121">
            <v>2.7885900059799398</v>
          </cell>
          <cell r="G121">
            <v>0.88857841354788403</v>
          </cell>
          <cell r="H121">
            <v>0.121607506344573</v>
          </cell>
          <cell r="I121">
            <v>0.121607506344573</v>
          </cell>
          <cell r="J121">
            <v>0</v>
          </cell>
          <cell r="K121">
            <v>3.9203834322169699</v>
          </cell>
        </row>
        <row r="122">
          <cell r="E122" t="str">
            <v>SST</v>
          </cell>
          <cell r="F122">
            <v>0.90714826101350399</v>
          </cell>
          <cell r="G122">
            <v>0.24653550757041201</v>
          </cell>
          <cell r="H122">
            <v>0</v>
          </cell>
          <cell r="I122">
            <v>0</v>
          </cell>
          <cell r="J122">
            <v>0</v>
          </cell>
          <cell r="K122">
            <v>1.1536837685839161</v>
          </cell>
        </row>
        <row r="123">
          <cell r="E123" t="str">
            <v>CAM</v>
          </cell>
          <cell r="F123">
            <v>1.88144174496644</v>
          </cell>
          <cell r="G123">
            <v>0.64204290597747204</v>
          </cell>
          <cell r="H123">
            <v>0.121607506344573</v>
          </cell>
          <cell r="I123">
            <v>0.121607506344573</v>
          </cell>
          <cell r="J123">
            <v>0</v>
          </cell>
          <cell r="K123">
            <v>2.7666996636330579</v>
          </cell>
        </row>
        <row r="124">
          <cell r="E124" t="str">
            <v>SES</v>
          </cell>
          <cell r="F124">
            <v>0</v>
          </cell>
          <cell r="G124">
            <v>1.4880519693141701</v>
          </cell>
          <cell r="H124">
            <v>0</v>
          </cell>
          <cell r="I124">
            <v>0</v>
          </cell>
          <cell r="J124">
            <v>0</v>
          </cell>
          <cell r="K124">
            <v>1.4880519693141701</v>
          </cell>
        </row>
        <row r="125">
          <cell r="E125" t="str">
            <v>ANH</v>
          </cell>
          <cell r="F125">
            <v>0.83004563422535704</v>
          </cell>
          <cell r="G125">
            <v>0.86075732269169503</v>
          </cell>
          <cell r="H125">
            <v>0.89260534363128796</v>
          </cell>
          <cell r="I125">
            <v>0.92563174134564596</v>
          </cell>
          <cell r="J125">
            <v>0.95988011577543397</v>
          </cell>
          <cell r="K125">
            <v>4.4689201576694195</v>
          </cell>
        </row>
        <row r="126">
          <cell r="E126" t="str">
            <v>WSH</v>
          </cell>
          <cell r="F126">
            <v>-10.108000000000001</v>
          </cell>
          <cell r="G126">
            <v>-10.108000000000001</v>
          </cell>
          <cell r="H126">
            <v>-10.108000000000001</v>
          </cell>
          <cell r="I126">
            <v>-10.108000000000001</v>
          </cell>
          <cell r="J126">
            <v>-10.108000000000001</v>
          </cell>
          <cell r="K126">
            <v>-50.540000000000006</v>
          </cell>
        </row>
        <row r="127">
          <cell r="E127" t="str">
            <v>NES</v>
          </cell>
          <cell r="F127">
            <v>5.0617628805460999</v>
          </cell>
          <cell r="G127">
            <v>0</v>
          </cell>
          <cell r="H127">
            <v>0</v>
          </cell>
          <cell r="I127">
            <v>0</v>
          </cell>
          <cell r="J127">
            <v>0</v>
          </cell>
          <cell r="K127">
            <v>5.0617628805460999</v>
          </cell>
        </row>
        <row r="128">
          <cell r="E128" t="str">
            <v>SVT</v>
          </cell>
          <cell r="F128">
            <v>-6.04499461765948</v>
          </cell>
          <cell r="G128">
            <v>-6.04499461765948</v>
          </cell>
          <cell r="H128">
            <v>-6.04499461765948</v>
          </cell>
          <cell r="I128">
            <v>-6.04499461765948</v>
          </cell>
          <cell r="J128">
            <v>-6.04499461765948</v>
          </cell>
          <cell r="K128">
            <v>-30.2249730882974</v>
          </cell>
        </row>
        <row r="129">
          <cell r="E129" t="str">
            <v>SWT</v>
          </cell>
          <cell r="F129">
            <v>-2.355</v>
          </cell>
          <cell r="G129">
            <v>-2.4420000000000002</v>
          </cell>
          <cell r="H129">
            <v>0</v>
          </cell>
          <cell r="I129">
            <v>0</v>
          </cell>
          <cell r="J129">
            <v>0</v>
          </cell>
          <cell r="K129">
            <v>-4.7970000000000006</v>
          </cell>
        </row>
        <row r="130">
          <cell r="E130" t="str">
            <v>SRN</v>
          </cell>
          <cell r="F130">
            <v>-2.8542987057699598</v>
          </cell>
          <cell r="G130">
            <v>-2.8542987057699598</v>
          </cell>
          <cell r="H130">
            <v>-2.8542987057699598</v>
          </cell>
          <cell r="I130">
            <v>-2.8542987057699598</v>
          </cell>
          <cell r="J130">
            <v>-2.8542987057699598</v>
          </cell>
          <cell r="K130">
            <v>-14.271493528849799</v>
          </cell>
        </row>
        <row r="131">
          <cell r="E131" t="str">
            <v>TMS</v>
          </cell>
          <cell r="F131">
            <v>-3.1071134821755</v>
          </cell>
          <cell r="G131">
            <v>-3.1071134821755</v>
          </cell>
          <cell r="H131">
            <v>-3.1071134821755</v>
          </cell>
          <cell r="I131">
            <v>-3.1071134821755</v>
          </cell>
          <cell r="J131">
            <v>-3.1071134821755</v>
          </cell>
          <cell r="K131">
            <v>-15.535567410877499</v>
          </cell>
        </row>
        <row r="132">
          <cell r="E132" t="str">
            <v>NWT</v>
          </cell>
          <cell r="F132">
            <v>-2.9866294537120401</v>
          </cell>
          <cell r="G132">
            <v>-2.9866294537120401</v>
          </cell>
          <cell r="H132">
            <v>-2.9866294537120401</v>
          </cell>
          <cell r="I132">
            <v>-2.9866294537120401</v>
          </cell>
          <cell r="J132">
            <v>-2.9866294537120401</v>
          </cell>
          <cell r="K132">
            <v>-14.933147268560202</v>
          </cell>
        </row>
        <row r="133">
          <cell r="E133" t="str">
            <v>WSX</v>
          </cell>
          <cell r="F133">
            <v>13.827</v>
          </cell>
          <cell r="G133">
            <v>0</v>
          </cell>
          <cell r="H133">
            <v>0</v>
          </cell>
          <cell r="I133">
            <v>0</v>
          </cell>
          <cell r="J133">
            <v>0</v>
          </cell>
          <cell r="K133">
            <v>13.827</v>
          </cell>
        </row>
        <row r="134">
          <cell r="E134" t="str">
            <v>YKY</v>
          </cell>
          <cell r="F134">
            <v>5.6550000000000002</v>
          </cell>
          <cell r="G134">
            <v>5.8639999999999999</v>
          </cell>
          <cell r="H134">
            <v>6.0810000000000004</v>
          </cell>
          <cell r="I134">
            <v>0</v>
          </cell>
          <cell r="J134">
            <v>0</v>
          </cell>
          <cell r="K134">
            <v>17.600000000000001</v>
          </cell>
        </row>
        <row r="135">
          <cell r="E135" t="str">
            <v>AFW</v>
          </cell>
          <cell r="F135">
            <v>-1.9870000000000001</v>
          </cell>
          <cell r="G135">
            <v>-2.0609999999999999</v>
          </cell>
          <cell r="H135">
            <v>-2.1360000000000001</v>
          </cell>
          <cell r="I135">
            <v>-2.2160000000000002</v>
          </cell>
          <cell r="J135">
            <v>-2.2970000000000002</v>
          </cell>
          <cell r="K135">
            <v>-10.697000000000001</v>
          </cell>
        </row>
        <row r="136">
          <cell r="E136" t="str">
            <v>BRL</v>
          </cell>
          <cell r="F136">
            <v>-0.76900000000000002</v>
          </cell>
          <cell r="G136">
            <v>-0.76900000000000002</v>
          </cell>
          <cell r="H136">
            <v>-0.76900000000000002</v>
          </cell>
          <cell r="I136">
            <v>-0.76900000000000002</v>
          </cell>
          <cell r="J136">
            <v>-0.76900000000000002</v>
          </cell>
          <cell r="K136">
            <v>-3.8450000000000002</v>
          </cell>
        </row>
        <row r="137">
          <cell r="E137" t="str">
            <v>DVW</v>
          </cell>
          <cell r="F137">
            <v>-0.20100000000000001</v>
          </cell>
          <cell r="G137">
            <v>-0.20100000000000001</v>
          </cell>
          <cell r="H137">
            <v>-0.20100000000000001</v>
          </cell>
          <cell r="I137">
            <v>-0.20100000000000001</v>
          </cell>
          <cell r="J137">
            <v>-0.20100000000000001</v>
          </cell>
          <cell r="K137">
            <v>-1.0050000000000001</v>
          </cell>
        </row>
        <row r="138">
          <cell r="E138" t="str">
            <v>PRT</v>
          </cell>
          <cell r="F138">
            <v>-0.48199999999999998</v>
          </cell>
          <cell r="G138">
            <v>-0.48199999999999998</v>
          </cell>
          <cell r="H138">
            <v>-0.48199999999999998</v>
          </cell>
          <cell r="I138">
            <v>-0.48199999999999998</v>
          </cell>
          <cell r="J138">
            <v>-0.48199999999999998</v>
          </cell>
          <cell r="K138">
            <v>-2.41</v>
          </cell>
        </row>
        <row r="139">
          <cell r="E139" t="str">
            <v>SBW</v>
          </cell>
          <cell r="F139">
            <v>-0.29399999999999998</v>
          </cell>
          <cell r="G139">
            <v>-0.29399999999999998</v>
          </cell>
          <cell r="H139">
            <v>-0.29399999999999998</v>
          </cell>
          <cell r="I139">
            <v>-0.29399999999999998</v>
          </cell>
          <cell r="J139">
            <v>-0.29399999999999998</v>
          </cell>
          <cell r="K139">
            <v>-1.47</v>
          </cell>
        </row>
        <row r="140">
          <cell r="E140" t="str">
            <v>SEW</v>
          </cell>
          <cell r="F140">
            <v>-1.653</v>
          </cell>
          <cell r="G140">
            <v>-1.653</v>
          </cell>
          <cell r="H140">
            <v>-1.653</v>
          </cell>
          <cell r="I140">
            <v>-1.653</v>
          </cell>
          <cell r="J140">
            <v>-1.653</v>
          </cell>
          <cell r="K140">
            <v>-8.2650000000000006</v>
          </cell>
        </row>
        <row r="141">
          <cell r="E141" t="str">
            <v>SSC</v>
          </cell>
          <cell r="F141">
            <v>-4.1706636703933802</v>
          </cell>
          <cell r="G141">
            <v>0</v>
          </cell>
          <cell r="H141">
            <v>0</v>
          </cell>
          <cell r="I141">
            <v>0</v>
          </cell>
          <cell r="J141">
            <v>0</v>
          </cell>
          <cell r="K141">
            <v>-4.1706636703933802</v>
          </cell>
        </row>
        <row r="142">
          <cell r="E142" t="str">
            <v>SST</v>
          </cell>
          <cell r="F142">
            <v>-2.3871339008583101</v>
          </cell>
          <cell r="G142">
            <v>0</v>
          </cell>
          <cell r="H142">
            <v>0</v>
          </cell>
          <cell r="I142">
            <v>0</v>
          </cell>
          <cell r="J142">
            <v>0</v>
          </cell>
          <cell r="K142">
            <v>-2.3871339008583101</v>
          </cell>
        </row>
        <row r="143">
          <cell r="E143" t="str">
            <v>CAM</v>
          </cell>
          <cell r="F143">
            <v>-1.78352976953507</v>
          </cell>
          <cell r="G143">
            <v>0</v>
          </cell>
          <cell r="H143">
            <v>0</v>
          </cell>
          <cell r="I143">
            <v>0</v>
          </cell>
          <cell r="J143">
            <v>0</v>
          </cell>
          <cell r="K143">
            <v>-1.78352976953507</v>
          </cell>
        </row>
        <row r="144">
          <cell r="E144" t="str">
            <v>SES</v>
          </cell>
          <cell r="F144">
            <v>-0.68200000000000005</v>
          </cell>
          <cell r="G144">
            <v>-0.68200000000000005</v>
          </cell>
          <cell r="H144">
            <v>-0.68200000000000005</v>
          </cell>
          <cell r="I144">
            <v>-0.68200000000000005</v>
          </cell>
          <cell r="J144">
            <v>-0.68200000000000005</v>
          </cell>
          <cell r="K144">
            <v>-3.41</v>
          </cell>
        </row>
        <row r="145">
          <cell r="E145" t="str">
            <v>ANH</v>
          </cell>
          <cell r="F145">
            <v>0</v>
          </cell>
          <cell r="G145">
            <v>0</v>
          </cell>
          <cell r="H145">
            <v>0</v>
          </cell>
          <cell r="I145">
            <v>0</v>
          </cell>
          <cell r="J145">
            <v>0</v>
          </cell>
          <cell r="K145">
            <v>0</v>
          </cell>
        </row>
        <row r="146">
          <cell r="E146" t="str">
            <v>WSH</v>
          </cell>
          <cell r="F146">
            <v>0</v>
          </cell>
          <cell r="G146">
            <v>0</v>
          </cell>
          <cell r="H146">
            <v>0</v>
          </cell>
          <cell r="I146">
            <v>0</v>
          </cell>
          <cell r="J146">
            <v>0</v>
          </cell>
          <cell r="K146">
            <v>0</v>
          </cell>
        </row>
        <row r="147">
          <cell r="E147" t="str">
            <v>NES</v>
          </cell>
          <cell r="F147">
            <v>0</v>
          </cell>
          <cell r="G147">
            <v>0</v>
          </cell>
          <cell r="H147">
            <v>0</v>
          </cell>
          <cell r="I147">
            <v>0</v>
          </cell>
          <cell r="J147">
            <v>0</v>
          </cell>
          <cell r="K147">
            <v>0</v>
          </cell>
        </row>
        <row r="148">
          <cell r="E148" t="str">
            <v>SVT</v>
          </cell>
          <cell r="F148">
            <v>0</v>
          </cell>
          <cell r="G148">
            <v>0</v>
          </cell>
          <cell r="H148">
            <v>0</v>
          </cell>
          <cell r="I148">
            <v>0</v>
          </cell>
          <cell r="J148">
            <v>0</v>
          </cell>
          <cell r="K148">
            <v>0</v>
          </cell>
        </row>
        <row r="149">
          <cell r="E149" t="str">
            <v>SWT</v>
          </cell>
          <cell r="F149">
            <v>0</v>
          </cell>
          <cell r="G149">
            <v>0</v>
          </cell>
          <cell r="H149">
            <v>0</v>
          </cell>
          <cell r="I149">
            <v>0</v>
          </cell>
          <cell r="J149">
            <v>0</v>
          </cell>
          <cell r="K149">
            <v>0</v>
          </cell>
        </row>
        <row r="150">
          <cell r="E150" t="str">
            <v>SRN</v>
          </cell>
          <cell r="F150">
            <v>0</v>
          </cell>
          <cell r="G150">
            <v>0</v>
          </cell>
          <cell r="H150">
            <v>0</v>
          </cell>
          <cell r="I150">
            <v>0</v>
          </cell>
          <cell r="J150">
            <v>0</v>
          </cell>
          <cell r="K150">
            <v>0</v>
          </cell>
        </row>
        <row r="151">
          <cell r="E151" t="str">
            <v>TMS</v>
          </cell>
          <cell r="F151">
            <v>0</v>
          </cell>
          <cell r="G151">
            <v>0</v>
          </cell>
          <cell r="H151">
            <v>0</v>
          </cell>
          <cell r="I151">
            <v>0</v>
          </cell>
          <cell r="J151">
            <v>0</v>
          </cell>
          <cell r="K151">
            <v>0</v>
          </cell>
        </row>
        <row r="152">
          <cell r="E152" t="str">
            <v>NWT</v>
          </cell>
          <cell r="F152">
            <v>0</v>
          </cell>
          <cell r="G152">
            <v>0</v>
          </cell>
          <cell r="H152">
            <v>0</v>
          </cell>
          <cell r="I152">
            <v>0</v>
          </cell>
          <cell r="J152">
            <v>0</v>
          </cell>
          <cell r="K152">
            <v>0</v>
          </cell>
        </row>
        <row r="153">
          <cell r="E153" t="str">
            <v>WSX</v>
          </cell>
          <cell r="F153">
            <v>0</v>
          </cell>
          <cell r="G153">
            <v>0</v>
          </cell>
          <cell r="H153">
            <v>0</v>
          </cell>
          <cell r="I153">
            <v>0</v>
          </cell>
          <cell r="J153">
            <v>0</v>
          </cell>
          <cell r="K153">
            <v>0</v>
          </cell>
        </row>
        <row r="154">
          <cell r="E154" t="str">
            <v>YKY</v>
          </cell>
          <cell r="F154">
            <v>0</v>
          </cell>
          <cell r="G154">
            <v>0</v>
          </cell>
          <cell r="H154">
            <v>0</v>
          </cell>
          <cell r="I154">
            <v>0</v>
          </cell>
          <cell r="J154">
            <v>0</v>
          </cell>
          <cell r="K154">
            <v>0</v>
          </cell>
        </row>
        <row r="155">
          <cell r="E155" t="str">
            <v>AFW</v>
          </cell>
          <cell r="F155">
            <v>-0.8</v>
          </cell>
          <cell r="G155">
            <v>-0.8</v>
          </cell>
          <cell r="H155">
            <v>-0.8</v>
          </cell>
          <cell r="I155">
            <v>-0.8</v>
          </cell>
          <cell r="J155">
            <v>-0.8</v>
          </cell>
          <cell r="K155">
            <v>-4</v>
          </cell>
        </row>
        <row r="156">
          <cell r="E156" t="str">
            <v>BRL</v>
          </cell>
          <cell r="F156">
            <v>0</v>
          </cell>
          <cell r="G156">
            <v>0</v>
          </cell>
          <cell r="H156">
            <v>0</v>
          </cell>
          <cell r="I156">
            <v>0</v>
          </cell>
          <cell r="J156">
            <v>0</v>
          </cell>
          <cell r="K156">
            <v>0</v>
          </cell>
        </row>
        <row r="157">
          <cell r="E157" t="str">
            <v>DVW</v>
          </cell>
          <cell r="F157">
            <v>0</v>
          </cell>
          <cell r="G157">
            <v>0</v>
          </cell>
          <cell r="H157">
            <v>0</v>
          </cell>
          <cell r="I157">
            <v>0</v>
          </cell>
          <cell r="J157">
            <v>0</v>
          </cell>
          <cell r="K157">
            <v>0</v>
          </cell>
        </row>
        <row r="158">
          <cell r="E158" t="str">
            <v>PRT</v>
          </cell>
          <cell r="F158">
            <v>0</v>
          </cell>
          <cell r="G158">
            <v>0</v>
          </cell>
          <cell r="H158">
            <v>0</v>
          </cell>
          <cell r="I158">
            <v>0</v>
          </cell>
          <cell r="J158">
            <v>0</v>
          </cell>
          <cell r="K158">
            <v>0</v>
          </cell>
        </row>
        <row r="159">
          <cell r="E159" t="str">
            <v>SBW</v>
          </cell>
          <cell r="F159">
            <v>0</v>
          </cell>
          <cell r="G159">
            <v>0</v>
          </cell>
          <cell r="H159">
            <v>0</v>
          </cell>
          <cell r="I159">
            <v>0</v>
          </cell>
          <cell r="J159">
            <v>0</v>
          </cell>
          <cell r="K159">
            <v>0</v>
          </cell>
        </row>
        <row r="160">
          <cell r="E160" t="str">
            <v>SEW</v>
          </cell>
          <cell r="F160">
            <v>0</v>
          </cell>
          <cell r="G160">
            <v>0</v>
          </cell>
          <cell r="H160">
            <v>0</v>
          </cell>
          <cell r="I160">
            <v>0</v>
          </cell>
          <cell r="J160">
            <v>0</v>
          </cell>
          <cell r="K160">
            <v>0</v>
          </cell>
        </row>
        <row r="161">
          <cell r="E161" t="str">
            <v>SSC</v>
          </cell>
          <cell r="F161">
            <v>0</v>
          </cell>
          <cell r="G161">
            <v>0</v>
          </cell>
          <cell r="H161">
            <v>0</v>
          </cell>
          <cell r="I161">
            <v>0</v>
          </cell>
          <cell r="J161">
            <v>0</v>
          </cell>
          <cell r="K161">
            <v>0</v>
          </cell>
        </row>
        <row r="162">
          <cell r="E162" t="str">
            <v>SST</v>
          </cell>
          <cell r="F162">
            <v>0</v>
          </cell>
          <cell r="G162">
            <v>0</v>
          </cell>
          <cell r="H162">
            <v>0</v>
          </cell>
          <cell r="I162">
            <v>0</v>
          </cell>
          <cell r="J162">
            <v>0</v>
          </cell>
          <cell r="K162">
            <v>0</v>
          </cell>
        </row>
        <row r="163">
          <cell r="E163" t="str">
            <v>CAM</v>
          </cell>
          <cell r="F163">
            <v>0</v>
          </cell>
          <cell r="G163">
            <v>0</v>
          </cell>
          <cell r="H163">
            <v>0</v>
          </cell>
          <cell r="I163">
            <v>0</v>
          </cell>
          <cell r="J163">
            <v>0</v>
          </cell>
          <cell r="K163">
            <v>0</v>
          </cell>
        </row>
        <row r="164">
          <cell r="E164" t="str">
            <v>SES</v>
          </cell>
          <cell r="F164">
            <v>0</v>
          </cell>
          <cell r="G164">
            <v>0</v>
          </cell>
          <cell r="H164">
            <v>0</v>
          </cell>
          <cell r="I164">
            <v>0</v>
          </cell>
          <cell r="J164">
            <v>0</v>
          </cell>
          <cell r="K164">
            <v>0</v>
          </cell>
        </row>
        <row r="165">
          <cell r="E165" t="str">
            <v>ANH</v>
          </cell>
          <cell r="F165">
            <v>0</v>
          </cell>
          <cell r="G165">
            <v>0</v>
          </cell>
          <cell r="H165">
            <v>0</v>
          </cell>
          <cell r="I165">
            <v>0</v>
          </cell>
          <cell r="J165">
            <v>0</v>
          </cell>
          <cell r="K165">
            <v>0</v>
          </cell>
        </row>
        <row r="166">
          <cell r="E166" t="str">
            <v>WSH</v>
          </cell>
          <cell r="F166">
            <v>0</v>
          </cell>
          <cell r="G166">
            <v>0</v>
          </cell>
          <cell r="H166">
            <v>0</v>
          </cell>
          <cell r="I166">
            <v>0</v>
          </cell>
          <cell r="J166">
            <v>0</v>
          </cell>
          <cell r="K166">
            <v>0</v>
          </cell>
        </row>
        <row r="167">
          <cell r="E167" t="str">
            <v>NES</v>
          </cell>
          <cell r="F167">
            <v>0</v>
          </cell>
          <cell r="G167">
            <v>0</v>
          </cell>
          <cell r="H167">
            <v>0</v>
          </cell>
          <cell r="I167">
            <v>0</v>
          </cell>
          <cell r="J167">
            <v>0</v>
          </cell>
          <cell r="K167">
            <v>0</v>
          </cell>
        </row>
        <row r="168">
          <cell r="E168" t="str">
            <v>SVT</v>
          </cell>
          <cell r="F168">
            <v>0</v>
          </cell>
          <cell r="G168">
            <v>0</v>
          </cell>
          <cell r="H168">
            <v>0</v>
          </cell>
          <cell r="I168">
            <v>0</v>
          </cell>
          <cell r="J168">
            <v>0</v>
          </cell>
          <cell r="K168">
            <v>0</v>
          </cell>
        </row>
        <row r="169">
          <cell r="E169" t="str">
            <v>SWT</v>
          </cell>
          <cell r="F169">
            <v>0</v>
          </cell>
          <cell r="G169">
            <v>0</v>
          </cell>
          <cell r="H169">
            <v>0</v>
          </cell>
          <cell r="I169">
            <v>0</v>
          </cell>
          <cell r="J169">
            <v>0</v>
          </cell>
          <cell r="K169">
            <v>0</v>
          </cell>
        </row>
        <row r="170">
          <cell r="E170" t="str">
            <v>SRN</v>
          </cell>
          <cell r="F170">
            <v>0</v>
          </cell>
          <cell r="G170">
            <v>0</v>
          </cell>
          <cell r="H170">
            <v>0</v>
          </cell>
          <cell r="I170">
            <v>0</v>
          </cell>
          <cell r="J170">
            <v>0</v>
          </cell>
          <cell r="K170">
            <v>0</v>
          </cell>
        </row>
        <row r="171">
          <cell r="E171" t="str">
            <v>TMS</v>
          </cell>
          <cell r="F171">
            <v>0</v>
          </cell>
          <cell r="G171">
            <v>0</v>
          </cell>
          <cell r="H171">
            <v>0</v>
          </cell>
          <cell r="I171">
            <v>0</v>
          </cell>
          <cell r="J171">
            <v>0</v>
          </cell>
          <cell r="K171">
            <v>0</v>
          </cell>
        </row>
        <row r="172">
          <cell r="E172" t="str">
            <v>NWT</v>
          </cell>
          <cell r="F172">
            <v>0</v>
          </cell>
          <cell r="G172">
            <v>0</v>
          </cell>
          <cell r="H172">
            <v>0</v>
          </cell>
          <cell r="I172">
            <v>0</v>
          </cell>
          <cell r="J172">
            <v>0</v>
          </cell>
          <cell r="K172">
            <v>0</v>
          </cell>
        </row>
        <row r="173">
          <cell r="E173" t="str">
            <v>WSX</v>
          </cell>
          <cell r="F173">
            <v>0</v>
          </cell>
          <cell r="G173">
            <v>0</v>
          </cell>
          <cell r="H173">
            <v>0</v>
          </cell>
          <cell r="I173">
            <v>0</v>
          </cell>
          <cell r="J173">
            <v>0</v>
          </cell>
          <cell r="K173">
            <v>0</v>
          </cell>
        </row>
        <row r="174">
          <cell r="E174" t="str">
            <v>YKY</v>
          </cell>
          <cell r="F174">
            <v>0</v>
          </cell>
          <cell r="G174">
            <v>0</v>
          </cell>
          <cell r="H174">
            <v>0</v>
          </cell>
          <cell r="I174">
            <v>0</v>
          </cell>
          <cell r="J174">
            <v>0</v>
          </cell>
          <cell r="K174">
            <v>0</v>
          </cell>
        </row>
        <row r="175">
          <cell r="E175" t="str">
            <v>AFW</v>
          </cell>
          <cell r="F175">
            <v>0</v>
          </cell>
          <cell r="G175">
            <v>0</v>
          </cell>
          <cell r="H175">
            <v>0</v>
          </cell>
          <cell r="I175">
            <v>0</v>
          </cell>
          <cell r="J175">
            <v>0</v>
          </cell>
          <cell r="K175">
            <v>0</v>
          </cell>
        </row>
        <row r="176">
          <cell r="E176" t="str">
            <v>BRL</v>
          </cell>
          <cell r="F176">
            <v>0</v>
          </cell>
          <cell r="G176">
            <v>0</v>
          </cell>
          <cell r="H176">
            <v>0</v>
          </cell>
          <cell r="I176">
            <v>0</v>
          </cell>
          <cell r="J176">
            <v>0</v>
          </cell>
          <cell r="K176">
            <v>0</v>
          </cell>
        </row>
        <row r="177">
          <cell r="E177" t="str">
            <v>DVW</v>
          </cell>
          <cell r="F177">
            <v>0</v>
          </cell>
          <cell r="G177">
            <v>0</v>
          </cell>
          <cell r="H177">
            <v>0</v>
          </cell>
          <cell r="I177">
            <v>0</v>
          </cell>
          <cell r="J177">
            <v>0</v>
          </cell>
          <cell r="K177">
            <v>0</v>
          </cell>
        </row>
        <row r="178">
          <cell r="E178" t="str">
            <v>PRT</v>
          </cell>
          <cell r="F178">
            <v>0</v>
          </cell>
          <cell r="G178">
            <v>0</v>
          </cell>
          <cell r="H178">
            <v>0</v>
          </cell>
          <cell r="I178">
            <v>0</v>
          </cell>
          <cell r="J178">
            <v>0</v>
          </cell>
          <cell r="K178">
            <v>0</v>
          </cell>
        </row>
        <row r="179">
          <cell r="E179" t="str">
            <v>SBW</v>
          </cell>
          <cell r="F179">
            <v>0</v>
          </cell>
          <cell r="G179">
            <v>0</v>
          </cell>
          <cell r="H179">
            <v>0</v>
          </cell>
          <cell r="I179">
            <v>0</v>
          </cell>
          <cell r="J179">
            <v>0</v>
          </cell>
          <cell r="K179">
            <v>0</v>
          </cell>
        </row>
        <row r="180">
          <cell r="E180" t="str">
            <v>SEW</v>
          </cell>
          <cell r="F180">
            <v>0</v>
          </cell>
          <cell r="G180">
            <v>0</v>
          </cell>
          <cell r="H180">
            <v>0</v>
          </cell>
          <cell r="I180">
            <v>0</v>
          </cell>
          <cell r="J180">
            <v>0</v>
          </cell>
          <cell r="K180">
            <v>0</v>
          </cell>
        </row>
        <row r="181">
          <cell r="E181" t="str">
            <v>SSC</v>
          </cell>
          <cell r="F181">
            <v>0</v>
          </cell>
          <cell r="G181">
            <v>0</v>
          </cell>
          <cell r="H181">
            <v>0</v>
          </cell>
          <cell r="I181">
            <v>0</v>
          </cell>
          <cell r="J181">
            <v>0</v>
          </cell>
          <cell r="K181">
            <v>0</v>
          </cell>
        </row>
        <row r="182">
          <cell r="E182" t="str">
            <v>SST</v>
          </cell>
          <cell r="F182">
            <v>0</v>
          </cell>
          <cell r="G182">
            <v>0</v>
          </cell>
          <cell r="H182">
            <v>0</v>
          </cell>
          <cell r="I182">
            <v>0</v>
          </cell>
          <cell r="J182">
            <v>0</v>
          </cell>
          <cell r="K182">
            <v>0</v>
          </cell>
        </row>
        <row r="183">
          <cell r="E183" t="str">
            <v>CAM</v>
          </cell>
          <cell r="F183">
            <v>0</v>
          </cell>
          <cell r="G183">
            <v>0</v>
          </cell>
          <cell r="H183">
            <v>0</v>
          </cell>
          <cell r="I183">
            <v>0</v>
          </cell>
          <cell r="J183">
            <v>0</v>
          </cell>
          <cell r="K183">
            <v>0</v>
          </cell>
        </row>
        <row r="184">
          <cell r="E184" t="str">
            <v>SES</v>
          </cell>
          <cell r="F184">
            <v>0</v>
          </cell>
          <cell r="G184">
            <v>0</v>
          </cell>
          <cell r="H184">
            <v>0</v>
          </cell>
          <cell r="I184">
            <v>0</v>
          </cell>
          <cell r="J184">
            <v>0</v>
          </cell>
          <cell r="K184">
            <v>0</v>
          </cell>
        </row>
        <row r="185">
          <cell r="E185" t="str">
            <v>ANH</v>
          </cell>
          <cell r="F185">
            <v>0</v>
          </cell>
          <cell r="G185">
            <v>0</v>
          </cell>
          <cell r="H185">
            <v>0</v>
          </cell>
          <cell r="I185">
            <v>0</v>
          </cell>
          <cell r="J185">
            <v>0</v>
          </cell>
          <cell r="K185">
            <v>0</v>
          </cell>
        </row>
        <row r="186">
          <cell r="E186" t="str">
            <v>WSH</v>
          </cell>
          <cell r="F186">
            <v>0</v>
          </cell>
          <cell r="G186">
            <v>0</v>
          </cell>
          <cell r="H186">
            <v>0</v>
          </cell>
          <cell r="I186">
            <v>0</v>
          </cell>
          <cell r="J186">
            <v>0</v>
          </cell>
          <cell r="K186">
            <v>0</v>
          </cell>
        </row>
        <row r="187">
          <cell r="E187" t="str">
            <v>NES</v>
          </cell>
          <cell r="F187">
            <v>0</v>
          </cell>
          <cell r="G187">
            <v>0</v>
          </cell>
          <cell r="H187">
            <v>0</v>
          </cell>
          <cell r="I187">
            <v>0</v>
          </cell>
          <cell r="J187">
            <v>0</v>
          </cell>
          <cell r="K187">
            <v>0</v>
          </cell>
        </row>
        <row r="188">
          <cell r="E188" t="str">
            <v>SVT</v>
          </cell>
          <cell r="F188">
            <v>0</v>
          </cell>
          <cell r="G188">
            <v>0</v>
          </cell>
          <cell r="H188">
            <v>0</v>
          </cell>
          <cell r="I188">
            <v>0</v>
          </cell>
          <cell r="J188">
            <v>0</v>
          </cell>
          <cell r="K188">
            <v>0</v>
          </cell>
        </row>
        <row r="189">
          <cell r="E189" t="str">
            <v>SWT</v>
          </cell>
          <cell r="F189">
            <v>0</v>
          </cell>
          <cell r="G189">
            <v>0</v>
          </cell>
          <cell r="H189">
            <v>0</v>
          </cell>
          <cell r="I189">
            <v>0</v>
          </cell>
          <cell r="J189">
            <v>0</v>
          </cell>
          <cell r="K189">
            <v>0</v>
          </cell>
        </row>
        <row r="190">
          <cell r="E190" t="str">
            <v>SRN</v>
          </cell>
          <cell r="F190">
            <v>0</v>
          </cell>
          <cell r="G190">
            <v>0</v>
          </cell>
          <cell r="H190">
            <v>0</v>
          </cell>
          <cell r="I190">
            <v>0</v>
          </cell>
          <cell r="J190">
            <v>0</v>
          </cell>
          <cell r="K190">
            <v>0</v>
          </cell>
        </row>
        <row r="191">
          <cell r="E191" t="str">
            <v>TMS</v>
          </cell>
          <cell r="F191">
            <v>0</v>
          </cell>
          <cell r="G191">
            <v>0</v>
          </cell>
          <cell r="H191">
            <v>0</v>
          </cell>
          <cell r="I191">
            <v>0</v>
          </cell>
          <cell r="J191">
            <v>0</v>
          </cell>
          <cell r="K191">
            <v>0</v>
          </cell>
        </row>
        <row r="192">
          <cell r="E192" t="str">
            <v>NWT</v>
          </cell>
          <cell r="F192">
            <v>0</v>
          </cell>
          <cell r="G192">
            <v>0</v>
          </cell>
          <cell r="H192">
            <v>0</v>
          </cell>
          <cell r="I192">
            <v>0</v>
          </cell>
          <cell r="J192">
            <v>0</v>
          </cell>
          <cell r="K192">
            <v>0</v>
          </cell>
        </row>
        <row r="193">
          <cell r="E193" t="str">
            <v>WSX</v>
          </cell>
          <cell r="F193">
            <v>0</v>
          </cell>
          <cell r="G193">
            <v>0</v>
          </cell>
          <cell r="H193">
            <v>0</v>
          </cell>
          <cell r="I193">
            <v>0</v>
          </cell>
          <cell r="J193">
            <v>0</v>
          </cell>
          <cell r="K193">
            <v>0</v>
          </cell>
        </row>
        <row r="194">
          <cell r="E194" t="str">
            <v>YKY</v>
          </cell>
          <cell r="F194">
            <v>0</v>
          </cell>
          <cell r="G194">
            <v>0</v>
          </cell>
          <cell r="H194">
            <v>0</v>
          </cell>
          <cell r="I194">
            <v>0</v>
          </cell>
          <cell r="J194">
            <v>0</v>
          </cell>
          <cell r="K194">
            <v>0</v>
          </cell>
        </row>
        <row r="195">
          <cell r="E195" t="str">
            <v>AFW</v>
          </cell>
          <cell r="F195">
            <v>0</v>
          </cell>
          <cell r="G195">
            <v>0</v>
          </cell>
          <cell r="H195">
            <v>0</v>
          </cell>
          <cell r="I195">
            <v>0</v>
          </cell>
          <cell r="J195">
            <v>0</v>
          </cell>
          <cell r="K195">
            <v>0</v>
          </cell>
        </row>
        <row r="196">
          <cell r="E196" t="str">
            <v>BRL</v>
          </cell>
          <cell r="F196">
            <v>0</v>
          </cell>
          <cell r="G196">
            <v>0</v>
          </cell>
          <cell r="H196">
            <v>0</v>
          </cell>
          <cell r="I196">
            <v>0</v>
          </cell>
          <cell r="J196">
            <v>0</v>
          </cell>
          <cell r="K196">
            <v>0</v>
          </cell>
        </row>
        <row r="197">
          <cell r="E197" t="str">
            <v>DVW</v>
          </cell>
          <cell r="F197">
            <v>0</v>
          </cell>
          <cell r="G197">
            <v>0</v>
          </cell>
          <cell r="H197">
            <v>0</v>
          </cell>
          <cell r="I197">
            <v>0</v>
          </cell>
          <cell r="J197">
            <v>0</v>
          </cell>
          <cell r="K197">
            <v>0</v>
          </cell>
        </row>
        <row r="198">
          <cell r="E198" t="str">
            <v>PRT</v>
          </cell>
          <cell r="F198">
            <v>0</v>
          </cell>
          <cell r="G198">
            <v>0</v>
          </cell>
          <cell r="H198">
            <v>0</v>
          </cell>
          <cell r="I198">
            <v>0</v>
          </cell>
          <cell r="J198">
            <v>0</v>
          </cell>
          <cell r="K198">
            <v>0</v>
          </cell>
        </row>
        <row r="199">
          <cell r="E199" t="str">
            <v>SBW</v>
          </cell>
          <cell r="F199">
            <v>0</v>
          </cell>
          <cell r="G199">
            <v>0</v>
          </cell>
          <cell r="H199">
            <v>0</v>
          </cell>
          <cell r="I199">
            <v>0</v>
          </cell>
          <cell r="J199">
            <v>0</v>
          </cell>
          <cell r="K199">
            <v>0</v>
          </cell>
        </row>
        <row r="200">
          <cell r="E200" t="str">
            <v>SEW</v>
          </cell>
          <cell r="F200">
            <v>-0.45500000000000002</v>
          </cell>
          <cell r="G200">
            <v>-0.45500000000000002</v>
          </cell>
          <cell r="H200">
            <v>-0.45500000000000002</v>
          </cell>
          <cell r="I200">
            <v>-0.45500000000000002</v>
          </cell>
          <cell r="J200">
            <v>-0.45500000000000002</v>
          </cell>
          <cell r="K200">
            <v>-2.2749999999999999</v>
          </cell>
        </row>
        <row r="201">
          <cell r="E201" t="str">
            <v>SSC</v>
          </cell>
          <cell r="F201">
            <v>0</v>
          </cell>
          <cell r="G201">
            <v>0</v>
          </cell>
          <cell r="H201">
            <v>0</v>
          </cell>
          <cell r="I201">
            <v>0</v>
          </cell>
          <cell r="J201">
            <v>0</v>
          </cell>
          <cell r="K201">
            <v>0</v>
          </cell>
        </row>
        <row r="202">
          <cell r="E202" t="str">
            <v>SST</v>
          </cell>
          <cell r="F202">
            <v>0</v>
          </cell>
          <cell r="G202">
            <v>0</v>
          </cell>
          <cell r="H202">
            <v>0</v>
          </cell>
          <cell r="I202">
            <v>0</v>
          </cell>
          <cell r="J202">
            <v>0</v>
          </cell>
          <cell r="K202">
            <v>0</v>
          </cell>
        </row>
        <row r="203">
          <cell r="E203" t="str">
            <v>CAM</v>
          </cell>
          <cell r="F203">
            <v>0</v>
          </cell>
          <cell r="G203">
            <v>0</v>
          </cell>
          <cell r="H203">
            <v>0</v>
          </cell>
          <cell r="I203">
            <v>0</v>
          </cell>
          <cell r="J203">
            <v>0</v>
          </cell>
          <cell r="K203">
            <v>0</v>
          </cell>
        </row>
        <row r="204">
          <cell r="E204" t="str">
            <v>SES</v>
          </cell>
          <cell r="F204">
            <v>0</v>
          </cell>
          <cell r="G204">
            <v>0</v>
          </cell>
          <cell r="H204">
            <v>0</v>
          </cell>
          <cell r="I204">
            <v>0</v>
          </cell>
          <cell r="J204">
            <v>0</v>
          </cell>
          <cell r="K204">
            <v>0</v>
          </cell>
        </row>
        <row r="205">
          <cell r="E205" t="str">
            <v>ANH</v>
          </cell>
          <cell r="F205">
            <v>0</v>
          </cell>
          <cell r="G205">
            <v>0</v>
          </cell>
          <cell r="H205">
            <v>0</v>
          </cell>
          <cell r="I205">
            <v>0</v>
          </cell>
          <cell r="J205">
            <v>0</v>
          </cell>
          <cell r="K205">
            <v>0</v>
          </cell>
        </row>
        <row r="206">
          <cell r="E206" t="str">
            <v>WSH</v>
          </cell>
          <cell r="F206">
            <v>0</v>
          </cell>
          <cell r="G206">
            <v>0</v>
          </cell>
          <cell r="H206">
            <v>0</v>
          </cell>
          <cell r="I206">
            <v>0</v>
          </cell>
          <cell r="J206">
            <v>0</v>
          </cell>
          <cell r="K206">
            <v>0</v>
          </cell>
        </row>
        <row r="207">
          <cell r="E207" t="str">
            <v>NES</v>
          </cell>
          <cell r="F207">
            <v>2.956</v>
          </cell>
          <cell r="G207">
            <v>2.9039999999999999</v>
          </cell>
          <cell r="H207">
            <v>2.8530000000000002</v>
          </cell>
          <cell r="I207">
            <v>2.802</v>
          </cell>
          <cell r="J207">
            <v>2.7530000000000001</v>
          </cell>
          <cell r="K207">
            <v>14.267999999999999</v>
          </cell>
        </row>
        <row r="208">
          <cell r="E208" t="str">
            <v>SVT</v>
          </cell>
          <cell r="F208">
            <v>-0.442401408336563</v>
          </cell>
          <cell r="G208">
            <v>-0.442401408336563</v>
          </cell>
          <cell r="H208">
            <v>-0.442401408336563</v>
          </cell>
          <cell r="I208">
            <v>-0.442401408336563</v>
          </cell>
          <cell r="J208">
            <v>-0.442401408336563</v>
          </cell>
          <cell r="K208">
            <v>-2.2120070416828148</v>
          </cell>
        </row>
        <row r="209">
          <cell r="E209" t="str">
            <v>SWT</v>
          </cell>
          <cell r="F209">
            <v>0</v>
          </cell>
          <cell r="G209">
            <v>0</v>
          </cell>
          <cell r="H209">
            <v>0</v>
          </cell>
          <cell r="I209">
            <v>0</v>
          </cell>
          <cell r="J209">
            <v>0</v>
          </cell>
          <cell r="K209">
            <v>0</v>
          </cell>
        </row>
        <row r="210">
          <cell r="E210" t="str">
            <v>SRN</v>
          </cell>
          <cell r="F210">
            <v>0</v>
          </cell>
          <cell r="G210">
            <v>0</v>
          </cell>
          <cell r="H210">
            <v>0</v>
          </cell>
          <cell r="I210">
            <v>0</v>
          </cell>
          <cell r="J210">
            <v>0</v>
          </cell>
          <cell r="K210">
            <v>0</v>
          </cell>
        </row>
        <row r="211">
          <cell r="E211" t="str">
            <v>TMS</v>
          </cell>
          <cell r="F211">
            <v>0</v>
          </cell>
          <cell r="G211">
            <v>0</v>
          </cell>
          <cell r="H211">
            <v>0</v>
          </cell>
          <cell r="I211">
            <v>0</v>
          </cell>
          <cell r="J211">
            <v>0</v>
          </cell>
          <cell r="K211">
            <v>0</v>
          </cell>
        </row>
        <row r="212">
          <cell r="E212" t="str">
            <v>NWT</v>
          </cell>
          <cell r="F212">
            <v>0</v>
          </cell>
          <cell r="G212">
            <v>0</v>
          </cell>
          <cell r="H212">
            <v>0</v>
          </cell>
          <cell r="I212">
            <v>0</v>
          </cell>
          <cell r="J212">
            <v>0</v>
          </cell>
          <cell r="K212">
            <v>0</v>
          </cell>
        </row>
        <row r="213">
          <cell r="E213" t="str">
            <v>WSX</v>
          </cell>
          <cell r="F213">
            <v>0</v>
          </cell>
          <cell r="G213">
            <v>0</v>
          </cell>
          <cell r="H213">
            <v>0</v>
          </cell>
          <cell r="I213">
            <v>0</v>
          </cell>
          <cell r="J213">
            <v>0</v>
          </cell>
          <cell r="K213">
            <v>0</v>
          </cell>
        </row>
        <row r="214">
          <cell r="E214" t="str">
            <v>YKY</v>
          </cell>
          <cell r="F214">
            <v>0</v>
          </cell>
          <cell r="G214">
            <v>0</v>
          </cell>
          <cell r="H214">
            <v>0</v>
          </cell>
          <cell r="I214">
            <v>0</v>
          </cell>
          <cell r="J214">
            <v>0</v>
          </cell>
          <cell r="K214">
            <v>0</v>
          </cell>
        </row>
        <row r="215">
          <cell r="E215" t="str">
            <v>AFW</v>
          </cell>
          <cell r="F215">
            <v>0</v>
          </cell>
          <cell r="G215">
            <v>0</v>
          </cell>
          <cell r="H215">
            <v>0</v>
          </cell>
          <cell r="I215">
            <v>0</v>
          </cell>
          <cell r="J215">
            <v>0</v>
          </cell>
          <cell r="K215">
            <v>0</v>
          </cell>
        </row>
        <row r="216">
          <cell r="E216" t="str">
            <v>BRL</v>
          </cell>
          <cell r="F216">
            <v>0</v>
          </cell>
          <cell r="G216">
            <v>0</v>
          </cell>
          <cell r="H216">
            <v>0</v>
          </cell>
          <cell r="I216">
            <v>0</v>
          </cell>
          <cell r="J216">
            <v>0</v>
          </cell>
          <cell r="K216">
            <v>0</v>
          </cell>
        </row>
        <row r="217">
          <cell r="E217" t="str">
            <v>DVW</v>
          </cell>
          <cell r="F217">
            <v>0</v>
          </cell>
          <cell r="G217">
            <v>0</v>
          </cell>
          <cell r="H217">
            <v>0</v>
          </cell>
          <cell r="I217">
            <v>0</v>
          </cell>
          <cell r="J217">
            <v>0</v>
          </cell>
          <cell r="K217">
            <v>0</v>
          </cell>
        </row>
        <row r="218">
          <cell r="E218" t="str">
            <v>PRT</v>
          </cell>
          <cell r="F218">
            <v>-2.1859999999999999</v>
          </cell>
          <cell r="G218">
            <v>-0.84199999999999997</v>
          </cell>
          <cell r="H218">
            <v>-0.74</v>
          </cell>
          <cell r="I218">
            <v>-0.72799999999999998</v>
          </cell>
          <cell r="J218">
            <v>-0.72799999999999998</v>
          </cell>
          <cell r="K218">
            <v>-5.2239999999999993</v>
          </cell>
        </row>
        <row r="219">
          <cell r="E219" t="str">
            <v>SBW</v>
          </cell>
          <cell r="F219">
            <v>0</v>
          </cell>
          <cell r="G219">
            <v>0</v>
          </cell>
          <cell r="H219">
            <v>0</v>
          </cell>
          <cell r="I219">
            <v>0</v>
          </cell>
          <cell r="J219">
            <v>0</v>
          </cell>
          <cell r="K219">
            <v>0</v>
          </cell>
        </row>
        <row r="220">
          <cell r="E220" t="str">
            <v>SEW</v>
          </cell>
          <cell r="F220">
            <v>0</v>
          </cell>
          <cell r="G220">
            <v>0</v>
          </cell>
          <cell r="H220">
            <v>0</v>
          </cell>
          <cell r="I220">
            <v>0</v>
          </cell>
          <cell r="J220">
            <v>0</v>
          </cell>
          <cell r="K220">
            <v>0</v>
          </cell>
        </row>
        <row r="221">
          <cell r="E221" t="str">
            <v>SSC</v>
          </cell>
          <cell r="F221">
            <v>0</v>
          </cell>
          <cell r="G221">
            <v>0</v>
          </cell>
          <cell r="H221">
            <v>0</v>
          </cell>
          <cell r="I221">
            <v>0</v>
          </cell>
          <cell r="J221">
            <v>0</v>
          </cell>
          <cell r="K221">
            <v>0</v>
          </cell>
        </row>
        <row r="222">
          <cell r="E222" t="str">
            <v>SST</v>
          </cell>
          <cell r="F222">
            <v>0</v>
          </cell>
          <cell r="G222">
            <v>0</v>
          </cell>
          <cell r="H222">
            <v>0</v>
          </cell>
          <cell r="I222">
            <v>0</v>
          </cell>
          <cell r="J222">
            <v>0</v>
          </cell>
          <cell r="K222">
            <v>0</v>
          </cell>
        </row>
        <row r="223">
          <cell r="E223" t="str">
            <v>CAM</v>
          </cell>
          <cell r="F223">
            <v>0</v>
          </cell>
          <cell r="G223">
            <v>0</v>
          </cell>
          <cell r="H223">
            <v>0</v>
          </cell>
          <cell r="I223">
            <v>0</v>
          </cell>
          <cell r="J223">
            <v>0</v>
          </cell>
          <cell r="K223">
            <v>0</v>
          </cell>
        </row>
        <row r="224">
          <cell r="E224" t="str">
            <v>SES</v>
          </cell>
          <cell r="F224">
            <v>0.29749999999999999</v>
          </cell>
          <cell r="G224">
            <v>-1.19</v>
          </cell>
          <cell r="H224">
            <v>0.29749999999999999</v>
          </cell>
          <cell r="I224">
            <v>0.29749999999999999</v>
          </cell>
          <cell r="J224">
            <v>0.29749999999999999</v>
          </cell>
          <cell r="K224">
            <v>0</v>
          </cell>
        </row>
        <row r="305">
          <cell r="E305" t="str">
            <v>ANH</v>
          </cell>
          <cell r="F305">
            <v>2.0507839975873798</v>
          </cell>
          <cell r="G305">
            <v>2.0507839975873798</v>
          </cell>
          <cell r="H305">
            <v>2.0507839975873798</v>
          </cell>
          <cell r="I305">
            <v>2.0507839975873798</v>
          </cell>
          <cell r="J305">
            <v>2.0507839975873798</v>
          </cell>
          <cell r="K305">
            <v>10.2539199879369</v>
          </cell>
        </row>
        <row r="306">
          <cell r="E306" t="str">
            <v>WSH</v>
          </cell>
          <cell r="F306">
            <v>0.39500000000000002</v>
          </cell>
          <cell r="G306">
            <v>0.39500000000000002</v>
          </cell>
          <cell r="H306">
            <v>0.39500000000000002</v>
          </cell>
          <cell r="I306">
            <v>0.39500000000000002</v>
          </cell>
          <cell r="J306">
            <v>0.39500000000000002</v>
          </cell>
          <cell r="K306">
            <v>1.9750000000000001</v>
          </cell>
        </row>
        <row r="307">
          <cell r="E307" t="str">
            <v>NES</v>
          </cell>
          <cell r="F307">
            <v>0.5827</v>
          </cell>
          <cell r="G307">
            <v>0.5827</v>
          </cell>
          <cell r="H307">
            <v>0.5827</v>
          </cell>
          <cell r="I307">
            <v>0.5827</v>
          </cell>
          <cell r="J307">
            <v>0.5827</v>
          </cell>
          <cell r="K307">
            <v>2.9135</v>
          </cell>
        </row>
        <row r="308">
          <cell r="E308" t="str">
            <v>SVT</v>
          </cell>
          <cell r="F308">
            <v>0</v>
          </cell>
          <cell r="G308">
            <v>0</v>
          </cell>
          <cell r="H308">
            <v>0</v>
          </cell>
          <cell r="I308">
            <v>0</v>
          </cell>
          <cell r="J308">
            <v>0</v>
          </cell>
          <cell r="K308">
            <v>0</v>
          </cell>
        </row>
        <row r="309">
          <cell r="E309" t="str">
            <v>SWT</v>
          </cell>
          <cell r="F309">
            <v>-1.3480000000000001</v>
          </cell>
          <cell r="G309">
            <v>-1.3480000000000001</v>
          </cell>
          <cell r="H309">
            <v>-1.3480000000000001</v>
          </cell>
          <cell r="I309">
            <v>-1.3480000000000001</v>
          </cell>
          <cell r="J309">
            <v>-1.3480000000000001</v>
          </cell>
          <cell r="K309">
            <v>-6.74</v>
          </cell>
        </row>
        <row r="310">
          <cell r="E310" t="str">
            <v>SRN</v>
          </cell>
          <cell r="F310">
            <v>-2.8104684886048901</v>
          </cell>
          <cell r="G310">
            <v>-2.8104684886048901</v>
          </cell>
          <cell r="H310">
            <v>-2.8104684886048901</v>
          </cell>
          <cell r="I310">
            <v>-2.8104684886048901</v>
          </cell>
          <cell r="J310">
            <v>-2.8104684886048901</v>
          </cell>
          <cell r="K310">
            <v>-14.05234244302445</v>
          </cell>
        </row>
        <row r="311">
          <cell r="E311" t="str">
            <v>TMS</v>
          </cell>
          <cell r="F311">
            <v>-7.5674374557479904</v>
          </cell>
          <cell r="G311">
            <v>-7.5674374557479904</v>
          </cell>
          <cell r="H311">
            <v>-7.5674374557479904</v>
          </cell>
          <cell r="I311">
            <v>-7.5674374557479904</v>
          </cell>
          <cell r="J311">
            <v>-7.5674374557479904</v>
          </cell>
          <cell r="K311">
            <v>-37.837187278739954</v>
          </cell>
        </row>
        <row r="312">
          <cell r="E312" t="str">
            <v>NWT</v>
          </cell>
          <cell r="F312">
            <v>0</v>
          </cell>
          <cell r="G312">
            <v>0</v>
          </cell>
          <cell r="H312">
            <v>0</v>
          </cell>
          <cell r="I312">
            <v>0</v>
          </cell>
          <cell r="J312">
            <v>0</v>
          </cell>
          <cell r="K312">
            <v>0</v>
          </cell>
        </row>
        <row r="313">
          <cell r="E313" t="str">
            <v>WSX</v>
          </cell>
          <cell r="F313">
            <v>1.544</v>
          </cell>
          <cell r="G313">
            <v>1.544</v>
          </cell>
          <cell r="H313">
            <v>1.544</v>
          </cell>
          <cell r="I313">
            <v>1.544</v>
          </cell>
          <cell r="J313">
            <v>1.544</v>
          </cell>
          <cell r="K313">
            <v>7.7200000000000006</v>
          </cell>
        </row>
        <row r="314">
          <cell r="E314" t="str">
            <v>YKY</v>
          </cell>
          <cell r="F314">
            <v>0</v>
          </cell>
          <cell r="G314">
            <v>0</v>
          </cell>
          <cell r="H314">
            <v>0</v>
          </cell>
          <cell r="I314">
            <v>0</v>
          </cell>
          <cell r="J314">
            <v>0</v>
          </cell>
          <cell r="K314">
            <v>0</v>
          </cell>
        </row>
        <row r="315">
          <cell r="E315" t="str">
            <v>AFW</v>
          </cell>
          <cell r="F315" t="str">
            <v/>
          </cell>
          <cell r="G315" t="str">
            <v/>
          </cell>
          <cell r="H315" t="str">
            <v/>
          </cell>
          <cell r="I315" t="str">
            <v/>
          </cell>
          <cell r="J315" t="str">
            <v/>
          </cell>
          <cell r="K315">
            <v>0</v>
          </cell>
        </row>
        <row r="316">
          <cell r="E316" t="str">
            <v>BRL</v>
          </cell>
          <cell r="F316" t="str">
            <v/>
          </cell>
          <cell r="G316" t="str">
            <v/>
          </cell>
          <cell r="H316" t="str">
            <v/>
          </cell>
          <cell r="I316" t="str">
            <v/>
          </cell>
          <cell r="J316" t="str">
            <v/>
          </cell>
          <cell r="K316">
            <v>0</v>
          </cell>
        </row>
        <row r="317">
          <cell r="E317" t="str">
            <v>DVW</v>
          </cell>
          <cell r="F317" t="str">
            <v/>
          </cell>
          <cell r="G317" t="str">
            <v/>
          </cell>
          <cell r="H317" t="str">
            <v/>
          </cell>
          <cell r="I317" t="str">
            <v/>
          </cell>
          <cell r="J317" t="str">
            <v/>
          </cell>
          <cell r="K317">
            <v>0</v>
          </cell>
        </row>
        <row r="318">
          <cell r="E318" t="str">
            <v>PRT</v>
          </cell>
          <cell r="F318" t="str">
            <v/>
          </cell>
          <cell r="G318" t="str">
            <v/>
          </cell>
          <cell r="H318" t="str">
            <v/>
          </cell>
          <cell r="I318" t="str">
            <v/>
          </cell>
          <cell r="J318" t="str">
            <v/>
          </cell>
          <cell r="K318">
            <v>0</v>
          </cell>
        </row>
        <row r="319">
          <cell r="E319" t="str">
            <v>SBW</v>
          </cell>
          <cell r="F319" t="str">
            <v/>
          </cell>
          <cell r="G319" t="str">
            <v/>
          </cell>
          <cell r="H319" t="str">
            <v/>
          </cell>
          <cell r="I319" t="str">
            <v/>
          </cell>
          <cell r="J319" t="str">
            <v/>
          </cell>
          <cell r="K319">
            <v>0</v>
          </cell>
        </row>
        <row r="320">
          <cell r="E320" t="str">
            <v>SEW</v>
          </cell>
          <cell r="F320" t="str">
            <v/>
          </cell>
          <cell r="G320" t="str">
            <v/>
          </cell>
          <cell r="H320" t="str">
            <v/>
          </cell>
          <cell r="I320" t="str">
            <v/>
          </cell>
          <cell r="J320" t="str">
            <v/>
          </cell>
          <cell r="K320">
            <v>0</v>
          </cell>
        </row>
        <row r="321">
          <cell r="E321" t="str">
            <v>SSC</v>
          </cell>
          <cell r="F321" t="str">
            <v/>
          </cell>
          <cell r="G321" t="str">
            <v/>
          </cell>
          <cell r="H321" t="str">
            <v/>
          </cell>
          <cell r="I321" t="str">
            <v/>
          </cell>
          <cell r="J321" t="str">
            <v/>
          </cell>
          <cell r="K321">
            <v>0</v>
          </cell>
        </row>
        <row r="322">
          <cell r="E322" t="str">
            <v>SST</v>
          </cell>
          <cell r="F322" t="str">
            <v/>
          </cell>
          <cell r="G322" t="str">
            <v/>
          </cell>
          <cell r="H322" t="str">
            <v/>
          </cell>
          <cell r="I322" t="str">
            <v/>
          </cell>
          <cell r="J322" t="str">
            <v/>
          </cell>
          <cell r="K322">
            <v>0</v>
          </cell>
        </row>
        <row r="323">
          <cell r="E323" t="str">
            <v>CAM</v>
          </cell>
          <cell r="F323" t="str">
            <v/>
          </cell>
          <cell r="G323" t="str">
            <v/>
          </cell>
          <cell r="H323" t="str">
            <v/>
          </cell>
          <cell r="I323" t="str">
            <v/>
          </cell>
          <cell r="J323" t="str">
            <v/>
          </cell>
          <cell r="K323">
            <v>0</v>
          </cell>
        </row>
        <row r="324">
          <cell r="E324" t="str">
            <v>SES</v>
          </cell>
          <cell r="F324" t="str">
            <v/>
          </cell>
          <cell r="G324" t="str">
            <v/>
          </cell>
          <cell r="H324" t="str">
            <v/>
          </cell>
          <cell r="I324" t="str">
            <v/>
          </cell>
          <cell r="J324" t="str">
            <v/>
          </cell>
          <cell r="K324">
            <v>0</v>
          </cell>
        </row>
        <row r="325">
          <cell r="E325" t="str">
            <v>ANH</v>
          </cell>
          <cell r="F325">
            <v>-13.482041243848199</v>
          </cell>
          <cell r="G325">
            <v>-13.482041243848199</v>
          </cell>
          <cell r="H325">
            <v>-13.482041243848199</v>
          </cell>
          <cell r="I325">
            <v>-13.482041243848199</v>
          </cell>
          <cell r="J325">
            <v>-13.482041243848199</v>
          </cell>
          <cell r="K325">
            <v>-67.41020621924099</v>
          </cell>
        </row>
        <row r="326">
          <cell r="E326" t="str">
            <v>WSH</v>
          </cell>
          <cell r="F326">
            <v>3.343</v>
          </cell>
          <cell r="G326">
            <v>3.343</v>
          </cell>
          <cell r="H326">
            <v>3.343</v>
          </cell>
          <cell r="I326">
            <v>3.343</v>
          </cell>
          <cell r="J326">
            <v>3.343</v>
          </cell>
          <cell r="K326">
            <v>16.715</v>
          </cell>
        </row>
        <row r="327">
          <cell r="E327" t="str">
            <v>NES</v>
          </cell>
          <cell r="F327">
            <v>5.9221055817158303</v>
          </cell>
          <cell r="G327">
            <v>5.9221055817158303</v>
          </cell>
          <cell r="H327">
            <v>5.9221055817158303</v>
          </cell>
          <cell r="I327">
            <v>5.9221055817158303</v>
          </cell>
          <cell r="J327">
            <v>5.9221055817158303</v>
          </cell>
          <cell r="K327">
            <v>29.610527908579151</v>
          </cell>
        </row>
        <row r="328">
          <cell r="E328" t="str">
            <v>SVT</v>
          </cell>
          <cell r="F328">
            <v>-3.0105675590716201</v>
          </cell>
          <cell r="G328">
            <v>-3.0105675590716201</v>
          </cell>
          <cell r="H328">
            <v>-3.0105675590716201</v>
          </cell>
          <cell r="I328">
            <v>-3.0105675590716201</v>
          </cell>
          <cell r="J328">
            <v>-3.0105675590716201</v>
          </cell>
          <cell r="K328">
            <v>-15.052837795358101</v>
          </cell>
        </row>
        <row r="329">
          <cell r="E329" t="str">
            <v>SWT</v>
          </cell>
          <cell r="F329">
            <v>-2.351</v>
          </cell>
          <cell r="G329">
            <v>-2.351</v>
          </cell>
          <cell r="H329">
            <v>-2.351</v>
          </cell>
          <cell r="I329">
            <v>-2.351</v>
          </cell>
          <cell r="J329">
            <v>-2.351</v>
          </cell>
          <cell r="K329">
            <v>-11.754999999999999</v>
          </cell>
        </row>
        <row r="330">
          <cell r="E330" t="str">
            <v>SRN</v>
          </cell>
          <cell r="F330">
            <v>23.871037304786601</v>
          </cell>
          <cell r="G330">
            <v>23.871037304786601</v>
          </cell>
          <cell r="H330">
            <v>23.871037304786601</v>
          </cell>
          <cell r="I330">
            <v>23.871037304786601</v>
          </cell>
          <cell r="J330">
            <v>23.871037304786601</v>
          </cell>
          <cell r="K330">
            <v>119.355186523933</v>
          </cell>
        </row>
        <row r="331">
          <cell r="E331" t="str">
            <v>TMS</v>
          </cell>
          <cell r="F331">
            <v>16.817473784001098</v>
          </cell>
          <cell r="G331">
            <v>16.817473784001098</v>
          </cell>
          <cell r="H331">
            <v>16.817473784001098</v>
          </cell>
          <cell r="I331">
            <v>16.817473784001098</v>
          </cell>
          <cell r="J331">
            <v>16.817473784001098</v>
          </cell>
          <cell r="K331">
            <v>84.087368920005488</v>
          </cell>
        </row>
        <row r="332">
          <cell r="E332" t="str">
            <v>NWT</v>
          </cell>
          <cell r="F332">
            <v>11.673084103948201</v>
          </cell>
          <cell r="G332">
            <v>11.673084103948201</v>
          </cell>
          <cell r="H332">
            <v>11.673084103948201</v>
          </cell>
          <cell r="I332">
            <v>11.673084103948201</v>
          </cell>
          <cell r="J332">
            <v>11.673084103948201</v>
          </cell>
          <cell r="K332">
            <v>58.365420519741001</v>
          </cell>
        </row>
        <row r="333">
          <cell r="E333" t="str">
            <v>WSX</v>
          </cell>
          <cell r="F333">
            <v>-1.196</v>
          </cell>
          <cell r="G333">
            <v>-1.196</v>
          </cell>
          <cell r="H333">
            <v>-1.196</v>
          </cell>
          <cell r="I333">
            <v>-1.196</v>
          </cell>
          <cell r="J333">
            <v>-1.196</v>
          </cell>
          <cell r="K333">
            <v>-5.9799999999999995</v>
          </cell>
        </row>
        <row r="334">
          <cell r="E334" t="str">
            <v>YKY</v>
          </cell>
          <cell r="F334">
            <v>11.012</v>
          </cell>
          <cell r="G334">
            <v>11.012</v>
          </cell>
          <cell r="H334">
            <v>11.012</v>
          </cell>
          <cell r="I334">
            <v>11.012</v>
          </cell>
          <cell r="J334">
            <v>11.012</v>
          </cell>
          <cell r="K334">
            <v>55.06</v>
          </cell>
        </row>
        <row r="335">
          <cell r="E335" t="str">
            <v>AFW</v>
          </cell>
          <cell r="F335" t="str">
            <v/>
          </cell>
          <cell r="G335" t="str">
            <v/>
          </cell>
          <cell r="H335" t="str">
            <v/>
          </cell>
          <cell r="I335" t="str">
            <v/>
          </cell>
          <cell r="J335" t="str">
            <v/>
          </cell>
          <cell r="K335">
            <v>0</v>
          </cell>
        </row>
        <row r="336">
          <cell r="E336" t="str">
            <v>BRL</v>
          </cell>
          <cell r="F336" t="str">
            <v/>
          </cell>
          <cell r="G336" t="str">
            <v/>
          </cell>
          <cell r="H336" t="str">
            <v/>
          </cell>
          <cell r="I336" t="str">
            <v/>
          </cell>
          <cell r="J336" t="str">
            <v/>
          </cell>
          <cell r="K336">
            <v>0</v>
          </cell>
        </row>
        <row r="337">
          <cell r="E337" t="str">
            <v>DVW</v>
          </cell>
          <cell r="F337" t="str">
            <v/>
          </cell>
          <cell r="G337" t="str">
            <v/>
          </cell>
          <cell r="H337" t="str">
            <v/>
          </cell>
          <cell r="I337" t="str">
            <v/>
          </cell>
          <cell r="J337" t="str">
            <v/>
          </cell>
          <cell r="K337">
            <v>0</v>
          </cell>
        </row>
        <row r="338">
          <cell r="E338" t="str">
            <v>PRT</v>
          </cell>
          <cell r="F338" t="str">
            <v/>
          </cell>
          <cell r="G338" t="str">
            <v/>
          </cell>
          <cell r="H338" t="str">
            <v/>
          </cell>
          <cell r="I338" t="str">
            <v/>
          </cell>
          <cell r="J338" t="str">
            <v/>
          </cell>
          <cell r="K338">
            <v>0</v>
          </cell>
        </row>
        <row r="339">
          <cell r="E339" t="str">
            <v>SBW</v>
          </cell>
          <cell r="F339" t="str">
            <v/>
          </cell>
          <cell r="G339" t="str">
            <v/>
          </cell>
          <cell r="H339" t="str">
            <v/>
          </cell>
          <cell r="I339" t="str">
            <v/>
          </cell>
          <cell r="J339" t="str">
            <v/>
          </cell>
          <cell r="K339">
            <v>0</v>
          </cell>
        </row>
        <row r="340">
          <cell r="E340" t="str">
            <v>SEW</v>
          </cell>
          <cell r="F340" t="str">
            <v/>
          </cell>
          <cell r="G340" t="str">
            <v/>
          </cell>
          <cell r="H340" t="str">
            <v/>
          </cell>
          <cell r="I340" t="str">
            <v/>
          </cell>
          <cell r="J340" t="str">
            <v/>
          </cell>
          <cell r="K340">
            <v>0</v>
          </cell>
        </row>
        <row r="341">
          <cell r="E341" t="str">
            <v>SSC</v>
          </cell>
          <cell r="F341" t="str">
            <v/>
          </cell>
          <cell r="G341" t="str">
            <v/>
          </cell>
          <cell r="H341" t="str">
            <v/>
          </cell>
          <cell r="I341" t="str">
            <v/>
          </cell>
          <cell r="J341" t="str">
            <v/>
          </cell>
          <cell r="K341">
            <v>0</v>
          </cell>
        </row>
        <row r="342">
          <cell r="E342" t="str">
            <v>SST</v>
          </cell>
          <cell r="F342" t="str">
            <v/>
          </cell>
          <cell r="G342" t="str">
            <v/>
          </cell>
          <cell r="H342" t="str">
            <v/>
          </cell>
          <cell r="I342" t="str">
            <v/>
          </cell>
          <cell r="J342" t="str">
            <v/>
          </cell>
          <cell r="K342">
            <v>0</v>
          </cell>
        </row>
        <row r="343">
          <cell r="E343" t="str">
            <v>CAM</v>
          </cell>
          <cell r="F343" t="str">
            <v/>
          </cell>
          <cell r="G343" t="str">
            <v/>
          </cell>
          <cell r="H343" t="str">
            <v/>
          </cell>
          <cell r="I343" t="str">
            <v/>
          </cell>
          <cell r="J343" t="str">
            <v/>
          </cell>
          <cell r="K343">
            <v>0</v>
          </cell>
        </row>
        <row r="344">
          <cell r="E344" t="str">
            <v>SES</v>
          </cell>
          <cell r="F344" t="str">
            <v/>
          </cell>
          <cell r="G344" t="str">
            <v/>
          </cell>
          <cell r="H344" t="str">
            <v/>
          </cell>
          <cell r="I344" t="str">
            <v/>
          </cell>
          <cell r="J344" t="str">
            <v/>
          </cell>
          <cell r="K344">
            <v>0</v>
          </cell>
        </row>
        <row r="345">
          <cell r="E345" t="str">
            <v>ANH</v>
          </cell>
          <cell r="F345">
            <v>0.19377324495449999</v>
          </cell>
          <cell r="G345">
            <v>0</v>
          </cell>
          <cell r="H345">
            <v>0</v>
          </cell>
          <cell r="I345">
            <v>0</v>
          </cell>
          <cell r="J345">
            <v>0</v>
          </cell>
          <cell r="K345">
            <v>0.19377324495449999</v>
          </cell>
        </row>
        <row r="346">
          <cell r="E346" t="str">
            <v>WSH</v>
          </cell>
          <cell r="F346">
            <v>0</v>
          </cell>
          <cell r="G346">
            <v>0</v>
          </cell>
          <cell r="H346">
            <v>0</v>
          </cell>
          <cell r="I346">
            <v>0</v>
          </cell>
          <cell r="J346">
            <v>0</v>
          </cell>
          <cell r="K346">
            <v>0</v>
          </cell>
        </row>
        <row r="347">
          <cell r="E347" t="str">
            <v>NES</v>
          </cell>
          <cell r="F347">
            <v>3.0588418392624002</v>
          </cell>
          <cell r="G347">
            <v>0</v>
          </cell>
          <cell r="H347">
            <v>0</v>
          </cell>
          <cell r="I347">
            <v>0</v>
          </cell>
          <cell r="J347">
            <v>0</v>
          </cell>
          <cell r="K347">
            <v>3.0588418392624002</v>
          </cell>
        </row>
        <row r="348">
          <cell r="E348" t="str">
            <v>SVT</v>
          </cell>
          <cell r="F348">
            <v>19.3739224715242</v>
          </cell>
          <cell r="G348">
            <v>0</v>
          </cell>
          <cell r="H348">
            <v>0</v>
          </cell>
          <cell r="I348">
            <v>0</v>
          </cell>
          <cell r="J348">
            <v>0</v>
          </cell>
          <cell r="K348">
            <v>19.3739224715242</v>
          </cell>
        </row>
        <row r="349">
          <cell r="E349" t="str">
            <v>SWT</v>
          </cell>
          <cell r="F349">
            <v>0</v>
          </cell>
          <cell r="G349">
            <v>0</v>
          </cell>
          <cell r="H349">
            <v>0</v>
          </cell>
          <cell r="I349">
            <v>0</v>
          </cell>
          <cell r="J349">
            <v>0</v>
          </cell>
          <cell r="K349">
            <v>0</v>
          </cell>
        </row>
        <row r="350">
          <cell r="E350" t="str">
            <v>SRN</v>
          </cell>
          <cell r="F350">
            <v>6.1636871614165196</v>
          </cell>
          <cell r="G350">
            <v>6.1636871614165196</v>
          </cell>
          <cell r="H350">
            <v>6.1636871614165196</v>
          </cell>
          <cell r="I350">
            <v>6.1636871614165196</v>
          </cell>
          <cell r="J350">
            <v>0</v>
          </cell>
          <cell r="K350">
            <v>24.654748645666078</v>
          </cell>
        </row>
        <row r="351">
          <cell r="E351" t="str">
            <v>TMS</v>
          </cell>
          <cell r="F351">
            <v>0</v>
          </cell>
          <cell r="G351">
            <v>0</v>
          </cell>
          <cell r="H351">
            <v>0</v>
          </cell>
          <cell r="I351">
            <v>0</v>
          </cell>
          <cell r="J351">
            <v>0</v>
          </cell>
          <cell r="K351">
            <v>0</v>
          </cell>
        </row>
        <row r="352">
          <cell r="E352" t="str">
            <v>NWT</v>
          </cell>
          <cell r="F352">
            <v>9.1413609221766006</v>
          </cell>
          <cell r="G352">
            <v>7.9427548056911501</v>
          </cell>
          <cell r="H352">
            <v>7.9427548056911501</v>
          </cell>
          <cell r="I352">
            <v>7.9427548056911501</v>
          </cell>
          <cell r="J352">
            <v>0</v>
          </cell>
          <cell r="K352">
            <v>32.969625339250051</v>
          </cell>
        </row>
        <row r="353">
          <cell r="E353" t="str">
            <v>WSX</v>
          </cell>
          <cell r="F353">
            <v>12.9821215909906</v>
          </cell>
          <cell r="G353">
            <v>2.9423388604151999</v>
          </cell>
          <cell r="H353">
            <v>0</v>
          </cell>
          <cell r="I353">
            <v>0</v>
          </cell>
          <cell r="J353">
            <v>0</v>
          </cell>
          <cell r="K353">
            <v>15.9244604514058</v>
          </cell>
        </row>
        <row r="354">
          <cell r="E354" t="str">
            <v>YKY</v>
          </cell>
          <cell r="F354">
            <v>0.65065499999999998</v>
          </cell>
          <cell r="G354">
            <v>0</v>
          </cell>
          <cell r="H354">
            <v>0</v>
          </cell>
          <cell r="I354">
            <v>0</v>
          </cell>
          <cell r="J354">
            <v>0</v>
          </cell>
          <cell r="K354">
            <v>0.65065499999999998</v>
          </cell>
        </row>
        <row r="355">
          <cell r="E355" t="str">
            <v>AFW</v>
          </cell>
          <cell r="F355" t="str">
            <v/>
          </cell>
          <cell r="G355" t="str">
            <v/>
          </cell>
          <cell r="H355" t="str">
            <v/>
          </cell>
          <cell r="I355" t="str">
            <v/>
          </cell>
          <cell r="J355" t="str">
            <v/>
          </cell>
          <cell r="K355">
            <v>0</v>
          </cell>
        </row>
        <row r="356">
          <cell r="E356" t="str">
            <v>BRL</v>
          </cell>
          <cell r="F356" t="str">
            <v/>
          </cell>
          <cell r="G356" t="str">
            <v/>
          </cell>
          <cell r="H356" t="str">
            <v/>
          </cell>
          <cell r="I356" t="str">
            <v/>
          </cell>
          <cell r="J356" t="str">
            <v/>
          </cell>
          <cell r="K356">
            <v>0</v>
          </cell>
        </row>
        <row r="357">
          <cell r="E357" t="str">
            <v>DVW</v>
          </cell>
          <cell r="F357" t="str">
            <v/>
          </cell>
          <cell r="G357" t="str">
            <v/>
          </cell>
          <cell r="H357" t="str">
            <v/>
          </cell>
          <cell r="I357" t="str">
            <v/>
          </cell>
          <cell r="J357" t="str">
            <v/>
          </cell>
          <cell r="K357">
            <v>0</v>
          </cell>
        </row>
        <row r="358">
          <cell r="E358" t="str">
            <v>PRT</v>
          </cell>
          <cell r="F358" t="str">
            <v/>
          </cell>
          <cell r="G358" t="str">
            <v/>
          </cell>
          <cell r="H358" t="str">
            <v/>
          </cell>
          <cell r="I358" t="str">
            <v/>
          </cell>
          <cell r="J358" t="str">
            <v/>
          </cell>
          <cell r="K358">
            <v>0</v>
          </cell>
        </row>
        <row r="359">
          <cell r="E359" t="str">
            <v>SBW</v>
          </cell>
          <cell r="F359" t="str">
            <v/>
          </cell>
          <cell r="G359" t="str">
            <v/>
          </cell>
          <cell r="H359" t="str">
            <v/>
          </cell>
          <cell r="I359" t="str">
            <v/>
          </cell>
          <cell r="J359" t="str">
            <v/>
          </cell>
          <cell r="K359">
            <v>0</v>
          </cell>
        </row>
        <row r="360">
          <cell r="E360" t="str">
            <v>SEW</v>
          </cell>
          <cell r="F360" t="str">
            <v/>
          </cell>
          <cell r="G360" t="str">
            <v/>
          </cell>
          <cell r="H360" t="str">
            <v/>
          </cell>
          <cell r="I360" t="str">
            <v/>
          </cell>
          <cell r="J360" t="str">
            <v/>
          </cell>
          <cell r="K360">
            <v>0</v>
          </cell>
        </row>
        <row r="361">
          <cell r="E361" t="str">
            <v>SSC</v>
          </cell>
          <cell r="F361" t="str">
            <v/>
          </cell>
          <cell r="G361" t="str">
            <v/>
          </cell>
          <cell r="H361" t="str">
            <v/>
          </cell>
          <cell r="I361" t="str">
            <v/>
          </cell>
          <cell r="J361" t="str">
            <v/>
          </cell>
          <cell r="K361">
            <v>0</v>
          </cell>
        </row>
        <row r="362">
          <cell r="E362" t="str">
            <v>SST</v>
          </cell>
          <cell r="F362">
            <v>0</v>
          </cell>
          <cell r="G362">
            <v>0</v>
          </cell>
          <cell r="H362">
            <v>0</v>
          </cell>
          <cell r="I362">
            <v>0</v>
          </cell>
          <cell r="J362">
            <v>0</v>
          </cell>
          <cell r="K362">
            <v>0</v>
          </cell>
        </row>
        <row r="363">
          <cell r="E363" t="str">
            <v>CAM</v>
          </cell>
          <cell r="F363" t="str">
            <v/>
          </cell>
          <cell r="G363" t="str">
            <v/>
          </cell>
          <cell r="H363" t="str">
            <v/>
          </cell>
          <cell r="I363" t="str">
            <v/>
          </cell>
          <cell r="J363" t="str">
            <v/>
          </cell>
          <cell r="K363">
            <v>0</v>
          </cell>
        </row>
        <row r="364">
          <cell r="E364" t="str">
            <v>SES</v>
          </cell>
          <cell r="F364" t="str">
            <v/>
          </cell>
          <cell r="G364" t="str">
            <v/>
          </cell>
          <cell r="H364" t="str">
            <v/>
          </cell>
          <cell r="I364" t="str">
            <v/>
          </cell>
          <cell r="J364" t="str">
            <v/>
          </cell>
          <cell r="K364">
            <v>0</v>
          </cell>
        </row>
        <row r="365">
          <cell r="E365" t="str">
            <v>ANH</v>
          </cell>
          <cell r="F365">
            <v>4.4325697529466197</v>
          </cell>
          <cell r="G365">
            <v>4.59657483380564</v>
          </cell>
          <cell r="H365">
            <v>4.7666481026564496</v>
          </cell>
          <cell r="I365">
            <v>4.9430140824547397</v>
          </cell>
          <cell r="J365">
            <v>5.1259056035055597</v>
          </cell>
          <cell r="K365">
            <v>23.86471237536901</v>
          </cell>
        </row>
        <row r="366">
          <cell r="E366" t="str">
            <v>WSH</v>
          </cell>
          <cell r="F366">
            <v>-7.39</v>
          </cell>
          <cell r="G366">
            <v>-7.39</v>
          </cell>
          <cell r="H366">
            <v>-7.39</v>
          </cell>
          <cell r="I366">
            <v>-7.39</v>
          </cell>
          <cell r="J366">
            <v>-7.39</v>
          </cell>
          <cell r="K366">
            <v>-36.949999999999996</v>
          </cell>
        </row>
        <row r="367">
          <cell r="E367" t="str">
            <v>NES</v>
          </cell>
          <cell r="F367">
            <v>-18.759107785983101</v>
          </cell>
          <cell r="G367">
            <v>0</v>
          </cell>
          <cell r="H367">
            <v>0</v>
          </cell>
          <cell r="I367">
            <v>0</v>
          </cell>
          <cell r="J367">
            <v>0</v>
          </cell>
          <cell r="K367">
            <v>-18.759107785983101</v>
          </cell>
        </row>
        <row r="368">
          <cell r="E368" t="str">
            <v>SVT</v>
          </cell>
          <cell r="F368">
            <v>-0.96586925779228805</v>
          </cell>
          <cell r="G368">
            <v>-0.96586925779228805</v>
          </cell>
          <cell r="H368">
            <v>-0.96586925779228805</v>
          </cell>
          <cell r="I368">
            <v>-0.96586925779228805</v>
          </cell>
          <cell r="J368">
            <v>-0.96586925779228805</v>
          </cell>
          <cell r="K368">
            <v>-4.8293462889614407</v>
          </cell>
        </row>
        <row r="369">
          <cell r="E369" t="str">
            <v>SWT</v>
          </cell>
          <cell r="F369">
            <v>-4.1120000000000001</v>
          </cell>
          <cell r="G369">
            <v>-4.2640000000000002</v>
          </cell>
          <cell r="H369">
            <v>0</v>
          </cell>
          <cell r="I369">
            <v>0</v>
          </cell>
          <cell r="J369">
            <v>0</v>
          </cell>
          <cell r="K369">
            <v>-8.3760000000000012</v>
          </cell>
        </row>
        <row r="370">
          <cell r="E370" t="str">
            <v>SRN</v>
          </cell>
          <cell r="F370">
            <v>-5.7618563694219196</v>
          </cell>
          <cell r="G370">
            <v>-5.7618563694219196</v>
          </cell>
          <cell r="H370">
            <v>-5.7618563694219196</v>
          </cell>
          <cell r="I370">
            <v>-5.7618563694219196</v>
          </cell>
          <cell r="J370">
            <v>-5.7618563694219196</v>
          </cell>
          <cell r="K370">
            <v>-28.809281847109599</v>
          </cell>
        </row>
        <row r="371">
          <cell r="E371" t="str">
            <v>TMS</v>
          </cell>
          <cell r="F371">
            <v>-19.490762150438201</v>
          </cell>
          <cell r="G371">
            <v>-19.490762150438201</v>
          </cell>
          <cell r="H371">
            <v>-19.490762150438201</v>
          </cell>
          <cell r="I371">
            <v>-19.490762150438201</v>
          </cell>
          <cell r="J371">
            <v>-19.490762150438201</v>
          </cell>
          <cell r="K371">
            <v>-97.453810752191004</v>
          </cell>
        </row>
        <row r="372">
          <cell r="E372" t="str">
            <v>NWT</v>
          </cell>
          <cell r="F372">
            <v>-4.7033856146011797</v>
          </cell>
          <cell r="G372">
            <v>-4.7033856146011797</v>
          </cell>
          <cell r="H372">
            <v>-4.7033856146011797</v>
          </cell>
          <cell r="I372">
            <v>-4.7033856146011797</v>
          </cell>
          <cell r="J372">
            <v>-4.7033856146011797</v>
          </cell>
          <cell r="K372">
            <v>-23.5169280730059</v>
          </cell>
        </row>
        <row r="373">
          <cell r="E373" t="str">
            <v>WSX</v>
          </cell>
          <cell r="F373">
            <v>1.363</v>
          </cell>
          <cell r="G373">
            <v>0</v>
          </cell>
          <cell r="H373">
            <v>0</v>
          </cell>
          <cell r="I373">
            <v>0</v>
          </cell>
          <cell r="J373">
            <v>0</v>
          </cell>
          <cell r="K373">
            <v>1.363</v>
          </cell>
        </row>
        <row r="374">
          <cell r="E374" t="str">
            <v>YKY</v>
          </cell>
          <cell r="F374">
            <v>6.048</v>
          </cell>
          <cell r="G374">
            <v>6.2709999999999999</v>
          </cell>
          <cell r="H374">
            <v>6.5030000000000001</v>
          </cell>
          <cell r="I374">
            <v>0</v>
          </cell>
          <cell r="J374">
            <v>0</v>
          </cell>
          <cell r="K374">
            <v>18.821999999999999</v>
          </cell>
        </row>
        <row r="375">
          <cell r="E375" t="str">
            <v>AFW</v>
          </cell>
          <cell r="F375" t="str">
            <v/>
          </cell>
          <cell r="G375" t="str">
            <v/>
          </cell>
          <cell r="H375" t="str">
            <v/>
          </cell>
          <cell r="I375" t="str">
            <v/>
          </cell>
          <cell r="J375" t="str">
            <v/>
          </cell>
          <cell r="K375">
            <v>0</v>
          </cell>
        </row>
        <row r="376">
          <cell r="E376" t="str">
            <v>BRL</v>
          </cell>
          <cell r="F376" t="str">
            <v/>
          </cell>
          <cell r="G376" t="str">
            <v/>
          </cell>
          <cell r="H376" t="str">
            <v/>
          </cell>
          <cell r="I376" t="str">
            <v/>
          </cell>
          <cell r="J376" t="str">
            <v/>
          </cell>
          <cell r="K376">
            <v>0</v>
          </cell>
        </row>
        <row r="377">
          <cell r="E377" t="str">
            <v>DVW</v>
          </cell>
          <cell r="F377" t="str">
            <v/>
          </cell>
          <cell r="G377" t="str">
            <v/>
          </cell>
          <cell r="H377" t="str">
            <v/>
          </cell>
          <cell r="I377" t="str">
            <v/>
          </cell>
          <cell r="J377" t="str">
            <v/>
          </cell>
          <cell r="K377">
            <v>0</v>
          </cell>
        </row>
        <row r="378">
          <cell r="E378" t="str">
            <v>PRT</v>
          </cell>
          <cell r="F378" t="str">
            <v/>
          </cell>
          <cell r="G378" t="str">
            <v/>
          </cell>
          <cell r="H378" t="str">
            <v/>
          </cell>
          <cell r="I378" t="str">
            <v/>
          </cell>
          <cell r="J378" t="str">
            <v/>
          </cell>
          <cell r="K378">
            <v>0</v>
          </cell>
        </row>
        <row r="379">
          <cell r="E379" t="str">
            <v>SBW</v>
          </cell>
          <cell r="F379" t="str">
            <v/>
          </cell>
          <cell r="G379" t="str">
            <v/>
          </cell>
          <cell r="H379" t="str">
            <v/>
          </cell>
          <cell r="I379" t="str">
            <v/>
          </cell>
          <cell r="J379" t="str">
            <v/>
          </cell>
          <cell r="K379">
            <v>0</v>
          </cell>
        </row>
        <row r="380">
          <cell r="E380" t="str">
            <v>SEW</v>
          </cell>
          <cell r="F380" t="str">
            <v/>
          </cell>
          <cell r="G380" t="str">
            <v/>
          </cell>
          <cell r="H380" t="str">
            <v/>
          </cell>
          <cell r="I380" t="str">
            <v/>
          </cell>
          <cell r="J380" t="str">
            <v/>
          </cell>
          <cell r="K380">
            <v>0</v>
          </cell>
        </row>
        <row r="381">
          <cell r="E381" t="str">
            <v>SSC</v>
          </cell>
          <cell r="F381" t="str">
            <v/>
          </cell>
          <cell r="G381" t="str">
            <v/>
          </cell>
          <cell r="H381" t="str">
            <v/>
          </cell>
          <cell r="I381" t="str">
            <v/>
          </cell>
          <cell r="J381" t="str">
            <v/>
          </cell>
          <cell r="K381">
            <v>0</v>
          </cell>
        </row>
        <row r="382">
          <cell r="E382" t="str">
            <v>SST</v>
          </cell>
          <cell r="F382" t="str">
            <v/>
          </cell>
          <cell r="G382" t="str">
            <v/>
          </cell>
          <cell r="H382" t="str">
            <v/>
          </cell>
          <cell r="I382" t="str">
            <v/>
          </cell>
          <cell r="J382" t="str">
            <v/>
          </cell>
          <cell r="K382">
            <v>0</v>
          </cell>
        </row>
        <row r="383">
          <cell r="E383" t="str">
            <v>CAM</v>
          </cell>
          <cell r="F383" t="str">
            <v/>
          </cell>
          <cell r="G383" t="str">
            <v/>
          </cell>
          <cell r="H383" t="str">
            <v/>
          </cell>
          <cell r="I383" t="str">
            <v/>
          </cell>
          <cell r="J383" t="str">
            <v/>
          </cell>
          <cell r="K383">
            <v>0</v>
          </cell>
        </row>
        <row r="384">
          <cell r="E384" t="str">
            <v>SES</v>
          </cell>
          <cell r="F384" t="str">
            <v/>
          </cell>
          <cell r="G384" t="str">
            <v/>
          </cell>
          <cell r="H384" t="str">
            <v/>
          </cell>
          <cell r="I384" t="str">
            <v/>
          </cell>
          <cell r="J384" t="str">
            <v/>
          </cell>
          <cell r="K384">
            <v>0</v>
          </cell>
        </row>
        <row r="385">
          <cell r="E385" t="str">
            <v>ANH</v>
          </cell>
          <cell r="F385">
            <v>0</v>
          </cell>
          <cell r="G385">
            <v>0</v>
          </cell>
          <cell r="H385">
            <v>0</v>
          </cell>
          <cell r="I385">
            <v>0</v>
          </cell>
          <cell r="J385">
            <v>0</v>
          </cell>
          <cell r="K385">
            <v>0</v>
          </cell>
        </row>
        <row r="386">
          <cell r="E386" t="str">
            <v>WSH</v>
          </cell>
          <cell r="F386">
            <v>0</v>
          </cell>
          <cell r="G386">
            <v>0</v>
          </cell>
          <cell r="H386">
            <v>0</v>
          </cell>
          <cell r="I386">
            <v>0</v>
          </cell>
          <cell r="J386">
            <v>0</v>
          </cell>
          <cell r="K386">
            <v>0</v>
          </cell>
        </row>
        <row r="387">
          <cell r="E387" t="str">
            <v>NES</v>
          </cell>
          <cell r="F387">
            <v>0</v>
          </cell>
          <cell r="G387">
            <v>0</v>
          </cell>
          <cell r="H387">
            <v>0</v>
          </cell>
          <cell r="I387">
            <v>0</v>
          </cell>
          <cell r="J387">
            <v>0</v>
          </cell>
          <cell r="K387">
            <v>0</v>
          </cell>
        </row>
        <row r="388">
          <cell r="E388" t="str">
            <v>SVT</v>
          </cell>
          <cell r="F388">
            <v>0</v>
          </cell>
          <cell r="G388">
            <v>0</v>
          </cell>
          <cell r="H388">
            <v>0</v>
          </cell>
          <cell r="I388">
            <v>0</v>
          </cell>
          <cell r="J388">
            <v>0</v>
          </cell>
          <cell r="K388">
            <v>0</v>
          </cell>
        </row>
        <row r="389">
          <cell r="E389" t="str">
            <v>SWT</v>
          </cell>
          <cell r="F389">
            <v>0</v>
          </cell>
          <cell r="G389">
            <v>0</v>
          </cell>
          <cell r="H389">
            <v>0</v>
          </cell>
          <cell r="I389">
            <v>0</v>
          </cell>
          <cell r="J389">
            <v>0</v>
          </cell>
          <cell r="K389">
            <v>0</v>
          </cell>
        </row>
        <row r="390">
          <cell r="E390" t="str">
            <v>SRN</v>
          </cell>
          <cell r="F390">
            <v>0</v>
          </cell>
          <cell r="G390">
            <v>0</v>
          </cell>
          <cell r="H390">
            <v>0</v>
          </cell>
          <cell r="I390">
            <v>0</v>
          </cell>
          <cell r="J390">
            <v>0</v>
          </cell>
          <cell r="K390">
            <v>0</v>
          </cell>
        </row>
        <row r="391">
          <cell r="E391" t="str">
            <v>TMS</v>
          </cell>
          <cell r="F391">
            <v>0</v>
          </cell>
          <cell r="G391">
            <v>0</v>
          </cell>
          <cell r="H391">
            <v>0</v>
          </cell>
          <cell r="I391">
            <v>0</v>
          </cell>
          <cell r="J391">
            <v>0</v>
          </cell>
          <cell r="K391">
            <v>0</v>
          </cell>
        </row>
        <row r="392">
          <cell r="E392" t="str">
            <v>NWT</v>
          </cell>
          <cell r="F392">
            <v>0</v>
          </cell>
          <cell r="G392">
            <v>0</v>
          </cell>
          <cell r="H392">
            <v>0</v>
          </cell>
          <cell r="I392">
            <v>0</v>
          </cell>
          <cell r="J392">
            <v>0</v>
          </cell>
          <cell r="K392">
            <v>0</v>
          </cell>
        </row>
        <row r="393">
          <cell r="E393" t="str">
            <v>WSX</v>
          </cell>
          <cell r="F393">
            <v>0</v>
          </cell>
          <cell r="G393">
            <v>0</v>
          </cell>
          <cell r="H393">
            <v>0</v>
          </cell>
          <cell r="I393">
            <v>0</v>
          </cell>
          <cell r="J393">
            <v>0</v>
          </cell>
          <cell r="K393">
            <v>0</v>
          </cell>
        </row>
        <row r="394">
          <cell r="E394" t="str">
            <v>YKY</v>
          </cell>
          <cell r="F394">
            <v>0</v>
          </cell>
          <cell r="G394">
            <v>0</v>
          </cell>
          <cell r="H394">
            <v>0</v>
          </cell>
          <cell r="I394">
            <v>0</v>
          </cell>
          <cell r="J394">
            <v>0</v>
          </cell>
          <cell r="K394">
            <v>0</v>
          </cell>
        </row>
        <row r="395">
          <cell r="E395" t="str">
            <v>AFW</v>
          </cell>
          <cell r="F395" t="str">
            <v/>
          </cell>
          <cell r="G395" t="str">
            <v/>
          </cell>
          <cell r="H395" t="str">
            <v/>
          </cell>
          <cell r="I395" t="str">
            <v/>
          </cell>
          <cell r="J395" t="str">
            <v/>
          </cell>
          <cell r="K395">
            <v>0</v>
          </cell>
        </row>
        <row r="396">
          <cell r="E396" t="str">
            <v>BRL</v>
          </cell>
          <cell r="F396" t="str">
            <v/>
          </cell>
          <cell r="G396" t="str">
            <v/>
          </cell>
          <cell r="H396" t="str">
            <v/>
          </cell>
          <cell r="I396" t="str">
            <v/>
          </cell>
          <cell r="J396" t="str">
            <v/>
          </cell>
          <cell r="K396">
            <v>0</v>
          </cell>
        </row>
        <row r="397">
          <cell r="E397" t="str">
            <v>DVW</v>
          </cell>
          <cell r="F397" t="str">
            <v/>
          </cell>
          <cell r="G397" t="str">
            <v/>
          </cell>
          <cell r="H397" t="str">
            <v/>
          </cell>
          <cell r="I397" t="str">
            <v/>
          </cell>
          <cell r="J397" t="str">
            <v/>
          </cell>
          <cell r="K397">
            <v>0</v>
          </cell>
        </row>
        <row r="398">
          <cell r="E398" t="str">
            <v>PRT</v>
          </cell>
          <cell r="F398" t="str">
            <v/>
          </cell>
          <cell r="G398" t="str">
            <v/>
          </cell>
          <cell r="H398" t="str">
            <v/>
          </cell>
          <cell r="I398" t="str">
            <v/>
          </cell>
          <cell r="J398" t="str">
            <v/>
          </cell>
          <cell r="K398">
            <v>0</v>
          </cell>
        </row>
        <row r="399">
          <cell r="E399" t="str">
            <v>SBW</v>
          </cell>
          <cell r="F399" t="str">
            <v/>
          </cell>
          <cell r="G399" t="str">
            <v/>
          </cell>
          <cell r="H399" t="str">
            <v/>
          </cell>
          <cell r="I399" t="str">
            <v/>
          </cell>
          <cell r="J399" t="str">
            <v/>
          </cell>
          <cell r="K399">
            <v>0</v>
          </cell>
        </row>
        <row r="400">
          <cell r="E400" t="str">
            <v>SEW</v>
          </cell>
          <cell r="F400" t="str">
            <v/>
          </cell>
          <cell r="G400" t="str">
            <v/>
          </cell>
          <cell r="H400" t="str">
            <v/>
          </cell>
          <cell r="I400" t="str">
            <v/>
          </cell>
          <cell r="J400" t="str">
            <v/>
          </cell>
          <cell r="K400">
            <v>0</v>
          </cell>
        </row>
        <row r="401">
          <cell r="E401" t="str">
            <v>SSC</v>
          </cell>
          <cell r="F401" t="str">
            <v/>
          </cell>
          <cell r="G401" t="str">
            <v/>
          </cell>
          <cell r="H401" t="str">
            <v/>
          </cell>
          <cell r="I401" t="str">
            <v/>
          </cell>
          <cell r="J401" t="str">
            <v/>
          </cell>
          <cell r="K401">
            <v>0</v>
          </cell>
        </row>
        <row r="402">
          <cell r="E402" t="str">
            <v>SST</v>
          </cell>
          <cell r="F402" t="str">
            <v/>
          </cell>
          <cell r="G402" t="str">
            <v/>
          </cell>
          <cell r="H402" t="str">
            <v/>
          </cell>
          <cell r="I402" t="str">
            <v/>
          </cell>
          <cell r="J402" t="str">
            <v/>
          </cell>
          <cell r="K402">
            <v>0</v>
          </cell>
        </row>
        <row r="403">
          <cell r="E403" t="str">
            <v>CAM</v>
          </cell>
          <cell r="F403" t="str">
            <v/>
          </cell>
          <cell r="G403" t="str">
            <v/>
          </cell>
          <cell r="H403" t="str">
            <v/>
          </cell>
          <cell r="I403" t="str">
            <v/>
          </cell>
          <cell r="J403" t="str">
            <v/>
          </cell>
          <cell r="K403">
            <v>0</v>
          </cell>
        </row>
        <row r="404">
          <cell r="E404" t="str">
            <v>SES</v>
          </cell>
          <cell r="F404" t="str">
            <v/>
          </cell>
          <cell r="G404" t="str">
            <v/>
          </cell>
          <cell r="H404" t="str">
            <v/>
          </cell>
          <cell r="I404" t="str">
            <v/>
          </cell>
          <cell r="J404" t="str">
            <v/>
          </cell>
          <cell r="K404">
            <v>0</v>
          </cell>
        </row>
        <row r="405">
          <cell r="E405" t="str">
            <v>ANH</v>
          </cell>
          <cell r="F405">
            <v>0</v>
          </cell>
          <cell r="G405">
            <v>0</v>
          </cell>
          <cell r="H405">
            <v>0</v>
          </cell>
          <cell r="I405">
            <v>0</v>
          </cell>
          <cell r="J405">
            <v>0</v>
          </cell>
          <cell r="K405">
            <v>0</v>
          </cell>
        </row>
        <row r="406">
          <cell r="E406" t="str">
            <v>WSH</v>
          </cell>
          <cell r="F406">
            <v>0</v>
          </cell>
          <cell r="G406">
            <v>0</v>
          </cell>
          <cell r="H406">
            <v>0</v>
          </cell>
          <cell r="I406">
            <v>0</v>
          </cell>
          <cell r="J406">
            <v>0</v>
          </cell>
          <cell r="K406">
            <v>0</v>
          </cell>
        </row>
        <row r="407">
          <cell r="E407" t="str">
            <v>NES</v>
          </cell>
          <cell r="F407">
            <v>0</v>
          </cell>
          <cell r="G407">
            <v>0</v>
          </cell>
          <cell r="H407">
            <v>0</v>
          </cell>
          <cell r="I407">
            <v>0</v>
          </cell>
          <cell r="J407">
            <v>0</v>
          </cell>
          <cell r="K407">
            <v>0</v>
          </cell>
        </row>
        <row r="408">
          <cell r="E408" t="str">
            <v>SVT</v>
          </cell>
          <cell r="F408">
            <v>0</v>
          </cell>
          <cell r="G408">
            <v>0</v>
          </cell>
          <cell r="H408">
            <v>0</v>
          </cell>
          <cell r="I408">
            <v>0</v>
          </cell>
          <cell r="J408">
            <v>0</v>
          </cell>
          <cell r="K408">
            <v>0</v>
          </cell>
        </row>
        <row r="409">
          <cell r="E409" t="str">
            <v>SWT</v>
          </cell>
          <cell r="F409">
            <v>0</v>
          </cell>
          <cell r="G409">
            <v>0</v>
          </cell>
          <cell r="H409">
            <v>0</v>
          </cell>
          <cell r="I409">
            <v>0</v>
          </cell>
          <cell r="J409">
            <v>0</v>
          </cell>
          <cell r="K409">
            <v>0</v>
          </cell>
        </row>
        <row r="410">
          <cell r="E410" t="str">
            <v>SRN</v>
          </cell>
          <cell r="F410">
            <v>0</v>
          </cell>
          <cell r="G410">
            <v>0</v>
          </cell>
          <cell r="H410">
            <v>0</v>
          </cell>
          <cell r="I410">
            <v>0</v>
          </cell>
          <cell r="J410">
            <v>0</v>
          </cell>
          <cell r="K410">
            <v>0</v>
          </cell>
        </row>
        <row r="411">
          <cell r="E411" t="str">
            <v>TMS</v>
          </cell>
          <cell r="F411">
            <v>0</v>
          </cell>
          <cell r="G411">
            <v>0</v>
          </cell>
          <cell r="H411">
            <v>0</v>
          </cell>
          <cell r="I411">
            <v>0</v>
          </cell>
          <cell r="J411">
            <v>0</v>
          </cell>
          <cell r="K411">
            <v>0</v>
          </cell>
        </row>
        <row r="412">
          <cell r="E412" t="str">
            <v>NWT</v>
          </cell>
          <cell r="F412">
            <v>0</v>
          </cell>
          <cell r="G412">
            <v>0</v>
          </cell>
          <cell r="H412">
            <v>0</v>
          </cell>
          <cell r="I412">
            <v>0</v>
          </cell>
          <cell r="J412">
            <v>0</v>
          </cell>
          <cell r="K412">
            <v>0</v>
          </cell>
        </row>
        <row r="413">
          <cell r="E413" t="str">
            <v>WSX</v>
          </cell>
          <cell r="F413">
            <v>0</v>
          </cell>
          <cell r="G413">
            <v>0</v>
          </cell>
          <cell r="H413">
            <v>0</v>
          </cell>
          <cell r="I413">
            <v>0</v>
          </cell>
          <cell r="J413">
            <v>0</v>
          </cell>
          <cell r="K413">
            <v>0</v>
          </cell>
        </row>
        <row r="414">
          <cell r="E414" t="str">
            <v>YKY</v>
          </cell>
          <cell r="F414">
            <v>0</v>
          </cell>
          <cell r="G414">
            <v>0</v>
          </cell>
          <cell r="H414">
            <v>0</v>
          </cell>
          <cell r="I414">
            <v>0</v>
          </cell>
          <cell r="J414">
            <v>0</v>
          </cell>
          <cell r="K414">
            <v>0</v>
          </cell>
        </row>
        <row r="415">
          <cell r="E415" t="str">
            <v>AFW</v>
          </cell>
          <cell r="F415" t="str">
            <v/>
          </cell>
          <cell r="G415" t="str">
            <v/>
          </cell>
          <cell r="H415" t="str">
            <v/>
          </cell>
          <cell r="I415" t="str">
            <v/>
          </cell>
          <cell r="J415" t="str">
            <v/>
          </cell>
          <cell r="K415">
            <v>0</v>
          </cell>
        </row>
        <row r="416">
          <cell r="E416" t="str">
            <v>BRL</v>
          </cell>
          <cell r="F416" t="str">
            <v/>
          </cell>
          <cell r="G416" t="str">
            <v/>
          </cell>
          <cell r="H416" t="str">
            <v/>
          </cell>
          <cell r="I416" t="str">
            <v/>
          </cell>
          <cell r="J416" t="str">
            <v/>
          </cell>
          <cell r="K416">
            <v>0</v>
          </cell>
        </row>
        <row r="417">
          <cell r="E417" t="str">
            <v>DVW</v>
          </cell>
          <cell r="F417" t="str">
            <v/>
          </cell>
          <cell r="G417" t="str">
            <v/>
          </cell>
          <cell r="H417" t="str">
            <v/>
          </cell>
          <cell r="I417" t="str">
            <v/>
          </cell>
          <cell r="J417" t="str">
            <v/>
          </cell>
          <cell r="K417">
            <v>0</v>
          </cell>
        </row>
        <row r="418">
          <cell r="E418" t="str">
            <v>PRT</v>
          </cell>
          <cell r="F418" t="str">
            <v/>
          </cell>
          <cell r="G418" t="str">
            <v/>
          </cell>
          <cell r="H418" t="str">
            <v/>
          </cell>
          <cell r="I418" t="str">
            <v/>
          </cell>
          <cell r="J418" t="str">
            <v/>
          </cell>
          <cell r="K418">
            <v>0</v>
          </cell>
        </row>
        <row r="419">
          <cell r="E419" t="str">
            <v>SBW</v>
          </cell>
          <cell r="F419" t="str">
            <v/>
          </cell>
          <cell r="G419" t="str">
            <v/>
          </cell>
          <cell r="H419" t="str">
            <v/>
          </cell>
          <cell r="I419" t="str">
            <v/>
          </cell>
          <cell r="J419" t="str">
            <v/>
          </cell>
          <cell r="K419">
            <v>0</v>
          </cell>
        </row>
        <row r="420">
          <cell r="E420" t="str">
            <v>SEW</v>
          </cell>
          <cell r="F420" t="str">
            <v/>
          </cell>
          <cell r="G420" t="str">
            <v/>
          </cell>
          <cell r="H420" t="str">
            <v/>
          </cell>
          <cell r="I420" t="str">
            <v/>
          </cell>
          <cell r="J420" t="str">
            <v/>
          </cell>
          <cell r="K420">
            <v>0</v>
          </cell>
        </row>
        <row r="421">
          <cell r="E421" t="str">
            <v>SSC</v>
          </cell>
          <cell r="F421" t="str">
            <v/>
          </cell>
          <cell r="G421" t="str">
            <v/>
          </cell>
          <cell r="H421" t="str">
            <v/>
          </cell>
          <cell r="I421" t="str">
            <v/>
          </cell>
          <cell r="J421" t="str">
            <v/>
          </cell>
          <cell r="K421">
            <v>0</v>
          </cell>
        </row>
        <row r="422">
          <cell r="E422" t="str">
            <v>SST</v>
          </cell>
          <cell r="F422" t="str">
            <v/>
          </cell>
          <cell r="G422" t="str">
            <v/>
          </cell>
          <cell r="H422" t="str">
            <v/>
          </cell>
          <cell r="I422" t="str">
            <v/>
          </cell>
          <cell r="J422" t="str">
            <v/>
          </cell>
          <cell r="K422">
            <v>0</v>
          </cell>
        </row>
        <row r="423">
          <cell r="E423" t="str">
            <v>CAM</v>
          </cell>
          <cell r="F423" t="str">
            <v/>
          </cell>
          <cell r="G423" t="str">
            <v/>
          </cell>
          <cell r="H423" t="str">
            <v/>
          </cell>
          <cell r="I423" t="str">
            <v/>
          </cell>
          <cell r="J423" t="str">
            <v/>
          </cell>
          <cell r="K423">
            <v>0</v>
          </cell>
        </row>
        <row r="424">
          <cell r="E424" t="str">
            <v>SES</v>
          </cell>
          <cell r="F424" t="str">
            <v/>
          </cell>
          <cell r="G424" t="str">
            <v/>
          </cell>
          <cell r="H424" t="str">
            <v/>
          </cell>
          <cell r="I424" t="str">
            <v/>
          </cell>
          <cell r="J424" t="str">
            <v/>
          </cell>
          <cell r="K424">
            <v>0</v>
          </cell>
        </row>
        <row r="425">
          <cell r="E425" t="str">
            <v>ANH</v>
          </cell>
          <cell r="F425">
            <v>0</v>
          </cell>
          <cell r="G425">
            <v>0</v>
          </cell>
          <cell r="H425">
            <v>0</v>
          </cell>
          <cell r="I425">
            <v>0</v>
          </cell>
          <cell r="J425">
            <v>0</v>
          </cell>
          <cell r="K425">
            <v>0</v>
          </cell>
        </row>
        <row r="426">
          <cell r="E426" t="str">
            <v>WSH</v>
          </cell>
          <cell r="F426">
            <v>0</v>
          </cell>
          <cell r="G426">
            <v>0</v>
          </cell>
          <cell r="H426">
            <v>0</v>
          </cell>
          <cell r="I426">
            <v>0</v>
          </cell>
          <cell r="J426">
            <v>0</v>
          </cell>
          <cell r="K426">
            <v>0</v>
          </cell>
        </row>
        <row r="427">
          <cell r="E427" t="str">
            <v>NES</v>
          </cell>
          <cell r="F427">
            <v>0</v>
          </cell>
          <cell r="G427">
            <v>0</v>
          </cell>
          <cell r="H427">
            <v>0</v>
          </cell>
          <cell r="I427">
            <v>0</v>
          </cell>
          <cell r="J427">
            <v>0</v>
          </cell>
          <cell r="K427">
            <v>0</v>
          </cell>
        </row>
        <row r="428">
          <cell r="E428" t="str">
            <v>SVT</v>
          </cell>
          <cell r="F428">
            <v>0</v>
          </cell>
          <cell r="G428">
            <v>0</v>
          </cell>
          <cell r="H428">
            <v>0</v>
          </cell>
          <cell r="I428">
            <v>0</v>
          </cell>
          <cell r="J428">
            <v>0</v>
          </cell>
          <cell r="K428">
            <v>0</v>
          </cell>
        </row>
        <row r="429">
          <cell r="E429" t="str">
            <v>SWT</v>
          </cell>
          <cell r="F429">
            <v>0</v>
          </cell>
          <cell r="G429">
            <v>0</v>
          </cell>
          <cell r="H429">
            <v>0</v>
          </cell>
          <cell r="I429">
            <v>0</v>
          </cell>
          <cell r="J429">
            <v>0</v>
          </cell>
          <cell r="K429">
            <v>0</v>
          </cell>
        </row>
        <row r="430">
          <cell r="E430" t="str">
            <v>SRN</v>
          </cell>
          <cell r="F430">
            <v>0</v>
          </cell>
          <cell r="G430">
            <v>0</v>
          </cell>
          <cell r="H430">
            <v>0</v>
          </cell>
          <cell r="I430">
            <v>0</v>
          </cell>
          <cell r="J430">
            <v>0</v>
          </cell>
          <cell r="K430">
            <v>0</v>
          </cell>
        </row>
        <row r="431">
          <cell r="E431" t="str">
            <v>TMS</v>
          </cell>
          <cell r="F431">
            <v>0</v>
          </cell>
          <cell r="G431">
            <v>0</v>
          </cell>
          <cell r="H431">
            <v>0</v>
          </cell>
          <cell r="I431">
            <v>0</v>
          </cell>
          <cell r="J431">
            <v>0</v>
          </cell>
          <cell r="K431">
            <v>0</v>
          </cell>
        </row>
        <row r="432">
          <cell r="E432" t="str">
            <v>NWT</v>
          </cell>
          <cell r="F432">
            <v>0</v>
          </cell>
          <cell r="G432">
            <v>0</v>
          </cell>
          <cell r="H432">
            <v>0</v>
          </cell>
          <cell r="I432">
            <v>0</v>
          </cell>
          <cell r="J432">
            <v>0</v>
          </cell>
          <cell r="K432">
            <v>0</v>
          </cell>
        </row>
        <row r="433">
          <cell r="E433" t="str">
            <v>WSX</v>
          </cell>
          <cell r="F433">
            <v>0</v>
          </cell>
          <cell r="G433">
            <v>0</v>
          </cell>
          <cell r="H433">
            <v>0</v>
          </cell>
          <cell r="I433">
            <v>0</v>
          </cell>
          <cell r="J433">
            <v>0</v>
          </cell>
          <cell r="K433">
            <v>0</v>
          </cell>
        </row>
        <row r="434">
          <cell r="E434" t="str">
            <v>YKY</v>
          </cell>
          <cell r="F434">
            <v>0</v>
          </cell>
          <cell r="G434">
            <v>0</v>
          </cell>
          <cell r="H434">
            <v>0</v>
          </cell>
          <cell r="I434">
            <v>0</v>
          </cell>
          <cell r="J434">
            <v>0</v>
          </cell>
          <cell r="K434">
            <v>0</v>
          </cell>
        </row>
        <row r="435">
          <cell r="E435" t="str">
            <v>AFW</v>
          </cell>
          <cell r="F435" t="str">
            <v/>
          </cell>
          <cell r="G435" t="str">
            <v/>
          </cell>
          <cell r="H435" t="str">
            <v/>
          </cell>
          <cell r="I435" t="str">
            <v/>
          </cell>
          <cell r="J435" t="str">
            <v/>
          </cell>
          <cell r="K435">
            <v>0</v>
          </cell>
        </row>
        <row r="436">
          <cell r="E436" t="str">
            <v>BRL</v>
          </cell>
          <cell r="F436" t="str">
            <v/>
          </cell>
          <cell r="G436" t="str">
            <v/>
          </cell>
          <cell r="H436" t="str">
            <v/>
          </cell>
          <cell r="I436" t="str">
            <v/>
          </cell>
          <cell r="J436" t="str">
            <v/>
          </cell>
          <cell r="K436">
            <v>0</v>
          </cell>
        </row>
        <row r="437">
          <cell r="E437" t="str">
            <v>DVW</v>
          </cell>
          <cell r="F437" t="str">
            <v/>
          </cell>
          <cell r="G437" t="str">
            <v/>
          </cell>
          <cell r="H437" t="str">
            <v/>
          </cell>
          <cell r="I437" t="str">
            <v/>
          </cell>
          <cell r="J437" t="str">
            <v/>
          </cell>
          <cell r="K437">
            <v>0</v>
          </cell>
        </row>
        <row r="438">
          <cell r="E438" t="str">
            <v>PRT</v>
          </cell>
          <cell r="F438" t="str">
            <v/>
          </cell>
          <cell r="G438" t="str">
            <v/>
          </cell>
          <cell r="H438" t="str">
            <v/>
          </cell>
          <cell r="I438" t="str">
            <v/>
          </cell>
          <cell r="J438" t="str">
            <v/>
          </cell>
          <cell r="K438">
            <v>0</v>
          </cell>
        </row>
        <row r="439">
          <cell r="E439" t="str">
            <v>SBW</v>
          </cell>
          <cell r="F439" t="str">
            <v/>
          </cell>
          <cell r="G439" t="str">
            <v/>
          </cell>
          <cell r="H439" t="str">
            <v/>
          </cell>
          <cell r="I439" t="str">
            <v/>
          </cell>
          <cell r="J439" t="str">
            <v/>
          </cell>
          <cell r="K439">
            <v>0</v>
          </cell>
        </row>
        <row r="440">
          <cell r="E440" t="str">
            <v>SEW</v>
          </cell>
          <cell r="F440" t="str">
            <v/>
          </cell>
          <cell r="G440" t="str">
            <v/>
          </cell>
          <cell r="H440" t="str">
            <v/>
          </cell>
          <cell r="I440" t="str">
            <v/>
          </cell>
          <cell r="J440" t="str">
            <v/>
          </cell>
          <cell r="K440">
            <v>0</v>
          </cell>
        </row>
        <row r="441">
          <cell r="E441" t="str">
            <v>SSC</v>
          </cell>
          <cell r="F441" t="str">
            <v/>
          </cell>
          <cell r="G441" t="str">
            <v/>
          </cell>
          <cell r="H441" t="str">
            <v/>
          </cell>
          <cell r="I441" t="str">
            <v/>
          </cell>
          <cell r="J441" t="str">
            <v/>
          </cell>
          <cell r="K441">
            <v>0</v>
          </cell>
        </row>
        <row r="442">
          <cell r="E442" t="str">
            <v>SST</v>
          </cell>
          <cell r="F442" t="str">
            <v/>
          </cell>
          <cell r="G442" t="str">
            <v/>
          </cell>
          <cell r="H442" t="str">
            <v/>
          </cell>
          <cell r="I442" t="str">
            <v/>
          </cell>
          <cell r="J442" t="str">
            <v/>
          </cell>
          <cell r="K442">
            <v>0</v>
          </cell>
        </row>
        <row r="443">
          <cell r="E443" t="str">
            <v>CAM</v>
          </cell>
          <cell r="F443" t="str">
            <v/>
          </cell>
          <cell r="G443" t="str">
            <v/>
          </cell>
          <cell r="H443" t="str">
            <v/>
          </cell>
          <cell r="I443" t="str">
            <v/>
          </cell>
          <cell r="J443" t="str">
            <v/>
          </cell>
          <cell r="K443">
            <v>0</v>
          </cell>
        </row>
        <row r="444">
          <cell r="E444" t="str">
            <v>SES</v>
          </cell>
          <cell r="F444" t="str">
            <v/>
          </cell>
          <cell r="G444" t="str">
            <v/>
          </cell>
          <cell r="H444" t="str">
            <v/>
          </cell>
          <cell r="I444" t="str">
            <v/>
          </cell>
          <cell r="J444" t="str">
            <v/>
          </cell>
          <cell r="K444">
            <v>0</v>
          </cell>
        </row>
        <row r="445">
          <cell r="E445" t="str">
            <v>ANH</v>
          </cell>
          <cell r="F445">
            <v>0</v>
          </cell>
          <cell r="G445">
            <v>0</v>
          </cell>
          <cell r="H445">
            <v>0</v>
          </cell>
          <cell r="I445">
            <v>0</v>
          </cell>
          <cell r="J445">
            <v>0</v>
          </cell>
          <cell r="K445">
            <v>0</v>
          </cell>
        </row>
        <row r="446">
          <cell r="E446" t="str">
            <v>WSH</v>
          </cell>
          <cell r="F446">
            <v>0</v>
          </cell>
          <cell r="G446">
            <v>0</v>
          </cell>
          <cell r="H446">
            <v>0</v>
          </cell>
          <cell r="I446">
            <v>0</v>
          </cell>
          <cell r="J446">
            <v>0</v>
          </cell>
          <cell r="K446">
            <v>0</v>
          </cell>
        </row>
        <row r="447">
          <cell r="E447" t="str">
            <v>NES</v>
          </cell>
          <cell r="F447">
            <v>0</v>
          </cell>
          <cell r="G447">
            <v>0</v>
          </cell>
          <cell r="H447">
            <v>0</v>
          </cell>
          <cell r="I447">
            <v>0</v>
          </cell>
          <cell r="J447">
            <v>0</v>
          </cell>
          <cell r="K447">
            <v>0</v>
          </cell>
        </row>
        <row r="448">
          <cell r="E448" t="str">
            <v>SVT</v>
          </cell>
          <cell r="F448">
            <v>0</v>
          </cell>
          <cell r="G448">
            <v>0</v>
          </cell>
          <cell r="H448">
            <v>0</v>
          </cell>
          <cell r="I448">
            <v>0</v>
          </cell>
          <cell r="J448">
            <v>0</v>
          </cell>
          <cell r="K448">
            <v>0</v>
          </cell>
        </row>
        <row r="449">
          <cell r="E449" t="str">
            <v>SWT</v>
          </cell>
          <cell r="F449">
            <v>0</v>
          </cell>
          <cell r="G449">
            <v>0</v>
          </cell>
          <cell r="H449">
            <v>0</v>
          </cell>
          <cell r="I449">
            <v>0</v>
          </cell>
          <cell r="J449">
            <v>0</v>
          </cell>
          <cell r="K449">
            <v>0</v>
          </cell>
        </row>
        <row r="450">
          <cell r="E450" t="str">
            <v>SRN</v>
          </cell>
          <cell r="F450">
            <v>0</v>
          </cell>
          <cell r="G450">
            <v>0</v>
          </cell>
          <cell r="H450">
            <v>0</v>
          </cell>
          <cell r="I450">
            <v>0</v>
          </cell>
          <cell r="J450">
            <v>0</v>
          </cell>
          <cell r="K450">
            <v>0</v>
          </cell>
        </row>
        <row r="451">
          <cell r="E451" t="str">
            <v>TMS</v>
          </cell>
          <cell r="F451">
            <v>7.5561438072304901</v>
          </cell>
          <cell r="G451">
            <v>7.5561438072304901</v>
          </cell>
          <cell r="H451">
            <v>7.5561438072304901</v>
          </cell>
          <cell r="I451">
            <v>7.5561438072304901</v>
          </cell>
          <cell r="J451">
            <v>7.5561438072304901</v>
          </cell>
          <cell r="K451">
            <v>37.780719036152448</v>
          </cell>
        </row>
        <row r="452">
          <cell r="E452" t="str">
            <v>NWT</v>
          </cell>
          <cell r="F452">
            <v>0</v>
          </cell>
          <cell r="G452">
            <v>0</v>
          </cell>
          <cell r="H452">
            <v>0</v>
          </cell>
          <cell r="I452">
            <v>0</v>
          </cell>
          <cell r="J452">
            <v>0</v>
          </cell>
          <cell r="K452">
            <v>0</v>
          </cell>
        </row>
        <row r="453">
          <cell r="E453" t="str">
            <v>WSX</v>
          </cell>
          <cell r="F453">
            <v>0</v>
          </cell>
          <cell r="G453">
            <v>0</v>
          </cell>
          <cell r="H453">
            <v>0</v>
          </cell>
          <cell r="I453">
            <v>0</v>
          </cell>
          <cell r="J453">
            <v>0</v>
          </cell>
          <cell r="K453">
            <v>0</v>
          </cell>
        </row>
        <row r="454">
          <cell r="E454" t="str">
            <v>YKY</v>
          </cell>
          <cell r="F454">
            <v>0</v>
          </cell>
          <cell r="G454">
            <v>0</v>
          </cell>
          <cell r="H454">
            <v>0</v>
          </cell>
          <cell r="I454">
            <v>0</v>
          </cell>
          <cell r="J454">
            <v>0</v>
          </cell>
          <cell r="K454">
            <v>0</v>
          </cell>
        </row>
        <row r="455">
          <cell r="E455" t="str">
            <v>AFW</v>
          </cell>
          <cell r="F455" t="str">
            <v/>
          </cell>
          <cell r="G455" t="str">
            <v/>
          </cell>
          <cell r="H455" t="str">
            <v/>
          </cell>
          <cell r="I455" t="str">
            <v/>
          </cell>
          <cell r="J455" t="str">
            <v/>
          </cell>
          <cell r="K455">
            <v>0</v>
          </cell>
        </row>
        <row r="456">
          <cell r="E456" t="str">
            <v>BRL</v>
          </cell>
          <cell r="F456" t="str">
            <v/>
          </cell>
          <cell r="G456" t="str">
            <v/>
          </cell>
          <cell r="H456" t="str">
            <v/>
          </cell>
          <cell r="I456" t="str">
            <v/>
          </cell>
          <cell r="J456" t="str">
            <v/>
          </cell>
          <cell r="K456">
            <v>0</v>
          </cell>
        </row>
        <row r="457">
          <cell r="E457" t="str">
            <v>DVW</v>
          </cell>
          <cell r="F457" t="str">
            <v/>
          </cell>
          <cell r="G457" t="str">
            <v/>
          </cell>
          <cell r="H457" t="str">
            <v/>
          </cell>
          <cell r="I457" t="str">
            <v/>
          </cell>
          <cell r="J457" t="str">
            <v/>
          </cell>
          <cell r="K457">
            <v>0</v>
          </cell>
        </row>
        <row r="458">
          <cell r="E458" t="str">
            <v>PRT</v>
          </cell>
          <cell r="F458" t="str">
            <v/>
          </cell>
          <cell r="G458" t="str">
            <v/>
          </cell>
          <cell r="H458" t="str">
            <v/>
          </cell>
          <cell r="I458" t="str">
            <v/>
          </cell>
          <cell r="J458" t="str">
            <v/>
          </cell>
          <cell r="K458">
            <v>0</v>
          </cell>
        </row>
        <row r="459">
          <cell r="E459" t="str">
            <v>SBW</v>
          </cell>
          <cell r="F459" t="str">
            <v/>
          </cell>
          <cell r="G459" t="str">
            <v/>
          </cell>
          <cell r="H459" t="str">
            <v/>
          </cell>
          <cell r="I459" t="str">
            <v/>
          </cell>
          <cell r="J459" t="str">
            <v/>
          </cell>
          <cell r="K459">
            <v>0</v>
          </cell>
        </row>
        <row r="460">
          <cell r="E460" t="str">
            <v>SEW</v>
          </cell>
          <cell r="F460" t="str">
            <v/>
          </cell>
          <cell r="G460" t="str">
            <v/>
          </cell>
          <cell r="H460" t="str">
            <v/>
          </cell>
          <cell r="I460" t="str">
            <v/>
          </cell>
          <cell r="J460" t="str">
            <v/>
          </cell>
          <cell r="K460">
            <v>0</v>
          </cell>
        </row>
        <row r="461">
          <cell r="E461" t="str">
            <v>SSC</v>
          </cell>
          <cell r="F461" t="str">
            <v/>
          </cell>
          <cell r="G461" t="str">
            <v/>
          </cell>
          <cell r="H461" t="str">
            <v/>
          </cell>
          <cell r="I461" t="str">
            <v/>
          </cell>
          <cell r="J461" t="str">
            <v/>
          </cell>
          <cell r="K461">
            <v>0</v>
          </cell>
        </row>
        <row r="462">
          <cell r="E462" t="str">
            <v>SST</v>
          </cell>
          <cell r="F462" t="str">
            <v/>
          </cell>
          <cell r="G462" t="str">
            <v/>
          </cell>
          <cell r="H462" t="str">
            <v/>
          </cell>
          <cell r="I462" t="str">
            <v/>
          </cell>
          <cell r="J462" t="str">
            <v/>
          </cell>
          <cell r="K462">
            <v>0</v>
          </cell>
        </row>
        <row r="463">
          <cell r="E463" t="str">
            <v>CAM</v>
          </cell>
          <cell r="F463" t="str">
            <v/>
          </cell>
          <cell r="G463" t="str">
            <v/>
          </cell>
          <cell r="H463" t="str">
            <v/>
          </cell>
          <cell r="I463" t="str">
            <v/>
          </cell>
          <cell r="J463" t="str">
            <v/>
          </cell>
          <cell r="K463">
            <v>0</v>
          </cell>
        </row>
        <row r="464">
          <cell r="E464" t="str">
            <v>SES</v>
          </cell>
          <cell r="F464" t="str">
            <v/>
          </cell>
          <cell r="G464" t="str">
            <v/>
          </cell>
          <cell r="H464" t="str">
            <v/>
          </cell>
          <cell r="I464" t="str">
            <v/>
          </cell>
          <cell r="J464" t="str">
            <v/>
          </cell>
          <cell r="K464">
            <v>0</v>
          </cell>
        </row>
      </sheetData>
      <sheetData sheetId="2">
        <row r="5">
          <cell r="B5" t="str">
            <v>C00050_L009</v>
          </cell>
          <cell r="C5" t="str">
            <v>SIM adjustment as £m - water</v>
          </cell>
          <cell r="D5" t="str">
            <v>£m</v>
          </cell>
          <cell r="E5" t="str">
            <v>Periodic Review 2014</v>
          </cell>
          <cell r="F5" t="str">
            <v>Run 5: DD for enhanced companies</v>
          </cell>
          <cell r="G5" t="str">
            <v>Modelling run to assess the revised plans for pre-qualifying companies and set draft determinations for enhanced companies.</v>
          </cell>
          <cell r="H5" t="str">
            <v>Latest</v>
          </cell>
          <cell r="I5">
            <v>-0.86137200000000003</v>
          </cell>
          <cell r="J5">
            <v>-0.86137200000000003</v>
          </cell>
          <cell r="K5">
            <v>-0.86137200000000003</v>
          </cell>
          <cell r="L5">
            <v>-0.86137200000000003</v>
          </cell>
          <cell r="M5">
            <v>-0.86137200000000003</v>
          </cell>
          <cell r="N5">
            <v>-4.3068600000000004</v>
          </cell>
        </row>
        <row r="6">
          <cell r="B6" t="str">
            <v>C00050_L020</v>
          </cell>
          <cell r="C6" t="str">
            <v>Water - SIM adjustment (+ or -) Value chosen</v>
          </cell>
          <cell r="D6" t="str">
            <v>£m</v>
          </cell>
          <cell r="E6" t="str">
            <v>Periodic Review 2014</v>
          </cell>
          <cell r="F6" t="str">
            <v>Run 5: DD for enhanced companies</v>
          </cell>
          <cell r="G6" t="str">
            <v>Modelling run to assess the revised plans for pre-qualifying companies and set draft determinations for enhanced companies.</v>
          </cell>
          <cell r="H6" t="str">
            <v>Latest</v>
          </cell>
          <cell r="I6">
            <v>-1.1220000000000001</v>
          </cell>
          <cell r="J6">
            <v>-1.1220000000000001</v>
          </cell>
          <cell r="K6">
            <v>-1.1220000000000001</v>
          </cell>
          <cell r="L6">
            <v>-1.1220000000000001</v>
          </cell>
          <cell r="M6">
            <v>-1.1220000000000001</v>
          </cell>
          <cell r="N6">
            <v>-5.61</v>
          </cell>
        </row>
        <row r="7">
          <cell r="B7" t="str">
            <v>C00052_L010</v>
          </cell>
          <cell r="C7" t="str">
            <v>Water: Annualised adjustment to 2014 price review requirement at 2012-13 prices</v>
          </cell>
          <cell r="D7" t="str">
            <v>£m</v>
          </cell>
          <cell r="E7" t="str">
            <v>Periodic Review 2014</v>
          </cell>
          <cell r="F7" t="str">
            <v>Run 5: DD for enhanced companies</v>
          </cell>
          <cell r="G7" t="str">
            <v>Modelling run to assess the revised plans for pre-qualifying companies and set draft determinations for enhanced companies.</v>
          </cell>
          <cell r="H7" t="str">
            <v>Latest</v>
          </cell>
          <cell r="I7">
            <v>1.4206121579764299</v>
          </cell>
          <cell r="J7">
            <v>1.4206121579764299</v>
          </cell>
          <cell r="K7">
            <v>1.4206121579764299</v>
          </cell>
          <cell r="L7">
            <v>1.4206121579764299</v>
          </cell>
          <cell r="M7">
            <v>1.4206121579764299</v>
          </cell>
          <cell r="N7">
            <v>7.1030607898821501</v>
          </cell>
        </row>
        <row r="8">
          <cell r="B8" t="str">
            <v>C00052_L020</v>
          </cell>
          <cell r="C8" t="str">
            <v>Water - RCM adjustment (+ or -) Value Chosen</v>
          </cell>
          <cell r="D8" t="str">
            <v>£m</v>
          </cell>
          <cell r="E8" t="str">
            <v>Periodic Review 2014</v>
          </cell>
          <cell r="F8" t="str">
            <v>Run 5: DD for enhanced companies</v>
          </cell>
          <cell r="G8" t="str">
            <v>Modelling run to assess the revised plans for pre-qualifying companies and set draft determinations for enhanced companies.</v>
          </cell>
          <cell r="H8" t="str">
            <v>Latest</v>
          </cell>
          <cell r="I8">
            <v>1.462</v>
          </cell>
          <cell r="J8">
            <v>1.462</v>
          </cell>
          <cell r="K8">
            <v>1.462</v>
          </cell>
          <cell r="L8">
            <v>1.462</v>
          </cell>
          <cell r="M8">
            <v>1.462</v>
          </cell>
          <cell r="N8">
            <v>7.31</v>
          </cell>
        </row>
        <row r="9">
          <cell r="B9" t="str">
            <v>BC40000_L011</v>
          </cell>
          <cell r="C9" t="str">
            <v>Total adjusted water operating expenditure incentive revenue allowance</v>
          </cell>
          <cell r="D9" t="str">
            <v>£m</v>
          </cell>
          <cell r="E9" t="str">
            <v>Periodic Review 2014</v>
          </cell>
          <cell r="F9" t="str">
            <v>Run 5: DD for enhanced companies</v>
          </cell>
          <cell r="G9" t="str">
            <v>Modelling run to assess the revised plans for pre-qualifying companies and set draft determinations for enhanced companies.</v>
          </cell>
          <cell r="H9" t="str">
            <v>Latest</v>
          </cell>
          <cell r="I9">
            <v>3.8329200000000001E-2</v>
          </cell>
          <cell r="J9">
            <v>1.4425047</v>
          </cell>
          <cell r="K9">
            <v>5.5282499999999998E-2</v>
          </cell>
          <cell r="L9">
            <v>0</v>
          </cell>
          <cell r="M9">
            <v>0</v>
          </cell>
          <cell r="N9">
            <v>1.5361163999999998</v>
          </cell>
        </row>
        <row r="10">
          <cell r="B10" t="str">
            <v>BC40000_L020</v>
          </cell>
          <cell r="C10" t="str">
            <v>Water - Opex incentive allowance (+ only) Value chosen</v>
          </cell>
          <cell r="D10" t="str">
            <v>£m</v>
          </cell>
          <cell r="E10" t="str">
            <v>Periodic Review 2014</v>
          </cell>
          <cell r="F10" t="str">
            <v>Run 5: DD for enhanced companies</v>
          </cell>
          <cell r="G10" t="str">
            <v>Modelling run to assess the revised plans for pre-qualifying companies and set draft determinations for enhanced companies.</v>
          </cell>
          <cell r="H10" t="str">
            <v>Latest</v>
          </cell>
          <cell r="I10">
            <v>3.7999999999999999E-2</v>
          </cell>
          <cell r="J10">
            <v>1.4430000000000001</v>
          </cell>
          <cell r="K10">
            <v>5.5E-2</v>
          </cell>
          <cell r="L10">
            <v>0</v>
          </cell>
          <cell r="M10">
            <v>0</v>
          </cell>
          <cell r="N10">
            <v>1.536</v>
          </cell>
        </row>
        <row r="11">
          <cell r="B11" t="str">
            <v>C00054_L012</v>
          </cell>
          <cell r="C11" t="str">
            <v>Water: Future value of ex post revenue adjustment of prior year annual adjustments (2012-13 prices)</v>
          </cell>
          <cell r="D11" t="str">
            <v>£m</v>
          </cell>
          <cell r="E11" t="str">
            <v>Periodic Review 2014</v>
          </cell>
          <cell r="F11" t="str">
            <v>Run 5: DD for enhanced companies</v>
          </cell>
          <cell r="G11" t="str">
            <v>Modelling run to assess the revised plans for pre-qualifying companies and set draft determinations for enhanced companies.</v>
          </cell>
          <cell r="H11" t="str">
            <v>Latest</v>
          </cell>
          <cell r="I11">
            <v>-3.1112779289083399</v>
          </cell>
          <cell r="J11">
            <v>-3.22639521227795</v>
          </cell>
          <cell r="K11">
            <v>0</v>
          </cell>
          <cell r="L11">
            <v>0</v>
          </cell>
          <cell r="M11">
            <v>0</v>
          </cell>
          <cell r="N11">
            <v>-6.3376731411862899</v>
          </cell>
        </row>
        <row r="12">
          <cell r="B12" t="str">
            <v>C00054_L020</v>
          </cell>
          <cell r="C12" t="str">
            <v>Water - CIS adjustment (+ or -) Value Chosen</v>
          </cell>
          <cell r="D12" t="str">
            <v>£m</v>
          </cell>
          <cell r="E12" t="str">
            <v>Periodic Review 2014</v>
          </cell>
          <cell r="F12" t="str">
            <v>Run 5: DD for enhanced companies</v>
          </cell>
          <cell r="G12" t="str">
            <v>Modelling run to assess the revised plans for pre-qualifying companies and set draft determinations for enhanced companies.</v>
          </cell>
          <cell r="H12" t="str">
            <v>Latest</v>
          </cell>
          <cell r="I12">
            <v>-3.3149999999999999</v>
          </cell>
          <cell r="J12">
            <v>-3.3149999999999999</v>
          </cell>
          <cell r="K12">
            <v>0</v>
          </cell>
          <cell r="L12">
            <v>0</v>
          </cell>
          <cell r="M12">
            <v>0</v>
          </cell>
          <cell r="N12">
            <v>-6.63</v>
          </cell>
        </row>
        <row r="13">
          <cell r="B13" t="str">
            <v>C00578_L012</v>
          </cell>
          <cell r="C13" t="str">
            <v>Water: Future value of ex post revenue adjustment of prior year annual adjustments (applied in single year, unprofiled) (2012-13 prices)</v>
          </cell>
          <cell r="D13" t="str">
            <v>£m</v>
          </cell>
          <cell r="E13" t="str">
            <v>Periodic Review 2014</v>
          </cell>
          <cell r="F13" t="str">
            <v>Run 5: DD for enhanced companies</v>
          </cell>
          <cell r="G13" t="str">
            <v>Modelling run to assess the revised plans for pre-qualifying companies and set draft determinations for enhanced companies.</v>
          </cell>
          <cell r="H13" t="str">
            <v>Latest</v>
          </cell>
          <cell r="I13" t="str">
            <v/>
          </cell>
          <cell r="J13" t="str">
            <v/>
          </cell>
          <cell r="K13" t="str">
            <v/>
          </cell>
          <cell r="L13" t="str">
            <v/>
          </cell>
          <cell r="M13" t="str">
            <v/>
          </cell>
          <cell r="N13">
            <v>0</v>
          </cell>
        </row>
        <row r="14">
          <cell r="B14" t="str">
            <v>C00129_L020</v>
          </cell>
          <cell r="C14" t="str">
            <v>Water - Tax refinancing benefit clawback (- only) Value Chosen</v>
          </cell>
          <cell r="D14" t="str">
            <v>£m</v>
          </cell>
          <cell r="E14" t="str">
            <v>Periodic Review 2014</v>
          </cell>
          <cell r="F14" t="str">
            <v>Run 5: DD for enhanced companies</v>
          </cell>
          <cell r="G14" t="str">
            <v>Modelling run to assess the revised plans for pre-qualifying companies and set draft determinations for enhanced companies.</v>
          </cell>
          <cell r="H14" t="str">
            <v>Latest</v>
          </cell>
          <cell r="I14">
            <v>0</v>
          </cell>
          <cell r="J14">
            <v>0</v>
          </cell>
          <cell r="K14">
            <v>0</v>
          </cell>
          <cell r="L14">
            <v>0</v>
          </cell>
          <cell r="M14">
            <v>0</v>
          </cell>
          <cell r="N14">
            <v>0</v>
          </cell>
        </row>
        <row r="15">
          <cell r="B15" t="str">
            <v>C00600_L020</v>
          </cell>
          <cell r="C15" t="str">
            <v>Water - Other tax adjustments (+ or -) Value Chosen</v>
          </cell>
          <cell r="D15" t="str">
            <v>£m</v>
          </cell>
          <cell r="E15" t="str">
            <v>Periodic Review 2014</v>
          </cell>
          <cell r="F15" t="str">
            <v>Run 5: DD for enhanced companies</v>
          </cell>
          <cell r="G15" t="str">
            <v>Modelling run to assess the revised plans for pre-qualifying companies and set draft determinations for enhanced companies.</v>
          </cell>
          <cell r="H15" t="str">
            <v>Latest</v>
          </cell>
          <cell r="I15" t="str">
            <v/>
          </cell>
          <cell r="J15" t="str">
            <v/>
          </cell>
          <cell r="K15" t="str">
            <v/>
          </cell>
          <cell r="L15" t="str">
            <v/>
          </cell>
          <cell r="M15" t="str">
            <v/>
          </cell>
          <cell r="N15">
            <v>0</v>
          </cell>
        </row>
        <row r="16">
          <cell r="B16" t="str">
            <v>C00128_L020</v>
          </cell>
          <cell r="C16" t="str">
            <v>Water - Equity injection clawback (- only) Value Chosen</v>
          </cell>
          <cell r="D16" t="str">
            <v>£m</v>
          </cell>
          <cell r="E16" t="str">
            <v>Periodic Review 2014</v>
          </cell>
          <cell r="F16" t="str">
            <v>Run 5: DD for enhanced companies</v>
          </cell>
          <cell r="G16" t="str">
            <v>Modelling run to assess the revised plans for pre-qualifying companies and set draft determinations for enhanced companies.</v>
          </cell>
          <cell r="H16" t="str">
            <v>Latest</v>
          </cell>
          <cell r="I16">
            <v>0</v>
          </cell>
          <cell r="J16">
            <v>0</v>
          </cell>
          <cell r="K16">
            <v>0</v>
          </cell>
          <cell r="L16">
            <v>0</v>
          </cell>
          <cell r="M16">
            <v>0</v>
          </cell>
          <cell r="N16">
            <v>0</v>
          </cell>
        </row>
        <row r="17">
          <cell r="B17" t="str">
            <v>C00601_L020</v>
          </cell>
          <cell r="C17" t="str">
            <v>Water - Other adjustments (+ or -) Value Chosen</v>
          </cell>
          <cell r="D17" t="str">
            <v>£m</v>
          </cell>
          <cell r="E17" t="str">
            <v>Periodic Review 2014</v>
          </cell>
          <cell r="F17" t="str">
            <v>Run 5: DD for enhanced companies</v>
          </cell>
          <cell r="G17" t="str">
            <v>Modelling run to assess the revised plans for pre-qualifying companies and set draft determinations for enhanced companies.</v>
          </cell>
          <cell r="H17" t="str">
            <v>Latest</v>
          </cell>
          <cell r="I17" t="str">
            <v/>
          </cell>
          <cell r="J17" t="str">
            <v/>
          </cell>
          <cell r="K17" t="str">
            <v/>
          </cell>
          <cell r="L17" t="str">
            <v/>
          </cell>
          <cell r="M17" t="str">
            <v/>
          </cell>
          <cell r="N17">
            <v>0</v>
          </cell>
        </row>
        <row r="18">
          <cell r="B18" t="str">
            <v>C00051_L009</v>
          </cell>
          <cell r="C18" t="str">
            <v>SIM adjustment as £m - sewerage</v>
          </cell>
          <cell r="D18" t="str">
            <v>£m</v>
          </cell>
          <cell r="E18" t="str">
            <v>Periodic Review 2014</v>
          </cell>
          <cell r="F18" t="str">
            <v>Run 5: DD for enhanced companies</v>
          </cell>
          <cell r="G18" t="str">
            <v>Modelling run to assess the revised plans for pre-qualifying companies and set draft determinations for enhanced companies.</v>
          </cell>
          <cell r="H18" t="str">
            <v>Latest</v>
          </cell>
          <cell r="I18">
            <v>-1.0279720000000001</v>
          </cell>
          <cell r="J18">
            <v>-1.0279720000000001</v>
          </cell>
          <cell r="K18">
            <v>-1.0279720000000001</v>
          </cell>
          <cell r="L18">
            <v>-1.0279720000000001</v>
          </cell>
          <cell r="M18">
            <v>-1.0279720000000001</v>
          </cell>
          <cell r="N18">
            <v>-5.1398600000000005</v>
          </cell>
        </row>
        <row r="19">
          <cell r="B19" t="str">
            <v>C00051_L020</v>
          </cell>
          <cell r="C19" t="str">
            <v>Waste - SIM adjustment (+ or -) Value Chosen</v>
          </cell>
          <cell r="D19" t="str">
            <v>£m</v>
          </cell>
          <cell r="E19" t="str">
            <v>Periodic Review 2014</v>
          </cell>
          <cell r="F19" t="str">
            <v>Run 5: DD for enhanced companies</v>
          </cell>
          <cell r="G19" t="str">
            <v>Modelling run to assess the revised plans for pre-qualifying companies and set draft determinations for enhanced companies.</v>
          </cell>
          <cell r="H19" t="str">
            <v>Latest</v>
          </cell>
          <cell r="I19">
            <v>-1.351</v>
          </cell>
          <cell r="J19">
            <v>-1.351</v>
          </cell>
          <cell r="K19">
            <v>-1.351</v>
          </cell>
          <cell r="L19">
            <v>-1.351</v>
          </cell>
          <cell r="M19">
            <v>-1.351</v>
          </cell>
          <cell r="N19">
            <v>-6.7549999999999999</v>
          </cell>
        </row>
        <row r="20">
          <cell r="B20" t="str">
            <v>C00053_L010</v>
          </cell>
          <cell r="C20" t="str">
            <v>Sewerage: Annualised adjustment to 2014 price review requirement at 2012-13 prices</v>
          </cell>
          <cell r="D20" t="str">
            <v>£m</v>
          </cell>
          <cell r="E20" t="str">
            <v>Periodic Review 2014</v>
          </cell>
          <cell r="F20" t="str">
            <v>Run 5: DD for enhanced companies</v>
          </cell>
          <cell r="G20" t="str">
            <v>Modelling run to assess the revised plans for pre-qualifying companies and set draft determinations for enhanced companies.</v>
          </cell>
          <cell r="H20" t="str">
            <v>Latest</v>
          </cell>
          <cell r="I20">
            <v>-2.1489500021832701</v>
          </cell>
          <cell r="J20">
            <v>-2.1489500021832701</v>
          </cell>
          <cell r="K20">
            <v>-2.1489500021832701</v>
          </cell>
          <cell r="L20">
            <v>-2.1489500021832701</v>
          </cell>
          <cell r="M20">
            <v>-2.1489500021832701</v>
          </cell>
          <cell r="N20">
            <v>-10.74475001091635</v>
          </cell>
        </row>
        <row r="21">
          <cell r="B21" t="str">
            <v>C00053_L020</v>
          </cell>
          <cell r="C21" t="str">
            <v>Waste - RCM adjustment (+ or -) Value Chosen</v>
          </cell>
          <cell r="D21" t="str">
            <v>£m</v>
          </cell>
          <cell r="E21" t="str">
            <v>Periodic Review 2014</v>
          </cell>
          <cell r="F21" t="str">
            <v>Run 5: DD for enhanced companies</v>
          </cell>
          <cell r="G21" t="str">
            <v>Modelling run to assess the revised plans for pre-qualifying companies and set draft determinations for enhanced companies.</v>
          </cell>
          <cell r="H21" t="str">
            <v>Latest</v>
          </cell>
          <cell r="I21">
            <v>-2.117</v>
          </cell>
          <cell r="J21">
            <v>-2.117</v>
          </cell>
          <cell r="K21">
            <v>-2.117</v>
          </cell>
          <cell r="L21">
            <v>-2.117</v>
          </cell>
          <cell r="M21">
            <v>-2.117</v>
          </cell>
          <cell r="N21">
            <v>-10.585000000000001</v>
          </cell>
        </row>
        <row r="22">
          <cell r="B22" t="str">
            <v>BC40010_L011</v>
          </cell>
          <cell r="C22" t="str">
            <v>Total adjusted sewerage operating expenditure incentive revenue allowance</v>
          </cell>
          <cell r="D22" t="str">
            <v>£m</v>
          </cell>
          <cell r="E22" t="str">
            <v>Periodic Review 2014</v>
          </cell>
          <cell r="F22" t="str">
            <v>Run 5: DD for enhanced companies</v>
          </cell>
          <cell r="G22" t="str">
            <v>Modelling run to assess the revised plans for pre-qualifying companies and set draft determinations for enhanced companies.</v>
          </cell>
          <cell r="H22" t="str">
            <v>Latest</v>
          </cell>
          <cell r="I22">
            <v>0</v>
          </cell>
          <cell r="J22">
            <v>0</v>
          </cell>
          <cell r="K22">
            <v>0</v>
          </cell>
          <cell r="L22">
            <v>0</v>
          </cell>
          <cell r="M22">
            <v>0</v>
          </cell>
          <cell r="N22">
            <v>0</v>
          </cell>
        </row>
        <row r="23">
          <cell r="B23" t="str">
            <v>BC40010_L020</v>
          </cell>
          <cell r="C23" t="str">
            <v>Waste - Opex incentive allowance (+ only) Value Chosen</v>
          </cell>
          <cell r="D23" t="str">
            <v>£m</v>
          </cell>
          <cell r="E23" t="str">
            <v>Periodic Review 2014</v>
          </cell>
          <cell r="F23" t="str">
            <v>Run 5: DD for enhanced companies</v>
          </cell>
          <cell r="G23" t="str">
            <v>Modelling run to assess the revised plans for pre-qualifying companies and set draft determinations for enhanced companies.</v>
          </cell>
          <cell r="H23" t="str">
            <v>Latest</v>
          </cell>
          <cell r="I23">
            <v>0</v>
          </cell>
          <cell r="J23">
            <v>0</v>
          </cell>
          <cell r="K23">
            <v>0</v>
          </cell>
          <cell r="L23">
            <v>0</v>
          </cell>
          <cell r="M23">
            <v>0</v>
          </cell>
          <cell r="N23">
            <v>0</v>
          </cell>
        </row>
        <row r="24">
          <cell r="B24" t="str">
            <v>C00055_L012</v>
          </cell>
          <cell r="C24" t="str">
            <v>Sewerage: Future value of ex post revenue adjustment of prior year annual adjustments (2012-13 prices)</v>
          </cell>
          <cell r="D24" t="str">
            <v>£m</v>
          </cell>
          <cell r="E24" t="str">
            <v>Periodic Review 2014</v>
          </cell>
          <cell r="F24" t="str">
            <v>Run 5: DD for enhanced companies</v>
          </cell>
          <cell r="G24" t="str">
            <v>Modelling run to assess the revised plans for pre-qualifying companies and set draft determinations for enhanced companies.</v>
          </cell>
          <cell r="H24" t="str">
            <v>Latest</v>
          </cell>
          <cell r="I24">
            <v>-4.0779028228729901</v>
          </cell>
          <cell r="J24">
            <v>-4.2287852273192899</v>
          </cell>
          <cell r="K24">
            <v>0</v>
          </cell>
          <cell r="L24">
            <v>0</v>
          </cell>
          <cell r="M24">
            <v>0</v>
          </cell>
          <cell r="N24">
            <v>-8.30668805019228</v>
          </cell>
        </row>
        <row r="25">
          <cell r="B25" t="str">
            <v>C00055_L020</v>
          </cell>
          <cell r="C25" t="str">
            <v>Waste - CIS adjustment (+ or -) Value Chosen</v>
          </cell>
          <cell r="D25" t="str">
            <v>£m</v>
          </cell>
          <cell r="E25" t="str">
            <v>Periodic Review 2014</v>
          </cell>
          <cell r="F25" t="str">
            <v>Run 5: DD for enhanced companies</v>
          </cell>
          <cell r="G25" t="str">
            <v>Modelling run to assess the revised plans for pre-qualifying companies and set draft determinations for enhanced companies.</v>
          </cell>
          <cell r="H25" t="str">
            <v>Latest</v>
          </cell>
          <cell r="I25">
            <v>-4.0670000000000002</v>
          </cell>
          <cell r="J25">
            <v>-4.0670000000000002</v>
          </cell>
          <cell r="K25">
            <v>0</v>
          </cell>
          <cell r="L25">
            <v>0</v>
          </cell>
          <cell r="M25">
            <v>0</v>
          </cell>
          <cell r="N25">
            <v>-8.1340000000000003</v>
          </cell>
        </row>
        <row r="26">
          <cell r="B26" t="str">
            <v>C00585_L012</v>
          </cell>
          <cell r="C26" t="str">
            <v>Sewerage: Future value of ex post revenue adjustment of prior year annual adjustments (applied in single year, unprofiled) (2012-13 prices)</v>
          </cell>
          <cell r="D26" t="str">
            <v>£m</v>
          </cell>
          <cell r="E26" t="str">
            <v>Periodic Review 2014</v>
          </cell>
          <cell r="F26" t="str">
            <v>Run 5: DD for enhanced companies</v>
          </cell>
          <cell r="G26" t="str">
            <v>Modelling run to assess the revised plans for pre-qualifying companies and set draft determinations for enhanced companies.</v>
          </cell>
          <cell r="H26" t="str">
            <v>Latest</v>
          </cell>
          <cell r="I26" t="str">
            <v/>
          </cell>
          <cell r="J26" t="str">
            <v/>
          </cell>
          <cell r="K26" t="str">
            <v/>
          </cell>
          <cell r="L26" t="str">
            <v/>
          </cell>
          <cell r="M26" t="str">
            <v/>
          </cell>
          <cell r="N26">
            <v>0</v>
          </cell>
        </row>
        <row r="27">
          <cell r="B27" t="str">
            <v>C00132_L020</v>
          </cell>
          <cell r="C27" t="str">
            <v>Waste - Tax refinancing benefit clawback (- only) Value Chosen</v>
          </cell>
          <cell r="D27" t="str">
            <v>£m</v>
          </cell>
          <cell r="E27" t="str">
            <v>Periodic Review 2014</v>
          </cell>
          <cell r="F27" t="str">
            <v>Run 5: DD for enhanced companies</v>
          </cell>
          <cell r="G27" t="str">
            <v>Modelling run to assess the revised plans for pre-qualifying companies and set draft determinations for enhanced companies.</v>
          </cell>
          <cell r="H27" t="str">
            <v>Latest</v>
          </cell>
          <cell r="I27">
            <v>0</v>
          </cell>
          <cell r="J27">
            <v>0</v>
          </cell>
          <cell r="K27">
            <v>0</v>
          </cell>
          <cell r="L27">
            <v>0</v>
          </cell>
          <cell r="M27">
            <v>0</v>
          </cell>
          <cell r="N27">
            <v>0</v>
          </cell>
        </row>
        <row r="28">
          <cell r="B28" t="str">
            <v>C00602_L020</v>
          </cell>
          <cell r="C28" t="str">
            <v>Waste - Other tax adjustments (+ or -) Value Chosen</v>
          </cell>
          <cell r="D28" t="str">
            <v>£m</v>
          </cell>
          <cell r="E28" t="str">
            <v>Periodic Review 2014</v>
          </cell>
          <cell r="F28" t="str">
            <v>Run 5: DD for enhanced companies</v>
          </cell>
          <cell r="G28" t="str">
            <v>Modelling run to assess the revised plans for pre-qualifying companies and set draft determinations for enhanced companies.</v>
          </cell>
          <cell r="H28" t="str">
            <v>Latest</v>
          </cell>
          <cell r="I28" t="str">
            <v/>
          </cell>
          <cell r="J28" t="str">
            <v/>
          </cell>
          <cell r="K28" t="str">
            <v/>
          </cell>
          <cell r="L28" t="str">
            <v/>
          </cell>
          <cell r="M28" t="str">
            <v/>
          </cell>
          <cell r="N28">
            <v>0</v>
          </cell>
        </row>
        <row r="29">
          <cell r="B29" t="str">
            <v>C00131_L020</v>
          </cell>
          <cell r="C29" t="str">
            <v>Waste - Equity injection clawback adjustment (+ or -) Value Chosen</v>
          </cell>
          <cell r="D29" t="str">
            <v>£m</v>
          </cell>
          <cell r="E29" t="str">
            <v>Periodic Review 2014</v>
          </cell>
          <cell r="F29" t="str">
            <v>Run 5: DD for enhanced companies</v>
          </cell>
          <cell r="G29" t="str">
            <v>Modelling run to assess the revised plans for pre-qualifying companies and set draft determinations for enhanced companies.</v>
          </cell>
          <cell r="H29" t="str">
            <v>Latest</v>
          </cell>
          <cell r="I29">
            <v>0</v>
          </cell>
          <cell r="J29">
            <v>0</v>
          </cell>
          <cell r="K29">
            <v>0</v>
          </cell>
          <cell r="L29">
            <v>0</v>
          </cell>
          <cell r="M29">
            <v>0</v>
          </cell>
          <cell r="N29">
            <v>0</v>
          </cell>
        </row>
        <row r="30">
          <cell r="B30" t="str">
            <v>C00603_L020</v>
          </cell>
          <cell r="C30" t="str">
            <v>Waste - Other adjustments (+ or -) Value Chosen</v>
          </cell>
          <cell r="D30" t="str">
            <v>£m</v>
          </cell>
          <cell r="E30" t="str">
            <v>Periodic Review 2014</v>
          </cell>
          <cell r="F30" t="str">
            <v>Run 5: DD for enhanced companies</v>
          </cell>
          <cell r="G30" t="str">
            <v>Modelling run to assess the revised plans for pre-qualifying companies and set draft determinations for enhanced companies.</v>
          </cell>
          <cell r="H30" t="str">
            <v>Latest</v>
          </cell>
          <cell r="I30" t="str">
            <v/>
          </cell>
          <cell r="J30" t="str">
            <v/>
          </cell>
          <cell r="K30" t="str">
            <v/>
          </cell>
          <cell r="L30" t="str">
            <v/>
          </cell>
          <cell r="M30" t="str">
            <v/>
          </cell>
          <cell r="N30">
            <v>0</v>
          </cell>
        </row>
        <row r="31">
          <cell r="B31" t="str">
            <v>C00050_L009</v>
          </cell>
          <cell r="C31" t="str">
            <v>SIM adjustment as £m - water</v>
          </cell>
          <cell r="D31" t="str">
            <v>£m</v>
          </cell>
          <cell r="E31" t="str">
            <v>Periodic Review 2014</v>
          </cell>
          <cell r="F31" t="str">
            <v>Run 5: DD for enhanced companies</v>
          </cell>
          <cell r="G31" t="str">
            <v>Modelling run to assess the revised plans for pre-qualifying companies and set draft determinations for enhanced companies.</v>
          </cell>
          <cell r="H31" t="str">
            <v>Latest</v>
          </cell>
          <cell r="I31">
            <v>0.55521883961761198</v>
          </cell>
          <cell r="J31">
            <v>0.55521883961761198</v>
          </cell>
          <cell r="K31">
            <v>0.55521883961761198</v>
          </cell>
          <cell r="L31">
            <v>0.55521883961761198</v>
          </cell>
          <cell r="M31">
            <v>0.55521883961761198</v>
          </cell>
          <cell r="N31">
            <v>2.7760941980880598</v>
          </cell>
        </row>
        <row r="32">
          <cell r="B32" t="str">
            <v>C00050_L020</v>
          </cell>
          <cell r="C32" t="str">
            <v>Water - SIM adjustment (+ or -) Value chosen</v>
          </cell>
          <cell r="D32" t="str">
            <v>£m</v>
          </cell>
          <cell r="E32" t="str">
            <v>Periodic Review 2014</v>
          </cell>
          <cell r="F32" t="str">
            <v>Run 5: DD for enhanced companies</v>
          </cell>
          <cell r="G32" t="str">
            <v>Modelling run to assess the revised plans for pre-qualifying companies and set draft determinations for enhanced companies.</v>
          </cell>
          <cell r="H32" t="str">
            <v>Latest</v>
          </cell>
          <cell r="I32">
            <v>0</v>
          </cell>
          <cell r="J32">
            <v>0</v>
          </cell>
          <cell r="K32">
            <v>0</v>
          </cell>
          <cell r="L32">
            <v>0</v>
          </cell>
          <cell r="M32">
            <v>0</v>
          </cell>
          <cell r="N32">
            <v>0</v>
          </cell>
        </row>
        <row r="33">
          <cell r="B33" t="str">
            <v>C00052_L010</v>
          </cell>
          <cell r="C33" t="str">
            <v>Water: Annualised adjustment to 2014 price review requirement at 2012-13 prices</v>
          </cell>
          <cell r="D33" t="str">
            <v>£m</v>
          </cell>
          <cell r="E33" t="str">
            <v>Periodic Review 2014</v>
          </cell>
          <cell r="F33" t="str">
            <v>Run 5: DD for enhanced companies</v>
          </cell>
          <cell r="G33" t="str">
            <v>Modelling run to assess the revised plans for pre-qualifying companies and set draft determinations for enhanced companies.</v>
          </cell>
          <cell r="H33" t="str">
            <v>Latest</v>
          </cell>
          <cell r="I33">
            <v>0.53539405009254704</v>
          </cell>
          <cell r="J33">
            <v>0.53539405009254704</v>
          </cell>
          <cell r="K33">
            <v>0.53539405009254704</v>
          </cell>
          <cell r="L33">
            <v>0.53539405009254704</v>
          </cell>
          <cell r="M33">
            <v>0.53539405009254704</v>
          </cell>
          <cell r="N33">
            <v>2.6769702504627353</v>
          </cell>
        </row>
        <row r="34">
          <cell r="B34" t="str">
            <v>C00052_L020</v>
          </cell>
          <cell r="C34" t="str">
            <v>Water - RCM adjustment (+ or -) Value Chosen</v>
          </cell>
          <cell r="D34" t="str">
            <v>£m</v>
          </cell>
          <cell r="E34" t="str">
            <v>Periodic Review 2014</v>
          </cell>
          <cell r="F34" t="str">
            <v>Run 5: DD for enhanced companies</v>
          </cell>
          <cell r="G34" t="str">
            <v>Modelling run to assess the revised plans for pre-qualifying companies and set draft determinations for enhanced companies.</v>
          </cell>
          <cell r="H34" t="str">
            <v>Latest</v>
          </cell>
          <cell r="I34">
            <v>0.49299999999999999</v>
          </cell>
          <cell r="J34">
            <v>0.49299999999999999</v>
          </cell>
          <cell r="K34">
            <v>0.49299999999999999</v>
          </cell>
          <cell r="L34">
            <v>0.49299999999999999</v>
          </cell>
          <cell r="M34">
            <v>0.49299999999999999</v>
          </cell>
          <cell r="N34">
            <v>2.4649999999999999</v>
          </cell>
        </row>
        <row r="35">
          <cell r="B35" t="str">
            <v>BC40000_L011</v>
          </cell>
          <cell r="C35" t="str">
            <v>Total adjusted water operating expenditure incentive revenue allowance</v>
          </cell>
          <cell r="D35" t="str">
            <v>£m</v>
          </cell>
          <cell r="E35" t="str">
            <v>Periodic Review 2014</v>
          </cell>
          <cell r="F35" t="str">
            <v>Run 5: DD for enhanced companies</v>
          </cell>
          <cell r="G35" t="str">
            <v>Modelling run to assess the revised plans for pre-qualifying companies and set draft determinations for enhanced companies.</v>
          </cell>
          <cell r="H35" t="str">
            <v>Latest</v>
          </cell>
          <cell r="I35">
            <v>1.23171140939597E-2</v>
          </cell>
          <cell r="J35">
            <v>0</v>
          </cell>
          <cell r="K35">
            <v>0</v>
          </cell>
          <cell r="L35">
            <v>0</v>
          </cell>
          <cell r="M35">
            <v>0</v>
          </cell>
          <cell r="N35">
            <v>1.23171140939597E-2</v>
          </cell>
        </row>
        <row r="36">
          <cell r="B36" t="str">
            <v>BC40000_L020</v>
          </cell>
          <cell r="C36" t="str">
            <v>Water - Opex incentive allowance (+ only) Value chosen</v>
          </cell>
          <cell r="D36" t="str">
            <v>£m</v>
          </cell>
          <cell r="E36" t="str">
            <v>Periodic Review 2014</v>
          </cell>
          <cell r="F36" t="str">
            <v>Run 5: DD for enhanced companies</v>
          </cell>
          <cell r="G36" t="str">
            <v>Modelling run to assess the revised plans for pre-qualifying companies and set draft determinations for enhanced companies.</v>
          </cell>
          <cell r="H36" t="str">
            <v>Latest</v>
          </cell>
          <cell r="I36">
            <v>0</v>
          </cell>
          <cell r="J36">
            <v>0</v>
          </cell>
          <cell r="K36">
            <v>0</v>
          </cell>
          <cell r="L36">
            <v>0</v>
          </cell>
          <cell r="M36">
            <v>0</v>
          </cell>
          <cell r="N36">
            <v>0</v>
          </cell>
        </row>
        <row r="37">
          <cell r="B37" t="str">
            <v>C00054_L012</v>
          </cell>
          <cell r="C37" t="str">
            <v>Water: Future value of ex post revenue adjustment of prior year annual adjustments (2012-13 prices)</v>
          </cell>
          <cell r="D37" t="str">
            <v>£m</v>
          </cell>
          <cell r="E37" t="str">
            <v>Periodic Review 2014</v>
          </cell>
          <cell r="F37" t="str">
            <v>Run 5: DD for enhanced companies</v>
          </cell>
          <cell r="G37" t="str">
            <v>Modelling run to assess the revised plans for pre-qualifying companies and set draft determinations for enhanced companies.</v>
          </cell>
          <cell r="H37" t="str">
            <v>Latest</v>
          </cell>
          <cell r="I37">
            <v>-1.6690575918664601</v>
          </cell>
          <cell r="J37">
            <v>-1.7308127227655199</v>
          </cell>
          <cell r="K37">
            <v>-1.79485279350785</v>
          </cell>
          <cell r="L37">
            <v>-1.8612623468676399</v>
          </cell>
          <cell r="M37">
            <v>-1.9301290537017399</v>
          </cell>
          <cell r="N37">
            <v>-8.9861145087092105</v>
          </cell>
        </row>
        <row r="38">
          <cell r="B38" t="str">
            <v>C00054_L020</v>
          </cell>
          <cell r="C38" t="str">
            <v>Water - CIS adjustment (+ or -) Value Chosen</v>
          </cell>
          <cell r="D38" t="str">
            <v>£m</v>
          </cell>
          <cell r="E38" t="str">
            <v>Periodic Review 2014</v>
          </cell>
          <cell r="F38" t="str">
            <v>Run 5: DD for enhanced companies</v>
          </cell>
          <cell r="G38" t="str">
            <v>Modelling run to assess the revised plans for pre-qualifying companies and set draft determinations for enhanced companies.</v>
          </cell>
          <cell r="H38" t="str">
            <v>Latest</v>
          </cell>
          <cell r="I38">
            <v>-1.7649999999999999</v>
          </cell>
          <cell r="J38">
            <v>-1.7649999999999999</v>
          </cell>
          <cell r="K38">
            <v>-1.7649999999999999</v>
          </cell>
          <cell r="L38">
            <v>-1.7649999999999999</v>
          </cell>
          <cell r="M38">
            <v>-1.7649999999999999</v>
          </cell>
          <cell r="N38">
            <v>-8.8249999999999993</v>
          </cell>
        </row>
        <row r="39">
          <cell r="B39" t="str">
            <v>C00578_L012</v>
          </cell>
          <cell r="C39" t="str">
            <v>Water: Future value of ex post revenue adjustment of prior year annual adjustments (applied in single year, unprofiled) (2012-13 prices)</v>
          </cell>
          <cell r="D39" t="str">
            <v>£m</v>
          </cell>
          <cell r="E39" t="str">
            <v>Periodic Review 2014</v>
          </cell>
          <cell r="F39" t="str">
            <v>Run 5: DD for enhanced companies</v>
          </cell>
          <cell r="G39" t="str">
            <v>Modelling run to assess the revised plans for pre-qualifying companies and set draft determinations for enhanced companies.</v>
          </cell>
          <cell r="H39" t="str">
            <v>Latest</v>
          </cell>
          <cell r="I39" t="str">
            <v/>
          </cell>
          <cell r="J39" t="str">
            <v/>
          </cell>
          <cell r="K39" t="str">
            <v/>
          </cell>
          <cell r="L39" t="str">
            <v/>
          </cell>
          <cell r="M39" t="str">
            <v/>
          </cell>
          <cell r="N39">
            <v>0</v>
          </cell>
        </row>
        <row r="40">
          <cell r="B40" t="str">
            <v>C00129_L020</v>
          </cell>
          <cell r="C40" t="str">
            <v>Water - Tax refinancing benefit clawback (- only) Value Chosen</v>
          </cell>
          <cell r="D40" t="str">
            <v>£m</v>
          </cell>
          <cell r="E40" t="str">
            <v>Periodic Review 2014</v>
          </cell>
          <cell r="F40" t="str">
            <v>Run 5: DD for enhanced companies</v>
          </cell>
          <cell r="G40" t="str">
            <v>Modelling run to assess the revised plans for pre-qualifying companies and set draft determinations for enhanced companies.</v>
          </cell>
          <cell r="H40" t="str">
            <v>Latest</v>
          </cell>
          <cell r="I40">
            <v>-0.8</v>
          </cell>
          <cell r="J40">
            <v>-0.8</v>
          </cell>
          <cell r="K40">
            <v>-0.8</v>
          </cell>
          <cell r="L40">
            <v>-0.8</v>
          </cell>
          <cell r="M40">
            <v>-0.8</v>
          </cell>
          <cell r="N40">
            <v>-4</v>
          </cell>
        </row>
        <row r="41">
          <cell r="B41" t="str">
            <v>C00600_L020</v>
          </cell>
          <cell r="C41" t="str">
            <v>Water - Other tax adjustments (+ or -) Value Chosen</v>
          </cell>
          <cell r="D41" t="str">
            <v>£m</v>
          </cell>
          <cell r="E41" t="str">
            <v>Periodic Review 2014</v>
          </cell>
          <cell r="F41" t="str">
            <v>Run 5: DD for enhanced companies</v>
          </cell>
          <cell r="G41" t="str">
            <v>Modelling run to assess the revised plans for pre-qualifying companies and set draft determinations for enhanced companies.</v>
          </cell>
          <cell r="H41" t="str">
            <v>Latest</v>
          </cell>
          <cell r="I41" t="str">
            <v/>
          </cell>
          <cell r="J41" t="str">
            <v/>
          </cell>
          <cell r="K41" t="str">
            <v/>
          </cell>
          <cell r="L41" t="str">
            <v/>
          </cell>
          <cell r="M41" t="str">
            <v/>
          </cell>
          <cell r="N41">
            <v>0</v>
          </cell>
        </row>
        <row r="42">
          <cell r="B42" t="str">
            <v>C00128_L020</v>
          </cell>
          <cell r="C42" t="str">
            <v>Water - Equity injection clawback (- only) Value Chosen</v>
          </cell>
          <cell r="D42" t="str">
            <v>£m</v>
          </cell>
          <cell r="E42" t="str">
            <v>Periodic Review 2014</v>
          </cell>
          <cell r="F42" t="str">
            <v>Run 5: DD for enhanced companies</v>
          </cell>
          <cell r="G42" t="str">
            <v>Modelling run to assess the revised plans for pre-qualifying companies and set draft determinations for enhanced companies.</v>
          </cell>
          <cell r="H42" t="str">
            <v>Latest</v>
          </cell>
          <cell r="I42">
            <v>0</v>
          </cell>
          <cell r="J42">
            <v>0</v>
          </cell>
          <cell r="K42">
            <v>0</v>
          </cell>
          <cell r="L42">
            <v>0</v>
          </cell>
          <cell r="M42">
            <v>0</v>
          </cell>
          <cell r="N42">
            <v>0</v>
          </cell>
        </row>
        <row r="43">
          <cell r="B43" t="str">
            <v>C00601_L020</v>
          </cell>
          <cell r="C43" t="str">
            <v>Water - Other adjustments (+ or -) Value Chosen</v>
          </cell>
          <cell r="D43" t="str">
            <v>£m</v>
          </cell>
          <cell r="E43" t="str">
            <v>Periodic Review 2014</v>
          </cell>
          <cell r="F43" t="str">
            <v>Run 5: DD for enhanced companies</v>
          </cell>
          <cell r="G43" t="str">
            <v>Modelling run to assess the revised plans for pre-qualifying companies and set draft determinations for enhanced companies.</v>
          </cell>
          <cell r="H43" t="str">
            <v>Latest</v>
          </cell>
          <cell r="I43" t="str">
            <v/>
          </cell>
          <cell r="J43" t="str">
            <v/>
          </cell>
          <cell r="K43" t="str">
            <v/>
          </cell>
          <cell r="L43" t="str">
            <v/>
          </cell>
          <cell r="M43" t="str">
            <v/>
          </cell>
          <cell r="N43">
            <v>0</v>
          </cell>
        </row>
        <row r="44">
          <cell r="B44" t="str">
            <v>C00051_L009</v>
          </cell>
          <cell r="C44" t="str">
            <v>SIM adjustment as £m - sewerage</v>
          </cell>
          <cell r="D44" t="str">
            <v>£m</v>
          </cell>
          <cell r="E44" t="str">
            <v>Periodic Review 2014</v>
          </cell>
          <cell r="F44" t="str">
            <v>Run 5: DD for enhanced companies</v>
          </cell>
          <cell r="G44" t="str">
            <v>Modelling run to assess the revised plans for pre-qualifying companies and set draft determinations for enhanced companies.</v>
          </cell>
          <cell r="H44" t="str">
            <v>Latest</v>
          </cell>
          <cell r="I44" t="str">
            <v/>
          </cell>
          <cell r="J44" t="str">
            <v/>
          </cell>
          <cell r="K44" t="str">
            <v/>
          </cell>
          <cell r="L44" t="str">
            <v/>
          </cell>
          <cell r="M44" t="str">
            <v/>
          </cell>
          <cell r="N44">
            <v>0</v>
          </cell>
        </row>
        <row r="45">
          <cell r="B45" t="str">
            <v>C00051_L020</v>
          </cell>
          <cell r="C45" t="str">
            <v>Waste - SIM adjustment (+ or -) Value Chosen</v>
          </cell>
          <cell r="D45" t="str">
            <v>£m</v>
          </cell>
          <cell r="E45" t="str">
            <v>Periodic Review 2014</v>
          </cell>
          <cell r="F45" t="str">
            <v>Run 5: DD for enhanced companies</v>
          </cell>
          <cell r="G45" t="str">
            <v>Modelling run to assess the revised plans for pre-qualifying companies and set draft determinations for enhanced companies.</v>
          </cell>
          <cell r="H45" t="str">
            <v>Latest</v>
          </cell>
          <cell r="I45">
            <v>0</v>
          </cell>
          <cell r="J45">
            <v>0</v>
          </cell>
          <cell r="K45">
            <v>0</v>
          </cell>
          <cell r="L45">
            <v>0</v>
          </cell>
          <cell r="M45">
            <v>0</v>
          </cell>
          <cell r="N45">
            <v>0</v>
          </cell>
        </row>
        <row r="46">
          <cell r="B46" t="str">
            <v>C00053_L010</v>
          </cell>
          <cell r="C46" t="str">
            <v>Sewerage: Annualised adjustment to 2014 price review requirement at 2012-13 prices</v>
          </cell>
          <cell r="D46" t="str">
            <v>£m</v>
          </cell>
          <cell r="E46" t="str">
            <v>Periodic Review 2014</v>
          </cell>
          <cell r="F46" t="str">
            <v>Run 5: DD for enhanced companies</v>
          </cell>
          <cell r="G46" t="str">
            <v>Modelling run to assess the revised plans for pre-qualifying companies and set draft determinations for enhanced companies.</v>
          </cell>
          <cell r="H46" t="str">
            <v>Latest</v>
          </cell>
          <cell r="I46">
            <v>0</v>
          </cell>
          <cell r="J46">
            <v>0</v>
          </cell>
          <cell r="K46">
            <v>0</v>
          </cell>
          <cell r="L46">
            <v>0</v>
          </cell>
          <cell r="M46">
            <v>0</v>
          </cell>
          <cell r="N46">
            <v>0</v>
          </cell>
        </row>
        <row r="47">
          <cell r="B47" t="str">
            <v>C00053_L020</v>
          </cell>
          <cell r="C47" t="str">
            <v>Waste - RCM adjustment (+ or -) Value Chosen</v>
          </cell>
          <cell r="D47" t="str">
            <v>£m</v>
          </cell>
          <cell r="E47" t="str">
            <v>Periodic Review 2014</v>
          </cell>
          <cell r="F47" t="str">
            <v>Run 5: DD for enhanced companies</v>
          </cell>
          <cell r="G47" t="str">
            <v>Modelling run to assess the revised plans for pre-qualifying companies and set draft determinations for enhanced companies.</v>
          </cell>
          <cell r="H47" t="str">
            <v>Latest</v>
          </cell>
          <cell r="I47">
            <v>0</v>
          </cell>
          <cell r="J47">
            <v>0</v>
          </cell>
          <cell r="K47">
            <v>0</v>
          </cell>
          <cell r="L47">
            <v>0</v>
          </cell>
          <cell r="M47">
            <v>0</v>
          </cell>
          <cell r="N47">
            <v>0</v>
          </cell>
        </row>
        <row r="48">
          <cell r="B48" t="str">
            <v>BC40010_L011</v>
          </cell>
          <cell r="C48" t="str">
            <v>Total adjusted sewerage operating expenditure incentive revenue allowance</v>
          </cell>
          <cell r="D48" t="str">
            <v>£m</v>
          </cell>
          <cell r="E48" t="str">
            <v>Periodic Review 2014</v>
          </cell>
          <cell r="F48" t="str">
            <v>Run 5: DD for enhanced companies</v>
          </cell>
          <cell r="G48" t="str">
            <v>Modelling run to assess the revised plans for pre-qualifying companies and set draft determinations for enhanced companies.</v>
          </cell>
          <cell r="H48" t="str">
            <v>Latest</v>
          </cell>
          <cell r="I48">
            <v>0</v>
          </cell>
          <cell r="J48">
            <v>0</v>
          </cell>
          <cell r="K48">
            <v>0</v>
          </cell>
          <cell r="L48">
            <v>0</v>
          </cell>
          <cell r="M48">
            <v>0</v>
          </cell>
          <cell r="N48">
            <v>0</v>
          </cell>
        </row>
        <row r="49">
          <cell r="B49" t="str">
            <v>BC40010_L020</v>
          </cell>
          <cell r="C49" t="str">
            <v>Waste - Opex incentive allowance (+ only) Value Chosen</v>
          </cell>
          <cell r="D49" t="str">
            <v>£m</v>
          </cell>
          <cell r="E49" t="str">
            <v>Periodic Review 2014</v>
          </cell>
          <cell r="F49" t="str">
            <v>Run 5: DD for enhanced companies</v>
          </cell>
          <cell r="G49" t="str">
            <v>Modelling run to assess the revised plans for pre-qualifying companies and set draft determinations for enhanced companies.</v>
          </cell>
          <cell r="H49" t="str">
            <v>Latest</v>
          </cell>
          <cell r="I49">
            <v>0</v>
          </cell>
          <cell r="J49">
            <v>0</v>
          </cell>
          <cell r="K49">
            <v>0</v>
          </cell>
          <cell r="L49">
            <v>0</v>
          </cell>
          <cell r="M49">
            <v>0</v>
          </cell>
          <cell r="N49">
            <v>0</v>
          </cell>
        </row>
        <row r="50">
          <cell r="B50" t="str">
            <v>C00055_L012</v>
          </cell>
          <cell r="C50" t="str">
            <v>Sewerage: Future value of ex post revenue adjustment of prior year annual adjustments (2012-13 prices)</v>
          </cell>
          <cell r="D50" t="str">
            <v>£m</v>
          </cell>
          <cell r="E50" t="str">
            <v>Periodic Review 2014</v>
          </cell>
          <cell r="F50" t="str">
            <v>Run 5: DD for enhanced companies</v>
          </cell>
          <cell r="G50" t="str">
            <v>Modelling run to assess the revised plans for pre-qualifying companies and set draft determinations for enhanced companies.</v>
          </cell>
          <cell r="H50" t="str">
            <v>Latest</v>
          </cell>
          <cell r="I50">
            <v>0</v>
          </cell>
          <cell r="J50">
            <v>0</v>
          </cell>
          <cell r="K50">
            <v>0</v>
          </cell>
          <cell r="L50">
            <v>0</v>
          </cell>
          <cell r="M50">
            <v>0</v>
          </cell>
          <cell r="N50">
            <v>0</v>
          </cell>
        </row>
        <row r="51">
          <cell r="B51" t="str">
            <v>C00055_L020</v>
          </cell>
          <cell r="C51" t="str">
            <v>Waste - CIS adjustment (+ or -) Value Chosen</v>
          </cell>
          <cell r="D51" t="str">
            <v>£m</v>
          </cell>
          <cell r="E51" t="str">
            <v>Periodic Review 2014</v>
          </cell>
          <cell r="F51" t="str">
            <v>Run 5: DD for enhanced companies</v>
          </cell>
          <cell r="G51" t="str">
            <v>Modelling run to assess the revised plans for pre-qualifying companies and set draft determinations for enhanced companies.</v>
          </cell>
          <cell r="H51" t="str">
            <v>Latest</v>
          </cell>
          <cell r="I51">
            <v>0</v>
          </cell>
          <cell r="J51">
            <v>0</v>
          </cell>
          <cell r="K51">
            <v>0</v>
          </cell>
          <cell r="L51">
            <v>0</v>
          </cell>
          <cell r="M51">
            <v>0</v>
          </cell>
          <cell r="N51">
            <v>0</v>
          </cell>
        </row>
        <row r="52">
          <cell r="B52" t="str">
            <v>C00585_L012</v>
          </cell>
          <cell r="C52" t="str">
            <v>Sewerage: Future value of ex post revenue adjustment of prior year annual adjustments (applied in single year, unprofiled) (2012-13 prices)</v>
          </cell>
          <cell r="D52" t="str">
            <v>£m</v>
          </cell>
          <cell r="E52" t="str">
            <v>Periodic Review 2014</v>
          </cell>
          <cell r="F52" t="str">
            <v>Run 5: DD for enhanced companies</v>
          </cell>
          <cell r="G52" t="str">
            <v>Modelling run to assess the revised plans for pre-qualifying companies and set draft determinations for enhanced companies.</v>
          </cell>
          <cell r="H52" t="str">
            <v>Latest</v>
          </cell>
          <cell r="I52" t="str">
            <v/>
          </cell>
          <cell r="J52" t="str">
            <v/>
          </cell>
          <cell r="K52" t="str">
            <v/>
          </cell>
          <cell r="L52" t="str">
            <v/>
          </cell>
          <cell r="M52" t="str">
            <v/>
          </cell>
          <cell r="N52">
            <v>0</v>
          </cell>
        </row>
        <row r="53">
          <cell r="B53" t="str">
            <v>C00132_L020</v>
          </cell>
          <cell r="C53" t="str">
            <v>Waste - Tax refinancing benefit clawback (- only) Value Chosen</v>
          </cell>
          <cell r="D53" t="str">
            <v>£m</v>
          </cell>
          <cell r="E53" t="str">
            <v>Periodic Review 2014</v>
          </cell>
          <cell r="F53" t="str">
            <v>Run 5: DD for enhanced companies</v>
          </cell>
          <cell r="G53" t="str">
            <v>Modelling run to assess the revised plans for pre-qualifying companies and set draft determinations for enhanced companies.</v>
          </cell>
          <cell r="H53" t="str">
            <v>Latest</v>
          </cell>
          <cell r="I53">
            <v>0</v>
          </cell>
          <cell r="J53">
            <v>0</v>
          </cell>
          <cell r="K53">
            <v>0</v>
          </cell>
          <cell r="L53">
            <v>0</v>
          </cell>
          <cell r="M53">
            <v>0</v>
          </cell>
          <cell r="N53">
            <v>0</v>
          </cell>
        </row>
        <row r="54">
          <cell r="B54" t="str">
            <v>C00602_L020</v>
          </cell>
          <cell r="C54" t="str">
            <v>Waste - Other tax adjustments (+ or -) Value Chosen</v>
          </cell>
          <cell r="D54" t="str">
            <v>£m</v>
          </cell>
          <cell r="E54" t="str">
            <v>Periodic Review 2014</v>
          </cell>
          <cell r="F54" t="str">
            <v>Run 5: DD for enhanced companies</v>
          </cell>
          <cell r="G54" t="str">
            <v>Modelling run to assess the revised plans for pre-qualifying companies and set draft determinations for enhanced companies.</v>
          </cell>
          <cell r="H54" t="str">
            <v>Latest</v>
          </cell>
          <cell r="I54" t="str">
            <v/>
          </cell>
          <cell r="J54" t="str">
            <v/>
          </cell>
          <cell r="K54" t="str">
            <v/>
          </cell>
          <cell r="L54" t="str">
            <v/>
          </cell>
          <cell r="M54" t="str">
            <v/>
          </cell>
          <cell r="N54">
            <v>0</v>
          </cell>
        </row>
        <row r="55">
          <cell r="B55" t="str">
            <v>C00131_L020</v>
          </cell>
          <cell r="C55" t="str">
            <v>Waste - Equity injection clawback adjustment (+ or -) Value Chosen</v>
          </cell>
          <cell r="D55" t="str">
            <v>£m</v>
          </cell>
          <cell r="E55" t="str">
            <v>Periodic Review 2014</v>
          </cell>
          <cell r="F55" t="str">
            <v>Run 5: DD for enhanced companies</v>
          </cell>
          <cell r="G55" t="str">
            <v>Modelling run to assess the revised plans for pre-qualifying companies and set draft determinations for enhanced companies.</v>
          </cell>
          <cell r="H55" t="str">
            <v>Latest</v>
          </cell>
          <cell r="I55">
            <v>0</v>
          </cell>
          <cell r="J55">
            <v>0</v>
          </cell>
          <cell r="K55">
            <v>0</v>
          </cell>
          <cell r="L55">
            <v>0</v>
          </cell>
          <cell r="M55">
            <v>0</v>
          </cell>
          <cell r="N55">
            <v>0</v>
          </cell>
        </row>
        <row r="56">
          <cell r="B56" t="str">
            <v>C00603_L020</v>
          </cell>
          <cell r="C56" t="str">
            <v>Waste - Other adjustments (+ or -) Value Chosen</v>
          </cell>
          <cell r="D56" t="str">
            <v>£m</v>
          </cell>
          <cell r="E56" t="str">
            <v>Periodic Review 2014</v>
          </cell>
          <cell r="F56" t="str">
            <v>Run 5: DD for enhanced companies</v>
          </cell>
          <cell r="G56" t="str">
            <v>Modelling run to assess the revised plans for pre-qualifying companies and set draft determinations for enhanced companies.</v>
          </cell>
          <cell r="H56" t="str">
            <v>Latest</v>
          </cell>
          <cell r="I56" t="str">
            <v/>
          </cell>
          <cell r="J56" t="str">
            <v/>
          </cell>
          <cell r="K56" t="str">
            <v/>
          </cell>
          <cell r="L56" t="str">
            <v/>
          </cell>
          <cell r="M56" t="str">
            <v/>
          </cell>
          <cell r="N56">
            <v>0</v>
          </cell>
        </row>
      </sheetData>
      <sheetData sheetId="3">
        <row r="5">
          <cell r="B5" t="str">
            <v>C00050_L009</v>
          </cell>
          <cell r="C5" t="str">
            <v>SIM adjustment as £m - water</v>
          </cell>
          <cell r="D5" t="str">
            <v>£m</v>
          </cell>
          <cell r="E5" t="str">
            <v>Periodic Review 2014</v>
          </cell>
          <cell r="F5" t="str">
            <v>Run 7: June Draft Determinations</v>
          </cell>
          <cell r="G5" t="str">
            <v>Modelling run to set draft determinations for companies submitting in May 2014.</v>
          </cell>
          <cell r="H5" t="str">
            <v>Latest</v>
          </cell>
          <cell r="I5">
            <v>0.59553522330689002</v>
          </cell>
          <cell r="J5">
            <v>0.59553522330689002</v>
          </cell>
          <cell r="K5">
            <v>0.59553522330689002</v>
          </cell>
          <cell r="L5">
            <v>0.59553522330689002</v>
          </cell>
          <cell r="M5">
            <v>0.59553522330689002</v>
          </cell>
          <cell r="N5">
            <v>2.9776761165344503</v>
          </cell>
        </row>
        <row r="6">
          <cell r="B6" t="str">
            <v>C00050_L020</v>
          </cell>
          <cell r="C6" t="str">
            <v>Water - SIM adjustment (+ or -) Value chosen</v>
          </cell>
          <cell r="D6" t="str">
            <v>£m</v>
          </cell>
          <cell r="E6" t="str">
            <v>Periodic Review 2014</v>
          </cell>
          <cell r="F6" t="str">
            <v>Run 7: June Draft Determinations</v>
          </cell>
          <cell r="G6" t="str">
            <v>Modelling run to set draft determinations for companies submitting in May 2014.</v>
          </cell>
          <cell r="H6" t="str">
            <v>Latest</v>
          </cell>
          <cell r="I6">
            <v>0.59553522330689002</v>
          </cell>
          <cell r="J6">
            <v>0.59553522330689002</v>
          </cell>
          <cell r="K6">
            <v>0.59553522330689002</v>
          </cell>
          <cell r="L6">
            <v>0.59553522330689002</v>
          </cell>
          <cell r="M6">
            <v>0.59553522330689002</v>
          </cell>
          <cell r="N6">
            <v>2.9776761165344503</v>
          </cell>
        </row>
        <row r="7">
          <cell r="B7" t="str">
            <v>C00052_L010</v>
          </cell>
          <cell r="C7" t="str">
            <v>Water: Annualised adjustment to 2014 price review requirement at 2012-13 prices</v>
          </cell>
          <cell r="D7" t="str">
            <v>£m</v>
          </cell>
          <cell r="E7" t="str">
            <v>Periodic Review 2014</v>
          </cell>
          <cell r="F7" t="str">
            <v>Run 7: June Draft Determinations</v>
          </cell>
          <cell r="G7" t="str">
            <v>Modelling run to set draft determinations for companies submitting in May 2014.</v>
          </cell>
          <cell r="H7" t="str">
            <v>Latest</v>
          </cell>
          <cell r="I7">
            <v>3.52873459480973</v>
          </cell>
          <cell r="J7">
            <v>3.52873459480973</v>
          </cell>
          <cell r="K7">
            <v>3.52873459480973</v>
          </cell>
          <cell r="L7">
            <v>3.52873459480973</v>
          </cell>
          <cell r="M7">
            <v>3.52873459480973</v>
          </cell>
          <cell r="N7">
            <v>17.643672974048648</v>
          </cell>
        </row>
        <row r="8">
          <cell r="B8" t="str">
            <v>C00052_L020</v>
          </cell>
          <cell r="C8" t="str">
            <v>Water - RCM adjustment (+ or -) Value Chosen</v>
          </cell>
          <cell r="D8" t="str">
            <v>£m</v>
          </cell>
          <cell r="E8" t="str">
            <v>Periodic Review 2014</v>
          </cell>
          <cell r="F8" t="str">
            <v>Run 7: June Draft Determinations</v>
          </cell>
          <cell r="G8" t="str">
            <v>Modelling run to set draft determinations for companies submitting in May 2014.</v>
          </cell>
          <cell r="H8" t="str">
            <v>Latest</v>
          </cell>
          <cell r="I8">
            <v>3.52873459480973</v>
          </cell>
          <cell r="J8">
            <v>3.52873459480973</v>
          </cell>
          <cell r="K8">
            <v>3.52873459480973</v>
          </cell>
          <cell r="L8">
            <v>3.52873459480973</v>
          </cell>
          <cell r="M8">
            <v>3.52873459480973</v>
          </cell>
          <cell r="N8">
            <v>17.643672974048648</v>
          </cell>
        </row>
        <row r="9">
          <cell r="B9" t="str">
            <v>BC40000_L011</v>
          </cell>
          <cell r="C9" t="str">
            <v>Total adjusted water operating expenditure incentive revenue allowance</v>
          </cell>
          <cell r="D9" t="str">
            <v>£m</v>
          </cell>
          <cell r="E9" t="str">
            <v>Periodic Review 2014</v>
          </cell>
          <cell r="F9" t="str">
            <v>Run 7: June Draft Determinations</v>
          </cell>
          <cell r="G9" t="str">
            <v>Modelling run to set draft determinations for companies submitting in May 2014.</v>
          </cell>
          <cell r="H9" t="str">
            <v>Latest</v>
          </cell>
          <cell r="I9">
            <v>0</v>
          </cell>
          <cell r="J9">
            <v>0</v>
          </cell>
          <cell r="K9">
            <v>0</v>
          </cell>
          <cell r="L9">
            <v>0</v>
          </cell>
          <cell r="M9">
            <v>0</v>
          </cell>
          <cell r="N9">
            <v>0</v>
          </cell>
        </row>
        <row r="10">
          <cell r="B10" t="str">
            <v>BC40000_L020</v>
          </cell>
          <cell r="C10" t="str">
            <v>Water - Opex incentive allowance (+ only) Value chosen</v>
          </cell>
          <cell r="D10" t="str">
            <v>£m</v>
          </cell>
          <cell r="E10" t="str">
            <v>Periodic Review 2014</v>
          </cell>
          <cell r="F10" t="str">
            <v>Run 7: June Draft Determinations</v>
          </cell>
          <cell r="G10" t="str">
            <v>Modelling run to set draft determinations for companies submitting in May 2014.</v>
          </cell>
          <cell r="H10" t="str">
            <v>Latest</v>
          </cell>
          <cell r="I10">
            <v>0</v>
          </cell>
          <cell r="J10">
            <v>0</v>
          </cell>
          <cell r="K10">
            <v>0</v>
          </cell>
          <cell r="L10">
            <v>0</v>
          </cell>
          <cell r="M10">
            <v>0</v>
          </cell>
          <cell r="N10">
            <v>0</v>
          </cell>
        </row>
        <row r="11">
          <cell r="B11" t="str">
            <v>C00054_L012</v>
          </cell>
          <cell r="C11" t="str">
            <v>Water: Future value of ex post revenue adjustment of prior year annual adjustments (2012-13 prices)</v>
          </cell>
          <cell r="D11" t="str">
            <v>£m</v>
          </cell>
          <cell r="E11" t="str">
            <v>Periodic Review 2014</v>
          </cell>
          <cell r="F11" t="str">
            <v>Run 7: June Draft Determinations</v>
          </cell>
          <cell r="G11" t="str">
            <v>Modelling run to set draft determinations for companies submitting in May 2014.</v>
          </cell>
          <cell r="H11" t="str">
            <v>Latest</v>
          </cell>
          <cell r="I11">
            <v>-10.5805562592714</v>
          </cell>
          <cell r="J11">
            <v>-10.5805562592714</v>
          </cell>
          <cell r="K11">
            <v>-10.5805562592714</v>
          </cell>
          <cell r="L11">
            <v>-10.5805562592714</v>
          </cell>
          <cell r="M11">
            <v>-10.5805562592714</v>
          </cell>
          <cell r="N11">
            <v>-52.902781296357006</v>
          </cell>
        </row>
        <row r="12">
          <cell r="B12" t="str">
            <v>C00054_L020</v>
          </cell>
          <cell r="C12" t="str">
            <v>Water - CIS adjustment (+ or -) Value Chosen</v>
          </cell>
          <cell r="D12" t="str">
            <v>£m</v>
          </cell>
          <cell r="E12" t="str">
            <v>Periodic Review 2014</v>
          </cell>
          <cell r="F12" t="str">
            <v>Run 7: June Draft Determinations</v>
          </cell>
          <cell r="G12" t="str">
            <v>Modelling run to set draft determinations for companies submitting in May 2014.</v>
          </cell>
          <cell r="H12" t="str">
            <v>Latest</v>
          </cell>
          <cell r="I12">
            <v>-10.5805562592714</v>
          </cell>
          <cell r="J12">
            <v>-10.5805562592714</v>
          </cell>
          <cell r="K12">
            <v>-10.5805562592714</v>
          </cell>
          <cell r="L12">
            <v>-10.5805562592714</v>
          </cell>
          <cell r="M12">
            <v>-10.5805562592714</v>
          </cell>
          <cell r="N12">
            <v>-52.902781296357006</v>
          </cell>
        </row>
        <row r="13">
          <cell r="B13" t="str">
            <v>C00578_L012</v>
          </cell>
          <cell r="C13" t="str">
            <v>Water: Future value of ex post revenue adjustment of prior year annual adjustments (applied in single year, unprofiled) (2012-13 prices)</v>
          </cell>
          <cell r="D13" t="str">
            <v>£m</v>
          </cell>
          <cell r="E13" t="str">
            <v>Periodic Review 2014</v>
          </cell>
          <cell r="F13" t="str">
            <v>Run 7: June Draft Determinations</v>
          </cell>
          <cell r="G13" t="str">
            <v>Modelling run to set draft determinations for companies submitting in May 2014.</v>
          </cell>
          <cell r="H13" t="str">
            <v>Latest</v>
          </cell>
          <cell r="I13" t="str">
            <v/>
          </cell>
          <cell r="J13" t="str">
            <v/>
          </cell>
          <cell r="K13" t="str">
            <v/>
          </cell>
          <cell r="L13" t="str">
            <v/>
          </cell>
          <cell r="M13" t="str">
            <v/>
          </cell>
          <cell r="N13">
            <v>0</v>
          </cell>
        </row>
        <row r="14">
          <cell r="B14" t="str">
            <v>C00129_L020</v>
          </cell>
          <cell r="C14" t="str">
            <v>Water - Tax refinancing benefit clawback (- only) Value Chosen</v>
          </cell>
          <cell r="D14" t="str">
            <v>£m</v>
          </cell>
          <cell r="E14" t="str">
            <v>Periodic Review 2014</v>
          </cell>
          <cell r="F14" t="str">
            <v>Run 7: June Draft Determinations</v>
          </cell>
          <cell r="G14" t="str">
            <v>Modelling run to set draft determinations for companies submitting in May 2014.</v>
          </cell>
          <cell r="H14" t="str">
            <v>Latest</v>
          </cell>
          <cell r="I14">
            <v>0</v>
          </cell>
          <cell r="J14">
            <v>0</v>
          </cell>
          <cell r="K14">
            <v>0</v>
          </cell>
          <cell r="L14">
            <v>0</v>
          </cell>
          <cell r="M14">
            <v>0</v>
          </cell>
          <cell r="N14">
            <v>0</v>
          </cell>
        </row>
        <row r="15">
          <cell r="B15" t="str">
            <v>C00600_L020</v>
          </cell>
          <cell r="C15" t="str">
            <v>Water - Other tax adjustments (+ or -) Value Chosen</v>
          </cell>
          <cell r="D15" t="str">
            <v>£m</v>
          </cell>
          <cell r="E15" t="str">
            <v>Periodic Review 2014</v>
          </cell>
          <cell r="F15" t="str">
            <v>Run 7: June Draft Determinations</v>
          </cell>
          <cell r="G15" t="str">
            <v>Modelling run to set draft determinations for companies submitting in May 2014.</v>
          </cell>
          <cell r="H15" t="str">
            <v>Latest</v>
          </cell>
          <cell r="I15">
            <v>0</v>
          </cell>
          <cell r="J15">
            <v>0</v>
          </cell>
          <cell r="K15">
            <v>0</v>
          </cell>
          <cell r="L15">
            <v>0</v>
          </cell>
          <cell r="M15">
            <v>0</v>
          </cell>
          <cell r="N15">
            <v>0</v>
          </cell>
        </row>
        <row r="16">
          <cell r="B16" t="str">
            <v>C00128_L020</v>
          </cell>
          <cell r="C16" t="str">
            <v>Water - Equity injection clawback (- only) Value Chosen</v>
          </cell>
          <cell r="D16" t="str">
            <v>£m</v>
          </cell>
          <cell r="E16" t="str">
            <v>Periodic Review 2014</v>
          </cell>
          <cell r="F16" t="str">
            <v>Run 7: June Draft Determinations</v>
          </cell>
          <cell r="G16" t="str">
            <v>Modelling run to set draft determinations for companies submitting in May 2014.</v>
          </cell>
          <cell r="H16" t="str">
            <v>Latest</v>
          </cell>
          <cell r="I16">
            <v>0</v>
          </cell>
          <cell r="J16">
            <v>0</v>
          </cell>
          <cell r="K16">
            <v>0</v>
          </cell>
          <cell r="L16">
            <v>0</v>
          </cell>
          <cell r="M16">
            <v>0</v>
          </cell>
          <cell r="N16">
            <v>0</v>
          </cell>
        </row>
        <row r="17">
          <cell r="B17" t="str">
            <v>C00601_L020</v>
          </cell>
          <cell r="C17" t="str">
            <v>Water - Other adjustments (+ or -) Value Chosen</v>
          </cell>
          <cell r="D17" t="str">
            <v>£m</v>
          </cell>
          <cell r="E17" t="str">
            <v>Periodic Review 2014</v>
          </cell>
          <cell r="F17" t="str">
            <v>Run 7: June Draft Determinations</v>
          </cell>
          <cell r="G17" t="str">
            <v>Modelling run to set draft determinations for companies submitting in May 2014.</v>
          </cell>
          <cell r="H17" t="str">
            <v>Latest</v>
          </cell>
          <cell r="I17">
            <v>0</v>
          </cell>
          <cell r="J17">
            <v>0</v>
          </cell>
          <cell r="K17">
            <v>0</v>
          </cell>
          <cell r="L17">
            <v>0</v>
          </cell>
          <cell r="M17">
            <v>0</v>
          </cell>
          <cell r="N17">
            <v>0</v>
          </cell>
        </row>
        <row r="18">
          <cell r="B18" t="str">
            <v>C00051_L009</v>
          </cell>
          <cell r="C18" t="str">
            <v>SIM adjustment as £m - sewerage</v>
          </cell>
          <cell r="D18" t="str">
            <v>£m</v>
          </cell>
          <cell r="E18" t="str">
            <v>Periodic Review 2014</v>
          </cell>
          <cell r="F18" t="str">
            <v>Run 7: June Draft Determinations</v>
          </cell>
          <cell r="G18" t="str">
            <v>Modelling run to set draft determinations for companies submitting in May 2014.</v>
          </cell>
          <cell r="H18" t="str">
            <v>Latest</v>
          </cell>
          <cell r="I18">
            <v>0.77324964208307601</v>
          </cell>
          <cell r="J18">
            <v>0.77324964208307601</v>
          </cell>
          <cell r="K18">
            <v>0.77324964208307601</v>
          </cell>
          <cell r="L18">
            <v>0.77324964208307601</v>
          </cell>
          <cell r="M18">
            <v>0.77324964208307601</v>
          </cell>
          <cell r="N18">
            <v>3.8662482104153799</v>
          </cell>
        </row>
        <row r="19">
          <cell r="B19" t="str">
            <v>C00051_L020</v>
          </cell>
          <cell r="C19" t="str">
            <v>Waste - SIM adjustment (+ or -) Value Chosen</v>
          </cell>
          <cell r="D19" t="str">
            <v>£m</v>
          </cell>
          <cell r="E19" t="str">
            <v>Periodic Review 2014</v>
          </cell>
          <cell r="F19" t="str">
            <v>Run 7: June Draft Determinations</v>
          </cell>
          <cell r="G19" t="str">
            <v>Modelling run to set draft determinations for companies submitting in May 2014.</v>
          </cell>
          <cell r="H19" t="str">
            <v>Latest</v>
          </cell>
          <cell r="I19">
            <v>0.77324964208307601</v>
          </cell>
          <cell r="J19">
            <v>0.77324964208307601</v>
          </cell>
          <cell r="K19">
            <v>0.77324964208307601</v>
          </cell>
          <cell r="L19">
            <v>0.77324964208307601</v>
          </cell>
          <cell r="M19">
            <v>0.77324964208307601</v>
          </cell>
          <cell r="N19">
            <v>3.8662482104153799</v>
          </cell>
        </row>
        <row r="20">
          <cell r="B20" t="str">
            <v>C00053_L010</v>
          </cell>
          <cell r="C20" t="str">
            <v>Sewerage: Annualised adjustment to 2014 price review requirement at 2012-13 prices</v>
          </cell>
          <cell r="D20" t="str">
            <v>£m</v>
          </cell>
          <cell r="E20" t="str">
            <v>Periodic Review 2014</v>
          </cell>
          <cell r="F20" t="str">
            <v>Run 7: June Draft Determinations</v>
          </cell>
          <cell r="G20" t="str">
            <v>Modelling run to set draft determinations for companies submitting in May 2014.</v>
          </cell>
          <cell r="H20" t="str">
            <v>Latest</v>
          </cell>
          <cell r="I20">
            <v>3.1116573980713498</v>
          </cell>
          <cell r="J20">
            <v>3.1116573980713498</v>
          </cell>
          <cell r="K20">
            <v>3.1116573980713498</v>
          </cell>
          <cell r="L20">
            <v>3.1116573980713498</v>
          </cell>
          <cell r="M20">
            <v>3.1116573980713498</v>
          </cell>
          <cell r="N20">
            <v>15.558286990356748</v>
          </cell>
        </row>
        <row r="21">
          <cell r="B21" t="str">
            <v>C00053_L020</v>
          </cell>
          <cell r="C21" t="str">
            <v>Waste - RCM adjustment (+ or -) Value Chosen</v>
          </cell>
          <cell r="D21" t="str">
            <v>£m</v>
          </cell>
          <cell r="E21" t="str">
            <v>Periodic Review 2014</v>
          </cell>
          <cell r="F21" t="str">
            <v>Run 7: June Draft Determinations</v>
          </cell>
          <cell r="G21" t="str">
            <v>Modelling run to set draft determinations for companies submitting in May 2014.</v>
          </cell>
          <cell r="H21" t="str">
            <v>Latest</v>
          </cell>
          <cell r="I21">
            <v>3.1116573980713498</v>
          </cell>
          <cell r="J21">
            <v>3.1116573980713498</v>
          </cell>
          <cell r="K21">
            <v>3.1116573980713498</v>
          </cell>
          <cell r="L21">
            <v>3.1116573980713498</v>
          </cell>
          <cell r="M21">
            <v>3.1116573980713498</v>
          </cell>
          <cell r="N21">
            <v>15.558286990356748</v>
          </cell>
        </row>
        <row r="22">
          <cell r="B22" t="str">
            <v>BC40010_L011</v>
          </cell>
          <cell r="C22" t="str">
            <v>Total adjusted sewerage operating expenditure incentive revenue allowance</v>
          </cell>
          <cell r="D22" t="str">
            <v>£m</v>
          </cell>
          <cell r="E22" t="str">
            <v>Periodic Review 2014</v>
          </cell>
          <cell r="F22" t="str">
            <v>Run 7: June Draft Determinations</v>
          </cell>
          <cell r="G22" t="str">
            <v>Modelling run to set draft determinations for companies submitting in May 2014.</v>
          </cell>
          <cell r="H22" t="str">
            <v>Latest</v>
          </cell>
          <cell r="I22">
            <v>0</v>
          </cell>
          <cell r="J22">
            <v>0</v>
          </cell>
          <cell r="K22">
            <v>0</v>
          </cell>
          <cell r="L22">
            <v>0</v>
          </cell>
          <cell r="M22">
            <v>0</v>
          </cell>
          <cell r="N22">
            <v>0</v>
          </cell>
        </row>
        <row r="23">
          <cell r="B23" t="str">
            <v>BC40010_L020</v>
          </cell>
          <cell r="C23" t="str">
            <v>Waste - Opex incentive allowance (+ only) Value Chosen</v>
          </cell>
          <cell r="D23" t="str">
            <v>£m</v>
          </cell>
          <cell r="E23" t="str">
            <v>Periodic Review 2014</v>
          </cell>
          <cell r="F23" t="str">
            <v>Run 7: June Draft Determinations</v>
          </cell>
          <cell r="G23" t="str">
            <v>Modelling run to set draft determinations for companies submitting in May 2014.</v>
          </cell>
          <cell r="H23" t="str">
            <v>Latest</v>
          </cell>
          <cell r="I23">
            <v>0</v>
          </cell>
          <cell r="J23">
            <v>0</v>
          </cell>
          <cell r="K23">
            <v>0</v>
          </cell>
          <cell r="L23">
            <v>0</v>
          </cell>
          <cell r="M23">
            <v>0</v>
          </cell>
          <cell r="N23">
            <v>0</v>
          </cell>
        </row>
        <row r="24">
          <cell r="B24" t="str">
            <v>C00055_L012</v>
          </cell>
          <cell r="C24" t="str">
            <v>Sewerage: Future value of ex post revenue adjustment of prior year annual adjustments (2012-13 prices)</v>
          </cell>
          <cell r="D24" t="str">
            <v>£m</v>
          </cell>
          <cell r="E24" t="str">
            <v>Periodic Review 2014</v>
          </cell>
          <cell r="F24" t="str">
            <v>Run 7: June Draft Determinations</v>
          </cell>
          <cell r="G24" t="str">
            <v>Modelling run to set draft determinations for companies submitting in May 2014.</v>
          </cell>
          <cell r="H24" t="str">
            <v>Latest</v>
          </cell>
          <cell r="I24">
            <v>-7.6588023457061096</v>
          </cell>
          <cell r="J24">
            <v>-7.6588023457061096</v>
          </cell>
          <cell r="K24">
            <v>-7.6588023457061096</v>
          </cell>
          <cell r="L24">
            <v>-7.6588023457061096</v>
          </cell>
          <cell r="M24">
            <v>-7.6588023457061096</v>
          </cell>
          <cell r="N24">
            <v>-38.294011728530549</v>
          </cell>
        </row>
        <row r="25">
          <cell r="B25" t="str">
            <v>C00055_L020</v>
          </cell>
          <cell r="C25" t="str">
            <v>Waste - CIS adjustment (+ or -) Value Chosen</v>
          </cell>
          <cell r="D25" t="str">
            <v>£m</v>
          </cell>
          <cell r="E25" t="str">
            <v>Periodic Review 2014</v>
          </cell>
          <cell r="F25" t="str">
            <v>Run 7: June Draft Determinations</v>
          </cell>
          <cell r="G25" t="str">
            <v>Modelling run to set draft determinations for companies submitting in May 2014.</v>
          </cell>
          <cell r="H25" t="str">
            <v>Latest</v>
          </cell>
          <cell r="I25">
            <v>-7.6588023457061096</v>
          </cell>
          <cell r="J25">
            <v>-7.6588023457061096</v>
          </cell>
          <cell r="K25">
            <v>-7.6588023457061096</v>
          </cell>
          <cell r="L25">
            <v>-7.6588023457061096</v>
          </cell>
          <cell r="M25">
            <v>-7.6588023457061096</v>
          </cell>
          <cell r="N25">
            <v>-38.294011728530549</v>
          </cell>
        </row>
        <row r="26">
          <cell r="B26" t="str">
            <v>C00585_L012</v>
          </cell>
          <cell r="C26" t="str">
            <v>Sewerage: Future value of ex post revenue adjustment of prior year annual adjustments (applied in single year, unprofiled) (2012-13 prices)</v>
          </cell>
          <cell r="D26" t="str">
            <v>£m</v>
          </cell>
          <cell r="E26" t="str">
            <v>Periodic Review 2014</v>
          </cell>
          <cell r="F26" t="str">
            <v>Run 7: June Draft Determinations</v>
          </cell>
          <cell r="G26" t="str">
            <v>Modelling run to set draft determinations for companies submitting in May 2014.</v>
          </cell>
          <cell r="H26" t="str">
            <v>Latest</v>
          </cell>
          <cell r="I26" t="str">
            <v/>
          </cell>
          <cell r="J26" t="str">
            <v/>
          </cell>
          <cell r="K26" t="str">
            <v/>
          </cell>
          <cell r="L26" t="str">
            <v/>
          </cell>
          <cell r="M26" t="str">
            <v/>
          </cell>
          <cell r="N26">
            <v>0</v>
          </cell>
        </row>
        <row r="27">
          <cell r="B27" t="str">
            <v>C00132_L020</v>
          </cell>
          <cell r="C27" t="str">
            <v>Waste - Tax refinancing benefit clawback (- only) Value Chosen</v>
          </cell>
          <cell r="D27" t="str">
            <v>£m</v>
          </cell>
          <cell r="E27" t="str">
            <v>Periodic Review 2014</v>
          </cell>
          <cell r="F27" t="str">
            <v>Run 7: June Draft Determinations</v>
          </cell>
          <cell r="G27" t="str">
            <v>Modelling run to set draft determinations for companies submitting in May 2014.</v>
          </cell>
          <cell r="H27" t="str">
            <v>Latest</v>
          </cell>
          <cell r="I27">
            <v>0</v>
          </cell>
          <cell r="J27">
            <v>0</v>
          </cell>
          <cell r="K27">
            <v>0</v>
          </cell>
          <cell r="L27">
            <v>0</v>
          </cell>
          <cell r="M27">
            <v>0</v>
          </cell>
          <cell r="N27">
            <v>0</v>
          </cell>
        </row>
        <row r="28">
          <cell r="B28" t="str">
            <v>C00602_L020</v>
          </cell>
          <cell r="C28" t="str">
            <v>Waste - Other tax adjustments (+ or -) Value Chosen</v>
          </cell>
          <cell r="D28" t="str">
            <v>£m</v>
          </cell>
          <cell r="E28" t="str">
            <v>Periodic Review 2014</v>
          </cell>
          <cell r="F28" t="str">
            <v>Run 7: June Draft Determinations</v>
          </cell>
          <cell r="G28" t="str">
            <v>Modelling run to set draft determinations for companies submitting in May 2014.</v>
          </cell>
          <cell r="H28" t="str">
            <v>Latest</v>
          </cell>
          <cell r="I28">
            <v>0</v>
          </cell>
          <cell r="J28">
            <v>0</v>
          </cell>
          <cell r="K28">
            <v>0</v>
          </cell>
          <cell r="L28">
            <v>0</v>
          </cell>
          <cell r="M28">
            <v>0</v>
          </cell>
          <cell r="N28">
            <v>0</v>
          </cell>
        </row>
        <row r="29">
          <cell r="B29" t="str">
            <v>C00131_L020</v>
          </cell>
          <cell r="C29" t="str">
            <v>Waste - Equity injection clawback adjustment (+ or -) Value Chosen</v>
          </cell>
          <cell r="D29" t="str">
            <v>£m</v>
          </cell>
          <cell r="E29" t="str">
            <v>Periodic Review 2014</v>
          </cell>
          <cell r="F29" t="str">
            <v>Run 7: June Draft Determinations</v>
          </cell>
          <cell r="G29" t="str">
            <v>Modelling run to set draft determinations for companies submitting in May 2014.</v>
          </cell>
          <cell r="H29" t="str">
            <v>Latest</v>
          </cell>
          <cell r="I29">
            <v>0</v>
          </cell>
          <cell r="J29">
            <v>0</v>
          </cell>
          <cell r="K29">
            <v>0</v>
          </cell>
          <cell r="L29">
            <v>0</v>
          </cell>
          <cell r="M29">
            <v>0</v>
          </cell>
          <cell r="N29">
            <v>0</v>
          </cell>
        </row>
        <row r="30">
          <cell r="B30" t="str">
            <v>C00603_L020</v>
          </cell>
          <cell r="C30" t="str">
            <v>Waste - Other adjustments (+ or -) Value Chosen</v>
          </cell>
          <cell r="D30" t="str">
            <v>£m</v>
          </cell>
          <cell r="E30" t="str">
            <v>Periodic Review 2014</v>
          </cell>
          <cell r="F30" t="str">
            <v>Run 7: June Draft Determinations</v>
          </cell>
          <cell r="G30" t="str">
            <v>Modelling run to set draft determinations for companies submitting in May 2014.</v>
          </cell>
          <cell r="H30" t="str">
            <v>Latest</v>
          </cell>
          <cell r="I30">
            <v>0</v>
          </cell>
          <cell r="J30">
            <v>0</v>
          </cell>
          <cell r="K30">
            <v>0</v>
          </cell>
          <cell r="L30">
            <v>0</v>
          </cell>
          <cell r="M30">
            <v>0</v>
          </cell>
          <cell r="N30">
            <v>0</v>
          </cell>
        </row>
        <row r="31">
          <cell r="B31" t="str">
            <v>C00050_L009</v>
          </cell>
          <cell r="C31" t="str">
            <v>SIM adjustment as £m - water</v>
          </cell>
          <cell r="D31" t="str">
            <v>£m</v>
          </cell>
          <cell r="E31" t="str">
            <v>Periodic Review 2014</v>
          </cell>
          <cell r="F31" t="str">
            <v>Run 7: June Draft Determinations</v>
          </cell>
          <cell r="G31" t="str">
            <v>Modelling run to set draft determinations for companies submitting in May 2014.</v>
          </cell>
          <cell r="H31" t="str">
            <v>Latest</v>
          </cell>
          <cell r="I31">
            <v>0.85475800000000002</v>
          </cell>
          <cell r="J31">
            <v>0.85475800000000002</v>
          </cell>
          <cell r="K31">
            <v>0.85475800000000002</v>
          </cell>
          <cell r="L31">
            <v>0.85475800000000002</v>
          </cell>
          <cell r="M31">
            <v>0.85475800000000002</v>
          </cell>
          <cell r="N31">
            <v>4.27379</v>
          </cell>
        </row>
        <row r="32">
          <cell r="B32" t="str">
            <v>C00050_L020</v>
          </cell>
          <cell r="C32" t="str">
            <v>Water - SIM adjustment (+ or -) Value chosen</v>
          </cell>
          <cell r="D32" t="str">
            <v>£m</v>
          </cell>
          <cell r="E32" t="str">
            <v>Periodic Review 2014</v>
          </cell>
          <cell r="F32" t="str">
            <v>Run 7: June Draft Determinations</v>
          </cell>
          <cell r="G32" t="str">
            <v>Modelling run to set draft determinations for companies submitting in May 2014.</v>
          </cell>
          <cell r="H32" t="str">
            <v>Latest</v>
          </cell>
          <cell r="I32">
            <v>0.85475800000000002</v>
          </cell>
          <cell r="J32">
            <v>0.85475800000000002</v>
          </cell>
          <cell r="K32">
            <v>0.85475800000000002</v>
          </cell>
          <cell r="L32">
            <v>0.85475800000000002</v>
          </cell>
          <cell r="M32">
            <v>0.85475800000000002</v>
          </cell>
          <cell r="N32">
            <v>4.27379</v>
          </cell>
        </row>
        <row r="33">
          <cell r="B33" t="str">
            <v>C00052_L010</v>
          </cell>
          <cell r="C33" t="str">
            <v>Water: Annualised adjustment to 2014 price review requirement at 2012-13 prices</v>
          </cell>
          <cell r="D33" t="str">
            <v>£m</v>
          </cell>
          <cell r="E33" t="str">
            <v>Periodic Review 2014</v>
          </cell>
          <cell r="F33" t="str">
            <v>Run 7: June Draft Determinations</v>
          </cell>
          <cell r="G33" t="str">
            <v>Modelling run to set draft determinations for companies submitting in May 2014.</v>
          </cell>
          <cell r="H33" t="str">
            <v>Latest</v>
          </cell>
          <cell r="I33">
            <v>5.1378481354948704</v>
          </cell>
          <cell r="J33">
            <v>5.1378481354948704</v>
          </cell>
          <cell r="K33">
            <v>5.1378481354948704</v>
          </cell>
          <cell r="L33">
            <v>5.1378481354948704</v>
          </cell>
          <cell r="M33">
            <v>5.1378481354948704</v>
          </cell>
          <cell r="N33">
            <v>25.689240677474352</v>
          </cell>
        </row>
        <row r="34">
          <cell r="B34" t="str">
            <v>C00052_L020</v>
          </cell>
          <cell r="C34" t="str">
            <v>Water - RCM adjustment (+ or -) Value Chosen</v>
          </cell>
          <cell r="D34" t="str">
            <v>£m</v>
          </cell>
          <cell r="E34" t="str">
            <v>Periodic Review 2014</v>
          </cell>
          <cell r="F34" t="str">
            <v>Run 7: June Draft Determinations</v>
          </cell>
          <cell r="G34" t="str">
            <v>Modelling run to set draft determinations for companies submitting in May 2014.</v>
          </cell>
          <cell r="H34" t="str">
            <v>Latest</v>
          </cell>
          <cell r="I34">
            <v>5.1378481354948704</v>
          </cell>
          <cell r="J34">
            <v>5.1378481354948704</v>
          </cell>
          <cell r="K34">
            <v>5.1378481354948704</v>
          </cell>
          <cell r="L34">
            <v>5.1378481354948704</v>
          </cell>
          <cell r="M34">
            <v>5.1378481354948704</v>
          </cell>
          <cell r="N34">
            <v>25.689240677474352</v>
          </cell>
        </row>
        <row r="35">
          <cell r="B35" t="str">
            <v>BC40000_L011</v>
          </cell>
          <cell r="C35" t="str">
            <v>Total adjusted water operating expenditure incentive revenue allowance</v>
          </cell>
          <cell r="D35" t="str">
            <v>£m</v>
          </cell>
          <cell r="E35" t="str">
            <v>Periodic Review 2014</v>
          </cell>
          <cell r="F35" t="str">
            <v>Run 7: June Draft Determinations</v>
          </cell>
          <cell r="G35" t="str">
            <v>Modelling run to set draft determinations for companies submitting in May 2014.</v>
          </cell>
          <cell r="H35" t="str">
            <v>Latest</v>
          </cell>
          <cell r="I35">
            <v>3.9306939186361198</v>
          </cell>
          <cell r="J35">
            <v>3.9306939186361198</v>
          </cell>
          <cell r="K35">
            <v>0</v>
          </cell>
          <cell r="L35">
            <v>0</v>
          </cell>
          <cell r="M35">
            <v>0</v>
          </cell>
          <cell r="N35">
            <v>7.8613878372722397</v>
          </cell>
        </row>
        <row r="36">
          <cell r="B36" t="str">
            <v>BC40000_L020</v>
          </cell>
          <cell r="C36" t="str">
            <v>Water - Opex incentive allowance (+ only) Value chosen</v>
          </cell>
          <cell r="D36" t="str">
            <v>£m</v>
          </cell>
          <cell r="E36" t="str">
            <v>Periodic Review 2014</v>
          </cell>
          <cell r="F36" t="str">
            <v>Run 7: June Draft Determinations</v>
          </cell>
          <cell r="G36" t="str">
            <v>Modelling run to set draft determinations for companies submitting in May 2014.</v>
          </cell>
          <cell r="H36" t="str">
            <v>Latest</v>
          </cell>
          <cell r="I36">
            <v>3.9306939186361198</v>
          </cell>
          <cell r="J36">
            <v>3.9306939186361198</v>
          </cell>
          <cell r="K36">
            <v>0</v>
          </cell>
          <cell r="L36">
            <v>0</v>
          </cell>
          <cell r="M36">
            <v>0</v>
          </cell>
          <cell r="N36">
            <v>7.8613878372722397</v>
          </cell>
        </row>
        <row r="37">
          <cell r="B37" t="str">
            <v>C00054_L012</v>
          </cell>
          <cell r="C37" t="str">
            <v>Water: Future value of ex post revenue adjustment of prior year annual adjustments (2012-13 prices)</v>
          </cell>
          <cell r="D37" t="str">
            <v>£m</v>
          </cell>
          <cell r="E37" t="str">
            <v>Periodic Review 2014</v>
          </cell>
          <cell r="F37" t="str">
            <v>Run 7: June Draft Determinations</v>
          </cell>
          <cell r="G37" t="str">
            <v>Modelling run to set draft determinations for companies submitting in May 2014.</v>
          </cell>
          <cell r="H37" t="str">
            <v>Latest</v>
          </cell>
          <cell r="I37">
            <v>5.0677424413075904</v>
          </cell>
          <cell r="J37">
            <v>0</v>
          </cell>
          <cell r="K37">
            <v>0</v>
          </cell>
          <cell r="L37">
            <v>0</v>
          </cell>
          <cell r="M37">
            <v>0</v>
          </cell>
          <cell r="N37">
            <v>5.0677424413075904</v>
          </cell>
        </row>
        <row r="38">
          <cell r="B38" t="str">
            <v>C00054_L020</v>
          </cell>
          <cell r="C38" t="str">
            <v>Water - CIS adjustment (+ or -) Value Chosen</v>
          </cell>
          <cell r="D38" t="str">
            <v>£m</v>
          </cell>
          <cell r="E38" t="str">
            <v>Periodic Review 2014</v>
          </cell>
          <cell r="F38" t="str">
            <v>Run 7: June Draft Determinations</v>
          </cell>
          <cell r="G38" t="str">
            <v>Modelling run to set draft determinations for companies submitting in May 2014.</v>
          </cell>
          <cell r="H38" t="str">
            <v>Latest</v>
          </cell>
          <cell r="I38">
            <v>5.0677424413075904</v>
          </cell>
          <cell r="J38">
            <v>0</v>
          </cell>
          <cell r="K38">
            <v>0</v>
          </cell>
          <cell r="L38">
            <v>0</v>
          </cell>
          <cell r="M38">
            <v>0</v>
          </cell>
          <cell r="N38">
            <v>5.0677424413075904</v>
          </cell>
        </row>
        <row r="39">
          <cell r="B39" t="str">
            <v>C00578_L012</v>
          </cell>
          <cell r="C39" t="str">
            <v>Water: Future value of ex post revenue adjustment of prior year annual adjustments (applied in single year, unprofiled) (2012-13 prices)</v>
          </cell>
          <cell r="D39" t="str">
            <v>£m</v>
          </cell>
          <cell r="E39" t="str">
            <v>Periodic Review 2014</v>
          </cell>
          <cell r="F39" t="str">
            <v>Run 7: June Draft Determinations</v>
          </cell>
          <cell r="G39" t="str">
            <v>Modelling run to set draft determinations for companies submitting in May 2014.</v>
          </cell>
          <cell r="H39" t="str">
            <v>Latest</v>
          </cell>
          <cell r="I39" t="str">
            <v/>
          </cell>
          <cell r="J39" t="str">
            <v/>
          </cell>
          <cell r="K39" t="str">
            <v/>
          </cell>
          <cell r="L39" t="str">
            <v/>
          </cell>
          <cell r="M39" t="str">
            <v/>
          </cell>
          <cell r="N39">
            <v>0</v>
          </cell>
        </row>
        <row r="40">
          <cell r="B40" t="str">
            <v>C00129_L020</v>
          </cell>
          <cell r="C40" t="str">
            <v>Water - Tax refinancing benefit clawback (- only) Value Chosen</v>
          </cell>
          <cell r="D40" t="str">
            <v>£m</v>
          </cell>
          <cell r="E40" t="str">
            <v>Periodic Review 2014</v>
          </cell>
          <cell r="F40" t="str">
            <v>Run 7: June Draft Determinations</v>
          </cell>
          <cell r="G40" t="str">
            <v>Modelling run to set draft determinations for companies submitting in May 2014.</v>
          </cell>
          <cell r="H40" t="str">
            <v>Latest</v>
          </cell>
          <cell r="I40">
            <v>0</v>
          </cell>
          <cell r="J40">
            <v>0</v>
          </cell>
          <cell r="K40">
            <v>0</v>
          </cell>
          <cell r="L40">
            <v>0</v>
          </cell>
          <cell r="M40">
            <v>0</v>
          </cell>
          <cell r="N40">
            <v>0</v>
          </cell>
        </row>
        <row r="41">
          <cell r="B41" t="str">
            <v>C00600_L020</v>
          </cell>
          <cell r="C41" t="str">
            <v>Water - Other tax adjustments (+ or -) Value Chosen</v>
          </cell>
          <cell r="D41" t="str">
            <v>£m</v>
          </cell>
          <cell r="E41" t="str">
            <v>Periodic Review 2014</v>
          </cell>
          <cell r="F41" t="str">
            <v>Run 7: June Draft Determinations</v>
          </cell>
          <cell r="G41" t="str">
            <v>Modelling run to set draft determinations for companies submitting in May 2014.</v>
          </cell>
          <cell r="H41" t="str">
            <v>Latest</v>
          </cell>
          <cell r="I41">
            <v>0</v>
          </cell>
          <cell r="J41">
            <v>0</v>
          </cell>
          <cell r="K41">
            <v>0</v>
          </cell>
          <cell r="L41">
            <v>0</v>
          </cell>
          <cell r="M41">
            <v>0</v>
          </cell>
          <cell r="N41">
            <v>0</v>
          </cell>
        </row>
        <row r="42">
          <cell r="B42" t="str">
            <v>C00128_L020</v>
          </cell>
          <cell r="C42" t="str">
            <v>Water - Equity injection clawback (- only) Value Chosen</v>
          </cell>
          <cell r="D42" t="str">
            <v>£m</v>
          </cell>
          <cell r="E42" t="str">
            <v>Periodic Review 2014</v>
          </cell>
          <cell r="F42" t="str">
            <v>Run 7: June Draft Determinations</v>
          </cell>
          <cell r="G42" t="str">
            <v>Modelling run to set draft determinations for companies submitting in May 2014.</v>
          </cell>
          <cell r="H42" t="str">
            <v>Latest</v>
          </cell>
          <cell r="I42">
            <v>0</v>
          </cell>
          <cell r="J42">
            <v>0</v>
          </cell>
          <cell r="K42">
            <v>0</v>
          </cell>
          <cell r="L42">
            <v>0</v>
          </cell>
          <cell r="M42">
            <v>0</v>
          </cell>
          <cell r="N42">
            <v>0</v>
          </cell>
        </row>
        <row r="43">
          <cell r="B43" t="str">
            <v>C00601_L020</v>
          </cell>
          <cell r="C43" t="str">
            <v>Water - Other adjustments (+ or -) Value Chosen</v>
          </cell>
          <cell r="D43" t="str">
            <v>£m</v>
          </cell>
          <cell r="E43" t="str">
            <v>Periodic Review 2014</v>
          </cell>
          <cell r="F43" t="str">
            <v>Run 7: June Draft Determinations</v>
          </cell>
          <cell r="G43" t="str">
            <v>Modelling run to set draft determinations for companies submitting in May 2014.</v>
          </cell>
          <cell r="H43" t="str">
            <v>Latest</v>
          </cell>
          <cell r="I43">
            <v>2.956</v>
          </cell>
          <cell r="J43">
            <v>2.9039999999999999</v>
          </cell>
          <cell r="K43">
            <v>2.8530000000000002</v>
          </cell>
          <cell r="L43">
            <v>2.802</v>
          </cell>
          <cell r="M43">
            <v>2.7530000000000001</v>
          </cell>
          <cell r="N43">
            <v>14.267999999999999</v>
          </cell>
        </row>
        <row r="44">
          <cell r="B44" t="str">
            <v>C00051_L009</v>
          </cell>
          <cell r="C44" t="str">
            <v>SIM adjustment as £m - sewerage</v>
          </cell>
          <cell r="D44" t="str">
            <v>£m</v>
          </cell>
          <cell r="E44" t="str">
            <v>Periodic Review 2014</v>
          </cell>
          <cell r="F44" t="str">
            <v>Run 7: June Draft Determinations</v>
          </cell>
          <cell r="G44" t="str">
            <v>Modelling run to set draft determinations for companies submitting in May 2014.</v>
          </cell>
          <cell r="H44" t="str">
            <v>Latest</v>
          </cell>
          <cell r="I44">
            <v>0.58272400000000002</v>
          </cell>
          <cell r="J44">
            <v>0.58272400000000002</v>
          </cell>
          <cell r="K44">
            <v>0.58272400000000002</v>
          </cell>
          <cell r="L44">
            <v>0.58272400000000002</v>
          </cell>
          <cell r="M44">
            <v>0.58272400000000002</v>
          </cell>
          <cell r="N44">
            <v>2.9136199999999999</v>
          </cell>
        </row>
        <row r="45">
          <cell r="B45" t="str">
            <v>C00051_L020</v>
          </cell>
          <cell r="C45" t="str">
            <v>Waste - SIM adjustment (+ or -) Value Chosen</v>
          </cell>
          <cell r="D45" t="str">
            <v>£m</v>
          </cell>
          <cell r="E45" t="str">
            <v>Periodic Review 2014</v>
          </cell>
          <cell r="F45" t="str">
            <v>Run 7: June Draft Determinations</v>
          </cell>
          <cell r="G45" t="str">
            <v>Modelling run to set draft determinations for companies submitting in May 2014.</v>
          </cell>
          <cell r="H45" t="str">
            <v>Latest</v>
          </cell>
          <cell r="I45">
            <v>0.58272400000000002</v>
          </cell>
          <cell r="J45">
            <v>0.58272400000000002</v>
          </cell>
          <cell r="K45">
            <v>0.58272400000000002</v>
          </cell>
          <cell r="L45">
            <v>0.58272400000000002</v>
          </cell>
          <cell r="M45">
            <v>0.58272400000000002</v>
          </cell>
          <cell r="N45">
            <v>2.9136199999999999</v>
          </cell>
        </row>
        <row r="46">
          <cell r="B46" t="str">
            <v>C00053_L010</v>
          </cell>
          <cell r="C46" t="str">
            <v>Sewerage: Annualised adjustment to 2014 price review requirement at 2012-13 prices</v>
          </cell>
          <cell r="D46" t="str">
            <v>£m</v>
          </cell>
          <cell r="E46" t="str">
            <v>Periodic Review 2014</v>
          </cell>
          <cell r="F46" t="str">
            <v>Run 7: June Draft Determinations</v>
          </cell>
          <cell r="G46" t="str">
            <v>Modelling run to set draft determinations for companies submitting in May 2014.</v>
          </cell>
          <cell r="H46" t="str">
            <v>Latest</v>
          </cell>
          <cell r="I46">
            <v>5.9362158106776999</v>
          </cell>
          <cell r="J46">
            <v>5.9362158106776999</v>
          </cell>
          <cell r="K46">
            <v>5.9362158106776999</v>
          </cell>
          <cell r="L46">
            <v>5.9362158106776999</v>
          </cell>
          <cell r="M46">
            <v>5.9362158106776999</v>
          </cell>
          <cell r="N46">
            <v>29.681079053388501</v>
          </cell>
        </row>
        <row r="47">
          <cell r="B47" t="str">
            <v>C00053_L020</v>
          </cell>
          <cell r="C47" t="str">
            <v>Waste - RCM adjustment (+ or -) Value Chosen</v>
          </cell>
          <cell r="D47" t="str">
            <v>£m</v>
          </cell>
          <cell r="E47" t="str">
            <v>Periodic Review 2014</v>
          </cell>
          <cell r="F47" t="str">
            <v>Run 7: June Draft Determinations</v>
          </cell>
          <cell r="G47" t="str">
            <v>Modelling run to set draft determinations for companies submitting in May 2014.</v>
          </cell>
          <cell r="H47" t="str">
            <v>Latest</v>
          </cell>
          <cell r="I47">
            <v>5.9362158106776999</v>
          </cell>
          <cell r="J47">
            <v>5.9362158106776999</v>
          </cell>
          <cell r="K47">
            <v>5.9362158106776999</v>
          </cell>
          <cell r="L47">
            <v>5.9362158106776999</v>
          </cell>
          <cell r="M47">
            <v>5.9362158106776999</v>
          </cell>
          <cell r="N47">
            <v>29.681079053388501</v>
          </cell>
        </row>
        <row r="48">
          <cell r="B48" t="str">
            <v>BC40010_L011</v>
          </cell>
          <cell r="C48" t="str">
            <v>Total adjusted sewerage operating expenditure incentive revenue allowance</v>
          </cell>
          <cell r="D48" t="str">
            <v>£m</v>
          </cell>
          <cell r="E48" t="str">
            <v>Periodic Review 2014</v>
          </cell>
          <cell r="F48" t="str">
            <v>Run 7: June Draft Determinations</v>
          </cell>
          <cell r="G48" t="str">
            <v>Modelling run to set draft determinations for companies submitting in May 2014.</v>
          </cell>
          <cell r="H48" t="str">
            <v>Latest</v>
          </cell>
          <cell r="I48">
            <v>3.82545181631669</v>
          </cell>
          <cell r="J48">
            <v>0.29373217005135299</v>
          </cell>
          <cell r="K48">
            <v>0</v>
          </cell>
          <cell r="L48">
            <v>0</v>
          </cell>
          <cell r="M48">
            <v>0</v>
          </cell>
          <cell r="N48">
            <v>4.1191839863680428</v>
          </cell>
        </row>
        <row r="49">
          <cell r="B49" t="str">
            <v>BC40010_L020</v>
          </cell>
          <cell r="C49" t="str">
            <v>Waste - Opex incentive allowance (+ only) Value Chosen</v>
          </cell>
          <cell r="D49" t="str">
            <v>£m</v>
          </cell>
          <cell r="E49" t="str">
            <v>Periodic Review 2014</v>
          </cell>
          <cell r="F49" t="str">
            <v>Run 7: June Draft Determinations</v>
          </cell>
          <cell r="G49" t="str">
            <v>Modelling run to set draft determinations for companies submitting in May 2014.</v>
          </cell>
          <cell r="H49" t="str">
            <v>Latest</v>
          </cell>
          <cell r="I49">
            <v>3.82545181631669</v>
          </cell>
          <cell r="J49">
            <v>0.29373217005135299</v>
          </cell>
          <cell r="K49">
            <v>0</v>
          </cell>
          <cell r="L49">
            <v>0</v>
          </cell>
          <cell r="M49">
            <v>0</v>
          </cell>
          <cell r="N49">
            <v>4.1191839863680428</v>
          </cell>
        </row>
        <row r="50">
          <cell r="B50" t="str">
            <v>C00055_L012</v>
          </cell>
          <cell r="C50" t="str">
            <v>Sewerage: Future value of ex post revenue adjustment of prior year annual adjustments (2012-13 prices)</v>
          </cell>
          <cell r="D50" t="str">
            <v>£m</v>
          </cell>
          <cell r="E50" t="str">
            <v>Periodic Review 2014</v>
          </cell>
          <cell r="F50" t="str">
            <v>Run 7: June Draft Determinations</v>
          </cell>
          <cell r="G50" t="str">
            <v>Modelling run to set draft determinations for companies submitting in May 2014.</v>
          </cell>
          <cell r="H50" t="str">
            <v>Latest</v>
          </cell>
          <cell r="I50">
            <v>-18.757858564913199</v>
          </cell>
          <cell r="J50">
            <v>0</v>
          </cell>
          <cell r="K50">
            <v>0</v>
          </cell>
          <cell r="L50">
            <v>0</v>
          </cell>
          <cell r="M50">
            <v>0</v>
          </cell>
          <cell r="N50">
            <v>-18.757858564913199</v>
          </cell>
        </row>
        <row r="51">
          <cell r="B51" t="str">
            <v>C00055_L020</v>
          </cell>
          <cell r="C51" t="str">
            <v>Waste - CIS adjustment (+ or -) Value Chosen</v>
          </cell>
          <cell r="D51" t="str">
            <v>£m</v>
          </cell>
          <cell r="E51" t="str">
            <v>Periodic Review 2014</v>
          </cell>
          <cell r="F51" t="str">
            <v>Run 7: June Draft Determinations</v>
          </cell>
          <cell r="G51" t="str">
            <v>Modelling run to set draft determinations for companies submitting in May 2014.</v>
          </cell>
          <cell r="H51" t="str">
            <v>Latest</v>
          </cell>
          <cell r="I51">
            <v>-18.757858564913199</v>
          </cell>
          <cell r="J51">
            <v>0</v>
          </cell>
          <cell r="K51">
            <v>0</v>
          </cell>
          <cell r="L51">
            <v>0</v>
          </cell>
          <cell r="M51">
            <v>0</v>
          </cell>
          <cell r="N51">
            <v>-18.757858564913199</v>
          </cell>
        </row>
        <row r="52">
          <cell r="B52" t="str">
            <v>C00585_L012</v>
          </cell>
          <cell r="C52" t="str">
            <v>Sewerage: Future value of ex post revenue adjustment of prior year annual adjustments (applied in single year, unprofiled) (2012-13 prices)</v>
          </cell>
          <cell r="D52" t="str">
            <v>£m</v>
          </cell>
          <cell r="E52" t="str">
            <v>Periodic Review 2014</v>
          </cell>
          <cell r="F52" t="str">
            <v>Run 7: June Draft Determinations</v>
          </cell>
          <cell r="G52" t="str">
            <v>Modelling run to set draft determinations for companies submitting in May 2014.</v>
          </cell>
          <cell r="H52" t="str">
            <v>Latest</v>
          </cell>
          <cell r="I52" t="str">
            <v/>
          </cell>
          <cell r="J52" t="str">
            <v/>
          </cell>
          <cell r="K52" t="str">
            <v/>
          </cell>
          <cell r="L52" t="str">
            <v/>
          </cell>
          <cell r="M52" t="str">
            <v/>
          </cell>
          <cell r="N52">
            <v>0</v>
          </cell>
        </row>
        <row r="53">
          <cell r="B53" t="str">
            <v>C00132_L020</v>
          </cell>
          <cell r="C53" t="str">
            <v>Waste - Tax refinancing benefit clawback (- only) Value Chosen</v>
          </cell>
          <cell r="D53" t="str">
            <v>£m</v>
          </cell>
          <cell r="E53" t="str">
            <v>Periodic Review 2014</v>
          </cell>
          <cell r="F53" t="str">
            <v>Run 7: June Draft Determinations</v>
          </cell>
          <cell r="G53" t="str">
            <v>Modelling run to set draft determinations for companies submitting in May 2014.</v>
          </cell>
          <cell r="H53" t="str">
            <v>Latest</v>
          </cell>
          <cell r="I53">
            <v>0</v>
          </cell>
          <cell r="J53">
            <v>0</v>
          </cell>
          <cell r="K53">
            <v>0</v>
          </cell>
          <cell r="L53">
            <v>0</v>
          </cell>
          <cell r="M53">
            <v>0</v>
          </cell>
          <cell r="N53">
            <v>0</v>
          </cell>
        </row>
        <row r="54">
          <cell r="B54" t="str">
            <v>C00602_L020</v>
          </cell>
          <cell r="C54" t="str">
            <v>Waste - Other tax adjustments (+ or -) Value Chosen</v>
          </cell>
          <cell r="D54" t="str">
            <v>£m</v>
          </cell>
          <cell r="E54" t="str">
            <v>Periodic Review 2014</v>
          </cell>
          <cell r="F54" t="str">
            <v>Run 7: June Draft Determinations</v>
          </cell>
          <cell r="G54" t="str">
            <v>Modelling run to set draft determinations for companies submitting in May 2014.</v>
          </cell>
          <cell r="H54" t="str">
            <v>Latest</v>
          </cell>
          <cell r="I54">
            <v>0</v>
          </cell>
          <cell r="J54">
            <v>0</v>
          </cell>
          <cell r="K54">
            <v>0</v>
          </cell>
          <cell r="L54">
            <v>0</v>
          </cell>
          <cell r="M54">
            <v>0</v>
          </cell>
          <cell r="N54">
            <v>0</v>
          </cell>
        </row>
        <row r="55">
          <cell r="B55" t="str">
            <v>C00131_L020</v>
          </cell>
          <cell r="C55" t="str">
            <v>Waste - Equity injection clawback adjustment (+ or -) Value Chosen</v>
          </cell>
          <cell r="D55" t="str">
            <v>£m</v>
          </cell>
          <cell r="E55" t="str">
            <v>Periodic Review 2014</v>
          </cell>
          <cell r="F55" t="str">
            <v>Run 7: June Draft Determinations</v>
          </cell>
          <cell r="G55" t="str">
            <v>Modelling run to set draft determinations for companies submitting in May 2014.</v>
          </cell>
          <cell r="H55" t="str">
            <v>Latest</v>
          </cell>
          <cell r="I55">
            <v>0</v>
          </cell>
          <cell r="J55">
            <v>0</v>
          </cell>
          <cell r="K55">
            <v>0</v>
          </cell>
          <cell r="L55">
            <v>0</v>
          </cell>
          <cell r="M55">
            <v>0</v>
          </cell>
          <cell r="N55">
            <v>0</v>
          </cell>
        </row>
        <row r="56">
          <cell r="B56" t="str">
            <v>C00603_L020</v>
          </cell>
          <cell r="C56" t="str">
            <v>Waste - Other adjustments (+ or -) Value Chosen</v>
          </cell>
          <cell r="D56" t="str">
            <v>£m</v>
          </cell>
          <cell r="E56" t="str">
            <v>Periodic Review 2014</v>
          </cell>
          <cell r="F56" t="str">
            <v>Run 7: June Draft Determinations</v>
          </cell>
          <cell r="G56" t="str">
            <v>Modelling run to set draft determinations for companies submitting in May 2014.</v>
          </cell>
          <cell r="H56" t="str">
            <v>Latest</v>
          </cell>
          <cell r="I56">
            <v>0</v>
          </cell>
          <cell r="J56">
            <v>0</v>
          </cell>
          <cell r="K56">
            <v>0</v>
          </cell>
          <cell r="L56">
            <v>0</v>
          </cell>
          <cell r="M56">
            <v>0</v>
          </cell>
          <cell r="N56">
            <v>0</v>
          </cell>
        </row>
      </sheetData>
      <sheetData sheetId="4">
        <row r="5">
          <cell r="B5" t="str">
            <v>C00050_L009</v>
          </cell>
          <cell r="C5" t="str">
            <v>SIM adjustment as £m - water</v>
          </cell>
          <cell r="D5" t="str">
            <v>£m</v>
          </cell>
          <cell r="E5" t="str">
            <v>Periodic Review 2014</v>
          </cell>
          <cell r="F5" t="str">
            <v>Run 9z: post-Board DDs</v>
          </cell>
          <cell r="G5" t="str">
            <v>Final versions of Draft Determinations including decisions from Ofwat Board.</v>
          </cell>
          <cell r="H5" t="str">
            <v>Latest</v>
          </cell>
          <cell r="I5">
            <v>1.436064</v>
          </cell>
          <cell r="J5">
            <v>1.436064</v>
          </cell>
          <cell r="K5">
            <v>1.436064</v>
          </cell>
          <cell r="L5">
            <v>1.436064</v>
          </cell>
          <cell r="M5">
            <v>1.436064</v>
          </cell>
          <cell r="N5">
            <v>7.18032</v>
          </cell>
        </row>
        <row r="6">
          <cell r="B6" t="str">
            <v>C00050_L020</v>
          </cell>
          <cell r="C6" t="str">
            <v>Water - SIM adjustment (+ or -) Value chosen</v>
          </cell>
          <cell r="D6" t="str">
            <v>£m</v>
          </cell>
          <cell r="E6" t="str">
            <v>Periodic Review 2014</v>
          </cell>
          <cell r="F6" t="str">
            <v>Run 9z: post-Board DDs</v>
          </cell>
          <cell r="G6" t="str">
            <v>Final versions of Draft Determinations including decisions from Ofwat Board.</v>
          </cell>
          <cell r="H6" t="str">
            <v>Latest</v>
          </cell>
          <cell r="I6">
            <v>1.436064</v>
          </cell>
          <cell r="J6">
            <v>1.436064</v>
          </cell>
          <cell r="K6">
            <v>1.436064</v>
          </cell>
          <cell r="L6">
            <v>1.436064</v>
          </cell>
          <cell r="M6">
            <v>1.436064</v>
          </cell>
          <cell r="N6">
            <v>7.18032</v>
          </cell>
        </row>
        <row r="7">
          <cell r="B7" t="str">
            <v>C00052_L010</v>
          </cell>
          <cell r="C7" t="str">
            <v>Water: Annualised adjustment to 2014 price review requirement at 2012-13 prices</v>
          </cell>
          <cell r="D7" t="str">
            <v>£m</v>
          </cell>
          <cell r="E7" t="str">
            <v>Periodic Review 2014</v>
          </cell>
          <cell r="F7" t="str">
            <v>Run 9z: post-Board DDs</v>
          </cell>
          <cell r="G7" t="str">
            <v>Final versions of Draft Determinations including decisions from Ofwat Board.</v>
          </cell>
          <cell r="H7" t="str">
            <v>Latest</v>
          </cell>
          <cell r="I7">
            <v>-0.91311919449166601</v>
          </cell>
          <cell r="J7">
            <v>-0.91311919449166601</v>
          </cell>
          <cell r="K7">
            <v>-0.91311919449166601</v>
          </cell>
          <cell r="L7">
            <v>-0.91311919449166601</v>
          </cell>
          <cell r="M7">
            <v>-0.91311919449166601</v>
          </cell>
          <cell r="N7">
            <v>-4.5655959724583299</v>
          </cell>
        </row>
        <row r="8">
          <cell r="B8" t="str">
            <v>C00052_L020</v>
          </cell>
          <cell r="C8" t="str">
            <v>Water - RCM adjustment (+ or -) Value Chosen</v>
          </cell>
          <cell r="D8" t="str">
            <v>£m</v>
          </cell>
          <cell r="E8" t="str">
            <v>Periodic Review 2014</v>
          </cell>
          <cell r="F8" t="str">
            <v>Run 9z: post-Board DDs</v>
          </cell>
          <cell r="G8" t="str">
            <v>Final versions of Draft Determinations including decisions from Ofwat Board.</v>
          </cell>
          <cell r="H8" t="str">
            <v>Latest</v>
          </cell>
          <cell r="I8">
            <v>-0.91311919449166601</v>
          </cell>
          <cell r="J8">
            <v>-0.91311919449166601</v>
          </cell>
          <cell r="K8">
            <v>-0.91311919449166601</v>
          </cell>
          <cell r="L8">
            <v>-0.91311919449166601</v>
          </cell>
          <cell r="M8">
            <v>-0.91311919449166601</v>
          </cell>
          <cell r="N8">
            <v>-4.5655959724583299</v>
          </cell>
        </row>
        <row r="9">
          <cell r="B9" t="str">
            <v>BC40000_L011</v>
          </cell>
          <cell r="C9" t="str">
            <v>Total adjusted water operating expenditure incentive revenue allowance</v>
          </cell>
          <cell r="D9" t="str">
            <v>£m</v>
          </cell>
          <cell r="E9" t="str">
            <v>Periodic Review 2014</v>
          </cell>
          <cell r="F9" t="str">
            <v>Run 9z: post-Board DDs</v>
          </cell>
          <cell r="G9" t="str">
            <v>Final versions of Draft Determinations including decisions from Ofwat Board.</v>
          </cell>
          <cell r="H9" t="str">
            <v>Latest</v>
          </cell>
          <cell r="I9">
            <v>2.3391116385908202</v>
          </cell>
          <cell r="J9">
            <v>1.0218542685197001</v>
          </cell>
          <cell r="K9">
            <v>1.0218542685197001</v>
          </cell>
          <cell r="L9">
            <v>0</v>
          </cell>
          <cell r="M9">
            <v>0</v>
          </cell>
          <cell r="N9">
            <v>4.3828201756302203</v>
          </cell>
        </row>
        <row r="10">
          <cell r="B10" t="str">
            <v>BC40000_L020</v>
          </cell>
          <cell r="C10" t="str">
            <v>Water - Opex incentive allowance (+ only) Value chosen</v>
          </cell>
          <cell r="D10" t="str">
            <v>£m</v>
          </cell>
          <cell r="E10" t="str">
            <v>Periodic Review 2014</v>
          </cell>
          <cell r="F10" t="str">
            <v>Run 9z: post-Board DDs</v>
          </cell>
          <cell r="G10" t="str">
            <v>Final versions of Draft Determinations including decisions from Ofwat Board.</v>
          </cell>
          <cell r="H10" t="str">
            <v>Latest</v>
          </cell>
          <cell r="I10">
            <v>2.3391116385908202</v>
          </cell>
          <cell r="J10">
            <v>1.0218542685197001</v>
          </cell>
          <cell r="K10">
            <v>1.0218542685197001</v>
          </cell>
          <cell r="L10">
            <v>0</v>
          </cell>
          <cell r="M10">
            <v>0</v>
          </cell>
          <cell r="N10">
            <v>4.3828201756302203</v>
          </cell>
        </row>
        <row r="11">
          <cell r="B11" t="str">
            <v>C00054_L012</v>
          </cell>
          <cell r="C11" t="str">
            <v>Water: Future value of ex post revenue adjustment of prior year annual adjustments (2012-13 prices)</v>
          </cell>
          <cell r="D11" t="str">
            <v>£m</v>
          </cell>
          <cell r="E11" t="str">
            <v>Periodic Review 2014</v>
          </cell>
          <cell r="F11" t="str">
            <v>Run 9z: post-Board DDs</v>
          </cell>
          <cell r="G11" t="str">
            <v>Final versions of Draft Determinations including decisions from Ofwat Board.</v>
          </cell>
          <cell r="H11" t="str">
            <v>Latest</v>
          </cell>
          <cell r="I11">
            <v>-0.70164210319053</v>
          </cell>
          <cell r="J11">
            <v>-0.72760286100857996</v>
          </cell>
          <cell r="K11">
            <v>-0.75452416686589696</v>
          </cell>
          <cell r="L11">
            <v>-0.78244156103993501</v>
          </cell>
          <cell r="M11">
            <v>-0.811391898798413</v>
          </cell>
          <cell r="N11">
            <v>-3.777602590903355</v>
          </cell>
        </row>
        <row r="12">
          <cell r="B12" t="str">
            <v>C00054_L020</v>
          </cell>
          <cell r="C12" t="str">
            <v>Water - CIS adjustment (+ or -) Value Chosen</v>
          </cell>
          <cell r="D12" t="str">
            <v>£m</v>
          </cell>
          <cell r="E12" t="str">
            <v>Periodic Review 2014</v>
          </cell>
          <cell r="F12" t="str">
            <v>Run 9z: post-Board DDs</v>
          </cell>
          <cell r="G12" t="str">
            <v>Final versions of Draft Determinations including decisions from Ofwat Board.</v>
          </cell>
          <cell r="H12" t="str">
            <v>Latest</v>
          </cell>
          <cell r="I12">
            <v>-0.70164210319053</v>
          </cell>
          <cell r="J12">
            <v>-0.72760286100857996</v>
          </cell>
          <cell r="K12">
            <v>-0.75452416686589696</v>
          </cell>
          <cell r="L12">
            <v>-0.78244156103993501</v>
          </cell>
          <cell r="M12">
            <v>-0.811391898798413</v>
          </cell>
          <cell r="N12">
            <v>-3.777602590903355</v>
          </cell>
        </row>
        <row r="13">
          <cell r="B13" t="str">
            <v>C00578_L012</v>
          </cell>
          <cell r="C13" t="str">
            <v>Water: Future value of ex post revenue adjustment of prior year annual adjustments (applied in single year, unprofiled) (2012-13 prices)</v>
          </cell>
          <cell r="D13" t="str">
            <v>£m</v>
          </cell>
          <cell r="E13" t="str">
            <v>Periodic Review 2014</v>
          </cell>
          <cell r="F13" t="str">
            <v>Run 9z: post-Board DDs</v>
          </cell>
          <cell r="G13" t="str">
            <v>Final versions of Draft Determinations including decisions from Ofwat Board.</v>
          </cell>
          <cell r="H13" t="str">
            <v>Latest</v>
          </cell>
          <cell r="I13" t="str">
            <v/>
          </cell>
          <cell r="J13" t="str">
            <v/>
          </cell>
          <cell r="K13" t="str">
            <v/>
          </cell>
          <cell r="L13" t="str">
            <v/>
          </cell>
          <cell r="M13" t="str">
            <v/>
          </cell>
          <cell r="N13">
            <v>0</v>
          </cell>
        </row>
        <row r="14">
          <cell r="B14" t="str">
            <v>C00129_L020</v>
          </cell>
          <cell r="C14" t="str">
            <v>Water - Tax refinancing benefit clawback (- only) Value Chosen</v>
          </cell>
          <cell r="D14" t="str">
            <v>£m</v>
          </cell>
          <cell r="E14" t="str">
            <v>Periodic Review 2014</v>
          </cell>
          <cell r="F14" t="str">
            <v>Run 9z: post-Board DDs</v>
          </cell>
          <cell r="G14" t="str">
            <v>Final versions of Draft Determinations including decisions from Ofwat Board.</v>
          </cell>
          <cell r="H14" t="str">
            <v>Latest</v>
          </cell>
          <cell r="I14">
            <v>0</v>
          </cell>
          <cell r="J14">
            <v>0</v>
          </cell>
          <cell r="K14">
            <v>0</v>
          </cell>
          <cell r="L14">
            <v>0</v>
          </cell>
          <cell r="M14">
            <v>0</v>
          </cell>
          <cell r="N14">
            <v>0</v>
          </cell>
        </row>
        <row r="15">
          <cell r="B15" t="str">
            <v>C00600_L020</v>
          </cell>
          <cell r="C15" t="str">
            <v>Water - Other tax adjustments (+ or -) Value Chosen</v>
          </cell>
          <cell r="D15" t="str">
            <v>£m</v>
          </cell>
          <cell r="E15" t="str">
            <v>Periodic Review 2014</v>
          </cell>
          <cell r="F15" t="str">
            <v>Run 9z: post-Board DDs</v>
          </cell>
          <cell r="G15" t="str">
            <v>Final versions of Draft Determinations including decisions from Ofwat Board.</v>
          </cell>
          <cell r="H15" t="str">
            <v>Latest</v>
          </cell>
          <cell r="I15">
            <v>0</v>
          </cell>
          <cell r="J15">
            <v>0</v>
          </cell>
          <cell r="K15">
            <v>0</v>
          </cell>
          <cell r="L15">
            <v>0</v>
          </cell>
          <cell r="M15">
            <v>0</v>
          </cell>
          <cell r="N15">
            <v>0</v>
          </cell>
        </row>
        <row r="16">
          <cell r="B16" t="str">
            <v>C00128_L020</v>
          </cell>
          <cell r="C16" t="str">
            <v>Water - Equity injection clawback (- only) Value Chosen</v>
          </cell>
          <cell r="D16" t="str">
            <v>£m</v>
          </cell>
          <cell r="E16" t="str">
            <v>Periodic Review 2014</v>
          </cell>
          <cell r="F16" t="str">
            <v>Run 9z: post-Board DDs</v>
          </cell>
          <cell r="G16" t="str">
            <v>Final versions of Draft Determinations including decisions from Ofwat Board.</v>
          </cell>
          <cell r="H16" t="str">
            <v>Latest</v>
          </cell>
          <cell r="I16">
            <v>0</v>
          </cell>
          <cell r="J16">
            <v>0</v>
          </cell>
          <cell r="K16">
            <v>0</v>
          </cell>
          <cell r="L16">
            <v>0</v>
          </cell>
          <cell r="M16">
            <v>0</v>
          </cell>
          <cell r="N16">
            <v>0</v>
          </cell>
        </row>
        <row r="17">
          <cell r="B17" t="str">
            <v>C00601_L020</v>
          </cell>
          <cell r="C17" t="str">
            <v>Water - Other adjustments (+ or -) Value Chosen</v>
          </cell>
          <cell r="D17" t="str">
            <v>£m</v>
          </cell>
          <cell r="E17" t="str">
            <v>Periodic Review 2014</v>
          </cell>
          <cell r="F17" t="str">
            <v>Run 9z: post-Board DDs</v>
          </cell>
          <cell r="G17" t="str">
            <v>Final versions of Draft Determinations including decisions from Ofwat Board.</v>
          </cell>
          <cell r="H17" t="str">
            <v>Latest</v>
          </cell>
          <cell r="I17">
            <v>0</v>
          </cell>
          <cell r="J17">
            <v>0</v>
          </cell>
          <cell r="K17">
            <v>0</v>
          </cell>
          <cell r="L17">
            <v>0</v>
          </cell>
          <cell r="M17">
            <v>0</v>
          </cell>
          <cell r="N17">
            <v>0</v>
          </cell>
        </row>
        <row r="18">
          <cell r="B18" t="str">
            <v>C00051_L009</v>
          </cell>
          <cell r="C18" t="str">
            <v>SIM adjustment as £m - sewerage</v>
          </cell>
          <cell r="D18" t="str">
            <v>£m</v>
          </cell>
          <cell r="E18" t="str">
            <v>Periodic Review 2014</v>
          </cell>
          <cell r="F18" t="str">
            <v>Run 9z: post-Board DDs</v>
          </cell>
          <cell r="G18" t="str">
            <v>Final versions of Draft Determinations including decisions from Ofwat Board.</v>
          </cell>
          <cell r="H18" t="str">
            <v>Latest</v>
          </cell>
          <cell r="I18">
            <v>2.0461740000000002</v>
          </cell>
          <cell r="J18">
            <v>2.0461740000000002</v>
          </cell>
          <cell r="K18">
            <v>2.0461740000000002</v>
          </cell>
          <cell r="L18">
            <v>2.0461740000000002</v>
          </cell>
          <cell r="M18">
            <v>2.0461740000000002</v>
          </cell>
          <cell r="N18">
            <v>10.230870000000001</v>
          </cell>
        </row>
        <row r="19">
          <cell r="B19" t="str">
            <v>C00051_L020</v>
          </cell>
          <cell r="C19" t="str">
            <v>Waste - SIM adjustment (+ or -) Value Chosen</v>
          </cell>
          <cell r="D19" t="str">
            <v>£m</v>
          </cell>
          <cell r="E19" t="str">
            <v>Periodic Review 2014</v>
          </cell>
          <cell r="F19" t="str">
            <v>Run 9z: post-Board DDs</v>
          </cell>
          <cell r="G19" t="str">
            <v>Final versions of Draft Determinations including decisions from Ofwat Board.</v>
          </cell>
          <cell r="H19" t="str">
            <v>Latest</v>
          </cell>
          <cell r="I19">
            <v>2.0461740000000002</v>
          </cell>
          <cell r="J19">
            <v>2.0461740000000002</v>
          </cell>
          <cell r="K19">
            <v>2.0461740000000002</v>
          </cell>
          <cell r="L19">
            <v>2.0461740000000002</v>
          </cell>
          <cell r="M19">
            <v>2.0461740000000002</v>
          </cell>
          <cell r="N19">
            <v>10.230870000000001</v>
          </cell>
        </row>
        <row r="20">
          <cell r="B20" t="str">
            <v>C00053_L010</v>
          </cell>
          <cell r="C20" t="str">
            <v>Sewerage: Annualised adjustment to 2014 price review requirement at 2012-13 prices</v>
          </cell>
          <cell r="D20" t="str">
            <v>£m</v>
          </cell>
          <cell r="E20" t="str">
            <v>Periodic Review 2014</v>
          </cell>
          <cell r="F20" t="str">
            <v>Run 9z: post-Board DDs</v>
          </cell>
          <cell r="G20" t="str">
            <v>Final versions of Draft Determinations including decisions from Ofwat Board.</v>
          </cell>
          <cell r="H20" t="str">
            <v>Latest</v>
          </cell>
          <cell r="I20">
            <v>-13.509448761046499</v>
          </cell>
          <cell r="J20">
            <v>-13.509448761046499</v>
          </cell>
          <cell r="K20">
            <v>-13.509448761046499</v>
          </cell>
          <cell r="L20">
            <v>-13.509448761046499</v>
          </cell>
          <cell r="M20">
            <v>-13.509448761046499</v>
          </cell>
          <cell r="N20">
            <v>-67.547243805232497</v>
          </cell>
        </row>
        <row r="21">
          <cell r="B21" t="str">
            <v>C00053_L020</v>
          </cell>
          <cell r="C21" t="str">
            <v>Waste - RCM adjustment (+ or -) Value Chosen</v>
          </cell>
          <cell r="D21" t="str">
            <v>£m</v>
          </cell>
          <cell r="E21" t="str">
            <v>Periodic Review 2014</v>
          </cell>
          <cell r="F21" t="str">
            <v>Run 9z: post-Board DDs</v>
          </cell>
          <cell r="G21" t="str">
            <v>Final versions of Draft Determinations including decisions from Ofwat Board.</v>
          </cell>
          <cell r="H21" t="str">
            <v>Latest</v>
          </cell>
          <cell r="I21">
            <v>-13.509448761046499</v>
          </cell>
          <cell r="J21">
            <v>-13.509448761046499</v>
          </cell>
          <cell r="K21">
            <v>-13.509448761046499</v>
          </cell>
          <cell r="L21">
            <v>-13.509448761046499</v>
          </cell>
          <cell r="M21">
            <v>-13.509448761046499</v>
          </cell>
          <cell r="N21">
            <v>-67.547243805232497</v>
          </cell>
        </row>
        <row r="22">
          <cell r="B22" t="str">
            <v>BC40010_L011</v>
          </cell>
          <cell r="C22" t="str">
            <v>Total adjusted sewerage operating expenditure incentive revenue allowance</v>
          </cell>
          <cell r="D22" t="str">
            <v>£m</v>
          </cell>
          <cell r="E22" t="str">
            <v>Periodic Review 2014</v>
          </cell>
          <cell r="F22" t="str">
            <v>Run 9z: post-Board DDs</v>
          </cell>
          <cell r="G22" t="str">
            <v>Final versions of Draft Determinations including decisions from Ofwat Board.</v>
          </cell>
          <cell r="H22" t="str">
            <v>Latest</v>
          </cell>
          <cell r="I22">
            <v>0.197119384136029</v>
          </cell>
          <cell r="J22">
            <v>0</v>
          </cell>
          <cell r="K22">
            <v>0</v>
          </cell>
          <cell r="L22">
            <v>0</v>
          </cell>
          <cell r="M22">
            <v>0</v>
          </cell>
          <cell r="N22">
            <v>0.197119384136029</v>
          </cell>
        </row>
        <row r="23">
          <cell r="B23" t="str">
            <v>BC40010_L020</v>
          </cell>
          <cell r="C23" t="str">
            <v>Waste - Opex incentive allowance (+ only) Value Chosen</v>
          </cell>
          <cell r="D23" t="str">
            <v>£m</v>
          </cell>
          <cell r="E23" t="str">
            <v>Periodic Review 2014</v>
          </cell>
          <cell r="F23" t="str">
            <v>Run 9z: post-Board DDs</v>
          </cell>
          <cell r="G23" t="str">
            <v>Final versions of Draft Determinations including decisions from Ofwat Board.</v>
          </cell>
          <cell r="H23" t="str">
            <v>Latest</v>
          </cell>
          <cell r="I23">
            <v>0.197119384136029</v>
          </cell>
          <cell r="J23">
            <v>0</v>
          </cell>
          <cell r="K23">
            <v>0</v>
          </cell>
          <cell r="L23">
            <v>0</v>
          </cell>
          <cell r="M23">
            <v>0</v>
          </cell>
          <cell r="N23">
            <v>0.197119384136029</v>
          </cell>
        </row>
        <row r="24">
          <cell r="B24" t="str">
            <v>C00055_L012</v>
          </cell>
          <cell r="C24" t="str">
            <v>Sewerage: Future value of ex post revenue adjustment of prior year annual adjustments (2012-13 prices)</v>
          </cell>
          <cell r="D24" t="str">
            <v>£m</v>
          </cell>
          <cell r="E24" t="str">
            <v>Periodic Review 2014</v>
          </cell>
          <cell r="F24" t="str">
            <v>Run 9z: post-Board DDs</v>
          </cell>
          <cell r="G24" t="str">
            <v>Final versions of Draft Determinations including decisions from Ofwat Board.</v>
          </cell>
          <cell r="H24" t="str">
            <v>Latest</v>
          </cell>
          <cell r="I24">
            <v>2.3594268995829402</v>
          </cell>
          <cell r="J24">
            <v>2.44672569486751</v>
          </cell>
          <cell r="K24">
            <v>2.5372545455776101</v>
          </cell>
          <cell r="L24">
            <v>2.6311329637639802</v>
          </cell>
          <cell r="M24">
            <v>2.72848488342325</v>
          </cell>
          <cell r="N24">
            <v>12.70302498721529</v>
          </cell>
        </row>
        <row r="25">
          <cell r="B25" t="str">
            <v>C00055_L020</v>
          </cell>
          <cell r="C25" t="str">
            <v>Waste - CIS adjustment (+ or -) Value Chosen</v>
          </cell>
          <cell r="D25" t="str">
            <v>£m</v>
          </cell>
          <cell r="E25" t="str">
            <v>Periodic Review 2014</v>
          </cell>
          <cell r="F25" t="str">
            <v>Run 9z: post-Board DDs</v>
          </cell>
          <cell r="G25" t="str">
            <v>Final versions of Draft Determinations including decisions from Ofwat Board.</v>
          </cell>
          <cell r="H25" t="str">
            <v>Latest</v>
          </cell>
          <cell r="I25">
            <v>2.3594268995829402</v>
          </cell>
          <cell r="J25">
            <v>2.44672569486751</v>
          </cell>
          <cell r="K25">
            <v>2.5372545455776101</v>
          </cell>
          <cell r="L25">
            <v>2.6311329637639802</v>
          </cell>
          <cell r="M25">
            <v>2.72848488342325</v>
          </cell>
          <cell r="N25">
            <v>12.70302498721529</v>
          </cell>
        </row>
        <row r="26">
          <cell r="B26" t="str">
            <v>C00585_L012</v>
          </cell>
          <cell r="C26" t="str">
            <v>Sewerage: Future value of ex post revenue adjustment of prior year annual adjustments (applied in single year, unprofiled) (2012-13 prices)</v>
          </cell>
          <cell r="D26" t="str">
            <v>£m</v>
          </cell>
          <cell r="E26" t="str">
            <v>Periodic Review 2014</v>
          </cell>
          <cell r="F26" t="str">
            <v>Run 9z: post-Board DDs</v>
          </cell>
          <cell r="G26" t="str">
            <v>Final versions of Draft Determinations including decisions from Ofwat Board.</v>
          </cell>
          <cell r="H26" t="str">
            <v>Latest</v>
          </cell>
          <cell r="I26" t="str">
            <v/>
          </cell>
          <cell r="J26" t="str">
            <v/>
          </cell>
          <cell r="K26" t="str">
            <v/>
          </cell>
          <cell r="L26" t="str">
            <v/>
          </cell>
          <cell r="M26" t="str">
            <v/>
          </cell>
          <cell r="N26">
            <v>0</v>
          </cell>
        </row>
        <row r="27">
          <cell r="B27" t="str">
            <v>C00132_L020</v>
          </cell>
          <cell r="C27" t="str">
            <v>Waste - Tax refinancing benefit clawback (- only) Value Chosen</v>
          </cell>
          <cell r="D27" t="str">
            <v>£m</v>
          </cell>
          <cell r="E27" t="str">
            <v>Periodic Review 2014</v>
          </cell>
          <cell r="F27" t="str">
            <v>Run 9z: post-Board DDs</v>
          </cell>
          <cell r="G27" t="str">
            <v>Final versions of Draft Determinations including decisions from Ofwat Board.</v>
          </cell>
          <cell r="H27" t="str">
            <v>Latest</v>
          </cell>
          <cell r="I27">
            <v>0</v>
          </cell>
          <cell r="J27">
            <v>0</v>
          </cell>
          <cell r="K27">
            <v>0</v>
          </cell>
          <cell r="L27">
            <v>0</v>
          </cell>
          <cell r="M27">
            <v>0</v>
          </cell>
          <cell r="N27">
            <v>0</v>
          </cell>
        </row>
        <row r="28">
          <cell r="B28" t="str">
            <v>C00602_L020</v>
          </cell>
          <cell r="C28" t="str">
            <v>Waste - Other tax adjustments (+ or -) Value Chosen</v>
          </cell>
          <cell r="D28" t="str">
            <v>£m</v>
          </cell>
          <cell r="E28" t="str">
            <v>Periodic Review 2014</v>
          </cell>
          <cell r="F28" t="str">
            <v>Run 9z: post-Board DDs</v>
          </cell>
          <cell r="G28" t="str">
            <v>Final versions of Draft Determinations including decisions from Ofwat Board.</v>
          </cell>
          <cell r="H28" t="str">
            <v>Latest</v>
          </cell>
          <cell r="I28">
            <v>0</v>
          </cell>
          <cell r="J28">
            <v>0</v>
          </cell>
          <cell r="K28">
            <v>0</v>
          </cell>
          <cell r="L28">
            <v>0</v>
          </cell>
          <cell r="M28">
            <v>0</v>
          </cell>
          <cell r="N28">
            <v>0</v>
          </cell>
        </row>
        <row r="29">
          <cell r="B29" t="str">
            <v>C00131_L020</v>
          </cell>
          <cell r="C29" t="str">
            <v>Waste - Equity injection clawback adjustment (+ or -) Value Chosen</v>
          </cell>
          <cell r="D29" t="str">
            <v>£m</v>
          </cell>
          <cell r="E29" t="str">
            <v>Periodic Review 2014</v>
          </cell>
          <cell r="F29" t="str">
            <v>Run 9z: post-Board DDs</v>
          </cell>
          <cell r="G29" t="str">
            <v>Final versions of Draft Determinations including decisions from Ofwat Board.</v>
          </cell>
          <cell r="H29" t="str">
            <v>Latest</v>
          </cell>
          <cell r="I29">
            <v>0</v>
          </cell>
          <cell r="J29">
            <v>0</v>
          </cell>
          <cell r="K29">
            <v>0</v>
          </cell>
          <cell r="L29">
            <v>0</v>
          </cell>
          <cell r="M29">
            <v>0</v>
          </cell>
          <cell r="N29">
            <v>0</v>
          </cell>
        </row>
        <row r="30">
          <cell r="B30" t="str">
            <v>C00603_L020</v>
          </cell>
          <cell r="C30" t="str">
            <v>Waste - Other adjustments (+ or -) Value Chosen</v>
          </cell>
          <cell r="D30" t="str">
            <v>£m</v>
          </cell>
          <cell r="E30" t="str">
            <v>Periodic Review 2014</v>
          </cell>
          <cell r="F30" t="str">
            <v>Run 9z: post-Board DDs</v>
          </cell>
          <cell r="G30" t="str">
            <v>Final versions of Draft Determinations including decisions from Ofwat Board.</v>
          </cell>
          <cell r="H30" t="str">
            <v>Latest</v>
          </cell>
          <cell r="I30">
            <v>0</v>
          </cell>
          <cell r="J30">
            <v>0</v>
          </cell>
          <cell r="K30">
            <v>0</v>
          </cell>
          <cell r="L30">
            <v>0</v>
          </cell>
          <cell r="M30">
            <v>0</v>
          </cell>
          <cell r="N30">
            <v>0</v>
          </cell>
        </row>
        <row r="31">
          <cell r="B31" t="str">
            <v>C00050_L009</v>
          </cell>
          <cell r="C31" t="str">
            <v>SIM adjustment as £m - water</v>
          </cell>
          <cell r="D31" t="str">
            <v>£m</v>
          </cell>
          <cell r="E31" t="str">
            <v>Periodic Review 2014</v>
          </cell>
          <cell r="F31" t="str">
            <v>Run 9z: post-Board DDs</v>
          </cell>
          <cell r="G31" t="str">
            <v>Final versions of Draft Determinations including decisions from Ofwat Board.</v>
          </cell>
          <cell r="H31" t="str">
            <v>Latest</v>
          </cell>
          <cell r="I31">
            <v>0</v>
          </cell>
          <cell r="J31">
            <v>0</v>
          </cell>
          <cell r="K31">
            <v>0</v>
          </cell>
          <cell r="L31">
            <v>0</v>
          </cell>
          <cell r="M31">
            <v>0</v>
          </cell>
          <cell r="N31">
            <v>0</v>
          </cell>
        </row>
        <row r="32">
          <cell r="B32" t="str">
            <v>C00050_L020</v>
          </cell>
          <cell r="C32" t="str">
            <v>Water - SIM adjustment (+ or -) Value chosen</v>
          </cell>
          <cell r="D32" t="str">
            <v>£m</v>
          </cell>
          <cell r="E32" t="str">
            <v>Periodic Review 2014</v>
          </cell>
          <cell r="F32" t="str">
            <v>Run 9z: post-Board DDs</v>
          </cell>
          <cell r="G32" t="str">
            <v>Final versions of Draft Determinations including decisions from Ofwat Board.</v>
          </cell>
          <cell r="H32" t="str">
            <v>Latest</v>
          </cell>
          <cell r="I32">
            <v>0</v>
          </cell>
          <cell r="J32">
            <v>0</v>
          </cell>
          <cell r="K32">
            <v>0</v>
          </cell>
          <cell r="L32">
            <v>0</v>
          </cell>
          <cell r="M32">
            <v>0</v>
          </cell>
          <cell r="N32">
            <v>0</v>
          </cell>
        </row>
        <row r="33">
          <cell r="B33" t="str">
            <v>C00052_L010</v>
          </cell>
          <cell r="C33" t="str">
            <v>Water: Annualised adjustment to 2014 price review requirement at 2012-13 prices</v>
          </cell>
          <cell r="D33" t="str">
            <v>£m</v>
          </cell>
          <cell r="E33" t="str">
            <v>Periodic Review 2014</v>
          </cell>
          <cell r="F33" t="str">
            <v>Run 9z: post-Board DDs</v>
          </cell>
          <cell r="G33" t="str">
            <v>Final versions of Draft Determinations including decisions from Ofwat Board.</v>
          </cell>
          <cell r="H33" t="str">
            <v>Latest</v>
          </cell>
          <cell r="I33">
            <v>2.1635298353533701</v>
          </cell>
          <cell r="J33">
            <v>2.1635298353533701</v>
          </cell>
          <cell r="K33">
            <v>2.1635298353533701</v>
          </cell>
          <cell r="L33">
            <v>2.1635298353533701</v>
          </cell>
          <cell r="M33">
            <v>2.1635298353533701</v>
          </cell>
          <cell r="N33">
            <v>10.817649176766849</v>
          </cell>
        </row>
        <row r="34">
          <cell r="B34" t="str">
            <v>C00052_L020</v>
          </cell>
          <cell r="C34" t="str">
            <v>Water - RCM adjustment (+ or -) Value Chosen</v>
          </cell>
          <cell r="D34" t="str">
            <v>£m</v>
          </cell>
          <cell r="E34" t="str">
            <v>Periodic Review 2014</v>
          </cell>
          <cell r="F34" t="str">
            <v>Run 9z: post-Board DDs</v>
          </cell>
          <cell r="G34" t="str">
            <v>Final versions of Draft Determinations including decisions from Ofwat Board.</v>
          </cell>
          <cell r="H34" t="str">
            <v>Latest</v>
          </cell>
          <cell r="I34">
            <v>2.1635298353533701</v>
          </cell>
          <cell r="J34">
            <v>2.1635298353533701</v>
          </cell>
          <cell r="K34">
            <v>2.1635298353533701</v>
          </cell>
          <cell r="L34">
            <v>2.1635298353533701</v>
          </cell>
          <cell r="M34">
            <v>2.1635298353533701</v>
          </cell>
          <cell r="N34">
            <v>10.817649176766849</v>
          </cell>
        </row>
        <row r="35">
          <cell r="B35" t="str">
            <v>BC40000_L011</v>
          </cell>
          <cell r="C35" t="str">
            <v>Total adjusted water operating expenditure incentive revenue allowance</v>
          </cell>
          <cell r="D35" t="str">
            <v>£m</v>
          </cell>
          <cell r="E35" t="str">
            <v>Periodic Review 2014</v>
          </cell>
          <cell r="F35" t="str">
            <v>Run 9z: post-Board DDs</v>
          </cell>
          <cell r="G35" t="str">
            <v>Final versions of Draft Determinations including decisions from Ofwat Board.</v>
          </cell>
          <cell r="H35" t="str">
            <v>Latest</v>
          </cell>
          <cell r="I35">
            <v>0</v>
          </cell>
          <cell r="J35">
            <v>0</v>
          </cell>
          <cell r="K35">
            <v>0</v>
          </cell>
          <cell r="L35">
            <v>0</v>
          </cell>
          <cell r="M35">
            <v>0</v>
          </cell>
          <cell r="N35">
            <v>0</v>
          </cell>
        </row>
        <row r="36">
          <cell r="B36" t="str">
            <v>BC40000_L020</v>
          </cell>
          <cell r="C36" t="str">
            <v>Water - Opex incentive allowance (+ only) Value chosen</v>
          </cell>
          <cell r="D36" t="str">
            <v>£m</v>
          </cell>
          <cell r="E36" t="str">
            <v>Periodic Review 2014</v>
          </cell>
          <cell r="F36" t="str">
            <v>Run 9z: post-Board DDs</v>
          </cell>
          <cell r="G36" t="str">
            <v>Final versions of Draft Determinations including decisions from Ofwat Board.</v>
          </cell>
          <cell r="H36" t="str">
            <v>Latest</v>
          </cell>
          <cell r="I36">
            <v>0</v>
          </cell>
          <cell r="J36">
            <v>0</v>
          </cell>
          <cell r="K36">
            <v>0</v>
          </cell>
          <cell r="L36">
            <v>0</v>
          </cell>
          <cell r="M36">
            <v>0</v>
          </cell>
          <cell r="N36">
            <v>0</v>
          </cell>
        </row>
        <row r="37">
          <cell r="B37" t="str">
            <v>C00054_L012</v>
          </cell>
          <cell r="C37" t="str">
            <v>Water: Future value of ex post revenue adjustment of prior year annual adjustments (2012-13 prices)</v>
          </cell>
          <cell r="D37" t="str">
            <v>£m</v>
          </cell>
          <cell r="E37" t="str">
            <v>Periodic Review 2014</v>
          </cell>
          <cell r="F37" t="str">
            <v>Run 9z: post-Board DDs</v>
          </cell>
          <cell r="G37" t="str">
            <v>Final versions of Draft Determinations including decisions from Ofwat Board.</v>
          </cell>
          <cell r="H37" t="str">
            <v>Latest</v>
          </cell>
          <cell r="I37">
            <v>-9.3220673263933502</v>
          </cell>
          <cell r="J37">
            <v>-9.3220673263933502</v>
          </cell>
          <cell r="K37">
            <v>-9.3220673263933502</v>
          </cell>
          <cell r="L37">
            <v>-9.3220673263933502</v>
          </cell>
          <cell r="M37">
            <v>-9.3220673263933502</v>
          </cell>
          <cell r="N37">
            <v>-46.610336631966753</v>
          </cell>
        </row>
        <row r="38">
          <cell r="B38" t="str">
            <v>C00054_L020</v>
          </cell>
          <cell r="C38" t="str">
            <v>Water - CIS adjustment (+ or -) Value Chosen</v>
          </cell>
          <cell r="D38" t="str">
            <v>£m</v>
          </cell>
          <cell r="E38" t="str">
            <v>Periodic Review 2014</v>
          </cell>
          <cell r="F38" t="str">
            <v>Run 9z: post-Board DDs</v>
          </cell>
          <cell r="G38" t="str">
            <v>Final versions of Draft Determinations including decisions from Ofwat Board.</v>
          </cell>
          <cell r="H38" t="str">
            <v>Latest</v>
          </cell>
          <cell r="I38">
            <v>-9.3220673263933502</v>
          </cell>
          <cell r="J38">
            <v>-9.3220673263933502</v>
          </cell>
          <cell r="K38">
            <v>-9.3220673263933502</v>
          </cell>
          <cell r="L38">
            <v>-9.3220673263933502</v>
          </cell>
          <cell r="M38">
            <v>-9.3220673263933502</v>
          </cell>
          <cell r="N38">
            <v>-46.610336631966753</v>
          </cell>
        </row>
        <row r="39">
          <cell r="B39" t="str">
            <v>C00578_L012</v>
          </cell>
          <cell r="C39" t="str">
            <v>Water: Future value of ex post revenue adjustment of prior year annual adjustments (applied in single year, unprofiled) (2012-13 prices)</v>
          </cell>
          <cell r="D39" t="str">
            <v>£m</v>
          </cell>
          <cell r="E39" t="str">
            <v>Periodic Review 2014</v>
          </cell>
          <cell r="F39" t="str">
            <v>Run 9z: post-Board DDs</v>
          </cell>
          <cell r="G39" t="str">
            <v>Final versions of Draft Determinations including decisions from Ofwat Board.</v>
          </cell>
          <cell r="H39" t="str">
            <v>Latest</v>
          </cell>
          <cell r="I39" t="str">
            <v/>
          </cell>
          <cell r="J39" t="str">
            <v/>
          </cell>
          <cell r="K39" t="str">
            <v/>
          </cell>
          <cell r="L39" t="str">
            <v/>
          </cell>
          <cell r="M39" t="str">
            <v/>
          </cell>
          <cell r="N39">
            <v>0</v>
          </cell>
        </row>
        <row r="40">
          <cell r="B40" t="str">
            <v>C00129_L020</v>
          </cell>
          <cell r="C40" t="str">
            <v>Water - Tax refinancing benefit clawback (- only) Value Chosen</v>
          </cell>
          <cell r="D40" t="str">
            <v>£m</v>
          </cell>
          <cell r="E40" t="str">
            <v>Periodic Review 2014</v>
          </cell>
          <cell r="F40" t="str">
            <v>Run 9z: post-Board DDs</v>
          </cell>
          <cell r="G40" t="str">
            <v>Final versions of Draft Determinations including decisions from Ofwat Board.</v>
          </cell>
          <cell r="H40" t="str">
            <v>Latest</v>
          </cell>
          <cell r="I40">
            <v>0</v>
          </cell>
          <cell r="J40">
            <v>0</v>
          </cell>
          <cell r="K40">
            <v>0</v>
          </cell>
          <cell r="L40">
            <v>0</v>
          </cell>
          <cell r="M40">
            <v>0</v>
          </cell>
          <cell r="N40">
            <v>0</v>
          </cell>
        </row>
        <row r="41">
          <cell r="B41" t="str">
            <v>C00600_L020</v>
          </cell>
          <cell r="C41" t="str">
            <v>Water - Other tax adjustments (+ or -) Value Chosen</v>
          </cell>
          <cell r="D41" t="str">
            <v>£m</v>
          </cell>
          <cell r="E41" t="str">
            <v>Periodic Review 2014</v>
          </cell>
          <cell r="F41" t="str">
            <v>Run 9z: post-Board DDs</v>
          </cell>
          <cell r="G41" t="str">
            <v>Final versions of Draft Determinations including decisions from Ofwat Board.</v>
          </cell>
          <cell r="H41" t="str">
            <v>Latest</v>
          </cell>
          <cell r="I41">
            <v>0</v>
          </cell>
          <cell r="J41">
            <v>0</v>
          </cell>
          <cell r="K41">
            <v>0</v>
          </cell>
          <cell r="L41">
            <v>0</v>
          </cell>
          <cell r="M41">
            <v>0</v>
          </cell>
          <cell r="N41">
            <v>0</v>
          </cell>
        </row>
        <row r="42">
          <cell r="B42" t="str">
            <v>C00128_L020</v>
          </cell>
          <cell r="C42" t="str">
            <v>Water - Equity injection clawback (- only) Value Chosen</v>
          </cell>
          <cell r="D42" t="str">
            <v>£m</v>
          </cell>
          <cell r="E42" t="str">
            <v>Periodic Review 2014</v>
          </cell>
          <cell r="F42" t="str">
            <v>Run 9z: post-Board DDs</v>
          </cell>
          <cell r="G42" t="str">
            <v>Final versions of Draft Determinations including decisions from Ofwat Board.</v>
          </cell>
          <cell r="H42" t="str">
            <v>Latest</v>
          </cell>
          <cell r="I42">
            <v>0</v>
          </cell>
          <cell r="J42">
            <v>0</v>
          </cell>
          <cell r="K42">
            <v>0</v>
          </cell>
          <cell r="L42">
            <v>0</v>
          </cell>
          <cell r="M42">
            <v>0</v>
          </cell>
          <cell r="N42">
            <v>0</v>
          </cell>
        </row>
        <row r="43">
          <cell r="B43" t="str">
            <v>C00601_L020</v>
          </cell>
          <cell r="C43" t="str">
            <v>Water - Other adjustments (+ or -) Value Chosen</v>
          </cell>
          <cell r="D43" t="str">
            <v>£m</v>
          </cell>
          <cell r="E43" t="str">
            <v>Periodic Review 2014</v>
          </cell>
          <cell r="F43" t="str">
            <v>Run 9z: post-Board DDs</v>
          </cell>
          <cell r="G43" t="str">
            <v>Final versions of Draft Determinations including decisions from Ofwat Board.</v>
          </cell>
          <cell r="H43" t="str">
            <v>Latest</v>
          </cell>
          <cell r="I43">
            <v>0</v>
          </cell>
          <cell r="J43">
            <v>0</v>
          </cell>
          <cell r="K43">
            <v>0</v>
          </cell>
          <cell r="L43">
            <v>0</v>
          </cell>
          <cell r="M43">
            <v>0</v>
          </cell>
          <cell r="N43">
            <v>0</v>
          </cell>
        </row>
        <row r="44">
          <cell r="B44" t="str">
            <v>C00051_L009</v>
          </cell>
          <cell r="C44" t="str">
            <v>SIM adjustment as £m - sewerage</v>
          </cell>
          <cell r="D44" t="str">
            <v>£m</v>
          </cell>
          <cell r="E44" t="str">
            <v>Periodic Review 2014</v>
          </cell>
          <cell r="F44" t="str">
            <v>Run 9z: post-Board DDs</v>
          </cell>
          <cell r="G44" t="str">
            <v>Final versions of Draft Determinations including decisions from Ofwat Board.</v>
          </cell>
          <cell r="H44" t="str">
            <v>Latest</v>
          </cell>
          <cell r="I44">
            <v>0</v>
          </cell>
          <cell r="J44">
            <v>0</v>
          </cell>
          <cell r="K44">
            <v>0</v>
          </cell>
          <cell r="L44">
            <v>0</v>
          </cell>
          <cell r="M44">
            <v>0</v>
          </cell>
          <cell r="N44">
            <v>0</v>
          </cell>
        </row>
        <row r="45">
          <cell r="B45" t="str">
            <v>C00051_L020</v>
          </cell>
          <cell r="C45" t="str">
            <v>Waste - SIM adjustment (+ or -) Value Chosen</v>
          </cell>
          <cell r="D45" t="str">
            <v>£m</v>
          </cell>
          <cell r="E45" t="str">
            <v>Periodic Review 2014</v>
          </cell>
          <cell r="F45" t="str">
            <v>Run 9z: post-Board DDs</v>
          </cell>
          <cell r="G45" t="str">
            <v>Final versions of Draft Determinations including decisions from Ofwat Board.</v>
          </cell>
          <cell r="H45" t="str">
            <v>Latest</v>
          </cell>
          <cell r="I45">
            <v>0</v>
          </cell>
          <cell r="J45">
            <v>0</v>
          </cell>
          <cell r="K45">
            <v>0</v>
          </cell>
          <cell r="L45">
            <v>0</v>
          </cell>
          <cell r="M45">
            <v>0</v>
          </cell>
          <cell r="N45">
            <v>0</v>
          </cell>
        </row>
        <row r="46">
          <cell r="B46" t="str">
            <v>C00053_L010</v>
          </cell>
          <cell r="C46" t="str">
            <v>Sewerage: Annualised adjustment to 2014 price review requirement at 2012-13 prices</v>
          </cell>
          <cell r="D46" t="str">
            <v>£m</v>
          </cell>
          <cell r="E46" t="str">
            <v>Periodic Review 2014</v>
          </cell>
          <cell r="F46" t="str">
            <v>Run 9z: post-Board DDs</v>
          </cell>
          <cell r="G46" t="str">
            <v>Final versions of Draft Determinations including decisions from Ofwat Board.</v>
          </cell>
          <cell r="H46" t="str">
            <v>Latest</v>
          </cell>
          <cell r="I46">
            <v>-5.1269478783847902</v>
          </cell>
          <cell r="J46">
            <v>-5.1269478783847902</v>
          </cell>
          <cell r="K46">
            <v>-5.1269478783847902</v>
          </cell>
          <cell r="L46">
            <v>-5.1269478783847902</v>
          </cell>
          <cell r="M46">
            <v>-5.1269478783847902</v>
          </cell>
          <cell r="N46">
            <v>-25.634739391923951</v>
          </cell>
        </row>
        <row r="47">
          <cell r="B47" t="str">
            <v>C00053_L020</v>
          </cell>
          <cell r="C47" t="str">
            <v>Waste - RCM adjustment (+ or -) Value Chosen</v>
          </cell>
          <cell r="D47" t="str">
            <v>£m</v>
          </cell>
          <cell r="E47" t="str">
            <v>Periodic Review 2014</v>
          </cell>
          <cell r="F47" t="str">
            <v>Run 9z: post-Board DDs</v>
          </cell>
          <cell r="G47" t="str">
            <v>Final versions of Draft Determinations including decisions from Ofwat Board.</v>
          </cell>
          <cell r="H47" t="str">
            <v>Latest</v>
          </cell>
          <cell r="I47">
            <v>-5.1269478783847902</v>
          </cell>
          <cell r="J47">
            <v>-5.1269478783847902</v>
          </cell>
          <cell r="K47">
            <v>-5.1269478783847902</v>
          </cell>
          <cell r="L47">
            <v>-5.1269478783847902</v>
          </cell>
          <cell r="M47">
            <v>-5.1269478783847902</v>
          </cell>
          <cell r="N47">
            <v>-25.634739391923951</v>
          </cell>
        </row>
        <row r="48">
          <cell r="B48" t="str">
            <v>BC40010_L011</v>
          </cell>
          <cell r="C48" t="str">
            <v>Total adjusted sewerage operating expenditure incentive revenue allowance</v>
          </cell>
          <cell r="D48" t="str">
            <v>£m</v>
          </cell>
          <cell r="E48" t="str">
            <v>Periodic Review 2014</v>
          </cell>
          <cell r="F48" t="str">
            <v>Run 9z: post-Board DDs</v>
          </cell>
          <cell r="G48" t="str">
            <v>Final versions of Draft Determinations including decisions from Ofwat Board.</v>
          </cell>
          <cell r="H48" t="str">
            <v>Latest</v>
          </cell>
          <cell r="I48">
            <v>9.3309976668834906</v>
          </cell>
          <cell r="J48">
            <v>0</v>
          </cell>
          <cell r="K48">
            <v>0</v>
          </cell>
          <cell r="L48">
            <v>0</v>
          </cell>
          <cell r="M48">
            <v>0</v>
          </cell>
          <cell r="N48">
            <v>9.3309976668834906</v>
          </cell>
        </row>
        <row r="49">
          <cell r="B49" t="str">
            <v>BC40010_L020</v>
          </cell>
          <cell r="C49" t="str">
            <v>Waste - Opex incentive allowance (+ only) Value Chosen</v>
          </cell>
          <cell r="D49" t="str">
            <v>£m</v>
          </cell>
          <cell r="E49" t="str">
            <v>Periodic Review 2014</v>
          </cell>
          <cell r="F49" t="str">
            <v>Run 9z: post-Board DDs</v>
          </cell>
          <cell r="G49" t="str">
            <v>Final versions of Draft Determinations including decisions from Ofwat Board.</v>
          </cell>
          <cell r="H49" t="str">
            <v>Latest</v>
          </cell>
          <cell r="I49">
            <v>9.3309976668834906</v>
          </cell>
          <cell r="J49">
            <v>0</v>
          </cell>
          <cell r="K49">
            <v>0</v>
          </cell>
          <cell r="L49">
            <v>0</v>
          </cell>
          <cell r="M49">
            <v>0</v>
          </cell>
          <cell r="N49">
            <v>9.3309976668834906</v>
          </cell>
        </row>
        <row r="50">
          <cell r="B50" t="str">
            <v>C00055_L012</v>
          </cell>
          <cell r="C50" t="str">
            <v>Sewerage: Future value of ex post revenue adjustment of prior year annual adjustments (2012-13 prices)</v>
          </cell>
          <cell r="D50" t="str">
            <v>£m</v>
          </cell>
          <cell r="E50" t="str">
            <v>Periodic Review 2014</v>
          </cell>
          <cell r="F50" t="str">
            <v>Run 9z: post-Board DDs</v>
          </cell>
          <cell r="G50" t="str">
            <v>Final versions of Draft Determinations including decisions from Ofwat Board.</v>
          </cell>
          <cell r="H50" t="str">
            <v>Latest</v>
          </cell>
          <cell r="I50">
            <v>-4.1791992427776696</v>
          </cell>
          <cell r="J50">
            <v>-4.1791992427776696</v>
          </cell>
          <cell r="K50">
            <v>-4.1791992427776696</v>
          </cell>
          <cell r="L50">
            <v>-4.1791992427776696</v>
          </cell>
          <cell r="M50">
            <v>-4.1791992427776696</v>
          </cell>
          <cell r="N50">
            <v>-20.895996213888349</v>
          </cell>
        </row>
        <row r="51">
          <cell r="B51" t="str">
            <v>C00055_L020</v>
          </cell>
          <cell r="C51" t="str">
            <v>Waste - CIS adjustment (+ or -) Value Chosen</v>
          </cell>
          <cell r="D51" t="str">
            <v>£m</v>
          </cell>
          <cell r="E51" t="str">
            <v>Periodic Review 2014</v>
          </cell>
          <cell r="F51" t="str">
            <v>Run 9z: post-Board DDs</v>
          </cell>
          <cell r="G51" t="str">
            <v>Final versions of Draft Determinations including decisions from Ofwat Board.</v>
          </cell>
          <cell r="H51" t="str">
            <v>Latest</v>
          </cell>
          <cell r="I51">
            <v>-4.1791992427776696</v>
          </cell>
          <cell r="J51">
            <v>-4.1791992427776696</v>
          </cell>
          <cell r="K51">
            <v>-4.1791992427776696</v>
          </cell>
          <cell r="L51">
            <v>-4.1791992427776696</v>
          </cell>
          <cell r="M51">
            <v>-4.1791992427776696</v>
          </cell>
          <cell r="N51">
            <v>-20.895996213888349</v>
          </cell>
        </row>
        <row r="52">
          <cell r="B52" t="str">
            <v>C00585_L012</v>
          </cell>
          <cell r="C52" t="str">
            <v>Sewerage: Future value of ex post revenue adjustment of prior year annual adjustments (applied in single year, unprofiled) (2012-13 prices)</v>
          </cell>
          <cell r="D52" t="str">
            <v>£m</v>
          </cell>
          <cell r="E52" t="str">
            <v>Periodic Review 2014</v>
          </cell>
          <cell r="F52" t="str">
            <v>Run 9z: post-Board DDs</v>
          </cell>
          <cell r="G52" t="str">
            <v>Final versions of Draft Determinations including decisions from Ofwat Board.</v>
          </cell>
          <cell r="H52" t="str">
            <v>Latest</v>
          </cell>
          <cell r="I52" t="str">
            <v/>
          </cell>
          <cell r="J52" t="str">
            <v/>
          </cell>
          <cell r="K52" t="str">
            <v/>
          </cell>
          <cell r="L52" t="str">
            <v/>
          </cell>
          <cell r="M52" t="str">
            <v/>
          </cell>
          <cell r="N52">
            <v>0</v>
          </cell>
        </row>
        <row r="53">
          <cell r="B53" t="str">
            <v>C00132_L020</v>
          </cell>
          <cell r="C53" t="str">
            <v>Waste - Tax refinancing benefit clawback (- only) Value Chosen</v>
          </cell>
          <cell r="D53" t="str">
            <v>£m</v>
          </cell>
          <cell r="E53" t="str">
            <v>Periodic Review 2014</v>
          </cell>
          <cell r="F53" t="str">
            <v>Run 9z: post-Board DDs</v>
          </cell>
          <cell r="G53" t="str">
            <v>Final versions of Draft Determinations including decisions from Ofwat Board.</v>
          </cell>
          <cell r="H53" t="str">
            <v>Latest</v>
          </cell>
          <cell r="I53">
            <v>0</v>
          </cell>
          <cell r="J53">
            <v>0</v>
          </cell>
          <cell r="K53">
            <v>0</v>
          </cell>
          <cell r="L53">
            <v>0</v>
          </cell>
          <cell r="M53">
            <v>0</v>
          </cell>
          <cell r="N53">
            <v>0</v>
          </cell>
        </row>
        <row r="54">
          <cell r="B54" t="str">
            <v>C00602_L020</v>
          </cell>
          <cell r="C54" t="str">
            <v>Waste - Other tax adjustments (+ or -) Value Chosen</v>
          </cell>
          <cell r="D54" t="str">
            <v>£m</v>
          </cell>
          <cell r="E54" t="str">
            <v>Periodic Review 2014</v>
          </cell>
          <cell r="F54" t="str">
            <v>Run 9z: post-Board DDs</v>
          </cell>
          <cell r="G54" t="str">
            <v>Final versions of Draft Determinations including decisions from Ofwat Board.</v>
          </cell>
          <cell r="H54" t="str">
            <v>Latest</v>
          </cell>
          <cell r="I54">
            <v>0</v>
          </cell>
          <cell r="J54">
            <v>0</v>
          </cell>
          <cell r="K54">
            <v>0</v>
          </cell>
          <cell r="L54">
            <v>0</v>
          </cell>
          <cell r="M54">
            <v>0</v>
          </cell>
          <cell r="N54">
            <v>0</v>
          </cell>
        </row>
        <row r="55">
          <cell r="B55" t="str">
            <v>C00131_L020</v>
          </cell>
          <cell r="C55" t="str">
            <v>Waste - Equity injection clawback adjustment (+ or -) Value Chosen</v>
          </cell>
          <cell r="D55" t="str">
            <v>£m</v>
          </cell>
          <cell r="E55" t="str">
            <v>Periodic Review 2014</v>
          </cell>
          <cell r="F55" t="str">
            <v>Run 9z: post-Board DDs</v>
          </cell>
          <cell r="G55" t="str">
            <v>Final versions of Draft Determinations including decisions from Ofwat Board.</v>
          </cell>
          <cell r="H55" t="str">
            <v>Latest</v>
          </cell>
          <cell r="I55">
            <v>0</v>
          </cell>
          <cell r="J55">
            <v>0</v>
          </cell>
          <cell r="K55">
            <v>0</v>
          </cell>
          <cell r="L55">
            <v>0</v>
          </cell>
          <cell r="M55">
            <v>0</v>
          </cell>
          <cell r="N55">
            <v>0</v>
          </cell>
        </row>
        <row r="56">
          <cell r="B56" t="str">
            <v>C00603_L020</v>
          </cell>
          <cell r="C56" t="str">
            <v>Waste - Other adjustments (+ or -) Value Chosen</v>
          </cell>
          <cell r="D56" t="str">
            <v>£m</v>
          </cell>
          <cell r="E56" t="str">
            <v>Periodic Review 2014</v>
          </cell>
          <cell r="F56" t="str">
            <v>Run 9z: post-Board DDs</v>
          </cell>
          <cell r="G56" t="str">
            <v>Final versions of Draft Determinations including decisions from Ofwat Board.</v>
          </cell>
          <cell r="H56" t="str">
            <v>Latest</v>
          </cell>
          <cell r="I56">
            <v>0</v>
          </cell>
          <cell r="J56">
            <v>0</v>
          </cell>
          <cell r="K56">
            <v>0</v>
          </cell>
          <cell r="L56">
            <v>0</v>
          </cell>
          <cell r="M56">
            <v>0</v>
          </cell>
          <cell r="N56">
            <v>0</v>
          </cell>
        </row>
        <row r="161">
          <cell r="B161" t="str">
            <v>C00050_L009</v>
          </cell>
          <cell r="C161" t="str">
            <v>SIM adjustment as £m - water</v>
          </cell>
          <cell r="D161" t="str">
            <v>£m</v>
          </cell>
          <cell r="E161" t="str">
            <v>Periodic Review 2014</v>
          </cell>
          <cell r="F161" t="str">
            <v>Run 9z: post-Board DDs</v>
          </cell>
          <cell r="G161" t="str">
            <v>Final versions of Draft Determinations including decisions from Ofwat Board.</v>
          </cell>
          <cell r="H161" t="str">
            <v>Latest</v>
          </cell>
          <cell r="I161">
            <v>0</v>
          </cell>
          <cell r="J161">
            <v>0</v>
          </cell>
          <cell r="K161">
            <v>0</v>
          </cell>
          <cell r="L161">
            <v>0</v>
          </cell>
          <cell r="M161">
            <v>0</v>
          </cell>
          <cell r="N161">
            <v>0</v>
          </cell>
        </row>
        <row r="162">
          <cell r="B162" t="str">
            <v>C00050_L020</v>
          </cell>
          <cell r="C162" t="str">
            <v>Water - SIM adjustment (+ or -) Value chosen</v>
          </cell>
          <cell r="D162" t="str">
            <v>£m</v>
          </cell>
          <cell r="E162" t="str">
            <v>Periodic Review 2014</v>
          </cell>
          <cell r="F162" t="str">
            <v>Run 9z: post-Board DDs</v>
          </cell>
          <cell r="G162" t="str">
            <v>Final versions of Draft Determinations including decisions from Ofwat Board.</v>
          </cell>
          <cell r="H162" t="str">
            <v>Latest</v>
          </cell>
          <cell r="I162">
            <v>0</v>
          </cell>
          <cell r="J162">
            <v>0</v>
          </cell>
          <cell r="K162">
            <v>0</v>
          </cell>
          <cell r="L162">
            <v>0</v>
          </cell>
          <cell r="M162">
            <v>0</v>
          </cell>
          <cell r="N162">
            <v>0</v>
          </cell>
        </row>
        <row r="163">
          <cell r="B163" t="str">
            <v>C00052_L010</v>
          </cell>
          <cell r="C163" t="str">
            <v>Water: Annualised adjustment to 2014 price review requirement at 2012-13 prices</v>
          </cell>
          <cell r="D163" t="str">
            <v>£m</v>
          </cell>
          <cell r="E163" t="str">
            <v>Periodic Review 2014</v>
          </cell>
          <cell r="F163" t="str">
            <v>Run 9z: post-Board DDs</v>
          </cell>
          <cell r="G163" t="str">
            <v>Final versions of Draft Determinations including decisions from Ofwat Board.</v>
          </cell>
          <cell r="H163" t="str">
            <v>Latest</v>
          </cell>
          <cell r="I163">
            <v>10.2119076383091</v>
          </cell>
          <cell r="J163">
            <v>10.2119076383091</v>
          </cell>
          <cell r="K163">
            <v>10.2119076383091</v>
          </cell>
          <cell r="L163">
            <v>10.2119076383091</v>
          </cell>
          <cell r="M163">
            <v>10.2119076383091</v>
          </cell>
          <cell r="N163">
            <v>51.059538191545499</v>
          </cell>
        </row>
        <row r="164">
          <cell r="B164" t="str">
            <v>C00052_L020</v>
          </cell>
          <cell r="C164" t="str">
            <v>Water - RCM adjustment (+ or -) Value Chosen</v>
          </cell>
          <cell r="D164" t="str">
            <v>£m</v>
          </cell>
          <cell r="E164" t="str">
            <v>Periodic Review 2014</v>
          </cell>
          <cell r="F164" t="str">
            <v>Run 9z: post-Board DDs</v>
          </cell>
          <cell r="G164" t="str">
            <v>Final versions of Draft Determinations including decisions from Ofwat Board.</v>
          </cell>
          <cell r="H164" t="str">
            <v>Latest</v>
          </cell>
          <cell r="I164">
            <v>10.2119076383091</v>
          </cell>
          <cell r="J164">
            <v>10.2119076383091</v>
          </cell>
          <cell r="K164">
            <v>10.2119076383091</v>
          </cell>
          <cell r="L164">
            <v>10.2119076383091</v>
          </cell>
          <cell r="M164">
            <v>10.2119076383091</v>
          </cell>
          <cell r="N164">
            <v>51.059538191545499</v>
          </cell>
        </row>
        <row r="165">
          <cell r="B165" t="str">
            <v>BC40000_L011</v>
          </cell>
          <cell r="C165" t="str">
            <v>Total adjusted water operating expenditure incentive revenue allowance</v>
          </cell>
          <cell r="D165" t="str">
            <v>£m</v>
          </cell>
          <cell r="E165" t="str">
            <v>Periodic Review 2014</v>
          </cell>
          <cell r="F165" t="str">
            <v>Run 9z: post-Board DDs</v>
          </cell>
          <cell r="G165" t="str">
            <v>Final versions of Draft Determinations including decisions from Ofwat Board.</v>
          </cell>
          <cell r="H165" t="str">
            <v>Latest</v>
          </cell>
          <cell r="I165">
            <v>6.11311300000001</v>
          </cell>
          <cell r="J165">
            <v>3.7273780000000198</v>
          </cell>
          <cell r="K165">
            <v>3.7273780000000198</v>
          </cell>
          <cell r="L165">
            <v>0</v>
          </cell>
          <cell r="M165">
            <v>0</v>
          </cell>
          <cell r="N165">
            <v>13.56786900000005</v>
          </cell>
        </row>
        <row r="166">
          <cell r="B166" t="str">
            <v>BC40000_L020</v>
          </cell>
          <cell r="C166" t="str">
            <v>Water - Opex incentive allowance (+ only) Value chosen</v>
          </cell>
          <cell r="D166" t="str">
            <v>£m</v>
          </cell>
          <cell r="E166" t="str">
            <v>Periodic Review 2014</v>
          </cell>
          <cell r="F166" t="str">
            <v>Run 9z: post-Board DDs</v>
          </cell>
          <cell r="G166" t="str">
            <v>Final versions of Draft Determinations including decisions from Ofwat Board.</v>
          </cell>
          <cell r="H166" t="str">
            <v>Latest</v>
          </cell>
          <cell r="I166">
            <v>6.11311300000001</v>
          </cell>
          <cell r="J166">
            <v>3.7273780000000198</v>
          </cell>
          <cell r="K166">
            <v>3.7273780000000198</v>
          </cell>
          <cell r="L166">
            <v>0</v>
          </cell>
          <cell r="M166">
            <v>0</v>
          </cell>
          <cell r="N166">
            <v>13.56786900000005</v>
          </cell>
        </row>
        <row r="167">
          <cell r="B167" t="str">
            <v>C00054_L012</v>
          </cell>
          <cell r="C167" t="str">
            <v>Water: Future value of ex post revenue adjustment of prior year annual adjustments (2012-13 prices)</v>
          </cell>
          <cell r="D167" t="str">
            <v>£m</v>
          </cell>
          <cell r="E167" t="str">
            <v>Periodic Review 2014</v>
          </cell>
          <cell r="F167" t="str">
            <v>Run 9z: post-Board DDs</v>
          </cell>
          <cell r="G167" t="str">
            <v>Final versions of Draft Determinations including decisions from Ofwat Board.</v>
          </cell>
          <cell r="H167" t="str">
            <v>Latest</v>
          </cell>
          <cell r="I167">
            <v>5.5497842933717703</v>
          </cell>
          <cell r="J167">
            <v>5.7551263122265199</v>
          </cell>
          <cell r="K167">
            <v>5.9680659857788996</v>
          </cell>
          <cell r="L167">
            <v>0</v>
          </cell>
          <cell r="M167">
            <v>0</v>
          </cell>
          <cell r="N167">
            <v>17.272976591377191</v>
          </cell>
        </row>
        <row r="168">
          <cell r="B168" t="str">
            <v>C00054_L020</v>
          </cell>
          <cell r="C168" t="str">
            <v>Water - CIS adjustment (+ or -) Value Chosen</v>
          </cell>
          <cell r="D168" t="str">
            <v>£m</v>
          </cell>
          <cell r="E168" t="str">
            <v>Periodic Review 2014</v>
          </cell>
          <cell r="F168" t="str">
            <v>Run 9z: post-Board DDs</v>
          </cell>
          <cell r="G168" t="str">
            <v>Final versions of Draft Determinations including decisions from Ofwat Board.</v>
          </cell>
          <cell r="H168" t="str">
            <v>Latest</v>
          </cell>
          <cell r="I168">
            <v>5.5497842933717703</v>
          </cell>
          <cell r="J168">
            <v>5.7551263122265199</v>
          </cell>
          <cell r="K168">
            <v>5.9680659857788996</v>
          </cell>
          <cell r="L168">
            <v>0</v>
          </cell>
          <cell r="M168">
            <v>0</v>
          </cell>
          <cell r="N168">
            <v>17.272976591377191</v>
          </cell>
        </row>
        <row r="169">
          <cell r="B169" t="str">
            <v>C00578_L012</v>
          </cell>
          <cell r="C169" t="str">
            <v>Water: Future value of ex post revenue adjustment of prior year annual adjustments (applied in single year, unprofiled) (2012-13 prices)</v>
          </cell>
          <cell r="D169" t="str">
            <v>£m</v>
          </cell>
          <cell r="E169" t="str">
            <v>Periodic Review 2014</v>
          </cell>
          <cell r="F169" t="str">
            <v>Run 9z: post-Board DDs</v>
          </cell>
          <cell r="G169" t="str">
            <v>Final versions of Draft Determinations including decisions from Ofwat Board.</v>
          </cell>
          <cell r="H169" t="str">
            <v>Latest</v>
          </cell>
          <cell r="I169" t="str">
            <v/>
          </cell>
          <cell r="J169" t="str">
            <v/>
          </cell>
          <cell r="K169" t="str">
            <v/>
          </cell>
          <cell r="L169" t="str">
            <v/>
          </cell>
          <cell r="M169" t="str">
            <v/>
          </cell>
          <cell r="N169">
            <v>0</v>
          </cell>
        </row>
        <row r="170">
          <cell r="B170" t="str">
            <v>C00129_L020</v>
          </cell>
          <cell r="C170" t="str">
            <v>Water - Tax refinancing benefit clawback (- only) Value Chosen</v>
          </cell>
          <cell r="D170" t="str">
            <v>£m</v>
          </cell>
          <cell r="E170" t="str">
            <v>Periodic Review 2014</v>
          </cell>
          <cell r="F170" t="str">
            <v>Run 9z: post-Board DDs</v>
          </cell>
          <cell r="G170" t="str">
            <v>Final versions of Draft Determinations including decisions from Ofwat Board.</v>
          </cell>
          <cell r="H170" t="str">
            <v>Latest</v>
          </cell>
          <cell r="I170">
            <v>0</v>
          </cell>
          <cell r="J170">
            <v>0</v>
          </cell>
          <cell r="K170">
            <v>0</v>
          </cell>
          <cell r="L170">
            <v>0</v>
          </cell>
          <cell r="M170">
            <v>0</v>
          </cell>
          <cell r="N170">
            <v>0</v>
          </cell>
        </row>
        <row r="171">
          <cell r="B171" t="str">
            <v>C00600_L020</v>
          </cell>
          <cell r="C171" t="str">
            <v>Water - Other tax adjustments (+ or -) Value Chosen</v>
          </cell>
          <cell r="D171" t="str">
            <v>£m</v>
          </cell>
          <cell r="E171" t="str">
            <v>Periodic Review 2014</v>
          </cell>
          <cell r="F171" t="str">
            <v>Run 9z: post-Board DDs</v>
          </cell>
          <cell r="G171" t="str">
            <v>Final versions of Draft Determinations including decisions from Ofwat Board.</v>
          </cell>
          <cell r="H171" t="str">
            <v>Latest</v>
          </cell>
          <cell r="I171">
            <v>0</v>
          </cell>
          <cell r="J171">
            <v>0</v>
          </cell>
          <cell r="K171">
            <v>0</v>
          </cell>
          <cell r="L171">
            <v>0</v>
          </cell>
          <cell r="M171">
            <v>0</v>
          </cell>
          <cell r="N171">
            <v>0</v>
          </cell>
        </row>
        <row r="172">
          <cell r="B172" t="str">
            <v>C00128_L020</v>
          </cell>
          <cell r="C172" t="str">
            <v>Water - Equity injection clawback (- only) Value Chosen</v>
          </cell>
          <cell r="D172" t="str">
            <v>£m</v>
          </cell>
          <cell r="E172" t="str">
            <v>Periodic Review 2014</v>
          </cell>
          <cell r="F172" t="str">
            <v>Run 9z: post-Board DDs</v>
          </cell>
          <cell r="G172" t="str">
            <v>Final versions of Draft Determinations including decisions from Ofwat Board.</v>
          </cell>
          <cell r="H172" t="str">
            <v>Latest</v>
          </cell>
          <cell r="I172">
            <v>0</v>
          </cell>
          <cell r="J172">
            <v>0</v>
          </cell>
          <cell r="K172">
            <v>0</v>
          </cell>
          <cell r="L172">
            <v>0</v>
          </cell>
          <cell r="M172">
            <v>0</v>
          </cell>
          <cell r="N172">
            <v>0</v>
          </cell>
        </row>
        <row r="173">
          <cell r="B173" t="str">
            <v>C00601_L020</v>
          </cell>
          <cell r="C173" t="str">
            <v>Water - Other adjustments (+ or -) Value Chosen</v>
          </cell>
          <cell r="D173" t="str">
            <v>£m</v>
          </cell>
          <cell r="E173" t="str">
            <v>Periodic Review 2014</v>
          </cell>
          <cell r="F173" t="str">
            <v>Run 9z: post-Board DDs</v>
          </cell>
          <cell r="G173" t="str">
            <v>Final versions of Draft Determinations including decisions from Ofwat Board.</v>
          </cell>
          <cell r="H173" t="str">
            <v>Latest</v>
          </cell>
          <cell r="I173">
            <v>0</v>
          </cell>
          <cell r="J173">
            <v>0</v>
          </cell>
          <cell r="K173">
            <v>0</v>
          </cell>
          <cell r="L173">
            <v>0</v>
          </cell>
          <cell r="M173">
            <v>0</v>
          </cell>
          <cell r="N173">
            <v>0</v>
          </cell>
        </row>
        <row r="174">
          <cell r="B174" t="str">
            <v>C00051_L009</v>
          </cell>
          <cell r="C174" t="str">
            <v>SIM adjustment as £m - sewerage</v>
          </cell>
          <cell r="D174" t="str">
            <v>£m</v>
          </cell>
          <cell r="E174" t="str">
            <v>Periodic Review 2014</v>
          </cell>
          <cell r="F174" t="str">
            <v>Run 9z: post-Board DDs</v>
          </cell>
          <cell r="G174" t="str">
            <v>Final versions of Draft Determinations including decisions from Ofwat Board.</v>
          </cell>
          <cell r="H174" t="str">
            <v>Latest</v>
          </cell>
          <cell r="I174">
            <v>0</v>
          </cell>
          <cell r="J174">
            <v>0</v>
          </cell>
          <cell r="K174">
            <v>0</v>
          </cell>
          <cell r="L174">
            <v>0</v>
          </cell>
          <cell r="M174">
            <v>0</v>
          </cell>
          <cell r="N174">
            <v>0</v>
          </cell>
        </row>
        <row r="175">
          <cell r="B175" t="str">
            <v>C00051_L020</v>
          </cell>
          <cell r="C175" t="str">
            <v>Waste - SIM adjustment (+ or -) Value Chosen</v>
          </cell>
          <cell r="D175" t="str">
            <v>£m</v>
          </cell>
          <cell r="E175" t="str">
            <v>Periodic Review 2014</v>
          </cell>
          <cell r="F175" t="str">
            <v>Run 9z: post-Board DDs</v>
          </cell>
          <cell r="G175" t="str">
            <v>Final versions of Draft Determinations including decisions from Ofwat Board.</v>
          </cell>
          <cell r="H175" t="str">
            <v>Latest</v>
          </cell>
          <cell r="I175">
            <v>0</v>
          </cell>
          <cell r="J175">
            <v>0</v>
          </cell>
          <cell r="K175">
            <v>0</v>
          </cell>
          <cell r="L175">
            <v>0</v>
          </cell>
          <cell r="M175">
            <v>0</v>
          </cell>
          <cell r="N175">
            <v>0</v>
          </cell>
        </row>
        <row r="176">
          <cell r="B176" t="str">
            <v>C00053_L010</v>
          </cell>
          <cell r="C176" t="str">
            <v>Sewerage: Annualised adjustment to 2014 price review requirement at 2012-13 prices</v>
          </cell>
          <cell r="D176" t="str">
            <v>£m</v>
          </cell>
          <cell r="E176" t="str">
            <v>Periodic Review 2014</v>
          </cell>
          <cell r="F176" t="str">
            <v>Run 9z: post-Board DDs</v>
          </cell>
          <cell r="G176" t="str">
            <v>Final versions of Draft Determinations including decisions from Ofwat Board.</v>
          </cell>
          <cell r="H176" t="str">
            <v>Latest</v>
          </cell>
          <cell r="I176">
            <v>11.052330733552401</v>
          </cell>
          <cell r="J176">
            <v>11.052330733552401</v>
          </cell>
          <cell r="K176">
            <v>11.052330733552401</v>
          </cell>
          <cell r="L176">
            <v>11.052330733552401</v>
          </cell>
          <cell r="M176">
            <v>11.052330733552401</v>
          </cell>
          <cell r="N176">
            <v>55.261653667762005</v>
          </cell>
        </row>
        <row r="177">
          <cell r="B177" t="str">
            <v>C00053_L020</v>
          </cell>
          <cell r="C177" t="str">
            <v>Waste - RCM adjustment (+ or -) Value Chosen</v>
          </cell>
          <cell r="D177" t="str">
            <v>£m</v>
          </cell>
          <cell r="E177" t="str">
            <v>Periodic Review 2014</v>
          </cell>
          <cell r="F177" t="str">
            <v>Run 9z: post-Board DDs</v>
          </cell>
          <cell r="G177" t="str">
            <v>Final versions of Draft Determinations including decisions from Ofwat Board.</v>
          </cell>
          <cell r="H177" t="str">
            <v>Latest</v>
          </cell>
          <cell r="I177">
            <v>11.052330733552401</v>
          </cell>
          <cell r="J177">
            <v>11.052330733552401</v>
          </cell>
          <cell r="K177">
            <v>11.052330733552401</v>
          </cell>
          <cell r="L177">
            <v>11.052330733552401</v>
          </cell>
          <cell r="M177">
            <v>11.052330733552401</v>
          </cell>
          <cell r="N177">
            <v>55.261653667762005</v>
          </cell>
        </row>
        <row r="178">
          <cell r="B178" t="str">
            <v>BC40010_L011</v>
          </cell>
          <cell r="C178" t="str">
            <v>Total adjusted sewerage operating expenditure incentive revenue allowance</v>
          </cell>
          <cell r="D178" t="str">
            <v>£m</v>
          </cell>
          <cell r="E178" t="str">
            <v>Periodic Review 2014</v>
          </cell>
          <cell r="F178" t="str">
            <v>Run 9z: post-Board DDs</v>
          </cell>
          <cell r="G178" t="str">
            <v>Final versions of Draft Determinations including decisions from Ofwat Board.</v>
          </cell>
          <cell r="H178" t="str">
            <v>Latest</v>
          </cell>
          <cell r="I178">
            <v>0</v>
          </cell>
          <cell r="J178">
            <v>0</v>
          </cell>
          <cell r="K178">
            <v>0</v>
          </cell>
          <cell r="L178">
            <v>0</v>
          </cell>
          <cell r="M178">
            <v>0</v>
          </cell>
          <cell r="N178">
            <v>0</v>
          </cell>
        </row>
        <row r="179">
          <cell r="B179" t="str">
            <v>BC40010_L020</v>
          </cell>
          <cell r="C179" t="str">
            <v>Waste - Opex incentive allowance (+ only) Value Chosen</v>
          </cell>
          <cell r="D179" t="str">
            <v>£m</v>
          </cell>
          <cell r="E179" t="str">
            <v>Periodic Review 2014</v>
          </cell>
          <cell r="F179" t="str">
            <v>Run 9z: post-Board DDs</v>
          </cell>
          <cell r="G179" t="str">
            <v>Final versions of Draft Determinations including decisions from Ofwat Board.</v>
          </cell>
          <cell r="H179" t="str">
            <v>Latest</v>
          </cell>
          <cell r="I179">
            <v>0</v>
          </cell>
          <cell r="J179">
            <v>0</v>
          </cell>
          <cell r="K179">
            <v>0</v>
          </cell>
          <cell r="L179">
            <v>0</v>
          </cell>
          <cell r="M179">
            <v>0</v>
          </cell>
          <cell r="N179">
            <v>0</v>
          </cell>
        </row>
        <row r="180">
          <cell r="B180" t="str">
            <v>C00055_L012</v>
          </cell>
          <cell r="C180" t="str">
            <v>Sewerage: Future value of ex post revenue adjustment of prior year annual adjustments (2012-13 prices)</v>
          </cell>
          <cell r="D180" t="str">
            <v>£m</v>
          </cell>
          <cell r="E180" t="str">
            <v>Periodic Review 2014</v>
          </cell>
          <cell r="F180" t="str">
            <v>Run 9z: post-Board DDs</v>
          </cell>
          <cell r="G180" t="str">
            <v>Final versions of Draft Determinations including decisions from Ofwat Board.</v>
          </cell>
          <cell r="H180" t="str">
            <v>Latest</v>
          </cell>
          <cell r="I180">
            <v>2.7838412950657001</v>
          </cell>
          <cell r="J180">
            <v>2.8868434229831301</v>
          </cell>
          <cell r="K180">
            <v>2.9936566296335001</v>
          </cell>
          <cell r="L180">
            <v>0</v>
          </cell>
          <cell r="M180">
            <v>0</v>
          </cell>
          <cell r="N180">
            <v>8.6643413476823312</v>
          </cell>
        </row>
        <row r="181">
          <cell r="B181" t="str">
            <v>C00055_L020</v>
          </cell>
          <cell r="C181" t="str">
            <v>Waste - CIS adjustment (+ or -) Value Chosen</v>
          </cell>
          <cell r="D181" t="str">
            <v>£m</v>
          </cell>
          <cell r="E181" t="str">
            <v>Periodic Review 2014</v>
          </cell>
          <cell r="F181" t="str">
            <v>Run 9z: post-Board DDs</v>
          </cell>
          <cell r="G181" t="str">
            <v>Final versions of Draft Determinations including decisions from Ofwat Board.</v>
          </cell>
          <cell r="H181" t="str">
            <v>Latest</v>
          </cell>
          <cell r="I181">
            <v>2.7838412950657001</v>
          </cell>
          <cell r="J181">
            <v>2.8868434229831301</v>
          </cell>
          <cell r="K181">
            <v>2.9936566296335001</v>
          </cell>
          <cell r="L181">
            <v>0</v>
          </cell>
          <cell r="M181">
            <v>0</v>
          </cell>
          <cell r="N181">
            <v>8.6643413476823312</v>
          </cell>
        </row>
        <row r="182">
          <cell r="B182" t="str">
            <v>C00585_L012</v>
          </cell>
          <cell r="C182" t="str">
            <v>Sewerage: Future value of ex post revenue adjustment of prior year annual adjustments (applied in single year, unprofiled) (2012-13 prices)</v>
          </cell>
          <cell r="D182" t="str">
            <v>£m</v>
          </cell>
          <cell r="E182" t="str">
            <v>Periodic Review 2014</v>
          </cell>
          <cell r="F182" t="str">
            <v>Run 9z: post-Board DDs</v>
          </cell>
          <cell r="G182" t="str">
            <v>Final versions of Draft Determinations including decisions from Ofwat Board.</v>
          </cell>
          <cell r="H182" t="str">
            <v>Latest</v>
          </cell>
          <cell r="I182" t="str">
            <v/>
          </cell>
          <cell r="J182" t="str">
            <v/>
          </cell>
          <cell r="K182" t="str">
            <v/>
          </cell>
          <cell r="L182" t="str">
            <v/>
          </cell>
          <cell r="M182" t="str">
            <v/>
          </cell>
          <cell r="N182">
            <v>0</v>
          </cell>
        </row>
        <row r="183">
          <cell r="B183" t="str">
            <v>C00132_L020</v>
          </cell>
          <cell r="C183" t="str">
            <v>Waste - Tax refinancing benefit clawback (- only) Value Chosen</v>
          </cell>
          <cell r="D183" t="str">
            <v>£m</v>
          </cell>
          <cell r="E183" t="str">
            <v>Periodic Review 2014</v>
          </cell>
          <cell r="F183" t="str">
            <v>Run 9z: post-Board DDs</v>
          </cell>
          <cell r="G183" t="str">
            <v>Final versions of Draft Determinations including decisions from Ofwat Board.</v>
          </cell>
          <cell r="H183" t="str">
            <v>Latest</v>
          </cell>
          <cell r="I183">
            <v>0</v>
          </cell>
          <cell r="J183">
            <v>0</v>
          </cell>
          <cell r="K183">
            <v>0</v>
          </cell>
          <cell r="L183">
            <v>0</v>
          </cell>
          <cell r="M183">
            <v>0</v>
          </cell>
          <cell r="N183">
            <v>0</v>
          </cell>
        </row>
        <row r="184">
          <cell r="B184" t="str">
            <v>C00602_L020</v>
          </cell>
          <cell r="C184" t="str">
            <v>Waste - Other tax adjustments (+ or -) Value Chosen</v>
          </cell>
          <cell r="D184" t="str">
            <v>£m</v>
          </cell>
          <cell r="E184" t="str">
            <v>Periodic Review 2014</v>
          </cell>
          <cell r="F184" t="str">
            <v>Run 9z: post-Board DDs</v>
          </cell>
          <cell r="G184" t="str">
            <v>Final versions of Draft Determinations including decisions from Ofwat Board.</v>
          </cell>
          <cell r="H184" t="str">
            <v>Latest</v>
          </cell>
          <cell r="I184">
            <v>0</v>
          </cell>
          <cell r="J184">
            <v>0</v>
          </cell>
          <cell r="K184">
            <v>0</v>
          </cell>
          <cell r="L184">
            <v>0</v>
          </cell>
          <cell r="M184">
            <v>0</v>
          </cell>
          <cell r="N184">
            <v>0</v>
          </cell>
        </row>
        <row r="185">
          <cell r="B185" t="str">
            <v>C00131_L020</v>
          </cell>
          <cell r="C185" t="str">
            <v>Waste - Equity injection clawback adjustment (+ or -) Value Chosen</v>
          </cell>
          <cell r="D185" t="str">
            <v>£m</v>
          </cell>
          <cell r="E185" t="str">
            <v>Periodic Review 2014</v>
          </cell>
          <cell r="F185" t="str">
            <v>Run 9z: post-Board DDs</v>
          </cell>
          <cell r="G185" t="str">
            <v>Final versions of Draft Determinations including decisions from Ofwat Board.</v>
          </cell>
          <cell r="H185" t="str">
            <v>Latest</v>
          </cell>
          <cell r="I185">
            <v>0</v>
          </cell>
          <cell r="J185">
            <v>0</v>
          </cell>
          <cell r="K185">
            <v>0</v>
          </cell>
          <cell r="L185">
            <v>0</v>
          </cell>
          <cell r="M185">
            <v>0</v>
          </cell>
          <cell r="N185">
            <v>0</v>
          </cell>
        </row>
        <row r="186">
          <cell r="B186" t="str">
            <v>C00603_L020</v>
          </cell>
          <cell r="C186" t="str">
            <v>Waste - Other adjustments (+ or -) Value Chosen</v>
          </cell>
          <cell r="D186" t="str">
            <v>£m</v>
          </cell>
          <cell r="E186" t="str">
            <v>Periodic Review 2014</v>
          </cell>
          <cell r="F186" t="str">
            <v>Run 9z: post-Board DDs</v>
          </cell>
          <cell r="G186" t="str">
            <v>Final versions of Draft Determinations including decisions from Ofwat Board.</v>
          </cell>
          <cell r="H186" t="str">
            <v>Latest</v>
          </cell>
          <cell r="I186">
            <v>0</v>
          </cell>
          <cell r="J186">
            <v>0</v>
          </cell>
          <cell r="K186">
            <v>0</v>
          </cell>
          <cell r="L186">
            <v>0</v>
          </cell>
          <cell r="M186">
            <v>0</v>
          </cell>
          <cell r="N186">
            <v>0</v>
          </cell>
        </row>
        <row r="213">
          <cell r="B213" t="str">
            <v>C00050_L009</v>
          </cell>
          <cell r="C213" t="str">
            <v>SIM adjustment as £m - water</v>
          </cell>
          <cell r="D213" t="str">
            <v>£m</v>
          </cell>
          <cell r="E213" t="str">
            <v>Periodic Review 2014</v>
          </cell>
          <cell r="F213" t="str">
            <v>Run 9z: post-Board DDs</v>
          </cell>
          <cell r="G213" t="str">
            <v>Final versions of Draft Determinations including decisions from Ofwat Board.</v>
          </cell>
          <cell r="H213" t="str">
            <v>Latest</v>
          </cell>
          <cell r="I213">
            <v>-2.2592000000000001E-2</v>
          </cell>
          <cell r="J213">
            <v>-2.2592000000000001E-2</v>
          </cell>
          <cell r="K213">
            <v>-2.2592000000000001E-2</v>
          </cell>
          <cell r="L213">
            <v>-2.2592000000000001E-2</v>
          </cell>
          <cell r="M213">
            <v>-2.2592000000000001E-2</v>
          </cell>
          <cell r="N213">
            <v>-0.11296</v>
          </cell>
        </row>
        <row r="214">
          <cell r="B214" t="str">
            <v>C00050_L020</v>
          </cell>
          <cell r="C214" t="str">
            <v>Water - SIM adjustment (+ or -) Value chosen</v>
          </cell>
          <cell r="D214" t="str">
            <v>£m</v>
          </cell>
          <cell r="E214" t="str">
            <v>Periodic Review 2014</v>
          </cell>
          <cell r="F214" t="str">
            <v>Run 9z: post-Board DDs</v>
          </cell>
          <cell r="G214" t="str">
            <v>Final versions of Draft Determinations including decisions from Ofwat Board.</v>
          </cell>
          <cell r="H214" t="str">
            <v>Latest</v>
          </cell>
          <cell r="I214">
            <v>-2.2592000000000001E-2</v>
          </cell>
          <cell r="J214">
            <v>-2.2592000000000001E-2</v>
          </cell>
          <cell r="K214">
            <v>-2.2592000000000001E-2</v>
          </cell>
          <cell r="L214">
            <v>-2.2592000000000001E-2</v>
          </cell>
          <cell r="M214">
            <v>-2.2592000000000001E-2</v>
          </cell>
          <cell r="N214">
            <v>-0.11296</v>
          </cell>
        </row>
        <row r="215">
          <cell r="B215" t="str">
            <v>C00052_L010</v>
          </cell>
          <cell r="C215" t="str">
            <v>Water: Annualised adjustment to 2014 price review requirement at 2012-13 prices</v>
          </cell>
          <cell r="D215" t="str">
            <v>£m</v>
          </cell>
          <cell r="E215" t="str">
            <v>Periodic Review 2014</v>
          </cell>
          <cell r="F215" t="str">
            <v>Run 9z: post-Board DDs</v>
          </cell>
          <cell r="G215" t="str">
            <v>Final versions of Draft Determinations including decisions from Ofwat Board.</v>
          </cell>
          <cell r="H215" t="str">
            <v>Latest</v>
          </cell>
          <cell r="I215">
            <v>1.00462561124778</v>
          </cell>
          <cell r="J215">
            <v>1.00462561124778</v>
          </cell>
          <cell r="K215">
            <v>1.00462561124778</v>
          </cell>
          <cell r="L215">
            <v>1.00462561124778</v>
          </cell>
          <cell r="M215">
            <v>1.00462561124778</v>
          </cell>
          <cell r="N215">
            <v>5.0231280562389005</v>
          </cell>
        </row>
        <row r="216">
          <cell r="B216" t="str">
            <v>C00052_L020</v>
          </cell>
          <cell r="C216" t="str">
            <v>Water - RCM adjustment (+ or -) Value Chosen</v>
          </cell>
          <cell r="D216" t="str">
            <v>£m</v>
          </cell>
          <cell r="E216" t="str">
            <v>Periodic Review 2014</v>
          </cell>
          <cell r="F216" t="str">
            <v>Run 9z: post-Board DDs</v>
          </cell>
          <cell r="G216" t="str">
            <v>Final versions of Draft Determinations including decisions from Ofwat Board.</v>
          </cell>
          <cell r="H216" t="str">
            <v>Latest</v>
          </cell>
          <cell r="I216">
            <v>1.00462561124778</v>
          </cell>
          <cell r="J216">
            <v>1.00462561124778</v>
          </cell>
          <cell r="K216">
            <v>1.00462561124778</v>
          </cell>
          <cell r="L216">
            <v>1.00462561124778</v>
          </cell>
          <cell r="M216">
            <v>1.00462561124778</v>
          </cell>
          <cell r="N216">
            <v>5.0231280562389005</v>
          </cell>
        </row>
        <row r="217">
          <cell r="B217" t="str">
            <v>BC40000_L011</v>
          </cell>
          <cell r="C217" t="str">
            <v>Total adjusted water operating expenditure incentive revenue allowance</v>
          </cell>
          <cell r="D217" t="str">
            <v>£m</v>
          </cell>
          <cell r="E217" t="str">
            <v>Periodic Review 2014</v>
          </cell>
          <cell r="F217" t="str">
            <v>Run 9z: post-Board DDs</v>
          </cell>
          <cell r="G217" t="str">
            <v>Final versions of Draft Determinations including decisions from Ofwat Board.</v>
          </cell>
          <cell r="H217" t="str">
            <v>Latest</v>
          </cell>
          <cell r="I217">
            <v>0</v>
          </cell>
          <cell r="J217">
            <v>0</v>
          </cell>
          <cell r="K217">
            <v>0</v>
          </cell>
          <cell r="L217">
            <v>0</v>
          </cell>
          <cell r="M217">
            <v>0</v>
          </cell>
          <cell r="N217">
            <v>0</v>
          </cell>
        </row>
        <row r="218">
          <cell r="B218" t="str">
            <v>BC40000_L020</v>
          </cell>
          <cell r="C218" t="str">
            <v>Water - Opex incentive allowance (+ only) Value chosen</v>
          </cell>
          <cell r="D218" t="str">
            <v>£m</v>
          </cell>
          <cell r="E218" t="str">
            <v>Periodic Review 2014</v>
          </cell>
          <cell r="F218" t="str">
            <v>Run 9z: post-Board DDs</v>
          </cell>
          <cell r="G218" t="str">
            <v>Final versions of Draft Determinations including decisions from Ofwat Board.</v>
          </cell>
          <cell r="H218" t="str">
            <v>Latest</v>
          </cell>
          <cell r="I218">
            <v>0</v>
          </cell>
          <cell r="J218">
            <v>0</v>
          </cell>
          <cell r="K218">
            <v>0</v>
          </cell>
          <cell r="L218">
            <v>0</v>
          </cell>
          <cell r="M218">
            <v>0</v>
          </cell>
          <cell r="N218">
            <v>0</v>
          </cell>
        </row>
        <row r="219">
          <cell r="B219" t="str">
            <v>C00054_L012</v>
          </cell>
          <cell r="C219" t="str">
            <v>Water: Future value of ex post revenue adjustment of prior year annual adjustments (2012-13 prices)</v>
          </cell>
          <cell r="D219" t="str">
            <v>£m</v>
          </cell>
          <cell r="E219" t="str">
            <v>Periodic Review 2014</v>
          </cell>
          <cell r="F219" t="str">
            <v>Run 9z: post-Board DDs</v>
          </cell>
          <cell r="G219" t="str">
            <v>Final versions of Draft Determinations including decisions from Ofwat Board.</v>
          </cell>
          <cell r="H219" t="str">
            <v>Latest</v>
          </cell>
          <cell r="I219">
            <v>-0.20700710423983501</v>
          </cell>
          <cell r="J219">
            <v>-0.20700710423983501</v>
          </cell>
          <cell r="K219">
            <v>-0.20700710423983501</v>
          </cell>
          <cell r="L219">
            <v>-0.20700710423983501</v>
          </cell>
          <cell r="M219">
            <v>-0.20700710423983501</v>
          </cell>
          <cell r="N219">
            <v>-1.0350355211991751</v>
          </cell>
        </row>
        <row r="220">
          <cell r="B220" t="str">
            <v>C00054_L020</v>
          </cell>
          <cell r="C220" t="str">
            <v>Water - CIS adjustment (+ or -) Value Chosen</v>
          </cell>
          <cell r="D220" t="str">
            <v>£m</v>
          </cell>
          <cell r="E220" t="str">
            <v>Periodic Review 2014</v>
          </cell>
          <cell r="F220" t="str">
            <v>Run 9z: post-Board DDs</v>
          </cell>
          <cell r="G220" t="str">
            <v>Final versions of Draft Determinations including decisions from Ofwat Board.</v>
          </cell>
          <cell r="H220" t="str">
            <v>Latest</v>
          </cell>
          <cell r="I220">
            <v>-0.20700710423983501</v>
          </cell>
          <cell r="J220">
            <v>-0.20700710423983501</v>
          </cell>
          <cell r="K220">
            <v>-0.20700710423983501</v>
          </cell>
          <cell r="L220">
            <v>-0.20700710423983501</v>
          </cell>
          <cell r="M220">
            <v>-0.20700710423983501</v>
          </cell>
          <cell r="N220">
            <v>-1.0350355211991751</v>
          </cell>
        </row>
        <row r="221">
          <cell r="B221" t="str">
            <v>C00578_L012</v>
          </cell>
          <cell r="C221" t="str">
            <v>Water: Future value of ex post revenue adjustment of prior year annual adjustments (applied in single year, unprofiled) (2012-13 prices)</v>
          </cell>
          <cell r="D221" t="str">
            <v>£m</v>
          </cell>
          <cell r="E221" t="str">
            <v>Periodic Review 2014</v>
          </cell>
          <cell r="F221" t="str">
            <v>Run 9z: post-Board DDs</v>
          </cell>
          <cell r="G221" t="str">
            <v>Final versions of Draft Determinations including decisions from Ofwat Board.</v>
          </cell>
          <cell r="H221" t="str">
            <v>Latest</v>
          </cell>
          <cell r="I221" t="str">
            <v/>
          </cell>
          <cell r="J221" t="str">
            <v/>
          </cell>
          <cell r="K221" t="str">
            <v/>
          </cell>
          <cell r="L221" t="str">
            <v/>
          </cell>
          <cell r="M221" t="str">
            <v/>
          </cell>
          <cell r="N221">
            <v>0</v>
          </cell>
        </row>
        <row r="222">
          <cell r="B222" t="str">
            <v>C00129_L020</v>
          </cell>
          <cell r="C222" t="str">
            <v>Water - Tax refinancing benefit clawback (- only) Value Chosen</v>
          </cell>
          <cell r="D222" t="str">
            <v>£m</v>
          </cell>
          <cell r="E222" t="str">
            <v>Periodic Review 2014</v>
          </cell>
          <cell r="F222" t="str">
            <v>Run 9z: post-Board DDs</v>
          </cell>
          <cell r="G222" t="str">
            <v>Final versions of Draft Determinations including decisions from Ofwat Board.</v>
          </cell>
          <cell r="H222" t="str">
            <v>Latest</v>
          </cell>
          <cell r="I222">
            <v>0</v>
          </cell>
          <cell r="J222">
            <v>0</v>
          </cell>
          <cell r="K222">
            <v>0</v>
          </cell>
          <cell r="L222">
            <v>0</v>
          </cell>
          <cell r="M222">
            <v>0</v>
          </cell>
          <cell r="N222">
            <v>0</v>
          </cell>
        </row>
        <row r="223">
          <cell r="B223" t="str">
            <v>C00600_L020</v>
          </cell>
          <cell r="C223" t="str">
            <v>Water - Other tax adjustments (+ or -) Value Chosen</v>
          </cell>
          <cell r="D223" t="str">
            <v>£m</v>
          </cell>
          <cell r="E223" t="str">
            <v>Periodic Review 2014</v>
          </cell>
          <cell r="F223" t="str">
            <v>Run 9z: post-Board DDs</v>
          </cell>
          <cell r="G223" t="str">
            <v>Final versions of Draft Determinations including decisions from Ofwat Board.</v>
          </cell>
          <cell r="H223" t="str">
            <v>Latest</v>
          </cell>
          <cell r="I223">
            <v>0</v>
          </cell>
          <cell r="J223">
            <v>0</v>
          </cell>
          <cell r="K223">
            <v>0</v>
          </cell>
          <cell r="L223">
            <v>0</v>
          </cell>
          <cell r="M223">
            <v>0</v>
          </cell>
          <cell r="N223">
            <v>0</v>
          </cell>
        </row>
        <row r="224">
          <cell r="B224" t="str">
            <v>C00128_L020</v>
          </cell>
          <cell r="C224" t="str">
            <v>Water - Equity injection clawback (- only) Value Chosen</v>
          </cell>
          <cell r="D224" t="str">
            <v>£m</v>
          </cell>
          <cell r="E224" t="str">
            <v>Periodic Review 2014</v>
          </cell>
          <cell r="F224" t="str">
            <v>Run 9z: post-Board DDs</v>
          </cell>
          <cell r="G224" t="str">
            <v>Final versions of Draft Determinations including decisions from Ofwat Board.</v>
          </cell>
          <cell r="H224" t="str">
            <v>Latest</v>
          </cell>
          <cell r="I224">
            <v>0</v>
          </cell>
          <cell r="J224">
            <v>0</v>
          </cell>
          <cell r="K224">
            <v>0</v>
          </cell>
          <cell r="L224">
            <v>0</v>
          </cell>
          <cell r="M224">
            <v>0</v>
          </cell>
          <cell r="N224">
            <v>0</v>
          </cell>
        </row>
        <row r="225">
          <cell r="B225" t="str">
            <v>C00601_L020</v>
          </cell>
          <cell r="C225" t="str">
            <v>Water - Other adjustments (+ or -) Value Chosen</v>
          </cell>
          <cell r="D225" t="str">
            <v>£m</v>
          </cell>
          <cell r="E225" t="str">
            <v>Periodic Review 2014</v>
          </cell>
          <cell r="F225" t="str">
            <v>Run 9z: post-Board DDs</v>
          </cell>
          <cell r="G225" t="str">
            <v>Final versions of Draft Determinations including decisions from Ofwat Board.</v>
          </cell>
          <cell r="H225" t="str">
            <v>Latest</v>
          </cell>
          <cell r="I225">
            <v>0</v>
          </cell>
          <cell r="J225">
            <v>0</v>
          </cell>
          <cell r="K225">
            <v>0</v>
          </cell>
          <cell r="L225">
            <v>0</v>
          </cell>
          <cell r="M225">
            <v>0</v>
          </cell>
          <cell r="N225">
            <v>0</v>
          </cell>
        </row>
        <row r="226">
          <cell r="B226" t="str">
            <v>C00051_L009</v>
          </cell>
          <cell r="C226" t="str">
            <v>SIM adjustment as £m - sewerage</v>
          </cell>
          <cell r="D226" t="str">
            <v>£m</v>
          </cell>
          <cell r="E226" t="str">
            <v>Periodic Review 2014</v>
          </cell>
          <cell r="F226" t="str">
            <v>Run 9z: post-Board DDs</v>
          </cell>
          <cell r="G226" t="str">
            <v>Final versions of Draft Determinations including decisions from Ofwat Board.</v>
          </cell>
          <cell r="H226" t="str">
            <v>Latest</v>
          </cell>
          <cell r="I226" t="str">
            <v/>
          </cell>
          <cell r="J226" t="str">
            <v/>
          </cell>
          <cell r="K226" t="str">
            <v/>
          </cell>
          <cell r="L226" t="str">
            <v/>
          </cell>
          <cell r="M226" t="str">
            <v/>
          </cell>
          <cell r="N226">
            <v>0</v>
          </cell>
        </row>
        <row r="227">
          <cell r="B227" t="str">
            <v>C00051_L020</v>
          </cell>
          <cell r="C227" t="str">
            <v>Waste - SIM adjustment (+ or -) Value Chosen</v>
          </cell>
          <cell r="D227" t="str">
            <v>£m</v>
          </cell>
          <cell r="E227" t="str">
            <v>Periodic Review 2014</v>
          </cell>
          <cell r="F227" t="str">
            <v>Run 9z: post-Board DDs</v>
          </cell>
          <cell r="G227" t="str">
            <v>Final versions of Draft Determinations including decisions from Ofwat Board.</v>
          </cell>
          <cell r="H227" t="str">
            <v>Latest</v>
          </cell>
          <cell r="I227">
            <v>0</v>
          </cell>
          <cell r="J227">
            <v>0</v>
          </cell>
          <cell r="K227">
            <v>0</v>
          </cell>
          <cell r="L227">
            <v>0</v>
          </cell>
          <cell r="M227">
            <v>0</v>
          </cell>
          <cell r="N227">
            <v>0</v>
          </cell>
        </row>
        <row r="228">
          <cell r="B228" t="str">
            <v>C00053_L010</v>
          </cell>
          <cell r="C228" t="str">
            <v>Sewerage: Annualised adjustment to 2014 price review requirement at 2012-13 prices</v>
          </cell>
          <cell r="D228" t="str">
            <v>£m</v>
          </cell>
          <cell r="E228" t="str">
            <v>Periodic Review 2014</v>
          </cell>
          <cell r="F228" t="str">
            <v>Run 9z: post-Board DDs</v>
          </cell>
          <cell r="G228" t="str">
            <v>Final versions of Draft Determinations including decisions from Ofwat Board.</v>
          </cell>
          <cell r="H228" t="str">
            <v>Latest</v>
          </cell>
          <cell r="I228">
            <v>0</v>
          </cell>
          <cell r="J228">
            <v>0</v>
          </cell>
          <cell r="K228">
            <v>0</v>
          </cell>
          <cell r="L228">
            <v>0</v>
          </cell>
          <cell r="M228">
            <v>0</v>
          </cell>
          <cell r="N228">
            <v>0</v>
          </cell>
        </row>
        <row r="229">
          <cell r="B229" t="str">
            <v>C00053_L020</v>
          </cell>
          <cell r="C229" t="str">
            <v>Waste - RCM adjustment (+ or -) Value Chosen</v>
          </cell>
          <cell r="D229" t="str">
            <v>£m</v>
          </cell>
          <cell r="E229" t="str">
            <v>Periodic Review 2014</v>
          </cell>
          <cell r="F229" t="str">
            <v>Run 9z: post-Board DDs</v>
          </cell>
          <cell r="G229" t="str">
            <v>Final versions of Draft Determinations including decisions from Ofwat Board.</v>
          </cell>
          <cell r="H229" t="str">
            <v>Latest</v>
          </cell>
          <cell r="I229">
            <v>0</v>
          </cell>
          <cell r="J229">
            <v>0</v>
          </cell>
          <cell r="K229">
            <v>0</v>
          </cell>
          <cell r="L229">
            <v>0</v>
          </cell>
          <cell r="M229">
            <v>0</v>
          </cell>
          <cell r="N229">
            <v>0</v>
          </cell>
        </row>
        <row r="230">
          <cell r="B230" t="str">
            <v>BC40010_L011</v>
          </cell>
          <cell r="C230" t="str">
            <v>Total adjusted sewerage operating expenditure incentive revenue allowance</v>
          </cell>
          <cell r="D230" t="str">
            <v>£m</v>
          </cell>
          <cell r="E230" t="str">
            <v>Periodic Review 2014</v>
          </cell>
          <cell r="F230" t="str">
            <v>Run 9z: post-Board DDs</v>
          </cell>
          <cell r="G230" t="str">
            <v>Final versions of Draft Determinations including decisions from Ofwat Board.</v>
          </cell>
          <cell r="H230" t="str">
            <v>Latest</v>
          </cell>
          <cell r="I230">
            <v>0</v>
          </cell>
          <cell r="J230">
            <v>0</v>
          </cell>
          <cell r="K230">
            <v>0</v>
          </cell>
          <cell r="L230">
            <v>0</v>
          </cell>
          <cell r="M230">
            <v>0</v>
          </cell>
          <cell r="N230">
            <v>0</v>
          </cell>
        </row>
        <row r="231">
          <cell r="B231" t="str">
            <v>BC40010_L020</v>
          </cell>
          <cell r="C231" t="str">
            <v>Waste - Opex incentive allowance (+ only) Value Chosen</v>
          </cell>
          <cell r="D231" t="str">
            <v>£m</v>
          </cell>
          <cell r="E231" t="str">
            <v>Periodic Review 2014</v>
          </cell>
          <cell r="F231" t="str">
            <v>Run 9z: post-Board DDs</v>
          </cell>
          <cell r="G231" t="str">
            <v>Final versions of Draft Determinations including decisions from Ofwat Board.</v>
          </cell>
          <cell r="H231" t="str">
            <v>Latest</v>
          </cell>
          <cell r="I231">
            <v>0</v>
          </cell>
          <cell r="J231">
            <v>0</v>
          </cell>
          <cell r="K231">
            <v>0</v>
          </cell>
          <cell r="L231">
            <v>0</v>
          </cell>
          <cell r="M231">
            <v>0</v>
          </cell>
          <cell r="N231">
            <v>0</v>
          </cell>
        </row>
        <row r="232">
          <cell r="B232" t="str">
            <v>C00055_L012</v>
          </cell>
          <cell r="C232" t="str">
            <v>Sewerage: Future value of ex post revenue adjustment of prior year annual adjustments (2012-13 prices)</v>
          </cell>
          <cell r="D232" t="str">
            <v>£m</v>
          </cell>
          <cell r="E232" t="str">
            <v>Periodic Review 2014</v>
          </cell>
          <cell r="F232" t="str">
            <v>Run 9z: post-Board DDs</v>
          </cell>
          <cell r="G232" t="str">
            <v>Final versions of Draft Determinations including decisions from Ofwat Board.</v>
          </cell>
          <cell r="H232" t="str">
            <v>Latest</v>
          </cell>
          <cell r="I232">
            <v>0</v>
          </cell>
          <cell r="J232">
            <v>0</v>
          </cell>
          <cell r="K232">
            <v>0</v>
          </cell>
          <cell r="L232">
            <v>0</v>
          </cell>
          <cell r="M232">
            <v>0</v>
          </cell>
          <cell r="N232">
            <v>0</v>
          </cell>
        </row>
        <row r="233">
          <cell r="B233" t="str">
            <v>C00055_L020</v>
          </cell>
          <cell r="C233" t="str">
            <v>Waste - CIS adjustment (+ or -) Value Chosen</v>
          </cell>
          <cell r="D233" t="str">
            <v>£m</v>
          </cell>
          <cell r="E233" t="str">
            <v>Periodic Review 2014</v>
          </cell>
          <cell r="F233" t="str">
            <v>Run 9z: post-Board DDs</v>
          </cell>
          <cell r="G233" t="str">
            <v>Final versions of Draft Determinations including decisions from Ofwat Board.</v>
          </cell>
          <cell r="H233" t="str">
            <v>Latest</v>
          </cell>
          <cell r="I233">
            <v>0</v>
          </cell>
          <cell r="J233">
            <v>0</v>
          </cell>
          <cell r="K233">
            <v>0</v>
          </cell>
          <cell r="L233">
            <v>0</v>
          </cell>
          <cell r="M233">
            <v>0</v>
          </cell>
          <cell r="N233">
            <v>0</v>
          </cell>
        </row>
        <row r="234">
          <cell r="B234" t="str">
            <v>C00585_L012</v>
          </cell>
          <cell r="C234" t="str">
            <v>Sewerage: Future value of ex post revenue adjustment of prior year annual adjustments (applied in single year, unprofiled) (2012-13 prices)</v>
          </cell>
          <cell r="D234" t="str">
            <v>£m</v>
          </cell>
          <cell r="E234" t="str">
            <v>Periodic Review 2014</v>
          </cell>
          <cell r="F234" t="str">
            <v>Run 9z: post-Board DDs</v>
          </cell>
          <cell r="G234" t="str">
            <v>Final versions of Draft Determinations including decisions from Ofwat Board.</v>
          </cell>
          <cell r="H234" t="str">
            <v>Latest</v>
          </cell>
          <cell r="I234" t="str">
            <v/>
          </cell>
          <cell r="J234" t="str">
            <v/>
          </cell>
          <cell r="K234" t="str">
            <v/>
          </cell>
          <cell r="L234" t="str">
            <v/>
          </cell>
          <cell r="M234" t="str">
            <v/>
          </cell>
          <cell r="N234">
            <v>0</v>
          </cell>
        </row>
        <row r="235">
          <cell r="B235" t="str">
            <v>C00132_L020</v>
          </cell>
          <cell r="C235" t="str">
            <v>Waste - Tax refinancing benefit clawback (- only) Value Chosen</v>
          </cell>
          <cell r="D235" t="str">
            <v>£m</v>
          </cell>
          <cell r="E235" t="str">
            <v>Periodic Review 2014</v>
          </cell>
          <cell r="F235" t="str">
            <v>Run 9z: post-Board DDs</v>
          </cell>
          <cell r="G235" t="str">
            <v>Final versions of Draft Determinations including decisions from Ofwat Board.</v>
          </cell>
          <cell r="H235" t="str">
            <v>Latest</v>
          </cell>
          <cell r="I235">
            <v>0</v>
          </cell>
          <cell r="J235">
            <v>0</v>
          </cell>
          <cell r="K235">
            <v>0</v>
          </cell>
          <cell r="L235">
            <v>0</v>
          </cell>
          <cell r="M235">
            <v>0</v>
          </cell>
          <cell r="N235">
            <v>0</v>
          </cell>
        </row>
        <row r="236">
          <cell r="B236" t="str">
            <v>C00602_L020</v>
          </cell>
          <cell r="C236" t="str">
            <v>Waste - Other tax adjustments (+ or -) Value Chosen</v>
          </cell>
          <cell r="D236" t="str">
            <v>£m</v>
          </cell>
          <cell r="E236" t="str">
            <v>Periodic Review 2014</v>
          </cell>
          <cell r="F236" t="str">
            <v>Run 9z: post-Board DDs</v>
          </cell>
          <cell r="G236" t="str">
            <v>Final versions of Draft Determinations including decisions from Ofwat Board.</v>
          </cell>
          <cell r="H236" t="str">
            <v>Latest</v>
          </cell>
          <cell r="I236">
            <v>0</v>
          </cell>
          <cell r="J236">
            <v>0</v>
          </cell>
          <cell r="K236">
            <v>0</v>
          </cell>
          <cell r="L236">
            <v>0</v>
          </cell>
          <cell r="M236">
            <v>0</v>
          </cell>
          <cell r="N236">
            <v>0</v>
          </cell>
        </row>
        <row r="237">
          <cell r="B237" t="str">
            <v>C00131_L020</v>
          </cell>
          <cell r="C237" t="str">
            <v>Waste - Equity injection clawback adjustment (+ or -) Value Chosen</v>
          </cell>
          <cell r="D237" t="str">
            <v>£m</v>
          </cell>
          <cell r="E237" t="str">
            <v>Periodic Review 2014</v>
          </cell>
          <cell r="F237" t="str">
            <v>Run 9z: post-Board DDs</v>
          </cell>
          <cell r="G237" t="str">
            <v>Final versions of Draft Determinations including decisions from Ofwat Board.</v>
          </cell>
          <cell r="H237" t="str">
            <v>Latest</v>
          </cell>
          <cell r="I237">
            <v>0</v>
          </cell>
          <cell r="J237">
            <v>0</v>
          </cell>
          <cell r="K237">
            <v>0</v>
          </cell>
          <cell r="L237">
            <v>0</v>
          </cell>
          <cell r="M237">
            <v>0</v>
          </cell>
          <cell r="N237">
            <v>0</v>
          </cell>
        </row>
        <row r="238">
          <cell r="B238" t="str">
            <v>C00603_L020</v>
          </cell>
          <cell r="C238" t="str">
            <v>Waste - Other adjustments (+ or -) Value Chosen</v>
          </cell>
          <cell r="D238" t="str">
            <v>£m</v>
          </cell>
          <cell r="E238" t="str">
            <v>Periodic Review 2014</v>
          </cell>
          <cell r="F238" t="str">
            <v>Run 9z: post-Board DDs</v>
          </cell>
          <cell r="G238" t="str">
            <v>Final versions of Draft Determinations including decisions from Ofwat Board.</v>
          </cell>
          <cell r="H238" t="str">
            <v>Latest</v>
          </cell>
          <cell r="I238">
            <v>0</v>
          </cell>
          <cell r="J238">
            <v>0</v>
          </cell>
          <cell r="K238">
            <v>0</v>
          </cell>
          <cell r="L238">
            <v>0</v>
          </cell>
          <cell r="M238">
            <v>0</v>
          </cell>
          <cell r="N238">
            <v>0</v>
          </cell>
        </row>
        <row r="239">
          <cell r="B239" t="str">
            <v>C00050_L009</v>
          </cell>
          <cell r="C239" t="str">
            <v>SIM adjustment as £m - water</v>
          </cell>
          <cell r="D239" t="str">
            <v>£m</v>
          </cell>
          <cell r="E239" t="str">
            <v>Periodic Review 2014</v>
          </cell>
          <cell r="F239" t="str">
            <v>Run 9z: post-Board DDs</v>
          </cell>
          <cell r="G239" t="str">
            <v>Final versions of Draft Determinations including decisions from Ofwat Board.</v>
          </cell>
          <cell r="H239" t="str">
            <v>Latest</v>
          </cell>
          <cell r="I239">
            <v>-0.17399000000000001</v>
          </cell>
          <cell r="J239">
            <v>-0.17399000000000001</v>
          </cell>
          <cell r="K239">
            <v>-0.17399000000000001</v>
          </cell>
          <cell r="L239">
            <v>-0.17399000000000001</v>
          </cell>
          <cell r="M239">
            <v>-0.17399000000000001</v>
          </cell>
          <cell r="N239">
            <v>-0.86995</v>
          </cell>
        </row>
        <row r="240">
          <cell r="B240" t="str">
            <v>C00050_L020</v>
          </cell>
          <cell r="C240" t="str">
            <v>Water - SIM adjustment (+ or -) Value chosen</v>
          </cell>
          <cell r="D240" t="str">
            <v>£m</v>
          </cell>
          <cell r="E240" t="str">
            <v>Periodic Review 2014</v>
          </cell>
          <cell r="F240" t="str">
            <v>Run 9z: post-Board DDs</v>
          </cell>
          <cell r="G240" t="str">
            <v>Final versions of Draft Determinations including decisions from Ofwat Board.</v>
          </cell>
          <cell r="H240" t="str">
            <v>Latest</v>
          </cell>
          <cell r="I240">
            <v>-0.17399000000000001</v>
          </cell>
          <cell r="J240">
            <v>-0.17399000000000001</v>
          </cell>
          <cell r="K240">
            <v>-0.17399000000000001</v>
          </cell>
          <cell r="L240">
            <v>-0.17399000000000001</v>
          </cell>
          <cell r="M240">
            <v>-0.17399000000000001</v>
          </cell>
          <cell r="N240">
            <v>-0.86995</v>
          </cell>
        </row>
        <row r="241">
          <cell r="B241" t="str">
            <v>C00052_L010</v>
          </cell>
          <cell r="C241" t="str">
            <v>Water: Annualised adjustment to 2014 price review requirement at 2012-13 prices</v>
          </cell>
          <cell r="D241" t="str">
            <v>£m</v>
          </cell>
          <cell r="E241" t="str">
            <v>Periodic Review 2014</v>
          </cell>
          <cell r="F241" t="str">
            <v>Run 9z: post-Board DDs</v>
          </cell>
          <cell r="G241" t="str">
            <v>Final versions of Draft Determinations including decisions from Ofwat Board.</v>
          </cell>
          <cell r="H241" t="str">
            <v>Latest</v>
          </cell>
          <cell r="I241">
            <v>1.7953775435246799</v>
          </cell>
          <cell r="J241">
            <v>1.7953775435246799</v>
          </cell>
          <cell r="K241">
            <v>1.7953775435246799</v>
          </cell>
          <cell r="L241">
            <v>1.7953775435246799</v>
          </cell>
          <cell r="M241">
            <v>1.7953775435246799</v>
          </cell>
          <cell r="N241">
            <v>8.9768877176234003</v>
          </cell>
        </row>
        <row r="242">
          <cell r="B242" t="str">
            <v>C00052_L020</v>
          </cell>
          <cell r="C242" t="str">
            <v>Water - RCM adjustment (+ or -) Value Chosen</v>
          </cell>
          <cell r="D242" t="str">
            <v>£m</v>
          </cell>
          <cell r="E242" t="str">
            <v>Periodic Review 2014</v>
          </cell>
          <cell r="F242" t="str">
            <v>Run 9z: post-Board DDs</v>
          </cell>
          <cell r="G242" t="str">
            <v>Final versions of Draft Determinations including decisions from Ofwat Board.</v>
          </cell>
          <cell r="H242" t="str">
            <v>Latest</v>
          </cell>
          <cell r="I242">
            <v>1.7953775435246799</v>
          </cell>
          <cell r="J242">
            <v>1.7953775435246799</v>
          </cell>
          <cell r="K242">
            <v>1.7953775435246799</v>
          </cell>
          <cell r="L242">
            <v>1.7953775435246799</v>
          </cell>
          <cell r="M242">
            <v>1.7953775435246799</v>
          </cell>
          <cell r="N242">
            <v>8.9768877176234003</v>
          </cell>
        </row>
        <row r="243">
          <cell r="B243" t="str">
            <v>BC40000_L011</v>
          </cell>
          <cell r="C243" t="str">
            <v>Total adjusted water operating expenditure incentive revenue allowance</v>
          </cell>
          <cell r="D243" t="str">
            <v>£m</v>
          </cell>
          <cell r="E243" t="str">
            <v>Periodic Review 2014</v>
          </cell>
          <cell r="F243" t="str">
            <v>Run 9z: post-Board DDs</v>
          </cell>
          <cell r="G243" t="str">
            <v>Final versions of Draft Determinations including decisions from Ofwat Board.</v>
          </cell>
          <cell r="H243" t="str">
            <v>Latest</v>
          </cell>
          <cell r="I243">
            <v>0.31690207677021098</v>
          </cell>
          <cell r="J243">
            <v>0.31690207677021098</v>
          </cell>
          <cell r="K243">
            <v>0.31690207677021098</v>
          </cell>
          <cell r="L243">
            <v>0.31690207677021098</v>
          </cell>
          <cell r="M243">
            <v>0.31690207677021098</v>
          </cell>
          <cell r="N243">
            <v>1.5845103838510548</v>
          </cell>
        </row>
        <row r="244">
          <cell r="B244" t="str">
            <v>BC40000_L020</v>
          </cell>
          <cell r="C244" t="str">
            <v>Water - Opex incentive allowance (+ only) Value chosen</v>
          </cell>
          <cell r="D244" t="str">
            <v>£m</v>
          </cell>
          <cell r="E244" t="str">
            <v>Periodic Review 2014</v>
          </cell>
          <cell r="F244" t="str">
            <v>Run 9z: post-Board DDs</v>
          </cell>
          <cell r="G244" t="str">
            <v>Final versions of Draft Determinations including decisions from Ofwat Board.</v>
          </cell>
          <cell r="H244" t="str">
            <v>Latest</v>
          </cell>
          <cell r="I244">
            <v>0.31690207677021098</v>
          </cell>
          <cell r="J244">
            <v>0.31690207677021098</v>
          </cell>
          <cell r="K244">
            <v>0.31690207677021098</v>
          </cell>
          <cell r="L244">
            <v>0.31690207677021098</v>
          </cell>
          <cell r="M244">
            <v>0.31690207677021098</v>
          </cell>
          <cell r="N244">
            <v>1.5845103838510548</v>
          </cell>
        </row>
        <row r="245">
          <cell r="B245" t="str">
            <v>C00054_L012</v>
          </cell>
          <cell r="C245" t="str">
            <v>Water: Future value of ex post revenue adjustment of prior year annual adjustments (2012-13 prices)</v>
          </cell>
          <cell r="D245" t="str">
            <v>£m</v>
          </cell>
          <cell r="E245" t="str">
            <v>Periodic Review 2014</v>
          </cell>
          <cell r="F245" t="str">
            <v>Run 9z: post-Board DDs</v>
          </cell>
          <cell r="G245" t="str">
            <v>Final versions of Draft Determinations including decisions from Ofwat Board.</v>
          </cell>
          <cell r="H245" t="str">
            <v>Latest</v>
          </cell>
          <cell r="I245">
            <v>-0.47943398781357</v>
          </cell>
          <cell r="J245">
            <v>-0.47943398781357</v>
          </cell>
          <cell r="K245">
            <v>-0.47943398781357</v>
          </cell>
          <cell r="L245">
            <v>-0.47943398781357</v>
          </cell>
          <cell r="M245">
            <v>-0.47943398781357</v>
          </cell>
          <cell r="N245">
            <v>-2.39716993906785</v>
          </cell>
        </row>
        <row r="246">
          <cell r="B246" t="str">
            <v>C00054_L020</v>
          </cell>
          <cell r="C246" t="str">
            <v>Water - CIS adjustment (+ or -) Value Chosen</v>
          </cell>
          <cell r="D246" t="str">
            <v>£m</v>
          </cell>
          <cell r="E246" t="str">
            <v>Periodic Review 2014</v>
          </cell>
          <cell r="F246" t="str">
            <v>Run 9z: post-Board DDs</v>
          </cell>
          <cell r="G246" t="str">
            <v>Final versions of Draft Determinations including decisions from Ofwat Board.</v>
          </cell>
          <cell r="H246" t="str">
            <v>Latest</v>
          </cell>
          <cell r="I246">
            <v>-0.47943398781357</v>
          </cell>
          <cell r="J246">
            <v>-0.47943398781357</v>
          </cell>
          <cell r="K246">
            <v>-0.47943398781357</v>
          </cell>
          <cell r="L246">
            <v>-0.47943398781357</v>
          </cell>
          <cell r="M246">
            <v>-0.47943398781357</v>
          </cell>
          <cell r="N246">
            <v>-2.39716993906785</v>
          </cell>
        </row>
        <row r="247">
          <cell r="B247" t="str">
            <v>C00578_L012</v>
          </cell>
          <cell r="C247" t="str">
            <v>Water: Future value of ex post revenue adjustment of prior year annual adjustments (applied in single year, unprofiled) (2012-13 prices)</v>
          </cell>
          <cell r="D247" t="str">
            <v>£m</v>
          </cell>
          <cell r="E247" t="str">
            <v>Periodic Review 2014</v>
          </cell>
          <cell r="F247" t="str">
            <v>Run 9z: post-Board DDs</v>
          </cell>
          <cell r="G247" t="str">
            <v>Final versions of Draft Determinations including decisions from Ofwat Board.</v>
          </cell>
          <cell r="H247" t="str">
            <v>Latest</v>
          </cell>
          <cell r="I247" t="str">
            <v/>
          </cell>
          <cell r="J247" t="str">
            <v/>
          </cell>
          <cell r="K247" t="str">
            <v/>
          </cell>
          <cell r="L247" t="str">
            <v/>
          </cell>
          <cell r="M247" t="str">
            <v/>
          </cell>
          <cell r="N247">
            <v>0</v>
          </cell>
        </row>
        <row r="248">
          <cell r="B248" t="str">
            <v>C00129_L020</v>
          </cell>
          <cell r="C248" t="str">
            <v>Water - Tax refinancing benefit clawback (- only) Value Chosen</v>
          </cell>
          <cell r="D248" t="str">
            <v>£m</v>
          </cell>
          <cell r="E248" t="str">
            <v>Periodic Review 2014</v>
          </cell>
          <cell r="F248" t="str">
            <v>Run 9z: post-Board DDs</v>
          </cell>
          <cell r="G248" t="str">
            <v>Final versions of Draft Determinations including decisions from Ofwat Board.</v>
          </cell>
          <cell r="H248" t="str">
            <v>Latest</v>
          </cell>
          <cell r="I248">
            <v>0</v>
          </cell>
          <cell r="J248">
            <v>0</v>
          </cell>
          <cell r="K248">
            <v>0</v>
          </cell>
          <cell r="L248">
            <v>0</v>
          </cell>
          <cell r="M248">
            <v>0</v>
          </cell>
          <cell r="N248">
            <v>0</v>
          </cell>
        </row>
        <row r="249">
          <cell r="B249" t="str">
            <v>C00600_L020</v>
          </cell>
          <cell r="C249" t="str">
            <v>Water - Other tax adjustments (+ or -) Value Chosen</v>
          </cell>
          <cell r="D249" t="str">
            <v>£m</v>
          </cell>
          <cell r="E249" t="str">
            <v>Periodic Review 2014</v>
          </cell>
          <cell r="F249" t="str">
            <v>Run 9z: post-Board DDs</v>
          </cell>
          <cell r="G249" t="str">
            <v>Final versions of Draft Determinations including decisions from Ofwat Board.</v>
          </cell>
          <cell r="H249" t="str">
            <v>Latest</v>
          </cell>
          <cell r="I249">
            <v>0</v>
          </cell>
          <cell r="J249">
            <v>0</v>
          </cell>
          <cell r="K249">
            <v>0</v>
          </cell>
          <cell r="L249">
            <v>0</v>
          </cell>
          <cell r="M249">
            <v>0</v>
          </cell>
          <cell r="N249">
            <v>0</v>
          </cell>
        </row>
        <row r="250">
          <cell r="B250" t="str">
            <v>C00128_L020</v>
          </cell>
          <cell r="C250" t="str">
            <v>Water - Equity injection clawback (- only) Value Chosen</v>
          </cell>
          <cell r="D250" t="str">
            <v>£m</v>
          </cell>
          <cell r="E250" t="str">
            <v>Periodic Review 2014</v>
          </cell>
          <cell r="F250" t="str">
            <v>Run 9z: post-Board DDs</v>
          </cell>
          <cell r="G250" t="str">
            <v>Final versions of Draft Determinations including decisions from Ofwat Board.</v>
          </cell>
          <cell r="H250" t="str">
            <v>Latest</v>
          </cell>
          <cell r="I250">
            <v>0</v>
          </cell>
          <cell r="J250">
            <v>0</v>
          </cell>
          <cell r="K250">
            <v>0</v>
          </cell>
          <cell r="L250">
            <v>0</v>
          </cell>
          <cell r="M250">
            <v>0</v>
          </cell>
          <cell r="N250">
            <v>0</v>
          </cell>
        </row>
        <row r="251">
          <cell r="B251" t="str">
            <v>C00601_L020</v>
          </cell>
          <cell r="C251" t="str">
            <v>Water - Other adjustments (+ or -) Value Chosen</v>
          </cell>
          <cell r="D251" t="str">
            <v>£m</v>
          </cell>
          <cell r="E251" t="str">
            <v>Periodic Review 2014</v>
          </cell>
          <cell r="F251" t="str">
            <v>Run 9z: post-Board DDs</v>
          </cell>
          <cell r="G251" t="str">
            <v>Final versions of Draft Determinations including decisions from Ofwat Board.</v>
          </cell>
          <cell r="H251" t="str">
            <v>Latest</v>
          </cell>
          <cell r="I251">
            <v>-2.1859999999999999</v>
          </cell>
          <cell r="J251">
            <v>-0.84199999999999997</v>
          </cell>
          <cell r="K251">
            <v>-0.74</v>
          </cell>
          <cell r="L251">
            <v>-0.72799999999999998</v>
          </cell>
          <cell r="M251">
            <v>-0.72799999999999998</v>
          </cell>
          <cell r="N251">
            <v>-5.2239999999999993</v>
          </cell>
        </row>
        <row r="252">
          <cell r="B252" t="str">
            <v>C00051_L009</v>
          </cell>
          <cell r="C252" t="str">
            <v>SIM adjustment as £m - sewerage</v>
          </cell>
          <cell r="D252" t="str">
            <v>£m</v>
          </cell>
          <cell r="E252" t="str">
            <v>Periodic Review 2014</v>
          </cell>
          <cell r="F252" t="str">
            <v>Run 9z: post-Board DDs</v>
          </cell>
          <cell r="G252" t="str">
            <v>Final versions of Draft Determinations including decisions from Ofwat Board.</v>
          </cell>
          <cell r="H252" t="str">
            <v>Latest</v>
          </cell>
          <cell r="I252" t="str">
            <v/>
          </cell>
          <cell r="J252" t="str">
            <v/>
          </cell>
          <cell r="K252" t="str">
            <v/>
          </cell>
          <cell r="L252" t="str">
            <v/>
          </cell>
          <cell r="M252" t="str">
            <v/>
          </cell>
          <cell r="N252">
            <v>0</v>
          </cell>
        </row>
        <row r="253">
          <cell r="B253" t="str">
            <v>C00051_L020</v>
          </cell>
          <cell r="C253" t="str">
            <v>Waste - SIM adjustment (+ or -) Value Chosen</v>
          </cell>
          <cell r="D253" t="str">
            <v>£m</v>
          </cell>
          <cell r="E253" t="str">
            <v>Periodic Review 2014</v>
          </cell>
          <cell r="F253" t="str">
            <v>Run 9z: post-Board DDs</v>
          </cell>
          <cell r="G253" t="str">
            <v>Final versions of Draft Determinations including decisions from Ofwat Board.</v>
          </cell>
          <cell r="H253" t="str">
            <v>Latest</v>
          </cell>
          <cell r="I253">
            <v>0</v>
          </cell>
          <cell r="J253">
            <v>0</v>
          </cell>
          <cell r="K253">
            <v>0</v>
          </cell>
          <cell r="L253">
            <v>0</v>
          </cell>
          <cell r="M253">
            <v>0</v>
          </cell>
          <cell r="N253">
            <v>0</v>
          </cell>
        </row>
        <row r="254">
          <cell r="B254" t="str">
            <v>C00053_L010</v>
          </cell>
          <cell r="C254" t="str">
            <v>Sewerage: Annualised adjustment to 2014 price review requirement at 2012-13 prices</v>
          </cell>
          <cell r="D254" t="str">
            <v>£m</v>
          </cell>
          <cell r="E254" t="str">
            <v>Periodic Review 2014</v>
          </cell>
          <cell r="F254" t="str">
            <v>Run 9z: post-Board DDs</v>
          </cell>
          <cell r="G254" t="str">
            <v>Final versions of Draft Determinations including decisions from Ofwat Board.</v>
          </cell>
          <cell r="H254" t="str">
            <v>Latest</v>
          </cell>
          <cell r="I254">
            <v>0</v>
          </cell>
          <cell r="J254">
            <v>0</v>
          </cell>
          <cell r="K254">
            <v>0</v>
          </cell>
          <cell r="L254">
            <v>0</v>
          </cell>
          <cell r="M254">
            <v>0</v>
          </cell>
          <cell r="N254">
            <v>0</v>
          </cell>
        </row>
        <row r="255">
          <cell r="B255" t="str">
            <v>C00053_L020</v>
          </cell>
          <cell r="C255" t="str">
            <v>Waste - RCM adjustment (+ or -) Value Chosen</v>
          </cell>
          <cell r="D255" t="str">
            <v>£m</v>
          </cell>
          <cell r="E255" t="str">
            <v>Periodic Review 2014</v>
          </cell>
          <cell r="F255" t="str">
            <v>Run 9z: post-Board DDs</v>
          </cell>
          <cell r="G255" t="str">
            <v>Final versions of Draft Determinations including decisions from Ofwat Board.</v>
          </cell>
          <cell r="H255" t="str">
            <v>Latest</v>
          </cell>
          <cell r="I255">
            <v>0</v>
          </cell>
          <cell r="J255">
            <v>0</v>
          </cell>
          <cell r="K255">
            <v>0</v>
          </cell>
          <cell r="L255">
            <v>0</v>
          </cell>
          <cell r="M255">
            <v>0</v>
          </cell>
          <cell r="N255">
            <v>0</v>
          </cell>
        </row>
        <row r="256">
          <cell r="B256" t="str">
            <v>BC40010_L011</v>
          </cell>
          <cell r="C256" t="str">
            <v>Total adjusted sewerage operating expenditure incentive revenue allowance</v>
          </cell>
          <cell r="D256" t="str">
            <v>£m</v>
          </cell>
          <cell r="E256" t="str">
            <v>Periodic Review 2014</v>
          </cell>
          <cell r="F256" t="str">
            <v>Run 9z: post-Board DDs</v>
          </cell>
          <cell r="G256" t="str">
            <v>Final versions of Draft Determinations including decisions from Ofwat Board.</v>
          </cell>
          <cell r="H256" t="str">
            <v>Latest</v>
          </cell>
          <cell r="I256">
            <v>0</v>
          </cell>
          <cell r="J256">
            <v>0</v>
          </cell>
          <cell r="K256">
            <v>0</v>
          </cell>
          <cell r="L256">
            <v>0</v>
          </cell>
          <cell r="M256">
            <v>0</v>
          </cell>
          <cell r="N256">
            <v>0</v>
          </cell>
        </row>
        <row r="257">
          <cell r="B257" t="str">
            <v>BC40010_L020</v>
          </cell>
          <cell r="C257" t="str">
            <v>Waste - Opex incentive allowance (+ only) Value Chosen</v>
          </cell>
          <cell r="D257" t="str">
            <v>£m</v>
          </cell>
          <cell r="E257" t="str">
            <v>Periodic Review 2014</v>
          </cell>
          <cell r="F257" t="str">
            <v>Run 9z: post-Board DDs</v>
          </cell>
          <cell r="G257" t="str">
            <v>Final versions of Draft Determinations including decisions from Ofwat Board.</v>
          </cell>
          <cell r="H257" t="str">
            <v>Latest</v>
          </cell>
          <cell r="I257">
            <v>0</v>
          </cell>
          <cell r="J257">
            <v>0</v>
          </cell>
          <cell r="K257">
            <v>0</v>
          </cell>
          <cell r="L257">
            <v>0</v>
          </cell>
          <cell r="M257">
            <v>0</v>
          </cell>
          <cell r="N257">
            <v>0</v>
          </cell>
        </row>
        <row r="258">
          <cell r="B258" t="str">
            <v>C00055_L012</v>
          </cell>
          <cell r="C258" t="str">
            <v>Sewerage: Future value of ex post revenue adjustment of prior year annual adjustments (2012-13 prices)</v>
          </cell>
          <cell r="D258" t="str">
            <v>£m</v>
          </cell>
          <cell r="E258" t="str">
            <v>Periodic Review 2014</v>
          </cell>
          <cell r="F258" t="str">
            <v>Run 9z: post-Board DDs</v>
          </cell>
          <cell r="G258" t="str">
            <v>Final versions of Draft Determinations including decisions from Ofwat Board.</v>
          </cell>
          <cell r="H258" t="str">
            <v>Latest</v>
          </cell>
          <cell r="I258">
            <v>0</v>
          </cell>
          <cell r="J258">
            <v>0</v>
          </cell>
          <cell r="K258">
            <v>0</v>
          </cell>
          <cell r="L258">
            <v>0</v>
          </cell>
          <cell r="M258">
            <v>0</v>
          </cell>
          <cell r="N258">
            <v>0</v>
          </cell>
        </row>
        <row r="259">
          <cell r="B259" t="str">
            <v>C00055_L020</v>
          </cell>
          <cell r="C259" t="str">
            <v>Waste - CIS adjustment (+ or -) Value Chosen</v>
          </cell>
          <cell r="D259" t="str">
            <v>£m</v>
          </cell>
          <cell r="E259" t="str">
            <v>Periodic Review 2014</v>
          </cell>
          <cell r="F259" t="str">
            <v>Run 9z: post-Board DDs</v>
          </cell>
          <cell r="G259" t="str">
            <v>Final versions of Draft Determinations including decisions from Ofwat Board.</v>
          </cell>
          <cell r="H259" t="str">
            <v>Latest</v>
          </cell>
          <cell r="I259">
            <v>0</v>
          </cell>
          <cell r="J259">
            <v>0</v>
          </cell>
          <cell r="K259">
            <v>0</v>
          </cell>
          <cell r="L259">
            <v>0</v>
          </cell>
          <cell r="M259">
            <v>0</v>
          </cell>
          <cell r="N259">
            <v>0</v>
          </cell>
        </row>
        <row r="260">
          <cell r="B260" t="str">
            <v>C00585_L012</v>
          </cell>
          <cell r="C260" t="str">
            <v>Sewerage: Future value of ex post revenue adjustment of prior year annual adjustments (applied in single year, unprofiled) (2012-13 prices)</v>
          </cell>
          <cell r="D260" t="str">
            <v>£m</v>
          </cell>
          <cell r="E260" t="str">
            <v>Periodic Review 2014</v>
          </cell>
          <cell r="F260" t="str">
            <v>Run 9z: post-Board DDs</v>
          </cell>
          <cell r="G260" t="str">
            <v>Final versions of Draft Determinations including decisions from Ofwat Board.</v>
          </cell>
          <cell r="H260" t="str">
            <v>Latest</v>
          </cell>
          <cell r="I260" t="str">
            <v/>
          </cell>
          <cell r="J260" t="str">
            <v/>
          </cell>
          <cell r="K260" t="str">
            <v/>
          </cell>
          <cell r="L260" t="str">
            <v/>
          </cell>
          <cell r="M260" t="str">
            <v/>
          </cell>
          <cell r="N260">
            <v>0</v>
          </cell>
        </row>
        <row r="261">
          <cell r="B261" t="str">
            <v>C00132_L020</v>
          </cell>
          <cell r="C261" t="str">
            <v>Waste - Tax refinancing benefit clawback (- only) Value Chosen</v>
          </cell>
          <cell r="D261" t="str">
            <v>£m</v>
          </cell>
          <cell r="E261" t="str">
            <v>Periodic Review 2014</v>
          </cell>
          <cell r="F261" t="str">
            <v>Run 9z: post-Board DDs</v>
          </cell>
          <cell r="G261" t="str">
            <v>Final versions of Draft Determinations including decisions from Ofwat Board.</v>
          </cell>
          <cell r="H261" t="str">
            <v>Latest</v>
          </cell>
          <cell r="I261">
            <v>0</v>
          </cell>
          <cell r="J261">
            <v>0</v>
          </cell>
          <cell r="K261">
            <v>0</v>
          </cell>
          <cell r="L261">
            <v>0</v>
          </cell>
          <cell r="M261">
            <v>0</v>
          </cell>
          <cell r="N261">
            <v>0</v>
          </cell>
        </row>
        <row r="262">
          <cell r="B262" t="str">
            <v>C00602_L020</v>
          </cell>
          <cell r="C262" t="str">
            <v>Waste - Other tax adjustments (+ or -) Value Chosen</v>
          </cell>
          <cell r="D262" t="str">
            <v>£m</v>
          </cell>
          <cell r="E262" t="str">
            <v>Periodic Review 2014</v>
          </cell>
          <cell r="F262" t="str">
            <v>Run 9z: post-Board DDs</v>
          </cell>
          <cell r="G262" t="str">
            <v>Final versions of Draft Determinations including decisions from Ofwat Board.</v>
          </cell>
          <cell r="H262" t="str">
            <v>Latest</v>
          </cell>
          <cell r="I262">
            <v>0</v>
          </cell>
          <cell r="J262">
            <v>0</v>
          </cell>
          <cell r="K262">
            <v>0</v>
          </cell>
          <cell r="L262">
            <v>0</v>
          </cell>
          <cell r="M262">
            <v>0</v>
          </cell>
          <cell r="N262">
            <v>0</v>
          </cell>
        </row>
        <row r="263">
          <cell r="B263" t="str">
            <v>C00131_L020</v>
          </cell>
          <cell r="C263" t="str">
            <v>Waste - Equity injection clawback adjustment (+ or -) Value Chosen</v>
          </cell>
          <cell r="D263" t="str">
            <v>£m</v>
          </cell>
          <cell r="E263" t="str">
            <v>Periodic Review 2014</v>
          </cell>
          <cell r="F263" t="str">
            <v>Run 9z: post-Board DDs</v>
          </cell>
          <cell r="G263" t="str">
            <v>Final versions of Draft Determinations including decisions from Ofwat Board.</v>
          </cell>
          <cell r="H263" t="str">
            <v>Latest</v>
          </cell>
          <cell r="I263">
            <v>0</v>
          </cell>
          <cell r="J263">
            <v>0</v>
          </cell>
          <cell r="K263">
            <v>0</v>
          </cell>
          <cell r="L263">
            <v>0</v>
          </cell>
          <cell r="M263">
            <v>0</v>
          </cell>
          <cell r="N263">
            <v>0</v>
          </cell>
        </row>
        <row r="264">
          <cell r="B264" t="str">
            <v>C00603_L020</v>
          </cell>
          <cell r="C264" t="str">
            <v>Waste - Other adjustments (+ or -) Value Chosen</v>
          </cell>
          <cell r="D264" t="str">
            <v>£m</v>
          </cell>
          <cell r="E264" t="str">
            <v>Periodic Review 2014</v>
          </cell>
          <cell r="F264" t="str">
            <v>Run 9z: post-Board DDs</v>
          </cell>
          <cell r="G264" t="str">
            <v>Final versions of Draft Determinations including decisions from Ofwat Board.</v>
          </cell>
          <cell r="H264" t="str">
            <v>Latest</v>
          </cell>
          <cell r="I264">
            <v>0</v>
          </cell>
          <cell r="J264">
            <v>0</v>
          </cell>
          <cell r="K264">
            <v>0</v>
          </cell>
          <cell r="L264">
            <v>0</v>
          </cell>
          <cell r="M264">
            <v>0</v>
          </cell>
          <cell r="N264">
            <v>0</v>
          </cell>
        </row>
        <row r="265">
          <cell r="B265" t="str">
            <v>C00050_L009</v>
          </cell>
          <cell r="C265" t="str">
            <v>SIM adjustment as £m - water</v>
          </cell>
          <cell r="D265" t="str">
            <v>£m</v>
          </cell>
          <cell r="E265" t="str">
            <v>Periodic Review 2014</v>
          </cell>
          <cell r="F265" t="str">
            <v>Run 9z: post-Board DDs</v>
          </cell>
          <cell r="G265" t="str">
            <v>Final versions of Draft Determinations including decisions from Ofwat Board.</v>
          </cell>
          <cell r="H265" t="str">
            <v>Latest</v>
          </cell>
          <cell r="I265">
            <v>0.183425</v>
          </cell>
          <cell r="J265">
            <v>0.183425</v>
          </cell>
          <cell r="K265">
            <v>0.183425</v>
          </cell>
          <cell r="L265">
            <v>0.183425</v>
          </cell>
          <cell r="M265">
            <v>0.183425</v>
          </cell>
          <cell r="N265">
            <v>0.91712499999999997</v>
          </cell>
        </row>
        <row r="266">
          <cell r="B266" t="str">
            <v>C00050_L020</v>
          </cell>
          <cell r="C266" t="str">
            <v>Water - SIM adjustment (+ or -) Value chosen</v>
          </cell>
          <cell r="D266" t="str">
            <v>£m</v>
          </cell>
          <cell r="E266" t="str">
            <v>Periodic Review 2014</v>
          </cell>
          <cell r="F266" t="str">
            <v>Run 9z: post-Board DDs</v>
          </cell>
          <cell r="G266" t="str">
            <v>Final versions of Draft Determinations including decisions from Ofwat Board.</v>
          </cell>
          <cell r="H266" t="str">
            <v>Latest</v>
          </cell>
          <cell r="I266">
            <v>0.183425</v>
          </cell>
          <cell r="J266">
            <v>0.183425</v>
          </cell>
          <cell r="K266">
            <v>0.183425</v>
          </cell>
          <cell r="L266">
            <v>0.183425</v>
          </cell>
          <cell r="M266">
            <v>0.183425</v>
          </cell>
          <cell r="N266">
            <v>0.91712499999999997</v>
          </cell>
        </row>
        <row r="267">
          <cell r="B267" t="str">
            <v>C00052_L010</v>
          </cell>
          <cell r="C267" t="str">
            <v>Water: Annualised adjustment to 2014 price review requirement at 2012-13 prices</v>
          </cell>
          <cell r="D267" t="str">
            <v>£m</v>
          </cell>
          <cell r="E267" t="str">
            <v>Periodic Review 2014</v>
          </cell>
          <cell r="F267" t="str">
            <v>Run 9z: post-Board DDs</v>
          </cell>
          <cell r="G267" t="str">
            <v>Final versions of Draft Determinations including decisions from Ofwat Board.</v>
          </cell>
          <cell r="H267" t="str">
            <v>Latest</v>
          </cell>
          <cell r="I267">
            <v>-0.41101262269416799</v>
          </cell>
          <cell r="J267">
            <v>-0.41101262269416799</v>
          </cell>
          <cell r="K267">
            <v>-0.41101262269416799</v>
          </cell>
          <cell r="L267">
            <v>-0.41101262269416799</v>
          </cell>
          <cell r="M267">
            <v>-0.41101262269416799</v>
          </cell>
          <cell r="N267">
            <v>-2.0550631134708399</v>
          </cell>
        </row>
        <row r="268">
          <cell r="B268" t="str">
            <v>C00052_L020</v>
          </cell>
          <cell r="C268" t="str">
            <v>Water - RCM adjustment (+ or -) Value Chosen</v>
          </cell>
          <cell r="D268" t="str">
            <v>£m</v>
          </cell>
          <cell r="E268" t="str">
            <v>Periodic Review 2014</v>
          </cell>
          <cell r="F268" t="str">
            <v>Run 9z: post-Board DDs</v>
          </cell>
          <cell r="G268" t="str">
            <v>Final versions of Draft Determinations including decisions from Ofwat Board.</v>
          </cell>
          <cell r="H268" t="str">
            <v>Latest</v>
          </cell>
          <cell r="I268">
            <v>-0.41101262269416799</v>
          </cell>
          <cell r="J268">
            <v>-0.41101262269416799</v>
          </cell>
          <cell r="K268">
            <v>-0.41101262269416799</v>
          </cell>
          <cell r="L268">
            <v>-0.41101262269416799</v>
          </cell>
          <cell r="M268">
            <v>-0.41101262269416799</v>
          </cell>
          <cell r="N268">
            <v>-2.0550631134708399</v>
          </cell>
        </row>
        <row r="269">
          <cell r="B269" t="str">
            <v>BC40000_L011</v>
          </cell>
          <cell r="C269" t="str">
            <v>Total adjusted water operating expenditure incentive revenue allowance</v>
          </cell>
          <cell r="D269" t="str">
            <v>£m</v>
          </cell>
          <cell r="E269" t="str">
            <v>Periodic Review 2014</v>
          </cell>
          <cell r="F269" t="str">
            <v>Run 9z: post-Board DDs</v>
          </cell>
          <cell r="G269" t="str">
            <v>Final versions of Draft Determinations including decisions from Ofwat Board.</v>
          </cell>
          <cell r="H269" t="str">
            <v>Latest</v>
          </cell>
          <cell r="I269">
            <v>0</v>
          </cell>
          <cell r="J269">
            <v>0</v>
          </cell>
          <cell r="K269">
            <v>0</v>
          </cell>
          <cell r="L269">
            <v>0</v>
          </cell>
          <cell r="M269">
            <v>0</v>
          </cell>
          <cell r="N269">
            <v>0</v>
          </cell>
        </row>
        <row r="270">
          <cell r="B270" t="str">
            <v>BC40000_L020</v>
          </cell>
          <cell r="C270" t="str">
            <v>Water - Opex incentive allowance (+ only) Value chosen</v>
          </cell>
          <cell r="D270" t="str">
            <v>£m</v>
          </cell>
          <cell r="E270" t="str">
            <v>Periodic Review 2014</v>
          </cell>
          <cell r="F270" t="str">
            <v>Run 9z: post-Board DDs</v>
          </cell>
          <cell r="G270" t="str">
            <v>Final versions of Draft Determinations including decisions from Ofwat Board.</v>
          </cell>
          <cell r="H270" t="str">
            <v>Latest</v>
          </cell>
          <cell r="I270">
            <v>0</v>
          </cell>
          <cell r="J270">
            <v>0</v>
          </cell>
          <cell r="K270">
            <v>0</v>
          </cell>
          <cell r="L270">
            <v>0</v>
          </cell>
          <cell r="M270">
            <v>0</v>
          </cell>
          <cell r="N270">
            <v>0</v>
          </cell>
        </row>
        <row r="271">
          <cell r="B271" t="str">
            <v>C00054_L012</v>
          </cell>
          <cell r="C271" t="str">
            <v>Water: Future value of ex post revenue adjustment of prior year annual adjustments (2012-13 prices)</v>
          </cell>
          <cell r="D271" t="str">
            <v>£m</v>
          </cell>
          <cell r="E271" t="str">
            <v>Periodic Review 2014</v>
          </cell>
          <cell r="F271" t="str">
            <v>Run 9z: post-Board DDs</v>
          </cell>
          <cell r="G271" t="str">
            <v>Final versions of Draft Determinations including decisions from Ofwat Board.</v>
          </cell>
          <cell r="H271" t="str">
            <v>Latest</v>
          </cell>
          <cell r="I271">
            <v>-0.32252046654262501</v>
          </cell>
          <cell r="J271">
            <v>-0.32252046654262501</v>
          </cell>
          <cell r="K271">
            <v>-0.32252046654262501</v>
          </cell>
          <cell r="L271">
            <v>-0.32252046654262501</v>
          </cell>
          <cell r="M271">
            <v>-0.32252046654262501</v>
          </cell>
          <cell r="N271">
            <v>-1.6126023327131249</v>
          </cell>
        </row>
        <row r="272">
          <cell r="B272" t="str">
            <v>C00054_L020</v>
          </cell>
          <cell r="C272" t="str">
            <v>Water - CIS adjustment (+ or -) Value Chosen</v>
          </cell>
          <cell r="D272" t="str">
            <v>£m</v>
          </cell>
          <cell r="E272" t="str">
            <v>Periodic Review 2014</v>
          </cell>
          <cell r="F272" t="str">
            <v>Run 9z: post-Board DDs</v>
          </cell>
          <cell r="G272" t="str">
            <v>Final versions of Draft Determinations including decisions from Ofwat Board.</v>
          </cell>
          <cell r="H272" t="str">
            <v>Latest</v>
          </cell>
          <cell r="I272">
            <v>-0.32252046654262501</v>
          </cell>
          <cell r="J272">
            <v>-0.32252046654262501</v>
          </cell>
          <cell r="K272">
            <v>-0.32252046654262501</v>
          </cell>
          <cell r="L272">
            <v>-0.32252046654262501</v>
          </cell>
          <cell r="M272">
            <v>-0.32252046654262501</v>
          </cell>
          <cell r="N272">
            <v>-1.6126023327131249</v>
          </cell>
        </row>
        <row r="273">
          <cell r="B273" t="str">
            <v>C00578_L012</v>
          </cell>
          <cell r="C273" t="str">
            <v>Water: Future value of ex post revenue adjustment of prior year annual adjustments (applied in single year, unprofiled) (2012-13 prices)</v>
          </cell>
          <cell r="D273" t="str">
            <v>£m</v>
          </cell>
          <cell r="E273" t="str">
            <v>Periodic Review 2014</v>
          </cell>
          <cell r="F273" t="str">
            <v>Run 9z: post-Board DDs</v>
          </cell>
          <cell r="G273" t="str">
            <v>Final versions of Draft Determinations including decisions from Ofwat Board.</v>
          </cell>
          <cell r="H273" t="str">
            <v>Latest</v>
          </cell>
          <cell r="I273" t="str">
            <v/>
          </cell>
          <cell r="J273" t="str">
            <v/>
          </cell>
          <cell r="K273" t="str">
            <v/>
          </cell>
          <cell r="L273" t="str">
            <v/>
          </cell>
          <cell r="M273" t="str">
            <v/>
          </cell>
          <cell r="N273">
            <v>0</v>
          </cell>
        </row>
        <row r="274">
          <cell r="B274" t="str">
            <v>C00129_L020</v>
          </cell>
          <cell r="C274" t="str">
            <v>Water - Tax refinancing benefit clawback (- only) Value Chosen</v>
          </cell>
          <cell r="D274" t="str">
            <v>£m</v>
          </cell>
          <cell r="E274" t="str">
            <v>Periodic Review 2014</v>
          </cell>
          <cell r="F274" t="str">
            <v>Run 9z: post-Board DDs</v>
          </cell>
          <cell r="G274" t="str">
            <v>Final versions of Draft Determinations including decisions from Ofwat Board.</v>
          </cell>
          <cell r="H274" t="str">
            <v>Latest</v>
          </cell>
          <cell r="I274">
            <v>0</v>
          </cell>
          <cell r="J274">
            <v>0</v>
          </cell>
          <cell r="K274">
            <v>0</v>
          </cell>
          <cell r="L274">
            <v>0</v>
          </cell>
          <cell r="M274">
            <v>0</v>
          </cell>
          <cell r="N274">
            <v>0</v>
          </cell>
        </row>
        <row r="275">
          <cell r="B275" t="str">
            <v>C00600_L020</v>
          </cell>
          <cell r="C275" t="str">
            <v>Water - Other tax adjustments (+ or -) Value Chosen</v>
          </cell>
          <cell r="D275" t="str">
            <v>£m</v>
          </cell>
          <cell r="E275" t="str">
            <v>Periodic Review 2014</v>
          </cell>
          <cell r="F275" t="str">
            <v>Run 9z: post-Board DDs</v>
          </cell>
          <cell r="G275" t="str">
            <v>Final versions of Draft Determinations including decisions from Ofwat Board.</v>
          </cell>
          <cell r="H275" t="str">
            <v>Latest</v>
          </cell>
          <cell r="I275">
            <v>0</v>
          </cell>
          <cell r="J275">
            <v>0</v>
          </cell>
          <cell r="K275">
            <v>0</v>
          </cell>
          <cell r="L275">
            <v>0</v>
          </cell>
          <cell r="M275">
            <v>0</v>
          </cell>
          <cell r="N275">
            <v>0</v>
          </cell>
        </row>
        <row r="276">
          <cell r="B276" t="str">
            <v>C00128_L020</v>
          </cell>
          <cell r="C276" t="str">
            <v>Water - Equity injection clawback (- only) Value Chosen</v>
          </cell>
          <cell r="D276" t="str">
            <v>£m</v>
          </cell>
          <cell r="E276" t="str">
            <v>Periodic Review 2014</v>
          </cell>
          <cell r="F276" t="str">
            <v>Run 9z: post-Board DDs</v>
          </cell>
          <cell r="G276" t="str">
            <v>Final versions of Draft Determinations including decisions from Ofwat Board.</v>
          </cell>
          <cell r="H276" t="str">
            <v>Latest</v>
          </cell>
          <cell r="I276">
            <v>0</v>
          </cell>
          <cell r="J276">
            <v>0</v>
          </cell>
          <cell r="K276">
            <v>0</v>
          </cell>
          <cell r="L276">
            <v>0</v>
          </cell>
          <cell r="M276">
            <v>0</v>
          </cell>
          <cell r="N276">
            <v>0</v>
          </cell>
        </row>
        <row r="277">
          <cell r="B277" t="str">
            <v>C00601_L020</v>
          </cell>
          <cell r="C277" t="str">
            <v>Water - Other adjustments (+ or -) Value Chosen</v>
          </cell>
          <cell r="D277" t="str">
            <v>£m</v>
          </cell>
          <cell r="E277" t="str">
            <v>Periodic Review 2014</v>
          </cell>
          <cell r="F277" t="str">
            <v>Run 9z: post-Board DDs</v>
          </cell>
          <cell r="G277" t="str">
            <v>Final versions of Draft Determinations including decisions from Ofwat Board.</v>
          </cell>
          <cell r="H277" t="str">
            <v>Latest</v>
          </cell>
          <cell r="I277">
            <v>0</v>
          </cell>
          <cell r="J277">
            <v>0</v>
          </cell>
          <cell r="K277">
            <v>0</v>
          </cell>
          <cell r="L277">
            <v>0</v>
          </cell>
          <cell r="M277">
            <v>0</v>
          </cell>
          <cell r="N277">
            <v>0</v>
          </cell>
        </row>
        <row r="278">
          <cell r="B278" t="str">
            <v>C00051_L009</v>
          </cell>
          <cell r="C278" t="str">
            <v>SIM adjustment as £m - sewerage</v>
          </cell>
          <cell r="D278" t="str">
            <v>£m</v>
          </cell>
          <cell r="E278" t="str">
            <v>Periodic Review 2014</v>
          </cell>
          <cell r="F278" t="str">
            <v>Run 9z: post-Board DDs</v>
          </cell>
          <cell r="G278" t="str">
            <v>Final versions of Draft Determinations including decisions from Ofwat Board.</v>
          </cell>
          <cell r="H278" t="str">
            <v>Latest</v>
          </cell>
          <cell r="I278" t="str">
            <v/>
          </cell>
          <cell r="J278" t="str">
            <v/>
          </cell>
          <cell r="K278" t="str">
            <v/>
          </cell>
          <cell r="L278" t="str">
            <v/>
          </cell>
          <cell r="M278" t="str">
            <v/>
          </cell>
          <cell r="N278">
            <v>0</v>
          </cell>
        </row>
        <row r="279">
          <cell r="B279" t="str">
            <v>C00051_L020</v>
          </cell>
          <cell r="C279" t="str">
            <v>Waste - SIM adjustment (+ or -) Value Chosen</v>
          </cell>
          <cell r="D279" t="str">
            <v>£m</v>
          </cell>
          <cell r="E279" t="str">
            <v>Periodic Review 2014</v>
          </cell>
          <cell r="F279" t="str">
            <v>Run 9z: post-Board DDs</v>
          </cell>
          <cell r="G279" t="str">
            <v>Final versions of Draft Determinations including decisions from Ofwat Board.</v>
          </cell>
          <cell r="H279" t="str">
            <v>Latest</v>
          </cell>
          <cell r="I279">
            <v>0</v>
          </cell>
          <cell r="J279">
            <v>0</v>
          </cell>
          <cell r="K279">
            <v>0</v>
          </cell>
          <cell r="L279">
            <v>0</v>
          </cell>
          <cell r="M279">
            <v>0</v>
          </cell>
          <cell r="N279">
            <v>0</v>
          </cell>
        </row>
        <row r="280">
          <cell r="B280" t="str">
            <v>C00053_L010</v>
          </cell>
          <cell r="C280" t="str">
            <v>Sewerage: Annualised adjustment to 2014 price review requirement at 2012-13 prices</v>
          </cell>
          <cell r="D280" t="str">
            <v>£m</v>
          </cell>
          <cell r="E280" t="str">
            <v>Periodic Review 2014</v>
          </cell>
          <cell r="F280" t="str">
            <v>Run 9z: post-Board DDs</v>
          </cell>
          <cell r="G280" t="str">
            <v>Final versions of Draft Determinations including decisions from Ofwat Board.</v>
          </cell>
          <cell r="H280" t="str">
            <v>Latest</v>
          </cell>
          <cell r="I280">
            <v>0</v>
          </cell>
          <cell r="J280">
            <v>0</v>
          </cell>
          <cell r="K280">
            <v>0</v>
          </cell>
          <cell r="L280">
            <v>0</v>
          </cell>
          <cell r="M280">
            <v>0</v>
          </cell>
          <cell r="N280">
            <v>0</v>
          </cell>
        </row>
        <row r="281">
          <cell r="B281" t="str">
            <v>C00053_L020</v>
          </cell>
          <cell r="C281" t="str">
            <v>Waste - RCM adjustment (+ or -) Value Chosen</v>
          </cell>
          <cell r="D281" t="str">
            <v>£m</v>
          </cell>
          <cell r="E281" t="str">
            <v>Periodic Review 2014</v>
          </cell>
          <cell r="F281" t="str">
            <v>Run 9z: post-Board DDs</v>
          </cell>
          <cell r="G281" t="str">
            <v>Final versions of Draft Determinations including decisions from Ofwat Board.</v>
          </cell>
          <cell r="H281" t="str">
            <v>Latest</v>
          </cell>
          <cell r="I281">
            <v>0</v>
          </cell>
          <cell r="J281">
            <v>0</v>
          </cell>
          <cell r="K281">
            <v>0</v>
          </cell>
          <cell r="L281">
            <v>0</v>
          </cell>
          <cell r="M281">
            <v>0</v>
          </cell>
          <cell r="N281">
            <v>0</v>
          </cell>
        </row>
        <row r="282">
          <cell r="B282" t="str">
            <v>BC40010_L011</v>
          </cell>
          <cell r="C282" t="str">
            <v>Total adjusted sewerage operating expenditure incentive revenue allowance</v>
          </cell>
          <cell r="D282" t="str">
            <v>£m</v>
          </cell>
          <cell r="E282" t="str">
            <v>Periodic Review 2014</v>
          </cell>
          <cell r="F282" t="str">
            <v>Run 9z: post-Board DDs</v>
          </cell>
          <cell r="G282" t="str">
            <v>Final versions of Draft Determinations including decisions from Ofwat Board.</v>
          </cell>
          <cell r="H282" t="str">
            <v>Latest</v>
          </cell>
          <cell r="I282">
            <v>0</v>
          </cell>
          <cell r="J282">
            <v>0</v>
          </cell>
          <cell r="K282">
            <v>0</v>
          </cell>
          <cell r="L282">
            <v>0</v>
          </cell>
          <cell r="M282">
            <v>0</v>
          </cell>
          <cell r="N282">
            <v>0</v>
          </cell>
        </row>
        <row r="283">
          <cell r="B283" t="str">
            <v>BC40010_L020</v>
          </cell>
          <cell r="C283" t="str">
            <v>Waste - Opex incentive allowance (+ only) Value Chosen</v>
          </cell>
          <cell r="D283" t="str">
            <v>£m</v>
          </cell>
          <cell r="E283" t="str">
            <v>Periodic Review 2014</v>
          </cell>
          <cell r="F283" t="str">
            <v>Run 9z: post-Board DDs</v>
          </cell>
          <cell r="G283" t="str">
            <v>Final versions of Draft Determinations including decisions from Ofwat Board.</v>
          </cell>
          <cell r="H283" t="str">
            <v>Latest</v>
          </cell>
          <cell r="I283">
            <v>0</v>
          </cell>
          <cell r="J283">
            <v>0</v>
          </cell>
          <cell r="K283">
            <v>0</v>
          </cell>
          <cell r="L283">
            <v>0</v>
          </cell>
          <cell r="M283">
            <v>0</v>
          </cell>
          <cell r="N283">
            <v>0</v>
          </cell>
        </row>
        <row r="284">
          <cell r="B284" t="str">
            <v>C00055_L012</v>
          </cell>
          <cell r="C284" t="str">
            <v>Sewerage: Future value of ex post revenue adjustment of prior year annual adjustments (2012-13 prices)</v>
          </cell>
          <cell r="D284" t="str">
            <v>£m</v>
          </cell>
          <cell r="E284" t="str">
            <v>Periodic Review 2014</v>
          </cell>
          <cell r="F284" t="str">
            <v>Run 9z: post-Board DDs</v>
          </cell>
          <cell r="G284" t="str">
            <v>Final versions of Draft Determinations including decisions from Ofwat Board.</v>
          </cell>
          <cell r="H284" t="str">
            <v>Latest</v>
          </cell>
          <cell r="I284">
            <v>0</v>
          </cell>
          <cell r="J284">
            <v>0</v>
          </cell>
          <cell r="K284">
            <v>0</v>
          </cell>
          <cell r="L284">
            <v>0</v>
          </cell>
          <cell r="M284">
            <v>0</v>
          </cell>
          <cell r="N284">
            <v>0</v>
          </cell>
        </row>
        <row r="285">
          <cell r="B285" t="str">
            <v>C00055_L020</v>
          </cell>
          <cell r="C285" t="str">
            <v>Waste - CIS adjustment (+ or -) Value Chosen</v>
          </cell>
          <cell r="D285" t="str">
            <v>£m</v>
          </cell>
          <cell r="E285" t="str">
            <v>Periodic Review 2014</v>
          </cell>
          <cell r="F285" t="str">
            <v>Run 9z: post-Board DDs</v>
          </cell>
          <cell r="G285" t="str">
            <v>Final versions of Draft Determinations including decisions from Ofwat Board.</v>
          </cell>
          <cell r="H285" t="str">
            <v>Latest</v>
          </cell>
          <cell r="I285">
            <v>0</v>
          </cell>
          <cell r="J285">
            <v>0</v>
          </cell>
          <cell r="K285">
            <v>0</v>
          </cell>
          <cell r="L285">
            <v>0</v>
          </cell>
          <cell r="M285">
            <v>0</v>
          </cell>
          <cell r="N285">
            <v>0</v>
          </cell>
        </row>
        <row r="286">
          <cell r="B286" t="str">
            <v>C00585_L012</v>
          </cell>
          <cell r="C286" t="str">
            <v>Sewerage: Future value of ex post revenue adjustment of prior year annual adjustments (applied in single year, unprofiled) (2012-13 prices)</v>
          </cell>
          <cell r="D286" t="str">
            <v>£m</v>
          </cell>
          <cell r="E286" t="str">
            <v>Periodic Review 2014</v>
          </cell>
          <cell r="F286" t="str">
            <v>Run 9z: post-Board DDs</v>
          </cell>
          <cell r="G286" t="str">
            <v>Final versions of Draft Determinations including decisions from Ofwat Board.</v>
          </cell>
          <cell r="H286" t="str">
            <v>Latest</v>
          </cell>
          <cell r="I286" t="str">
            <v/>
          </cell>
          <cell r="J286" t="str">
            <v/>
          </cell>
          <cell r="K286" t="str">
            <v/>
          </cell>
          <cell r="L286" t="str">
            <v/>
          </cell>
          <cell r="M286" t="str">
            <v/>
          </cell>
          <cell r="N286">
            <v>0</v>
          </cell>
        </row>
        <row r="287">
          <cell r="B287" t="str">
            <v>C00132_L020</v>
          </cell>
          <cell r="C287" t="str">
            <v>Waste - Tax refinancing benefit clawback (- only) Value Chosen</v>
          </cell>
          <cell r="D287" t="str">
            <v>£m</v>
          </cell>
          <cell r="E287" t="str">
            <v>Periodic Review 2014</v>
          </cell>
          <cell r="F287" t="str">
            <v>Run 9z: post-Board DDs</v>
          </cell>
          <cell r="G287" t="str">
            <v>Final versions of Draft Determinations including decisions from Ofwat Board.</v>
          </cell>
          <cell r="H287" t="str">
            <v>Latest</v>
          </cell>
          <cell r="I287">
            <v>0</v>
          </cell>
          <cell r="J287">
            <v>0</v>
          </cell>
          <cell r="K287">
            <v>0</v>
          </cell>
          <cell r="L287">
            <v>0</v>
          </cell>
          <cell r="M287">
            <v>0</v>
          </cell>
          <cell r="N287">
            <v>0</v>
          </cell>
        </row>
        <row r="288">
          <cell r="B288" t="str">
            <v>C00602_L020</v>
          </cell>
          <cell r="C288" t="str">
            <v>Waste - Other tax adjustments (+ or -) Value Chosen</v>
          </cell>
          <cell r="D288" t="str">
            <v>£m</v>
          </cell>
          <cell r="E288" t="str">
            <v>Periodic Review 2014</v>
          </cell>
          <cell r="F288" t="str">
            <v>Run 9z: post-Board DDs</v>
          </cell>
          <cell r="G288" t="str">
            <v>Final versions of Draft Determinations including decisions from Ofwat Board.</v>
          </cell>
          <cell r="H288" t="str">
            <v>Latest</v>
          </cell>
          <cell r="I288">
            <v>0</v>
          </cell>
          <cell r="J288">
            <v>0</v>
          </cell>
          <cell r="K288">
            <v>0</v>
          </cell>
          <cell r="L288">
            <v>0</v>
          </cell>
          <cell r="M288">
            <v>0</v>
          </cell>
          <cell r="N288">
            <v>0</v>
          </cell>
        </row>
        <row r="289">
          <cell r="B289" t="str">
            <v>C00131_L020</v>
          </cell>
          <cell r="C289" t="str">
            <v>Waste - Equity injection clawback adjustment (+ or -) Value Chosen</v>
          </cell>
          <cell r="D289" t="str">
            <v>£m</v>
          </cell>
          <cell r="E289" t="str">
            <v>Periodic Review 2014</v>
          </cell>
          <cell r="F289" t="str">
            <v>Run 9z: post-Board DDs</v>
          </cell>
          <cell r="G289" t="str">
            <v>Final versions of Draft Determinations including decisions from Ofwat Board.</v>
          </cell>
          <cell r="H289" t="str">
            <v>Latest</v>
          </cell>
          <cell r="I289">
            <v>0</v>
          </cell>
          <cell r="J289">
            <v>0</v>
          </cell>
          <cell r="K289">
            <v>0</v>
          </cell>
          <cell r="L289">
            <v>0</v>
          </cell>
          <cell r="M289">
            <v>0</v>
          </cell>
          <cell r="N289">
            <v>0</v>
          </cell>
        </row>
        <row r="290">
          <cell r="B290" t="str">
            <v>C00603_L020</v>
          </cell>
          <cell r="C290" t="str">
            <v>Waste - Other adjustments (+ or -) Value Chosen</v>
          </cell>
          <cell r="D290" t="str">
            <v>£m</v>
          </cell>
          <cell r="E290" t="str">
            <v>Periodic Review 2014</v>
          </cell>
          <cell r="F290" t="str">
            <v>Run 9z: post-Board DDs</v>
          </cell>
          <cell r="G290" t="str">
            <v>Final versions of Draft Determinations including decisions from Ofwat Board.</v>
          </cell>
          <cell r="H290" t="str">
            <v>Latest</v>
          </cell>
          <cell r="I290">
            <v>0</v>
          </cell>
          <cell r="J290">
            <v>0</v>
          </cell>
          <cell r="K290">
            <v>0</v>
          </cell>
          <cell r="L290">
            <v>0</v>
          </cell>
          <cell r="M290">
            <v>0</v>
          </cell>
          <cell r="N290">
            <v>0</v>
          </cell>
        </row>
        <row r="291">
          <cell r="B291" t="str">
            <v>C00050_L009</v>
          </cell>
          <cell r="C291" t="str">
            <v>SIM adjustment as £m - water</v>
          </cell>
          <cell r="D291" t="str">
            <v>£m</v>
          </cell>
          <cell r="E291" t="str">
            <v>Periodic Review 2014</v>
          </cell>
          <cell r="F291" t="str">
            <v>Run 9z: post-Board DDs</v>
          </cell>
          <cell r="G291" t="str">
            <v>Final versions of Draft Determinations including decisions from Ofwat Board.</v>
          </cell>
          <cell r="H291" t="str">
            <v>Latest</v>
          </cell>
          <cell r="I291">
            <v>-1.4408030000000001</v>
          </cell>
          <cell r="J291">
            <v>-1.4408030000000001</v>
          </cell>
          <cell r="K291">
            <v>-1.4408030000000001</v>
          </cell>
          <cell r="L291">
            <v>-1.4408030000000001</v>
          </cell>
          <cell r="M291">
            <v>-1.4408030000000001</v>
          </cell>
          <cell r="N291">
            <v>-7.2040150000000001</v>
          </cell>
        </row>
        <row r="292">
          <cell r="B292" t="str">
            <v>C00050_L020</v>
          </cell>
          <cell r="C292" t="str">
            <v>Water - SIM adjustment (+ or -) Value chosen</v>
          </cell>
          <cell r="D292" t="str">
            <v>£m</v>
          </cell>
          <cell r="E292" t="str">
            <v>Periodic Review 2014</v>
          </cell>
          <cell r="F292" t="str">
            <v>Run 9z: post-Board DDs</v>
          </cell>
          <cell r="G292" t="str">
            <v>Final versions of Draft Determinations including decisions from Ofwat Board.</v>
          </cell>
          <cell r="H292" t="str">
            <v>Latest</v>
          </cell>
          <cell r="I292">
            <v>-1.4408030000000001</v>
          </cell>
          <cell r="J292">
            <v>-1.4408030000000001</v>
          </cell>
          <cell r="K292">
            <v>-1.4408030000000001</v>
          </cell>
          <cell r="L292">
            <v>-1.4408030000000001</v>
          </cell>
          <cell r="M292">
            <v>-1.4408030000000001</v>
          </cell>
          <cell r="N292">
            <v>-7.2040150000000001</v>
          </cell>
        </row>
        <row r="293">
          <cell r="B293" t="str">
            <v>C00052_L010</v>
          </cell>
          <cell r="C293" t="str">
            <v>Water: Annualised adjustment to 2014 price review requirement at 2012-13 prices</v>
          </cell>
          <cell r="D293" t="str">
            <v>£m</v>
          </cell>
          <cell r="E293" t="str">
            <v>Periodic Review 2014</v>
          </cell>
          <cell r="F293" t="str">
            <v>Run 9z: post-Board DDs</v>
          </cell>
          <cell r="G293" t="str">
            <v>Final versions of Draft Determinations including decisions from Ofwat Board.</v>
          </cell>
          <cell r="H293" t="str">
            <v>Latest</v>
          </cell>
          <cell r="I293">
            <v>4.0282198554160598</v>
          </cell>
          <cell r="J293">
            <v>4.0282198554160598</v>
          </cell>
          <cell r="K293">
            <v>4.0282198554160598</v>
          </cell>
          <cell r="L293">
            <v>4.0282198554160598</v>
          </cell>
          <cell r="M293">
            <v>4.0282198554160598</v>
          </cell>
          <cell r="N293">
            <v>20.141099277080301</v>
          </cell>
        </row>
        <row r="294">
          <cell r="B294" t="str">
            <v>C00052_L020</v>
          </cell>
          <cell r="C294" t="str">
            <v>Water - RCM adjustment (+ or -) Value Chosen</v>
          </cell>
          <cell r="D294" t="str">
            <v>£m</v>
          </cell>
          <cell r="E294" t="str">
            <v>Periodic Review 2014</v>
          </cell>
          <cell r="F294" t="str">
            <v>Run 9z: post-Board DDs</v>
          </cell>
          <cell r="G294" t="str">
            <v>Final versions of Draft Determinations including decisions from Ofwat Board.</v>
          </cell>
          <cell r="H294" t="str">
            <v>Latest</v>
          </cell>
          <cell r="I294">
            <v>4.0282198554160598</v>
          </cell>
          <cell r="J294">
            <v>4.0282198554160598</v>
          </cell>
          <cell r="K294">
            <v>4.0282198554160598</v>
          </cell>
          <cell r="L294">
            <v>4.0282198554160598</v>
          </cell>
          <cell r="M294">
            <v>4.0282198554160598</v>
          </cell>
          <cell r="N294">
            <v>20.141099277080301</v>
          </cell>
        </row>
        <row r="295">
          <cell r="B295" t="str">
            <v>BC40000_L011</v>
          </cell>
          <cell r="C295" t="str">
            <v>Total adjusted water operating expenditure incentive revenue allowance</v>
          </cell>
          <cell r="D295" t="str">
            <v>£m</v>
          </cell>
          <cell r="E295" t="str">
            <v>Periodic Review 2014</v>
          </cell>
          <cell r="F295" t="str">
            <v>Run 9z: post-Board DDs</v>
          </cell>
          <cell r="G295" t="str">
            <v>Final versions of Draft Determinations including decisions from Ofwat Board.</v>
          </cell>
          <cell r="H295" t="str">
            <v>Latest</v>
          </cell>
          <cell r="I295">
            <v>3.6778549384328301</v>
          </cell>
          <cell r="J295">
            <v>0</v>
          </cell>
          <cell r="K295">
            <v>0</v>
          </cell>
          <cell r="L295">
            <v>0</v>
          </cell>
          <cell r="M295">
            <v>0</v>
          </cell>
          <cell r="N295">
            <v>3.6778549384328301</v>
          </cell>
        </row>
        <row r="296">
          <cell r="B296" t="str">
            <v>BC40000_L020</v>
          </cell>
          <cell r="C296" t="str">
            <v>Water - Opex incentive allowance (+ only) Value chosen</v>
          </cell>
          <cell r="D296" t="str">
            <v>£m</v>
          </cell>
          <cell r="E296" t="str">
            <v>Periodic Review 2014</v>
          </cell>
          <cell r="F296" t="str">
            <v>Run 9z: post-Board DDs</v>
          </cell>
          <cell r="G296" t="str">
            <v>Final versions of Draft Determinations including decisions from Ofwat Board.</v>
          </cell>
          <cell r="H296" t="str">
            <v>Latest</v>
          </cell>
          <cell r="I296">
            <v>3.6778549384328301</v>
          </cell>
          <cell r="J296">
            <v>0</v>
          </cell>
          <cell r="K296">
            <v>0</v>
          </cell>
          <cell r="L296">
            <v>0</v>
          </cell>
          <cell r="M296">
            <v>0</v>
          </cell>
          <cell r="N296">
            <v>3.6778549384328301</v>
          </cell>
        </row>
        <row r="297">
          <cell r="B297" t="str">
            <v>C00054_L012</v>
          </cell>
          <cell r="C297" t="str">
            <v>Water: Future value of ex post revenue adjustment of prior year annual adjustments (2012-13 prices)</v>
          </cell>
          <cell r="D297" t="str">
            <v>£m</v>
          </cell>
          <cell r="E297" t="str">
            <v>Periodic Review 2014</v>
          </cell>
          <cell r="F297" t="str">
            <v>Run 9z: post-Board DDs</v>
          </cell>
          <cell r="G297" t="str">
            <v>Final versions of Draft Determinations including decisions from Ofwat Board.</v>
          </cell>
          <cell r="H297" t="str">
            <v>Latest</v>
          </cell>
          <cell r="I297">
            <v>-1.64225258203389</v>
          </cell>
          <cell r="J297">
            <v>-1.64225258203389</v>
          </cell>
          <cell r="K297">
            <v>-1.64225258203389</v>
          </cell>
          <cell r="L297">
            <v>-1.64225258203389</v>
          </cell>
          <cell r="M297">
            <v>-1.64225258203389</v>
          </cell>
          <cell r="N297">
            <v>-8.2112629101694505</v>
          </cell>
        </row>
        <row r="298">
          <cell r="B298" t="str">
            <v>C00054_L020</v>
          </cell>
          <cell r="C298" t="str">
            <v>Water - CIS adjustment (+ or -) Value Chosen</v>
          </cell>
          <cell r="D298" t="str">
            <v>£m</v>
          </cell>
          <cell r="E298" t="str">
            <v>Periodic Review 2014</v>
          </cell>
          <cell r="F298" t="str">
            <v>Run 9z: post-Board DDs</v>
          </cell>
          <cell r="G298" t="str">
            <v>Final versions of Draft Determinations including decisions from Ofwat Board.</v>
          </cell>
          <cell r="H298" t="str">
            <v>Latest</v>
          </cell>
          <cell r="I298">
            <v>-1.64225258203389</v>
          </cell>
          <cell r="J298">
            <v>-1.64225258203389</v>
          </cell>
          <cell r="K298">
            <v>-1.64225258203389</v>
          </cell>
          <cell r="L298">
            <v>-1.64225258203389</v>
          </cell>
          <cell r="M298">
            <v>-1.64225258203389</v>
          </cell>
          <cell r="N298">
            <v>-8.2112629101694505</v>
          </cell>
        </row>
        <row r="299">
          <cell r="B299" t="str">
            <v>C00578_L012</v>
          </cell>
          <cell r="C299" t="str">
            <v>Water: Future value of ex post revenue adjustment of prior year annual adjustments (applied in single year, unprofiled) (2012-13 prices)</v>
          </cell>
          <cell r="D299" t="str">
            <v>£m</v>
          </cell>
          <cell r="E299" t="str">
            <v>Periodic Review 2014</v>
          </cell>
          <cell r="F299" t="str">
            <v>Run 9z: post-Board DDs</v>
          </cell>
          <cell r="G299" t="str">
            <v>Final versions of Draft Determinations including decisions from Ofwat Board.</v>
          </cell>
          <cell r="H299" t="str">
            <v>Latest</v>
          </cell>
          <cell r="I299" t="str">
            <v/>
          </cell>
          <cell r="J299" t="str">
            <v/>
          </cell>
          <cell r="K299" t="str">
            <v/>
          </cell>
          <cell r="L299" t="str">
            <v/>
          </cell>
          <cell r="M299" t="str">
            <v/>
          </cell>
          <cell r="N299">
            <v>0</v>
          </cell>
        </row>
        <row r="300">
          <cell r="B300" t="str">
            <v>C00129_L020</v>
          </cell>
          <cell r="C300" t="str">
            <v>Water - Tax refinancing benefit clawback (- only) Value Chosen</v>
          </cell>
          <cell r="D300" t="str">
            <v>£m</v>
          </cell>
          <cell r="E300" t="str">
            <v>Periodic Review 2014</v>
          </cell>
          <cell r="F300" t="str">
            <v>Run 9z: post-Board DDs</v>
          </cell>
          <cell r="G300" t="str">
            <v>Final versions of Draft Determinations including decisions from Ofwat Board.</v>
          </cell>
          <cell r="H300" t="str">
            <v>Latest</v>
          </cell>
          <cell r="I300">
            <v>0</v>
          </cell>
          <cell r="J300">
            <v>0</v>
          </cell>
          <cell r="K300">
            <v>0</v>
          </cell>
          <cell r="L300">
            <v>0</v>
          </cell>
          <cell r="M300">
            <v>0</v>
          </cell>
          <cell r="N300">
            <v>0</v>
          </cell>
        </row>
        <row r="301">
          <cell r="B301" t="str">
            <v>C00600_L020</v>
          </cell>
          <cell r="C301" t="str">
            <v>Water - Other tax adjustments (+ or -) Value Chosen</v>
          </cell>
          <cell r="D301" t="str">
            <v>£m</v>
          </cell>
          <cell r="E301" t="str">
            <v>Periodic Review 2014</v>
          </cell>
          <cell r="F301" t="str">
            <v>Run 9z: post-Board DDs</v>
          </cell>
          <cell r="G301" t="str">
            <v>Final versions of Draft Determinations including decisions from Ofwat Board.</v>
          </cell>
          <cell r="H301" t="str">
            <v>Latest</v>
          </cell>
          <cell r="I301">
            <v>0</v>
          </cell>
          <cell r="J301">
            <v>0</v>
          </cell>
          <cell r="K301">
            <v>0</v>
          </cell>
          <cell r="L301">
            <v>0</v>
          </cell>
          <cell r="M301">
            <v>0</v>
          </cell>
          <cell r="N301">
            <v>0</v>
          </cell>
        </row>
        <row r="302">
          <cell r="B302" t="str">
            <v>C00128_L020</v>
          </cell>
          <cell r="C302" t="str">
            <v>Water - Equity injection clawback (- only) Value Chosen</v>
          </cell>
          <cell r="D302" t="str">
            <v>£m</v>
          </cell>
          <cell r="E302" t="str">
            <v>Periodic Review 2014</v>
          </cell>
          <cell r="F302" t="str">
            <v>Run 9z: post-Board DDs</v>
          </cell>
          <cell r="G302" t="str">
            <v>Final versions of Draft Determinations including decisions from Ofwat Board.</v>
          </cell>
          <cell r="H302" t="str">
            <v>Latest</v>
          </cell>
          <cell r="I302">
            <v>-2.0988663861608501</v>
          </cell>
          <cell r="J302">
            <v>0</v>
          </cell>
          <cell r="K302">
            <v>0</v>
          </cell>
          <cell r="L302">
            <v>0</v>
          </cell>
          <cell r="M302">
            <v>0</v>
          </cell>
          <cell r="N302">
            <v>-2.0988663861608501</v>
          </cell>
        </row>
        <row r="303">
          <cell r="B303" t="str">
            <v>C00601_L020</v>
          </cell>
          <cell r="C303" t="str">
            <v>Water - Other adjustments (+ or -) Value Chosen</v>
          </cell>
          <cell r="D303" t="str">
            <v>£m</v>
          </cell>
          <cell r="E303" t="str">
            <v>Periodic Review 2014</v>
          </cell>
          <cell r="F303" t="str">
            <v>Run 9z: post-Board DDs</v>
          </cell>
          <cell r="G303" t="str">
            <v>Final versions of Draft Determinations including decisions from Ofwat Board.</v>
          </cell>
          <cell r="H303" t="str">
            <v>Latest</v>
          </cell>
          <cell r="I303">
            <v>0</v>
          </cell>
          <cell r="J303">
            <v>0</v>
          </cell>
          <cell r="K303">
            <v>0</v>
          </cell>
          <cell r="L303">
            <v>0</v>
          </cell>
          <cell r="M303">
            <v>0</v>
          </cell>
          <cell r="N303">
            <v>0</v>
          </cell>
        </row>
        <row r="304">
          <cell r="B304" t="str">
            <v>C00051_L009</v>
          </cell>
          <cell r="C304" t="str">
            <v>SIM adjustment as £m - sewerage</v>
          </cell>
          <cell r="D304" t="str">
            <v>£m</v>
          </cell>
          <cell r="E304" t="str">
            <v>Periodic Review 2014</v>
          </cell>
          <cell r="F304" t="str">
            <v>Run 9z: post-Board DDs</v>
          </cell>
          <cell r="G304" t="str">
            <v>Final versions of Draft Determinations including decisions from Ofwat Board.</v>
          </cell>
          <cell r="H304" t="str">
            <v>Latest</v>
          </cell>
          <cell r="I304" t="str">
            <v/>
          </cell>
          <cell r="J304" t="str">
            <v/>
          </cell>
          <cell r="K304" t="str">
            <v/>
          </cell>
          <cell r="L304" t="str">
            <v/>
          </cell>
          <cell r="M304" t="str">
            <v/>
          </cell>
          <cell r="N304">
            <v>0</v>
          </cell>
        </row>
        <row r="305">
          <cell r="B305" t="str">
            <v>C00051_L020</v>
          </cell>
          <cell r="C305" t="str">
            <v>Waste - SIM adjustment (+ or -) Value Chosen</v>
          </cell>
          <cell r="D305" t="str">
            <v>£m</v>
          </cell>
          <cell r="E305" t="str">
            <v>Periodic Review 2014</v>
          </cell>
          <cell r="F305" t="str">
            <v>Run 9z: post-Board DDs</v>
          </cell>
          <cell r="G305" t="str">
            <v>Final versions of Draft Determinations including decisions from Ofwat Board.</v>
          </cell>
          <cell r="H305" t="str">
            <v>Latest</v>
          </cell>
          <cell r="I305">
            <v>0</v>
          </cell>
          <cell r="J305">
            <v>0</v>
          </cell>
          <cell r="K305">
            <v>0</v>
          </cell>
          <cell r="L305">
            <v>0</v>
          </cell>
          <cell r="M305">
            <v>0</v>
          </cell>
          <cell r="N305">
            <v>0</v>
          </cell>
        </row>
        <row r="306">
          <cell r="B306" t="str">
            <v>C00053_L010</v>
          </cell>
          <cell r="C306" t="str">
            <v>Sewerage: Annualised adjustment to 2014 price review requirement at 2012-13 prices</v>
          </cell>
          <cell r="D306" t="str">
            <v>£m</v>
          </cell>
          <cell r="E306" t="str">
            <v>Periodic Review 2014</v>
          </cell>
          <cell r="F306" t="str">
            <v>Run 9z: post-Board DDs</v>
          </cell>
          <cell r="G306" t="str">
            <v>Final versions of Draft Determinations including decisions from Ofwat Board.</v>
          </cell>
          <cell r="H306" t="str">
            <v>Latest</v>
          </cell>
          <cell r="I306">
            <v>0</v>
          </cell>
          <cell r="J306">
            <v>0</v>
          </cell>
          <cell r="K306">
            <v>0</v>
          </cell>
          <cell r="L306">
            <v>0</v>
          </cell>
          <cell r="M306">
            <v>0</v>
          </cell>
          <cell r="N306">
            <v>0</v>
          </cell>
        </row>
        <row r="307">
          <cell r="B307" t="str">
            <v>C00053_L020</v>
          </cell>
          <cell r="C307" t="str">
            <v>Waste - RCM adjustment (+ or -) Value Chosen</v>
          </cell>
          <cell r="D307" t="str">
            <v>£m</v>
          </cell>
          <cell r="E307" t="str">
            <v>Periodic Review 2014</v>
          </cell>
          <cell r="F307" t="str">
            <v>Run 9z: post-Board DDs</v>
          </cell>
          <cell r="G307" t="str">
            <v>Final versions of Draft Determinations including decisions from Ofwat Board.</v>
          </cell>
          <cell r="H307" t="str">
            <v>Latest</v>
          </cell>
          <cell r="I307">
            <v>0</v>
          </cell>
          <cell r="J307">
            <v>0</v>
          </cell>
          <cell r="K307">
            <v>0</v>
          </cell>
          <cell r="L307">
            <v>0</v>
          </cell>
          <cell r="M307">
            <v>0</v>
          </cell>
          <cell r="N307">
            <v>0</v>
          </cell>
        </row>
        <row r="308">
          <cell r="B308" t="str">
            <v>BC40010_L011</v>
          </cell>
          <cell r="C308" t="str">
            <v>Total adjusted sewerage operating expenditure incentive revenue allowance</v>
          </cell>
          <cell r="D308" t="str">
            <v>£m</v>
          </cell>
          <cell r="E308" t="str">
            <v>Periodic Review 2014</v>
          </cell>
          <cell r="F308" t="str">
            <v>Run 9z: post-Board DDs</v>
          </cell>
          <cell r="G308" t="str">
            <v>Final versions of Draft Determinations including decisions from Ofwat Board.</v>
          </cell>
          <cell r="H308" t="str">
            <v>Latest</v>
          </cell>
          <cell r="I308">
            <v>0</v>
          </cell>
          <cell r="J308">
            <v>0</v>
          </cell>
          <cell r="K308">
            <v>0</v>
          </cell>
          <cell r="L308">
            <v>0</v>
          </cell>
          <cell r="M308">
            <v>0</v>
          </cell>
          <cell r="N308">
            <v>0</v>
          </cell>
        </row>
        <row r="309">
          <cell r="B309" t="str">
            <v>BC40010_L020</v>
          </cell>
          <cell r="C309" t="str">
            <v>Waste - Opex incentive allowance (+ only) Value Chosen</v>
          </cell>
          <cell r="D309" t="str">
            <v>£m</v>
          </cell>
          <cell r="E309" t="str">
            <v>Periodic Review 2014</v>
          </cell>
          <cell r="F309" t="str">
            <v>Run 9z: post-Board DDs</v>
          </cell>
          <cell r="G309" t="str">
            <v>Final versions of Draft Determinations including decisions from Ofwat Board.</v>
          </cell>
          <cell r="H309" t="str">
            <v>Latest</v>
          </cell>
          <cell r="I309">
            <v>0</v>
          </cell>
          <cell r="J309">
            <v>0</v>
          </cell>
          <cell r="K309">
            <v>0</v>
          </cell>
          <cell r="L309">
            <v>0</v>
          </cell>
          <cell r="M309">
            <v>0</v>
          </cell>
          <cell r="N309">
            <v>0</v>
          </cell>
        </row>
        <row r="310">
          <cell r="B310" t="str">
            <v>C00055_L012</v>
          </cell>
          <cell r="C310" t="str">
            <v>Sewerage: Future value of ex post revenue adjustment of prior year annual adjustments (2012-13 prices)</v>
          </cell>
          <cell r="D310" t="str">
            <v>£m</v>
          </cell>
          <cell r="E310" t="str">
            <v>Periodic Review 2014</v>
          </cell>
          <cell r="F310" t="str">
            <v>Run 9z: post-Board DDs</v>
          </cell>
          <cell r="G310" t="str">
            <v>Final versions of Draft Determinations including decisions from Ofwat Board.</v>
          </cell>
          <cell r="H310" t="str">
            <v>Latest</v>
          </cell>
          <cell r="I310">
            <v>0</v>
          </cell>
          <cell r="J310">
            <v>0</v>
          </cell>
          <cell r="K310">
            <v>0</v>
          </cell>
          <cell r="L310">
            <v>0</v>
          </cell>
          <cell r="M310">
            <v>0</v>
          </cell>
          <cell r="N310">
            <v>0</v>
          </cell>
        </row>
        <row r="311">
          <cell r="B311" t="str">
            <v>C00055_L020</v>
          </cell>
          <cell r="C311" t="str">
            <v>Waste - CIS adjustment (+ or -) Value Chosen</v>
          </cell>
          <cell r="D311" t="str">
            <v>£m</v>
          </cell>
          <cell r="E311" t="str">
            <v>Periodic Review 2014</v>
          </cell>
          <cell r="F311" t="str">
            <v>Run 9z: post-Board DDs</v>
          </cell>
          <cell r="G311" t="str">
            <v>Final versions of Draft Determinations including decisions from Ofwat Board.</v>
          </cell>
          <cell r="H311" t="str">
            <v>Latest</v>
          </cell>
          <cell r="I311">
            <v>0</v>
          </cell>
          <cell r="J311">
            <v>0</v>
          </cell>
          <cell r="K311">
            <v>0</v>
          </cell>
          <cell r="L311">
            <v>0</v>
          </cell>
          <cell r="M311">
            <v>0</v>
          </cell>
          <cell r="N311">
            <v>0</v>
          </cell>
        </row>
        <row r="312">
          <cell r="B312" t="str">
            <v>C00585_L012</v>
          </cell>
          <cell r="C312" t="str">
            <v>Sewerage: Future value of ex post revenue adjustment of prior year annual adjustments (applied in single year, unprofiled) (2012-13 prices)</v>
          </cell>
          <cell r="D312" t="str">
            <v>£m</v>
          </cell>
          <cell r="E312" t="str">
            <v>Periodic Review 2014</v>
          </cell>
          <cell r="F312" t="str">
            <v>Run 9z: post-Board DDs</v>
          </cell>
          <cell r="G312" t="str">
            <v>Final versions of Draft Determinations including decisions from Ofwat Board.</v>
          </cell>
          <cell r="H312" t="str">
            <v>Latest</v>
          </cell>
          <cell r="I312" t="str">
            <v/>
          </cell>
          <cell r="J312" t="str">
            <v/>
          </cell>
          <cell r="K312" t="str">
            <v/>
          </cell>
          <cell r="L312" t="str">
            <v/>
          </cell>
          <cell r="M312" t="str">
            <v/>
          </cell>
          <cell r="N312">
            <v>0</v>
          </cell>
        </row>
        <row r="313">
          <cell r="B313" t="str">
            <v>C00132_L020</v>
          </cell>
          <cell r="C313" t="str">
            <v>Waste - Tax refinancing benefit clawback (- only) Value Chosen</v>
          </cell>
          <cell r="D313" t="str">
            <v>£m</v>
          </cell>
          <cell r="E313" t="str">
            <v>Periodic Review 2014</v>
          </cell>
          <cell r="F313" t="str">
            <v>Run 9z: post-Board DDs</v>
          </cell>
          <cell r="G313" t="str">
            <v>Final versions of Draft Determinations including decisions from Ofwat Board.</v>
          </cell>
          <cell r="H313" t="str">
            <v>Latest</v>
          </cell>
          <cell r="I313">
            <v>0</v>
          </cell>
          <cell r="J313">
            <v>0</v>
          </cell>
          <cell r="K313">
            <v>0</v>
          </cell>
          <cell r="L313">
            <v>0</v>
          </cell>
          <cell r="M313">
            <v>0</v>
          </cell>
          <cell r="N313">
            <v>0</v>
          </cell>
        </row>
        <row r="314">
          <cell r="B314" t="str">
            <v>C00602_L020</v>
          </cell>
          <cell r="C314" t="str">
            <v>Waste - Other tax adjustments (+ or -) Value Chosen</v>
          </cell>
          <cell r="D314" t="str">
            <v>£m</v>
          </cell>
          <cell r="E314" t="str">
            <v>Periodic Review 2014</v>
          </cell>
          <cell r="F314" t="str">
            <v>Run 9z: post-Board DDs</v>
          </cell>
          <cell r="G314" t="str">
            <v>Final versions of Draft Determinations including decisions from Ofwat Board.</v>
          </cell>
          <cell r="H314" t="str">
            <v>Latest</v>
          </cell>
          <cell r="I314">
            <v>0</v>
          </cell>
          <cell r="J314">
            <v>0</v>
          </cell>
          <cell r="K314">
            <v>0</v>
          </cell>
          <cell r="L314">
            <v>0</v>
          </cell>
          <cell r="M314">
            <v>0</v>
          </cell>
          <cell r="N314">
            <v>0</v>
          </cell>
        </row>
        <row r="315">
          <cell r="B315" t="str">
            <v>C00131_L020</v>
          </cell>
          <cell r="C315" t="str">
            <v>Waste - Equity injection clawback adjustment (+ or -) Value Chosen</v>
          </cell>
          <cell r="D315" t="str">
            <v>£m</v>
          </cell>
          <cell r="E315" t="str">
            <v>Periodic Review 2014</v>
          </cell>
          <cell r="F315" t="str">
            <v>Run 9z: post-Board DDs</v>
          </cell>
          <cell r="G315" t="str">
            <v>Final versions of Draft Determinations including decisions from Ofwat Board.</v>
          </cell>
          <cell r="H315" t="str">
            <v>Latest</v>
          </cell>
          <cell r="I315">
            <v>0</v>
          </cell>
          <cell r="J315">
            <v>0</v>
          </cell>
          <cell r="K315">
            <v>0</v>
          </cell>
          <cell r="L315">
            <v>0</v>
          </cell>
          <cell r="M315">
            <v>0</v>
          </cell>
          <cell r="N315">
            <v>0</v>
          </cell>
        </row>
        <row r="316">
          <cell r="B316" t="str">
            <v>C00603_L020</v>
          </cell>
          <cell r="C316" t="str">
            <v>Waste - Other adjustments (+ or -) Value Chosen</v>
          </cell>
          <cell r="D316" t="str">
            <v>£m</v>
          </cell>
          <cell r="E316" t="str">
            <v>Periodic Review 2014</v>
          </cell>
          <cell r="F316" t="str">
            <v>Run 9z: post-Board DDs</v>
          </cell>
          <cell r="G316" t="str">
            <v>Final versions of Draft Determinations including decisions from Ofwat Board.</v>
          </cell>
          <cell r="H316" t="str">
            <v>Latest</v>
          </cell>
          <cell r="I316">
            <v>0</v>
          </cell>
          <cell r="J316">
            <v>0</v>
          </cell>
          <cell r="K316">
            <v>0</v>
          </cell>
          <cell r="L316">
            <v>0</v>
          </cell>
          <cell r="M316">
            <v>0</v>
          </cell>
          <cell r="N316">
            <v>0</v>
          </cell>
        </row>
        <row r="317">
          <cell r="B317" t="str">
            <v>C00050_L009</v>
          </cell>
          <cell r="C317" t="str">
            <v>SIM adjustment as £m - water</v>
          </cell>
          <cell r="D317" t="str">
            <v>£m</v>
          </cell>
          <cell r="E317" t="str">
            <v>Periodic Review 2014</v>
          </cell>
          <cell r="F317" t="str">
            <v>Run 9z: post-Board DDs</v>
          </cell>
          <cell r="G317" t="str">
            <v>Final versions of Draft Determinations including decisions from Ofwat Board.</v>
          </cell>
          <cell r="H317" t="str">
            <v>Latest</v>
          </cell>
          <cell r="I317">
            <v>0.56621992179475</v>
          </cell>
          <cell r="J317">
            <v>0.56621992179475</v>
          </cell>
          <cell r="K317">
            <v>0.56621992179475</v>
          </cell>
          <cell r="L317">
            <v>0.56621992179475</v>
          </cell>
          <cell r="M317">
            <v>0.56621992179475</v>
          </cell>
          <cell r="N317">
            <v>2.8310996089737501</v>
          </cell>
        </row>
        <row r="318">
          <cell r="B318" t="str">
            <v>C00050_L020</v>
          </cell>
          <cell r="C318" t="str">
            <v>Water - SIM adjustment (+ or -) Value chosen</v>
          </cell>
          <cell r="D318" t="str">
            <v>£m</v>
          </cell>
          <cell r="E318" t="str">
            <v>Periodic Review 2014</v>
          </cell>
          <cell r="F318" t="str">
            <v>Run 9z: post-Board DDs</v>
          </cell>
          <cell r="G318" t="str">
            <v>Final versions of Draft Determinations including decisions from Ofwat Board.</v>
          </cell>
          <cell r="H318" t="str">
            <v>Latest</v>
          </cell>
          <cell r="I318">
            <v>0.56621992179475</v>
          </cell>
          <cell r="J318">
            <v>0.56621992179475</v>
          </cell>
          <cell r="K318">
            <v>0.56621992179475</v>
          </cell>
          <cell r="L318">
            <v>0.56621992179475</v>
          </cell>
          <cell r="M318">
            <v>0.56621992179475</v>
          </cell>
          <cell r="N318">
            <v>2.8310996089737501</v>
          </cell>
        </row>
        <row r="319">
          <cell r="B319" t="str">
            <v>C00052_L010</v>
          </cell>
          <cell r="C319" t="str">
            <v>Water: Annualised adjustment to 2014 price review requirement at 2012-13 prices</v>
          </cell>
          <cell r="D319" t="str">
            <v>£m</v>
          </cell>
          <cell r="E319" t="str">
            <v>Periodic Review 2014</v>
          </cell>
          <cell r="F319" t="str">
            <v>Run 9z: post-Board DDs</v>
          </cell>
          <cell r="G319" t="str">
            <v>Final versions of Draft Determinations including decisions from Ofwat Board.</v>
          </cell>
          <cell r="H319" t="str">
            <v>Latest</v>
          </cell>
          <cell r="I319">
            <v>2.1200498043912699</v>
          </cell>
          <cell r="J319">
            <v>2.1200498043912699</v>
          </cell>
          <cell r="K319">
            <v>2.1200498043912699</v>
          </cell>
          <cell r="L319">
            <v>2.1200498043912699</v>
          </cell>
          <cell r="M319">
            <v>2.1200498043912699</v>
          </cell>
          <cell r="N319">
            <v>10.600249021956349</v>
          </cell>
        </row>
        <row r="320">
          <cell r="B320" t="str">
            <v>C00052_L020</v>
          </cell>
          <cell r="C320" t="str">
            <v>Water - RCM adjustment (+ or -) Value Chosen</v>
          </cell>
          <cell r="D320" t="str">
            <v>£m</v>
          </cell>
          <cell r="E320" t="str">
            <v>Periodic Review 2014</v>
          </cell>
          <cell r="F320" t="str">
            <v>Run 9z: post-Board DDs</v>
          </cell>
          <cell r="G320" t="str">
            <v>Final versions of Draft Determinations including decisions from Ofwat Board.</v>
          </cell>
          <cell r="H320" t="str">
            <v>Latest</v>
          </cell>
          <cell r="I320">
            <v>2.1200498043912699</v>
          </cell>
          <cell r="J320">
            <v>2.1200498043912699</v>
          </cell>
          <cell r="K320">
            <v>2.1200498043912699</v>
          </cell>
          <cell r="L320">
            <v>2.1200498043912699</v>
          </cell>
          <cell r="M320">
            <v>2.1200498043912699</v>
          </cell>
          <cell r="N320">
            <v>10.600249021956349</v>
          </cell>
        </row>
        <row r="321">
          <cell r="B321" t="str">
            <v>BC40000_L011</v>
          </cell>
          <cell r="C321" t="str">
            <v>Total adjusted water operating expenditure incentive revenue allowance</v>
          </cell>
          <cell r="D321" t="str">
            <v>£m</v>
          </cell>
          <cell r="E321" t="str">
            <v>Periodic Review 2014</v>
          </cell>
          <cell r="F321" t="str">
            <v>Run 9z: post-Board DDs</v>
          </cell>
          <cell r="G321" t="str">
            <v>Final versions of Draft Determinations including decisions from Ofwat Board.</v>
          </cell>
          <cell r="H321" t="str">
            <v>Latest</v>
          </cell>
          <cell r="I321">
            <v>3.0569311844956402</v>
          </cell>
          <cell r="J321">
            <v>1.14273871058688</v>
          </cell>
          <cell r="K321">
            <v>0.36981311592848798</v>
          </cell>
          <cell r="L321">
            <v>0.36981311592848798</v>
          </cell>
          <cell r="M321">
            <v>0</v>
          </cell>
          <cell r="N321">
            <v>4.9392961269394959</v>
          </cell>
        </row>
        <row r="322">
          <cell r="B322" t="str">
            <v>BC40000_L020</v>
          </cell>
          <cell r="C322" t="str">
            <v>Water - Opex incentive allowance (+ only) Value chosen</v>
          </cell>
          <cell r="D322" t="str">
            <v>£m</v>
          </cell>
          <cell r="E322" t="str">
            <v>Periodic Review 2014</v>
          </cell>
          <cell r="F322" t="str">
            <v>Run 9z: post-Board DDs</v>
          </cell>
          <cell r="G322" t="str">
            <v>Final versions of Draft Determinations including decisions from Ofwat Board.</v>
          </cell>
          <cell r="H322" t="str">
            <v>Latest</v>
          </cell>
          <cell r="I322">
            <v>3.0569311844956402</v>
          </cell>
          <cell r="J322">
            <v>1.14273871058688</v>
          </cell>
          <cell r="K322">
            <v>0.36981311592848798</v>
          </cell>
          <cell r="L322">
            <v>0.36981311592848798</v>
          </cell>
          <cell r="M322">
            <v>0</v>
          </cell>
          <cell r="N322">
            <v>4.9392961269394959</v>
          </cell>
        </row>
        <row r="323">
          <cell r="B323" t="str">
            <v>C00054_L012</v>
          </cell>
          <cell r="C323" t="str">
            <v>Water: Future value of ex post revenue adjustment of prior year annual adjustments (2012-13 prices)</v>
          </cell>
          <cell r="D323" t="str">
            <v>£m</v>
          </cell>
          <cell r="E323" t="str">
            <v>Periodic Review 2014</v>
          </cell>
          <cell r="F323" t="str">
            <v>Run 9z: post-Board DDs</v>
          </cell>
          <cell r="G323" t="str">
            <v>Final versions of Draft Determinations including decisions from Ofwat Board.</v>
          </cell>
          <cell r="H323" t="str">
            <v>Latest</v>
          </cell>
          <cell r="I323">
            <v>-4.2574661372379703</v>
          </cell>
          <cell r="J323">
            <v>0</v>
          </cell>
          <cell r="K323">
            <v>0</v>
          </cell>
          <cell r="L323">
            <v>0</v>
          </cell>
          <cell r="M323">
            <v>0</v>
          </cell>
          <cell r="N323">
            <v>-4.2574661372379703</v>
          </cell>
        </row>
        <row r="324">
          <cell r="B324" t="str">
            <v>C00054_L020</v>
          </cell>
          <cell r="C324" t="str">
            <v>Water - CIS adjustment (+ or -) Value Chosen</v>
          </cell>
          <cell r="D324" t="str">
            <v>£m</v>
          </cell>
          <cell r="E324" t="str">
            <v>Periodic Review 2014</v>
          </cell>
          <cell r="F324" t="str">
            <v>Run 9z: post-Board DDs</v>
          </cell>
          <cell r="G324" t="str">
            <v>Final versions of Draft Determinations including decisions from Ofwat Board.</v>
          </cell>
          <cell r="H324" t="str">
            <v>Latest</v>
          </cell>
          <cell r="I324">
            <v>-4.2574661372379703</v>
          </cell>
          <cell r="J324">
            <v>0</v>
          </cell>
          <cell r="K324">
            <v>0</v>
          </cell>
          <cell r="L324">
            <v>0</v>
          </cell>
          <cell r="M324">
            <v>0</v>
          </cell>
          <cell r="N324">
            <v>-4.2574661372379703</v>
          </cell>
        </row>
        <row r="325">
          <cell r="B325" t="str">
            <v>C00578_L012</v>
          </cell>
          <cell r="C325" t="str">
            <v>Water: Future value of ex post revenue adjustment of prior year annual adjustments (applied in single year, unprofiled) (2012-13 prices)</v>
          </cell>
          <cell r="D325" t="str">
            <v>£m</v>
          </cell>
          <cell r="E325" t="str">
            <v>Periodic Review 2014</v>
          </cell>
          <cell r="F325" t="str">
            <v>Run 9z: post-Board DDs</v>
          </cell>
          <cell r="G325" t="str">
            <v>Final versions of Draft Determinations including decisions from Ofwat Board.</v>
          </cell>
          <cell r="H325" t="str">
            <v>Latest</v>
          </cell>
          <cell r="I325" t="str">
            <v/>
          </cell>
          <cell r="J325" t="str">
            <v/>
          </cell>
          <cell r="K325" t="str">
            <v/>
          </cell>
          <cell r="L325" t="str">
            <v/>
          </cell>
          <cell r="M325" t="str">
            <v/>
          </cell>
          <cell r="N325">
            <v>0</v>
          </cell>
        </row>
        <row r="326">
          <cell r="B326" t="str">
            <v>C00129_L020</v>
          </cell>
          <cell r="C326" t="str">
            <v>Water - Tax refinancing benefit clawback (- only) Value Chosen</v>
          </cell>
          <cell r="D326" t="str">
            <v>£m</v>
          </cell>
          <cell r="E326" t="str">
            <v>Periodic Review 2014</v>
          </cell>
          <cell r="F326" t="str">
            <v>Run 9z: post-Board DDs</v>
          </cell>
          <cell r="G326" t="str">
            <v>Final versions of Draft Determinations including decisions from Ofwat Board.</v>
          </cell>
          <cell r="H326" t="str">
            <v>Latest</v>
          </cell>
          <cell r="I326">
            <v>0</v>
          </cell>
          <cell r="J326">
            <v>0</v>
          </cell>
          <cell r="K326">
            <v>0</v>
          </cell>
          <cell r="L326">
            <v>0</v>
          </cell>
          <cell r="M326">
            <v>0</v>
          </cell>
          <cell r="N326">
            <v>0</v>
          </cell>
        </row>
        <row r="327">
          <cell r="B327" t="str">
            <v>C00600_L020</v>
          </cell>
          <cell r="C327" t="str">
            <v>Water - Other tax adjustments (+ or -) Value Chosen</v>
          </cell>
          <cell r="D327" t="str">
            <v>£m</v>
          </cell>
          <cell r="E327" t="str">
            <v>Periodic Review 2014</v>
          </cell>
          <cell r="F327" t="str">
            <v>Run 9z: post-Board DDs</v>
          </cell>
          <cell r="G327" t="str">
            <v>Final versions of Draft Determinations including decisions from Ofwat Board.</v>
          </cell>
          <cell r="H327" t="str">
            <v>Latest</v>
          </cell>
          <cell r="I327">
            <v>0</v>
          </cell>
          <cell r="J327">
            <v>0</v>
          </cell>
          <cell r="K327">
            <v>0</v>
          </cell>
          <cell r="L327">
            <v>0</v>
          </cell>
          <cell r="M327">
            <v>0</v>
          </cell>
          <cell r="N327">
            <v>0</v>
          </cell>
        </row>
        <row r="328">
          <cell r="B328" t="str">
            <v>C00128_L020</v>
          </cell>
          <cell r="C328" t="str">
            <v>Water - Equity injection clawback (- only) Value Chosen</v>
          </cell>
          <cell r="D328" t="str">
            <v>£m</v>
          </cell>
          <cell r="E328" t="str">
            <v>Periodic Review 2014</v>
          </cell>
          <cell r="F328" t="str">
            <v>Run 9z: post-Board DDs</v>
          </cell>
          <cell r="G328" t="str">
            <v>Final versions of Draft Determinations including decisions from Ofwat Board.</v>
          </cell>
          <cell r="H328" t="str">
            <v>Latest</v>
          </cell>
          <cell r="I328">
            <v>0</v>
          </cell>
          <cell r="J328">
            <v>0</v>
          </cell>
          <cell r="K328">
            <v>0</v>
          </cell>
          <cell r="L328">
            <v>0</v>
          </cell>
          <cell r="M328">
            <v>0</v>
          </cell>
          <cell r="N328">
            <v>0</v>
          </cell>
        </row>
        <row r="329">
          <cell r="B329" t="str">
            <v>C00601_L020</v>
          </cell>
          <cell r="C329" t="str">
            <v>Water - Other adjustments (+ or -) Value Chosen</v>
          </cell>
          <cell r="D329" t="str">
            <v>£m</v>
          </cell>
          <cell r="E329" t="str">
            <v>Periodic Review 2014</v>
          </cell>
          <cell r="F329" t="str">
            <v>Run 9z: post-Board DDs</v>
          </cell>
          <cell r="G329" t="str">
            <v>Final versions of Draft Determinations including decisions from Ofwat Board.</v>
          </cell>
          <cell r="H329" t="str">
            <v>Latest</v>
          </cell>
          <cell r="I329">
            <v>0</v>
          </cell>
          <cell r="J329">
            <v>0</v>
          </cell>
          <cell r="K329">
            <v>0</v>
          </cell>
          <cell r="L329">
            <v>0</v>
          </cell>
          <cell r="M329">
            <v>0</v>
          </cell>
          <cell r="N329">
            <v>0</v>
          </cell>
        </row>
        <row r="330">
          <cell r="B330" t="str">
            <v>C00051_L009</v>
          </cell>
          <cell r="C330" t="str">
            <v>SIM adjustment as £m - sewerage</v>
          </cell>
          <cell r="D330" t="str">
            <v>£m</v>
          </cell>
          <cell r="E330" t="str">
            <v>Periodic Review 2014</v>
          </cell>
          <cell r="F330" t="str">
            <v>Run 9z: post-Board DDs</v>
          </cell>
          <cell r="G330" t="str">
            <v>Final versions of Draft Determinations including decisions from Ofwat Board.</v>
          </cell>
          <cell r="H330" t="str">
            <v>Latest</v>
          </cell>
          <cell r="I330" t="str">
            <v/>
          </cell>
          <cell r="J330" t="str">
            <v/>
          </cell>
          <cell r="K330" t="str">
            <v/>
          </cell>
          <cell r="L330" t="str">
            <v/>
          </cell>
          <cell r="M330" t="str">
            <v/>
          </cell>
          <cell r="N330">
            <v>0</v>
          </cell>
        </row>
        <row r="331">
          <cell r="B331" t="str">
            <v>C00051_L020</v>
          </cell>
          <cell r="C331" t="str">
            <v>Waste - SIM adjustment (+ or -) Value Chosen</v>
          </cell>
          <cell r="D331" t="str">
            <v>£m</v>
          </cell>
          <cell r="E331" t="str">
            <v>Periodic Review 2014</v>
          </cell>
          <cell r="F331" t="str">
            <v>Run 9z: post-Board DDs</v>
          </cell>
          <cell r="G331" t="str">
            <v>Final versions of Draft Determinations including decisions from Ofwat Board.</v>
          </cell>
          <cell r="H331" t="str">
            <v>Latest</v>
          </cell>
          <cell r="I331">
            <v>0</v>
          </cell>
          <cell r="J331">
            <v>0</v>
          </cell>
          <cell r="K331">
            <v>0</v>
          </cell>
          <cell r="L331">
            <v>0</v>
          </cell>
          <cell r="M331">
            <v>0</v>
          </cell>
          <cell r="N331">
            <v>0</v>
          </cell>
        </row>
        <row r="332">
          <cell r="B332" t="str">
            <v>C00053_L010</v>
          </cell>
          <cell r="C332" t="str">
            <v>Sewerage: Annualised adjustment to 2014 price review requirement at 2012-13 prices</v>
          </cell>
          <cell r="D332" t="str">
            <v>£m</v>
          </cell>
          <cell r="E332" t="str">
            <v>Periodic Review 2014</v>
          </cell>
          <cell r="F332" t="str">
            <v>Run 9z: post-Board DDs</v>
          </cell>
          <cell r="G332" t="str">
            <v>Final versions of Draft Determinations including decisions from Ofwat Board.</v>
          </cell>
          <cell r="H332" t="str">
            <v>Latest</v>
          </cell>
          <cell r="I332">
            <v>0</v>
          </cell>
          <cell r="J332">
            <v>0</v>
          </cell>
          <cell r="K332">
            <v>0</v>
          </cell>
          <cell r="L332">
            <v>0</v>
          </cell>
          <cell r="M332">
            <v>0</v>
          </cell>
          <cell r="N332">
            <v>0</v>
          </cell>
        </row>
        <row r="333">
          <cell r="B333" t="str">
            <v>C00053_L020</v>
          </cell>
          <cell r="C333" t="str">
            <v>Waste - RCM adjustment (+ or -) Value Chosen</v>
          </cell>
          <cell r="D333" t="str">
            <v>£m</v>
          </cell>
          <cell r="E333" t="str">
            <v>Periodic Review 2014</v>
          </cell>
          <cell r="F333" t="str">
            <v>Run 9z: post-Board DDs</v>
          </cell>
          <cell r="G333" t="str">
            <v>Final versions of Draft Determinations including decisions from Ofwat Board.</v>
          </cell>
          <cell r="H333" t="str">
            <v>Latest</v>
          </cell>
          <cell r="I333">
            <v>0</v>
          </cell>
          <cell r="J333">
            <v>0</v>
          </cell>
          <cell r="K333">
            <v>0</v>
          </cell>
          <cell r="L333">
            <v>0</v>
          </cell>
          <cell r="M333">
            <v>0</v>
          </cell>
          <cell r="N333">
            <v>0</v>
          </cell>
        </row>
        <row r="334">
          <cell r="B334" t="str">
            <v>BC40010_L011</v>
          </cell>
          <cell r="C334" t="str">
            <v>Total adjusted sewerage operating expenditure incentive revenue allowance</v>
          </cell>
          <cell r="D334" t="str">
            <v>£m</v>
          </cell>
          <cell r="E334" t="str">
            <v>Periodic Review 2014</v>
          </cell>
          <cell r="F334" t="str">
            <v>Run 9z: post-Board DDs</v>
          </cell>
          <cell r="G334" t="str">
            <v>Final versions of Draft Determinations including decisions from Ofwat Board.</v>
          </cell>
          <cell r="H334" t="str">
            <v>Latest</v>
          </cell>
          <cell r="I334">
            <v>0</v>
          </cell>
          <cell r="J334">
            <v>0</v>
          </cell>
          <cell r="K334">
            <v>0</v>
          </cell>
          <cell r="L334">
            <v>0</v>
          </cell>
          <cell r="M334">
            <v>0</v>
          </cell>
          <cell r="N334">
            <v>0</v>
          </cell>
        </row>
        <row r="335">
          <cell r="B335" t="str">
            <v>BC40010_L020</v>
          </cell>
          <cell r="C335" t="str">
            <v>Waste - Opex incentive allowance (+ only) Value Chosen</v>
          </cell>
          <cell r="D335" t="str">
            <v>£m</v>
          </cell>
          <cell r="E335" t="str">
            <v>Periodic Review 2014</v>
          </cell>
          <cell r="F335" t="str">
            <v>Run 9z: post-Board DDs</v>
          </cell>
          <cell r="G335" t="str">
            <v>Final versions of Draft Determinations including decisions from Ofwat Board.</v>
          </cell>
          <cell r="H335" t="str">
            <v>Latest</v>
          </cell>
          <cell r="I335">
            <v>0</v>
          </cell>
          <cell r="J335">
            <v>0</v>
          </cell>
          <cell r="K335">
            <v>0</v>
          </cell>
          <cell r="L335">
            <v>0</v>
          </cell>
          <cell r="M335">
            <v>0</v>
          </cell>
          <cell r="N335">
            <v>0</v>
          </cell>
        </row>
        <row r="336">
          <cell r="B336" t="str">
            <v>C00055_L012</v>
          </cell>
          <cell r="C336" t="str">
            <v>Sewerage: Future value of ex post revenue adjustment of prior year annual adjustments (2012-13 prices)</v>
          </cell>
          <cell r="D336" t="str">
            <v>£m</v>
          </cell>
          <cell r="E336" t="str">
            <v>Periodic Review 2014</v>
          </cell>
          <cell r="F336" t="str">
            <v>Run 9z: post-Board DDs</v>
          </cell>
          <cell r="G336" t="str">
            <v>Final versions of Draft Determinations including decisions from Ofwat Board.</v>
          </cell>
          <cell r="H336" t="str">
            <v>Latest</v>
          </cell>
          <cell r="I336">
            <v>0</v>
          </cell>
          <cell r="J336">
            <v>0</v>
          </cell>
          <cell r="K336">
            <v>0</v>
          </cell>
          <cell r="L336">
            <v>0</v>
          </cell>
          <cell r="M336">
            <v>0</v>
          </cell>
          <cell r="N336">
            <v>0</v>
          </cell>
        </row>
        <row r="337">
          <cell r="B337" t="str">
            <v>C00055_L020</v>
          </cell>
          <cell r="C337" t="str">
            <v>Waste - CIS adjustment (+ or -) Value Chosen</v>
          </cell>
          <cell r="D337" t="str">
            <v>£m</v>
          </cell>
          <cell r="E337" t="str">
            <v>Periodic Review 2014</v>
          </cell>
          <cell r="F337" t="str">
            <v>Run 9z: post-Board DDs</v>
          </cell>
          <cell r="G337" t="str">
            <v>Final versions of Draft Determinations including decisions from Ofwat Board.</v>
          </cell>
          <cell r="H337" t="str">
            <v>Latest</v>
          </cell>
          <cell r="I337">
            <v>0</v>
          </cell>
          <cell r="J337">
            <v>0</v>
          </cell>
          <cell r="K337">
            <v>0</v>
          </cell>
          <cell r="L337">
            <v>0</v>
          </cell>
          <cell r="M337">
            <v>0</v>
          </cell>
          <cell r="N337">
            <v>0</v>
          </cell>
        </row>
        <row r="338">
          <cell r="B338" t="str">
            <v>C00585_L012</v>
          </cell>
          <cell r="C338" t="str">
            <v>Sewerage: Future value of ex post revenue adjustment of prior year annual adjustments (applied in single year, unprofiled) (2012-13 prices)</v>
          </cell>
          <cell r="D338" t="str">
            <v>£m</v>
          </cell>
          <cell r="E338" t="str">
            <v>Periodic Review 2014</v>
          </cell>
          <cell r="F338" t="str">
            <v>Run 9z: post-Board DDs</v>
          </cell>
          <cell r="G338" t="str">
            <v>Final versions of Draft Determinations including decisions from Ofwat Board.</v>
          </cell>
          <cell r="H338" t="str">
            <v>Latest</v>
          </cell>
          <cell r="I338" t="str">
            <v/>
          </cell>
          <cell r="J338" t="str">
            <v/>
          </cell>
          <cell r="K338" t="str">
            <v/>
          </cell>
          <cell r="L338" t="str">
            <v/>
          </cell>
          <cell r="M338" t="str">
            <v/>
          </cell>
          <cell r="N338">
            <v>0</v>
          </cell>
        </row>
        <row r="339">
          <cell r="B339" t="str">
            <v>C00132_L020</v>
          </cell>
          <cell r="C339" t="str">
            <v>Waste - Tax refinancing benefit clawback (- only) Value Chosen</v>
          </cell>
          <cell r="D339" t="str">
            <v>£m</v>
          </cell>
          <cell r="E339" t="str">
            <v>Periodic Review 2014</v>
          </cell>
          <cell r="F339" t="str">
            <v>Run 9z: post-Board DDs</v>
          </cell>
          <cell r="G339" t="str">
            <v>Final versions of Draft Determinations including decisions from Ofwat Board.</v>
          </cell>
          <cell r="H339" t="str">
            <v>Latest</v>
          </cell>
          <cell r="I339">
            <v>0</v>
          </cell>
          <cell r="J339">
            <v>0</v>
          </cell>
          <cell r="K339">
            <v>0</v>
          </cell>
          <cell r="L339">
            <v>0</v>
          </cell>
          <cell r="M339">
            <v>0</v>
          </cell>
          <cell r="N339">
            <v>0</v>
          </cell>
        </row>
        <row r="340">
          <cell r="B340" t="str">
            <v>C00602_L020</v>
          </cell>
          <cell r="C340" t="str">
            <v>Waste - Other tax adjustments (+ or -) Value Chosen</v>
          </cell>
          <cell r="D340" t="str">
            <v>£m</v>
          </cell>
          <cell r="E340" t="str">
            <v>Periodic Review 2014</v>
          </cell>
          <cell r="F340" t="str">
            <v>Run 9z: post-Board DDs</v>
          </cell>
          <cell r="G340" t="str">
            <v>Final versions of Draft Determinations including decisions from Ofwat Board.</v>
          </cell>
          <cell r="H340" t="str">
            <v>Latest</v>
          </cell>
          <cell r="I340">
            <v>0</v>
          </cell>
          <cell r="J340">
            <v>0</v>
          </cell>
          <cell r="K340">
            <v>0</v>
          </cell>
          <cell r="L340">
            <v>0</v>
          </cell>
          <cell r="M340">
            <v>0</v>
          </cell>
          <cell r="N340">
            <v>0</v>
          </cell>
        </row>
        <row r="341">
          <cell r="B341" t="str">
            <v>C00131_L020</v>
          </cell>
          <cell r="C341" t="str">
            <v>Waste - Equity injection clawback adjustment (+ or -) Value Chosen</v>
          </cell>
          <cell r="D341" t="str">
            <v>£m</v>
          </cell>
          <cell r="E341" t="str">
            <v>Periodic Review 2014</v>
          </cell>
          <cell r="F341" t="str">
            <v>Run 9z: post-Board DDs</v>
          </cell>
          <cell r="G341" t="str">
            <v>Final versions of Draft Determinations including decisions from Ofwat Board.</v>
          </cell>
          <cell r="H341" t="str">
            <v>Latest</v>
          </cell>
          <cell r="I341">
            <v>0</v>
          </cell>
          <cell r="J341">
            <v>0</v>
          </cell>
          <cell r="K341">
            <v>0</v>
          </cell>
          <cell r="L341">
            <v>0</v>
          </cell>
          <cell r="M341">
            <v>0</v>
          </cell>
          <cell r="N341">
            <v>0</v>
          </cell>
        </row>
        <row r="342">
          <cell r="B342" t="str">
            <v>C00603_L020</v>
          </cell>
          <cell r="C342" t="str">
            <v>Waste - Other adjustments (+ or -) Value Chosen</v>
          </cell>
          <cell r="D342" t="str">
            <v>£m</v>
          </cell>
          <cell r="E342" t="str">
            <v>Periodic Review 2014</v>
          </cell>
          <cell r="F342" t="str">
            <v>Run 9z: post-Board DDs</v>
          </cell>
          <cell r="G342" t="str">
            <v>Final versions of Draft Determinations including decisions from Ofwat Board.</v>
          </cell>
          <cell r="H342" t="str">
            <v>Latest</v>
          </cell>
          <cell r="I342">
            <v>0</v>
          </cell>
          <cell r="J342">
            <v>0</v>
          </cell>
          <cell r="K342">
            <v>0</v>
          </cell>
          <cell r="L342">
            <v>0</v>
          </cell>
          <cell r="M342">
            <v>0</v>
          </cell>
          <cell r="N342">
            <v>0</v>
          </cell>
        </row>
        <row r="395">
          <cell r="B395" t="str">
            <v>C00050_L009</v>
          </cell>
          <cell r="C395" t="str">
            <v>SIM adjustment as £m - water</v>
          </cell>
          <cell r="D395" t="str">
            <v>£m</v>
          </cell>
          <cell r="E395" t="str">
            <v>Periodic Review 2014</v>
          </cell>
          <cell r="F395" t="str">
            <v>Run 9z: post-Board DDs</v>
          </cell>
          <cell r="G395" t="str">
            <v>Final versions of Draft Determinations including decisions from Ofwat Board.</v>
          </cell>
          <cell r="H395" t="str">
            <v>Latest</v>
          </cell>
          <cell r="I395">
            <v>5.7731306005072598E-2</v>
          </cell>
          <cell r="J395">
            <v>5.7731306005072598E-2</v>
          </cell>
          <cell r="K395">
            <v>5.7731306005072598E-2</v>
          </cell>
          <cell r="L395">
            <v>5.7731306005072598E-2</v>
          </cell>
          <cell r="M395">
            <v>5.7731306005072598E-2</v>
          </cell>
          <cell r="N395">
            <v>0.28865653002536301</v>
          </cell>
        </row>
        <row r="396">
          <cell r="B396" t="str">
            <v>C00050_L020</v>
          </cell>
          <cell r="C396" t="str">
            <v>Water - SIM adjustment (+ or -) Value chosen</v>
          </cell>
          <cell r="D396" t="str">
            <v>£m</v>
          </cell>
          <cell r="E396" t="str">
            <v>Periodic Review 2014</v>
          </cell>
          <cell r="F396" t="str">
            <v>Run 9z: post-Board DDs</v>
          </cell>
          <cell r="G396" t="str">
            <v>Final versions of Draft Determinations including decisions from Ofwat Board.</v>
          </cell>
          <cell r="H396" t="str">
            <v>Latest</v>
          </cell>
          <cell r="I396">
            <v>5.7731306005072598E-2</v>
          </cell>
          <cell r="J396">
            <v>5.7731306005072598E-2</v>
          </cell>
          <cell r="K396">
            <v>5.7731306005072598E-2</v>
          </cell>
          <cell r="L396">
            <v>5.7731306005072598E-2</v>
          </cell>
          <cell r="M396">
            <v>5.7731306005072598E-2</v>
          </cell>
          <cell r="N396">
            <v>0.28865653002536301</v>
          </cell>
        </row>
        <row r="397">
          <cell r="B397" t="str">
            <v>C00052_L010</v>
          </cell>
          <cell r="C397" t="str">
            <v>Water: Annualised adjustment to 2014 price review requirement at 2012-13 prices</v>
          </cell>
          <cell r="D397" t="str">
            <v>£m</v>
          </cell>
          <cell r="E397" t="str">
            <v>Periodic Review 2014</v>
          </cell>
          <cell r="F397" t="str">
            <v>Run 9z: post-Board DDs</v>
          </cell>
          <cell r="G397" t="str">
            <v>Final versions of Draft Determinations including decisions from Ofwat Board.</v>
          </cell>
          <cell r="H397" t="str">
            <v>Latest</v>
          </cell>
          <cell r="I397">
            <v>1.85538749823145</v>
          </cell>
          <cell r="J397">
            <v>1.85538749823145</v>
          </cell>
          <cell r="K397">
            <v>1.85538749823145</v>
          </cell>
          <cell r="L397">
            <v>1.85538749823145</v>
          </cell>
          <cell r="M397">
            <v>1.85538749823145</v>
          </cell>
          <cell r="N397">
            <v>9.2769374911572502</v>
          </cell>
        </row>
        <row r="398">
          <cell r="B398" t="str">
            <v>C00052_L020</v>
          </cell>
          <cell r="C398" t="str">
            <v>Water - RCM adjustment (+ or -) Value Chosen</v>
          </cell>
          <cell r="D398" t="str">
            <v>£m</v>
          </cell>
          <cell r="E398" t="str">
            <v>Periodic Review 2014</v>
          </cell>
          <cell r="F398" t="str">
            <v>Run 9z: post-Board DDs</v>
          </cell>
          <cell r="G398" t="str">
            <v>Final versions of Draft Determinations including decisions from Ofwat Board.</v>
          </cell>
          <cell r="H398" t="str">
            <v>Latest</v>
          </cell>
          <cell r="I398">
            <v>1.85538749823145</v>
          </cell>
          <cell r="J398">
            <v>1.85538749823145</v>
          </cell>
          <cell r="K398">
            <v>1.85538749823145</v>
          </cell>
          <cell r="L398">
            <v>1.85538749823145</v>
          </cell>
          <cell r="M398">
            <v>1.85538749823145</v>
          </cell>
          <cell r="N398">
            <v>9.2769374911572502</v>
          </cell>
        </row>
        <row r="399">
          <cell r="B399" t="str">
            <v>BC40000_L011</v>
          </cell>
          <cell r="C399" t="str">
            <v>Total adjusted water operating expenditure incentive revenue allowance</v>
          </cell>
          <cell r="D399" t="str">
            <v>£m</v>
          </cell>
          <cell r="E399" t="str">
            <v>Periodic Review 2014</v>
          </cell>
          <cell r="F399" t="str">
            <v>Run 9z: post-Board DDs</v>
          </cell>
          <cell r="G399" t="str">
            <v>Final versions of Draft Determinations including decisions from Ofwat Board.</v>
          </cell>
          <cell r="H399" t="str">
            <v>Latest</v>
          </cell>
          <cell r="I399">
            <v>0.297610393862837</v>
          </cell>
          <cell r="J399">
            <v>0.297610393862837</v>
          </cell>
          <cell r="K399">
            <v>0.297610393862837</v>
          </cell>
          <cell r="L399">
            <v>0.297610393862837</v>
          </cell>
          <cell r="M399">
            <v>0.297610393862837</v>
          </cell>
          <cell r="N399">
            <v>1.4880519693141849</v>
          </cell>
        </row>
        <row r="400">
          <cell r="B400" t="str">
            <v>BC40000_L020</v>
          </cell>
          <cell r="C400" t="str">
            <v>Water - Opex incentive allowance (+ only) Value chosen</v>
          </cell>
          <cell r="D400" t="str">
            <v>£m</v>
          </cell>
          <cell r="E400" t="str">
            <v>Periodic Review 2014</v>
          </cell>
          <cell r="F400" t="str">
            <v>Run 9z: post-Board DDs</v>
          </cell>
          <cell r="G400" t="str">
            <v>Final versions of Draft Determinations including decisions from Ofwat Board.</v>
          </cell>
          <cell r="H400" t="str">
            <v>Latest</v>
          </cell>
          <cell r="I400">
            <v>0.297610393862837</v>
          </cell>
          <cell r="J400">
            <v>0.297610393862837</v>
          </cell>
          <cell r="K400">
            <v>0.297610393862837</v>
          </cell>
          <cell r="L400">
            <v>0.297610393862837</v>
          </cell>
          <cell r="M400">
            <v>0.297610393862837</v>
          </cell>
          <cell r="N400">
            <v>1.4880519693141849</v>
          </cell>
        </row>
        <row r="401">
          <cell r="B401" t="str">
            <v>C00054_L012</v>
          </cell>
          <cell r="C401" t="str">
            <v>Water: Future value of ex post revenue adjustment of prior year annual adjustments (2012-13 prices)</v>
          </cell>
          <cell r="D401" t="str">
            <v>£m</v>
          </cell>
          <cell r="E401" t="str">
            <v>Periodic Review 2014</v>
          </cell>
          <cell r="F401" t="str">
            <v>Run 9z: post-Board DDs</v>
          </cell>
          <cell r="G401" t="str">
            <v>Final versions of Draft Determinations including decisions from Ofwat Board.</v>
          </cell>
          <cell r="H401" t="str">
            <v>Latest</v>
          </cell>
          <cell r="I401">
            <v>-0.72272677635137506</v>
          </cell>
          <cell r="J401">
            <v>-0.72272677635137506</v>
          </cell>
          <cell r="K401">
            <v>-0.72272677635137506</v>
          </cell>
          <cell r="L401">
            <v>-0.72272677635137506</v>
          </cell>
          <cell r="M401">
            <v>-0.72272677635137506</v>
          </cell>
          <cell r="N401">
            <v>-3.6136338817568752</v>
          </cell>
        </row>
        <row r="402">
          <cell r="B402" t="str">
            <v>C00054_L020</v>
          </cell>
          <cell r="C402" t="str">
            <v>Water - CIS adjustment (+ or -) Value Chosen</v>
          </cell>
          <cell r="D402" t="str">
            <v>£m</v>
          </cell>
          <cell r="E402" t="str">
            <v>Periodic Review 2014</v>
          </cell>
          <cell r="F402" t="str">
            <v>Run 9z: post-Board DDs</v>
          </cell>
          <cell r="G402" t="str">
            <v>Final versions of Draft Determinations including decisions from Ofwat Board.</v>
          </cell>
          <cell r="H402" t="str">
            <v>Latest</v>
          </cell>
          <cell r="I402">
            <v>-0.72272677635137506</v>
          </cell>
          <cell r="J402">
            <v>-0.72272677635137506</v>
          </cell>
          <cell r="K402">
            <v>-0.72272677635137506</v>
          </cell>
          <cell r="L402">
            <v>-0.72272677635137506</v>
          </cell>
          <cell r="M402">
            <v>-0.72272677635137506</v>
          </cell>
          <cell r="N402">
            <v>-3.6136338817568752</v>
          </cell>
        </row>
        <row r="403">
          <cell r="B403" t="str">
            <v>C00578_L012</v>
          </cell>
          <cell r="C403" t="str">
            <v>Water: Future value of ex post revenue adjustment of prior year annual adjustments (applied in single year, unprofiled) (2012-13 prices)</v>
          </cell>
          <cell r="D403" t="str">
            <v>£m</v>
          </cell>
          <cell r="E403" t="str">
            <v>Periodic Review 2014</v>
          </cell>
          <cell r="F403" t="str">
            <v>Run 9z: post-Board DDs</v>
          </cell>
          <cell r="G403" t="str">
            <v>Final versions of Draft Determinations including decisions from Ofwat Board.</v>
          </cell>
          <cell r="H403" t="str">
            <v>Latest</v>
          </cell>
          <cell r="I403" t="str">
            <v/>
          </cell>
          <cell r="J403" t="str">
            <v/>
          </cell>
          <cell r="K403" t="str">
            <v/>
          </cell>
          <cell r="L403" t="str">
            <v/>
          </cell>
          <cell r="M403" t="str">
            <v/>
          </cell>
          <cell r="N403">
            <v>0</v>
          </cell>
        </row>
        <row r="404">
          <cell r="B404" t="str">
            <v>C00129_L020</v>
          </cell>
          <cell r="C404" t="str">
            <v>Water - Tax refinancing benefit clawback (- only) Value Chosen</v>
          </cell>
          <cell r="D404" t="str">
            <v>£m</v>
          </cell>
          <cell r="E404" t="str">
            <v>Periodic Review 2014</v>
          </cell>
          <cell r="F404" t="str">
            <v>Run 9z: post-Board DDs</v>
          </cell>
          <cell r="G404" t="str">
            <v>Final versions of Draft Determinations including decisions from Ofwat Board.</v>
          </cell>
          <cell r="H404" t="str">
            <v>Latest</v>
          </cell>
          <cell r="I404">
            <v>0</v>
          </cell>
          <cell r="J404">
            <v>0</v>
          </cell>
          <cell r="K404">
            <v>0</v>
          </cell>
          <cell r="L404">
            <v>0</v>
          </cell>
          <cell r="M404">
            <v>0</v>
          </cell>
          <cell r="N404">
            <v>0</v>
          </cell>
        </row>
        <row r="405">
          <cell r="B405" t="str">
            <v>C00600_L020</v>
          </cell>
          <cell r="C405" t="str">
            <v>Water - Other tax adjustments (+ or -) Value Chosen</v>
          </cell>
          <cell r="D405" t="str">
            <v>£m</v>
          </cell>
          <cell r="E405" t="str">
            <v>Periodic Review 2014</v>
          </cell>
          <cell r="F405" t="str">
            <v>Run 9z: post-Board DDs</v>
          </cell>
          <cell r="G405" t="str">
            <v>Final versions of Draft Determinations including decisions from Ofwat Board.</v>
          </cell>
          <cell r="H405" t="str">
            <v>Latest</v>
          </cell>
          <cell r="I405">
            <v>0</v>
          </cell>
          <cell r="J405">
            <v>0</v>
          </cell>
          <cell r="K405">
            <v>0</v>
          </cell>
          <cell r="L405">
            <v>0</v>
          </cell>
          <cell r="M405">
            <v>0</v>
          </cell>
          <cell r="N405">
            <v>0</v>
          </cell>
        </row>
        <row r="406">
          <cell r="B406" t="str">
            <v>C00128_L020</v>
          </cell>
          <cell r="C406" t="str">
            <v>Water - Equity injection clawback (- only) Value Chosen</v>
          </cell>
          <cell r="D406" t="str">
            <v>£m</v>
          </cell>
          <cell r="E406" t="str">
            <v>Periodic Review 2014</v>
          </cell>
          <cell r="F406" t="str">
            <v>Run 9z: post-Board DDs</v>
          </cell>
          <cell r="G406" t="str">
            <v>Final versions of Draft Determinations including decisions from Ofwat Board.</v>
          </cell>
          <cell r="H406" t="str">
            <v>Latest</v>
          </cell>
          <cell r="I406">
            <v>0</v>
          </cell>
          <cell r="J406">
            <v>0</v>
          </cell>
          <cell r="K406">
            <v>0</v>
          </cell>
          <cell r="L406">
            <v>0</v>
          </cell>
          <cell r="M406">
            <v>0</v>
          </cell>
          <cell r="N406">
            <v>0</v>
          </cell>
        </row>
        <row r="407">
          <cell r="B407" t="str">
            <v>C00601_L020</v>
          </cell>
          <cell r="C407" t="str">
            <v>Water - Other adjustments (+ or -) Value Chosen</v>
          </cell>
          <cell r="D407" t="str">
            <v>£m</v>
          </cell>
          <cell r="E407" t="str">
            <v>Periodic Review 2014</v>
          </cell>
          <cell r="F407" t="str">
            <v>Run 9z: post-Board DDs</v>
          </cell>
          <cell r="G407" t="str">
            <v>Final versions of Draft Determinations including decisions from Ofwat Board.</v>
          </cell>
          <cell r="H407" t="str">
            <v>Latest</v>
          </cell>
          <cell r="I407">
            <v>0</v>
          </cell>
          <cell r="J407">
            <v>0</v>
          </cell>
          <cell r="K407">
            <v>0</v>
          </cell>
          <cell r="L407">
            <v>0</v>
          </cell>
          <cell r="M407">
            <v>0</v>
          </cell>
          <cell r="N407">
            <v>0</v>
          </cell>
        </row>
        <row r="408">
          <cell r="B408" t="str">
            <v>C00051_L009</v>
          </cell>
          <cell r="C408" t="str">
            <v>SIM adjustment as £m - sewerage</v>
          </cell>
          <cell r="D408" t="str">
            <v>£m</v>
          </cell>
          <cell r="E408" t="str">
            <v>Periodic Review 2014</v>
          </cell>
          <cell r="F408" t="str">
            <v>Run 9z: post-Board DDs</v>
          </cell>
          <cell r="G408" t="str">
            <v>Final versions of Draft Determinations including decisions from Ofwat Board.</v>
          </cell>
          <cell r="H408" t="str">
            <v>Latest</v>
          </cell>
          <cell r="I408" t="str">
            <v/>
          </cell>
          <cell r="J408" t="str">
            <v/>
          </cell>
          <cell r="K408" t="str">
            <v/>
          </cell>
          <cell r="L408" t="str">
            <v/>
          </cell>
          <cell r="M408" t="str">
            <v/>
          </cell>
          <cell r="N408">
            <v>0</v>
          </cell>
        </row>
        <row r="409">
          <cell r="B409" t="str">
            <v>C00051_L020</v>
          </cell>
          <cell r="C409" t="str">
            <v>Waste - SIM adjustment (+ or -) Value Chosen</v>
          </cell>
          <cell r="D409" t="str">
            <v>£m</v>
          </cell>
          <cell r="E409" t="str">
            <v>Periodic Review 2014</v>
          </cell>
          <cell r="F409" t="str">
            <v>Run 9z: post-Board DDs</v>
          </cell>
          <cell r="G409" t="str">
            <v>Final versions of Draft Determinations including decisions from Ofwat Board.</v>
          </cell>
          <cell r="H409" t="str">
            <v>Latest</v>
          </cell>
          <cell r="I409">
            <v>0</v>
          </cell>
          <cell r="J409">
            <v>0</v>
          </cell>
          <cell r="K409">
            <v>0</v>
          </cell>
          <cell r="L409">
            <v>0</v>
          </cell>
          <cell r="M409">
            <v>0</v>
          </cell>
          <cell r="N409">
            <v>0</v>
          </cell>
        </row>
        <row r="410">
          <cell r="B410" t="str">
            <v>C00053_L010</v>
          </cell>
          <cell r="C410" t="str">
            <v>Sewerage: Annualised adjustment to 2014 price review requirement at 2012-13 prices</v>
          </cell>
          <cell r="D410" t="str">
            <v>£m</v>
          </cell>
          <cell r="E410" t="str">
            <v>Periodic Review 2014</v>
          </cell>
          <cell r="F410" t="str">
            <v>Run 9z: post-Board DDs</v>
          </cell>
          <cell r="G410" t="str">
            <v>Final versions of Draft Determinations including decisions from Ofwat Board.</v>
          </cell>
          <cell r="H410" t="str">
            <v>Latest</v>
          </cell>
          <cell r="I410">
            <v>0</v>
          </cell>
          <cell r="J410">
            <v>0</v>
          </cell>
          <cell r="K410">
            <v>0</v>
          </cell>
          <cell r="L410">
            <v>0</v>
          </cell>
          <cell r="M410">
            <v>0</v>
          </cell>
          <cell r="N410">
            <v>0</v>
          </cell>
        </row>
        <row r="411">
          <cell r="B411" t="str">
            <v>C00053_L020</v>
          </cell>
          <cell r="C411" t="str">
            <v>Waste - RCM adjustment (+ or -) Value Chosen</v>
          </cell>
          <cell r="D411" t="str">
            <v>£m</v>
          </cell>
          <cell r="E411" t="str">
            <v>Periodic Review 2014</v>
          </cell>
          <cell r="F411" t="str">
            <v>Run 9z: post-Board DDs</v>
          </cell>
          <cell r="G411" t="str">
            <v>Final versions of Draft Determinations including decisions from Ofwat Board.</v>
          </cell>
          <cell r="H411" t="str">
            <v>Latest</v>
          </cell>
          <cell r="I411">
            <v>0</v>
          </cell>
          <cell r="J411">
            <v>0</v>
          </cell>
          <cell r="K411">
            <v>0</v>
          </cell>
          <cell r="L411">
            <v>0</v>
          </cell>
          <cell r="M411">
            <v>0</v>
          </cell>
          <cell r="N411">
            <v>0</v>
          </cell>
        </row>
        <row r="412">
          <cell r="B412" t="str">
            <v>BC40010_L011</v>
          </cell>
          <cell r="C412" t="str">
            <v>Total adjusted sewerage operating expenditure incentive revenue allowance</v>
          </cell>
          <cell r="D412" t="str">
            <v>£m</v>
          </cell>
          <cell r="E412" t="str">
            <v>Periodic Review 2014</v>
          </cell>
          <cell r="F412" t="str">
            <v>Run 9z: post-Board DDs</v>
          </cell>
          <cell r="G412" t="str">
            <v>Final versions of Draft Determinations including decisions from Ofwat Board.</v>
          </cell>
          <cell r="H412" t="str">
            <v>Latest</v>
          </cell>
          <cell r="I412">
            <v>0</v>
          </cell>
          <cell r="J412">
            <v>0</v>
          </cell>
          <cell r="K412">
            <v>0</v>
          </cell>
          <cell r="L412">
            <v>0</v>
          </cell>
          <cell r="M412">
            <v>0</v>
          </cell>
          <cell r="N412">
            <v>0</v>
          </cell>
        </row>
        <row r="413">
          <cell r="B413" t="str">
            <v>BC40010_L020</v>
          </cell>
          <cell r="C413" t="str">
            <v>Waste - Opex incentive allowance (+ only) Value Chosen</v>
          </cell>
          <cell r="D413" t="str">
            <v>£m</v>
          </cell>
          <cell r="E413" t="str">
            <v>Periodic Review 2014</v>
          </cell>
          <cell r="F413" t="str">
            <v>Run 9z: post-Board DDs</v>
          </cell>
          <cell r="G413" t="str">
            <v>Final versions of Draft Determinations including decisions from Ofwat Board.</v>
          </cell>
          <cell r="H413" t="str">
            <v>Latest</v>
          </cell>
          <cell r="I413">
            <v>0</v>
          </cell>
          <cell r="J413">
            <v>0</v>
          </cell>
          <cell r="K413">
            <v>0</v>
          </cell>
          <cell r="L413">
            <v>0</v>
          </cell>
          <cell r="M413">
            <v>0</v>
          </cell>
          <cell r="N413">
            <v>0</v>
          </cell>
        </row>
        <row r="414">
          <cell r="B414" t="str">
            <v>C00055_L012</v>
          </cell>
          <cell r="C414" t="str">
            <v>Sewerage: Future value of ex post revenue adjustment of prior year annual adjustments (2012-13 prices)</v>
          </cell>
          <cell r="D414" t="str">
            <v>£m</v>
          </cell>
          <cell r="E414" t="str">
            <v>Periodic Review 2014</v>
          </cell>
          <cell r="F414" t="str">
            <v>Run 9z: post-Board DDs</v>
          </cell>
          <cell r="G414" t="str">
            <v>Final versions of Draft Determinations including decisions from Ofwat Board.</v>
          </cell>
          <cell r="H414" t="str">
            <v>Latest</v>
          </cell>
          <cell r="I414">
            <v>0</v>
          </cell>
          <cell r="J414">
            <v>0</v>
          </cell>
          <cell r="K414">
            <v>0</v>
          </cell>
          <cell r="L414">
            <v>0</v>
          </cell>
          <cell r="M414">
            <v>0</v>
          </cell>
          <cell r="N414">
            <v>0</v>
          </cell>
        </row>
        <row r="415">
          <cell r="B415" t="str">
            <v>C00055_L020</v>
          </cell>
          <cell r="C415" t="str">
            <v>Waste - CIS adjustment (+ or -) Value Chosen</v>
          </cell>
          <cell r="D415" t="str">
            <v>£m</v>
          </cell>
          <cell r="E415" t="str">
            <v>Periodic Review 2014</v>
          </cell>
          <cell r="F415" t="str">
            <v>Run 9z: post-Board DDs</v>
          </cell>
          <cell r="G415" t="str">
            <v>Final versions of Draft Determinations including decisions from Ofwat Board.</v>
          </cell>
          <cell r="H415" t="str">
            <v>Latest</v>
          </cell>
          <cell r="I415">
            <v>0</v>
          </cell>
          <cell r="J415">
            <v>0</v>
          </cell>
          <cell r="K415">
            <v>0</v>
          </cell>
          <cell r="L415">
            <v>0</v>
          </cell>
          <cell r="M415">
            <v>0</v>
          </cell>
          <cell r="N415">
            <v>0</v>
          </cell>
        </row>
        <row r="416">
          <cell r="B416" t="str">
            <v>C00585_L012</v>
          </cell>
          <cell r="C416" t="str">
            <v>Sewerage: Future value of ex post revenue adjustment of prior year annual adjustments (applied in single year, unprofiled) (2012-13 prices)</v>
          </cell>
          <cell r="D416" t="str">
            <v>£m</v>
          </cell>
          <cell r="E416" t="str">
            <v>Periodic Review 2014</v>
          </cell>
          <cell r="F416" t="str">
            <v>Run 9z: post-Board DDs</v>
          </cell>
          <cell r="G416" t="str">
            <v>Final versions of Draft Determinations including decisions from Ofwat Board.</v>
          </cell>
          <cell r="H416" t="str">
            <v>Latest</v>
          </cell>
          <cell r="I416" t="str">
            <v/>
          </cell>
          <cell r="J416" t="str">
            <v/>
          </cell>
          <cell r="K416" t="str">
            <v/>
          </cell>
          <cell r="L416" t="str">
            <v/>
          </cell>
          <cell r="M416" t="str">
            <v/>
          </cell>
          <cell r="N416">
            <v>0</v>
          </cell>
        </row>
        <row r="417">
          <cell r="B417" t="str">
            <v>C00132_L020</v>
          </cell>
          <cell r="C417" t="str">
            <v>Waste - Tax refinancing benefit clawback (- only) Value Chosen</v>
          </cell>
          <cell r="D417" t="str">
            <v>£m</v>
          </cell>
          <cell r="E417" t="str">
            <v>Periodic Review 2014</v>
          </cell>
          <cell r="F417" t="str">
            <v>Run 9z: post-Board DDs</v>
          </cell>
          <cell r="G417" t="str">
            <v>Final versions of Draft Determinations including decisions from Ofwat Board.</v>
          </cell>
          <cell r="H417" t="str">
            <v>Latest</v>
          </cell>
          <cell r="I417">
            <v>0</v>
          </cell>
          <cell r="J417">
            <v>0</v>
          </cell>
          <cell r="K417">
            <v>0</v>
          </cell>
          <cell r="L417">
            <v>0</v>
          </cell>
          <cell r="M417">
            <v>0</v>
          </cell>
          <cell r="N417">
            <v>0</v>
          </cell>
        </row>
        <row r="418">
          <cell r="B418" t="str">
            <v>C00602_L020</v>
          </cell>
          <cell r="C418" t="str">
            <v>Waste - Other tax adjustments (+ or -) Value Chosen</v>
          </cell>
          <cell r="D418" t="str">
            <v>£m</v>
          </cell>
          <cell r="E418" t="str">
            <v>Periodic Review 2014</v>
          </cell>
          <cell r="F418" t="str">
            <v>Run 9z: post-Board DDs</v>
          </cell>
          <cell r="G418" t="str">
            <v>Final versions of Draft Determinations including decisions from Ofwat Board.</v>
          </cell>
          <cell r="H418" t="str">
            <v>Latest</v>
          </cell>
          <cell r="I418">
            <v>0</v>
          </cell>
          <cell r="J418">
            <v>0</v>
          </cell>
          <cell r="K418">
            <v>0</v>
          </cell>
          <cell r="L418">
            <v>0</v>
          </cell>
          <cell r="M418">
            <v>0</v>
          </cell>
          <cell r="N418">
            <v>0</v>
          </cell>
        </row>
        <row r="419">
          <cell r="B419" t="str">
            <v>C00131_L020</v>
          </cell>
          <cell r="C419" t="str">
            <v>Waste - Equity injection clawback adjustment (+ or -) Value Chosen</v>
          </cell>
          <cell r="D419" t="str">
            <v>£m</v>
          </cell>
          <cell r="E419" t="str">
            <v>Periodic Review 2014</v>
          </cell>
          <cell r="F419" t="str">
            <v>Run 9z: post-Board DDs</v>
          </cell>
          <cell r="G419" t="str">
            <v>Final versions of Draft Determinations including decisions from Ofwat Board.</v>
          </cell>
          <cell r="H419" t="str">
            <v>Latest</v>
          </cell>
          <cell r="I419">
            <v>0</v>
          </cell>
          <cell r="J419">
            <v>0</v>
          </cell>
          <cell r="K419">
            <v>0</v>
          </cell>
          <cell r="L419">
            <v>0</v>
          </cell>
          <cell r="M419">
            <v>0</v>
          </cell>
          <cell r="N419">
            <v>0</v>
          </cell>
        </row>
        <row r="420">
          <cell r="B420" t="str">
            <v>C00603_L020</v>
          </cell>
          <cell r="C420" t="str">
            <v>Waste - Other adjustments (+ or -) Value Chosen</v>
          </cell>
          <cell r="D420" t="str">
            <v>£m</v>
          </cell>
          <cell r="E420" t="str">
            <v>Periodic Review 2014</v>
          </cell>
          <cell r="F420" t="str">
            <v>Run 9z: post-Board DDs</v>
          </cell>
          <cell r="G420" t="str">
            <v>Final versions of Draft Determinations including decisions from Ofwat Board.</v>
          </cell>
          <cell r="H420" t="str">
            <v>Latest</v>
          </cell>
          <cell r="I420">
            <v>0</v>
          </cell>
          <cell r="J420">
            <v>0</v>
          </cell>
          <cell r="K420">
            <v>0</v>
          </cell>
          <cell r="L420">
            <v>0</v>
          </cell>
          <cell r="M420">
            <v>0</v>
          </cell>
          <cell r="N420">
            <v>0</v>
          </cell>
        </row>
      </sheetData>
      <sheetData sheetId="5">
        <row r="8">
          <cell r="E8" t="str">
            <v>ANH</v>
          </cell>
          <cell r="F8" t="str">
            <v/>
          </cell>
          <cell r="G8" t="str">
            <v/>
          </cell>
          <cell r="H8">
            <v>-140.850030728505</v>
          </cell>
          <cell r="I8">
            <v>-140.850030728505</v>
          </cell>
        </row>
        <row r="9">
          <cell r="E9" t="str">
            <v>WSH</v>
          </cell>
          <cell r="F9" t="str">
            <v/>
          </cell>
          <cell r="G9" t="str">
            <v/>
          </cell>
          <cell r="H9">
            <v>157.95640295106901</v>
          </cell>
          <cell r="I9">
            <v>157.95640295106901</v>
          </cell>
        </row>
        <row r="10">
          <cell r="E10" t="str">
            <v>NES</v>
          </cell>
          <cell r="F10" t="str">
            <v/>
          </cell>
          <cell r="G10" t="str">
            <v/>
          </cell>
          <cell r="H10">
            <v>-149.03508624537301</v>
          </cell>
          <cell r="I10">
            <v>-149.03508624537301</v>
          </cell>
        </row>
        <row r="11">
          <cell r="E11" t="str">
            <v>SVT</v>
          </cell>
          <cell r="F11" t="str">
            <v/>
          </cell>
          <cell r="G11" t="str">
            <v/>
          </cell>
          <cell r="H11">
            <v>-7.7183019492041902</v>
          </cell>
          <cell r="I11">
            <v>-7.7183019492041902</v>
          </cell>
        </row>
        <row r="12">
          <cell r="E12" t="str">
            <v>SWT</v>
          </cell>
          <cell r="F12" t="str">
            <v/>
          </cell>
          <cell r="G12" t="str">
            <v/>
          </cell>
          <cell r="H12" t="str">
            <v/>
          </cell>
          <cell r="I12">
            <v>-29.942311352992999</v>
          </cell>
        </row>
        <row r="13">
          <cell r="E13" t="str">
            <v>SRN</v>
          </cell>
          <cell r="F13" t="str">
            <v/>
          </cell>
          <cell r="G13" t="str">
            <v/>
          </cell>
          <cell r="H13">
            <v>77.272637123497006</v>
          </cell>
          <cell r="I13">
            <v>77.272637123497006</v>
          </cell>
        </row>
        <row r="14">
          <cell r="E14" t="str">
            <v>TMS</v>
          </cell>
          <cell r="F14" t="str">
            <v/>
          </cell>
          <cell r="G14" t="str">
            <v/>
          </cell>
          <cell r="H14">
            <v>-75.654688006331597</v>
          </cell>
          <cell r="I14">
            <v>-75.654688006331597</v>
          </cell>
        </row>
        <row r="15">
          <cell r="E15" t="str">
            <v>NWT</v>
          </cell>
          <cell r="F15" t="str">
            <v/>
          </cell>
          <cell r="G15" t="str">
            <v/>
          </cell>
          <cell r="H15">
            <v>-163.194115807</v>
          </cell>
          <cell r="I15">
            <v>-163.194115807</v>
          </cell>
        </row>
        <row r="16">
          <cell r="E16" t="str">
            <v>WSX</v>
          </cell>
          <cell r="F16" t="str">
            <v/>
          </cell>
          <cell r="G16" t="str">
            <v/>
          </cell>
          <cell r="H16">
            <v>-136.851060694403</v>
          </cell>
          <cell r="I16">
            <v>-136.851060694403</v>
          </cell>
        </row>
        <row r="17">
          <cell r="E17" t="str">
            <v>YKY</v>
          </cell>
          <cell r="F17" t="str">
            <v/>
          </cell>
          <cell r="G17" t="str">
            <v/>
          </cell>
          <cell r="H17">
            <v>-109.1860526926</v>
          </cell>
          <cell r="I17">
            <v>-109.1860526926</v>
          </cell>
        </row>
        <row r="18">
          <cell r="E18" t="str">
            <v>AFW</v>
          </cell>
          <cell r="F18" t="str">
            <v/>
          </cell>
          <cell r="G18" t="str">
            <v/>
          </cell>
          <cell r="H18" t="str">
            <v/>
          </cell>
          <cell r="I18" t="str">
            <v/>
          </cell>
        </row>
        <row r="19">
          <cell r="E19" t="str">
            <v>VCE</v>
          </cell>
          <cell r="F19" t="str">
            <v/>
          </cell>
          <cell r="G19" t="str">
            <v/>
          </cell>
          <cell r="H19" t="str">
            <v/>
          </cell>
          <cell r="I19">
            <v>11.284244553919599</v>
          </cell>
        </row>
        <row r="20">
          <cell r="E20" t="str">
            <v>VEA</v>
          </cell>
          <cell r="F20" t="str">
            <v/>
          </cell>
          <cell r="G20" t="str">
            <v/>
          </cell>
          <cell r="H20" t="str">
            <v/>
          </cell>
          <cell r="I20">
            <v>-1.4810082381218801</v>
          </cell>
        </row>
        <row r="21">
          <cell r="E21" t="str">
            <v>VSE</v>
          </cell>
          <cell r="F21" t="str">
            <v/>
          </cell>
          <cell r="G21" t="str">
            <v/>
          </cell>
          <cell r="H21" t="str">
            <v/>
          </cell>
          <cell r="I21">
            <v>5.0351419774950603</v>
          </cell>
        </row>
        <row r="22">
          <cell r="E22" t="str">
            <v>BRL</v>
          </cell>
          <cell r="F22" t="str">
            <v/>
          </cell>
          <cell r="G22" t="str">
            <v/>
          </cell>
          <cell r="H22">
            <v>26.006077771293501</v>
          </cell>
          <cell r="I22">
            <v>26.006077771293501</v>
          </cell>
        </row>
        <row r="23">
          <cell r="E23" t="str">
            <v>DVW</v>
          </cell>
          <cell r="F23" t="str">
            <v/>
          </cell>
          <cell r="G23" t="str">
            <v/>
          </cell>
          <cell r="H23">
            <v>-2.8151153177408301</v>
          </cell>
          <cell r="I23">
            <v>-2.8151153177408301</v>
          </cell>
        </row>
        <row r="24">
          <cell r="E24" t="str">
            <v>PRT</v>
          </cell>
          <cell r="F24" t="str">
            <v/>
          </cell>
          <cell r="G24" t="str">
            <v/>
          </cell>
          <cell r="H24">
            <v>5.5931675715683902</v>
          </cell>
          <cell r="I24">
            <v>5.5931675715683902</v>
          </cell>
        </row>
        <row r="25">
          <cell r="E25" t="str">
            <v>SBW</v>
          </cell>
          <cell r="F25" t="str">
            <v/>
          </cell>
          <cell r="G25" t="str">
            <v/>
          </cell>
          <cell r="H25">
            <v>0.85424965176672196</v>
          </cell>
          <cell r="I25">
            <v>0.85424965176672196</v>
          </cell>
        </row>
        <row r="26">
          <cell r="E26" t="str">
            <v>SEW</v>
          </cell>
          <cell r="F26" t="str">
            <v/>
          </cell>
          <cell r="G26" t="str">
            <v/>
          </cell>
          <cell r="H26">
            <v>7.4635478646517903</v>
          </cell>
          <cell r="I26">
            <v>7.4635478646517903</v>
          </cell>
        </row>
        <row r="27">
          <cell r="E27" t="str">
            <v>SSC</v>
          </cell>
          <cell r="F27" t="str">
            <v/>
          </cell>
          <cell r="G27" t="str">
            <v/>
          </cell>
          <cell r="H27" t="str">
            <v/>
          </cell>
          <cell r="I27" t="str">
            <v/>
          </cell>
        </row>
        <row r="28">
          <cell r="E28" t="str">
            <v>SST</v>
          </cell>
          <cell r="F28" t="str">
            <v/>
          </cell>
          <cell r="G28" t="str">
            <v/>
          </cell>
          <cell r="H28">
            <v>-9.1703519473294701</v>
          </cell>
          <cell r="I28">
            <v>-9.1703519473294701</v>
          </cell>
        </row>
        <row r="29">
          <cell r="E29" t="str">
            <v>CAM</v>
          </cell>
          <cell r="F29" t="str">
            <v/>
          </cell>
          <cell r="G29" t="str">
            <v/>
          </cell>
          <cell r="H29">
            <v>-1.86983943267038</v>
          </cell>
          <cell r="I29">
            <v>-1.86983943267038</v>
          </cell>
        </row>
        <row r="30">
          <cell r="E30" t="str">
            <v>SES</v>
          </cell>
          <cell r="F30" t="str">
            <v/>
          </cell>
          <cell r="G30" t="str">
            <v/>
          </cell>
          <cell r="H30">
            <v>-6.5401265518507703</v>
          </cell>
          <cell r="I30">
            <v>-6.5401265518507703</v>
          </cell>
        </row>
        <row r="31">
          <cell r="E31" t="str">
            <v>ANH</v>
          </cell>
          <cell r="F31" t="str">
            <v/>
          </cell>
          <cell r="G31" t="str">
            <v/>
          </cell>
          <cell r="H31">
            <v>-140.830172168155</v>
          </cell>
          <cell r="I31">
            <v>-140.830172168155</v>
          </cell>
        </row>
        <row r="32">
          <cell r="E32" t="str">
            <v>WSH</v>
          </cell>
          <cell r="F32" t="str">
            <v/>
          </cell>
          <cell r="G32">
            <v>157.93084546321001</v>
          </cell>
          <cell r="H32" t="str">
            <v/>
          </cell>
          <cell r="I32">
            <v>157.93084546321001</v>
          </cell>
        </row>
        <row r="33">
          <cell r="E33" t="str">
            <v>NES</v>
          </cell>
          <cell r="F33" t="str">
            <v/>
          </cell>
          <cell r="G33">
            <v>-149.03508624537201</v>
          </cell>
          <cell r="H33" t="str">
            <v/>
          </cell>
          <cell r="I33">
            <v>-149.01078721862399</v>
          </cell>
        </row>
        <row r="34">
          <cell r="E34" t="str">
            <v>SVT</v>
          </cell>
          <cell r="F34" t="str">
            <v/>
          </cell>
          <cell r="G34" t="str">
            <v/>
          </cell>
          <cell r="H34">
            <v>-7.71830194920335</v>
          </cell>
          <cell r="I34">
            <v>-7.71830194920335</v>
          </cell>
        </row>
        <row r="35">
          <cell r="E35" t="str">
            <v>SWT</v>
          </cell>
          <cell r="F35">
            <v>-26.408108162174099</v>
          </cell>
          <cell r="G35" t="str">
            <v/>
          </cell>
          <cell r="H35" t="str">
            <v/>
          </cell>
          <cell r="I35">
            <v>-29.941317742551998</v>
          </cell>
        </row>
        <row r="36">
          <cell r="E36" t="str">
            <v>SRN</v>
          </cell>
          <cell r="F36" t="str">
            <v/>
          </cell>
          <cell r="G36" t="str">
            <v/>
          </cell>
          <cell r="H36">
            <v>77.272633795891494</v>
          </cell>
          <cell r="I36">
            <v>77.272633795891494</v>
          </cell>
        </row>
        <row r="37">
          <cell r="E37" t="str">
            <v>TMS</v>
          </cell>
          <cell r="F37" t="str">
            <v/>
          </cell>
          <cell r="G37" t="str">
            <v/>
          </cell>
          <cell r="H37">
            <v>-75.654688006328101</v>
          </cell>
          <cell r="I37">
            <v>-75.654688006328101</v>
          </cell>
        </row>
        <row r="38">
          <cell r="E38" t="str">
            <v>NWT</v>
          </cell>
          <cell r="F38" t="str">
            <v/>
          </cell>
          <cell r="G38" t="str">
            <v/>
          </cell>
          <cell r="H38">
            <v>-137.972225236638</v>
          </cell>
          <cell r="I38">
            <v>-137.972225236638</v>
          </cell>
        </row>
        <row r="39">
          <cell r="E39" t="str">
            <v>WSX</v>
          </cell>
          <cell r="F39" t="str">
            <v/>
          </cell>
          <cell r="G39" t="str">
            <v/>
          </cell>
          <cell r="H39">
            <v>-137.001680647797</v>
          </cell>
          <cell r="I39">
            <v>-137.001680647797</v>
          </cell>
        </row>
        <row r="40">
          <cell r="E40" t="str">
            <v>YKY</v>
          </cell>
          <cell r="F40" t="str">
            <v/>
          </cell>
          <cell r="G40" t="str">
            <v/>
          </cell>
          <cell r="H40">
            <v>-109.186324104119</v>
          </cell>
          <cell r="I40">
            <v>-109.186324104119</v>
          </cell>
        </row>
        <row r="41">
          <cell r="E41" t="str">
            <v>AFW</v>
          </cell>
          <cell r="F41" t="str">
            <v/>
          </cell>
          <cell r="G41" t="str">
            <v/>
          </cell>
          <cell r="H41" t="str">
            <v/>
          </cell>
          <cell r="I41" t="str">
            <v/>
          </cell>
        </row>
        <row r="42">
          <cell r="E42" t="str">
            <v>VCE</v>
          </cell>
          <cell r="F42">
            <v>6.6565348882881299</v>
          </cell>
          <cell r="G42" t="str">
            <v/>
          </cell>
          <cell r="H42" t="str">
            <v/>
          </cell>
          <cell r="I42">
            <v>11.278171885960701</v>
          </cell>
        </row>
        <row r="43">
          <cell r="E43" t="str">
            <v>VEA</v>
          </cell>
          <cell r="F43">
            <v>-0.96294592235247201</v>
          </cell>
          <cell r="G43" t="str">
            <v/>
          </cell>
          <cell r="H43" t="str">
            <v/>
          </cell>
          <cell r="I43">
            <v>-1.4809111251592499</v>
          </cell>
        </row>
        <row r="44">
          <cell r="E44" t="str">
            <v>VSE</v>
          </cell>
          <cell r="F44">
            <v>-0.63511004053534204</v>
          </cell>
          <cell r="G44" t="str">
            <v/>
          </cell>
          <cell r="H44" t="str">
            <v/>
          </cell>
          <cell r="I44">
            <v>5.0313191572834901</v>
          </cell>
        </row>
        <row r="45">
          <cell r="E45" t="str">
            <v>BRL</v>
          </cell>
          <cell r="F45" t="str">
            <v/>
          </cell>
          <cell r="G45" t="str">
            <v/>
          </cell>
          <cell r="H45">
            <v>16.275289176026799</v>
          </cell>
          <cell r="I45">
            <v>16.275289176026799</v>
          </cell>
        </row>
        <row r="46">
          <cell r="E46" t="str">
            <v>DVW</v>
          </cell>
          <cell r="F46" t="str">
            <v/>
          </cell>
          <cell r="G46" t="str">
            <v/>
          </cell>
          <cell r="H46">
            <v>-2.8170330504624599</v>
          </cell>
          <cell r="I46">
            <v>-2.8170330504624599</v>
          </cell>
        </row>
        <row r="47">
          <cell r="E47" t="str">
            <v>PRT</v>
          </cell>
          <cell r="F47" t="str">
            <v/>
          </cell>
          <cell r="G47" t="str">
            <v/>
          </cell>
          <cell r="H47">
            <v>5.5927890879519104</v>
          </cell>
          <cell r="I47">
            <v>5.5927890879519104</v>
          </cell>
        </row>
        <row r="48">
          <cell r="E48" t="str">
            <v>SBW</v>
          </cell>
          <cell r="F48" t="str">
            <v/>
          </cell>
          <cell r="G48" t="str">
            <v/>
          </cell>
          <cell r="H48">
            <v>0.89015679804887504</v>
          </cell>
          <cell r="I48">
            <v>0.89015679804887504</v>
          </cell>
        </row>
        <row r="49">
          <cell r="E49" t="str">
            <v>SEW</v>
          </cell>
          <cell r="F49" t="str">
            <v/>
          </cell>
          <cell r="G49" t="str">
            <v/>
          </cell>
          <cell r="H49">
            <v>7.4638720739441498</v>
          </cell>
          <cell r="I49">
            <v>7.4638720739441498</v>
          </cell>
        </row>
        <row r="50">
          <cell r="E50" t="str">
            <v>SSC</v>
          </cell>
          <cell r="F50" t="str">
            <v/>
          </cell>
          <cell r="G50" t="str">
            <v/>
          </cell>
          <cell r="H50" t="str">
            <v/>
          </cell>
          <cell r="I50" t="str">
            <v/>
          </cell>
        </row>
        <row r="51">
          <cell r="E51" t="str">
            <v>SST</v>
          </cell>
          <cell r="F51" t="str">
            <v/>
          </cell>
          <cell r="G51" t="str">
            <v/>
          </cell>
          <cell r="H51">
            <v>-9.17078039341426</v>
          </cell>
          <cell r="I51">
            <v>-9.17078039341426</v>
          </cell>
        </row>
        <row r="52">
          <cell r="E52" t="str">
            <v>CAM</v>
          </cell>
          <cell r="F52" t="str">
            <v/>
          </cell>
          <cell r="G52" t="str">
            <v/>
          </cell>
          <cell r="H52">
            <v>-1.8685799454674701</v>
          </cell>
          <cell r="I52">
            <v>-1.8685799454674701</v>
          </cell>
        </row>
        <row r="53">
          <cell r="E53" t="str">
            <v>SES</v>
          </cell>
          <cell r="F53" t="str">
            <v/>
          </cell>
          <cell r="G53" t="str">
            <v/>
          </cell>
          <cell r="H53">
            <v>-6.5245870835005002</v>
          </cell>
          <cell r="I53">
            <v>-6.5245870835005002</v>
          </cell>
        </row>
        <row r="54">
          <cell r="E54" t="str">
            <v>ANH</v>
          </cell>
          <cell r="F54" t="str">
            <v/>
          </cell>
          <cell r="G54" t="str">
            <v/>
          </cell>
          <cell r="H54">
            <v>-193.28924491084999</v>
          </cell>
          <cell r="I54">
            <v>-193.28924491084999</v>
          </cell>
        </row>
        <row r="55">
          <cell r="E55" t="str">
            <v>WSH</v>
          </cell>
          <cell r="F55" t="str">
            <v/>
          </cell>
          <cell r="G55" t="str">
            <v/>
          </cell>
          <cell r="H55">
            <v>120.443474555956</v>
          </cell>
          <cell r="I55">
            <v>120.443474555956</v>
          </cell>
        </row>
        <row r="56">
          <cell r="E56" t="str">
            <v>NES</v>
          </cell>
          <cell r="F56" t="str">
            <v/>
          </cell>
          <cell r="G56" t="str">
            <v/>
          </cell>
          <cell r="H56">
            <v>-4.8709075465357499</v>
          </cell>
          <cell r="I56">
            <v>-4.8709075465357499</v>
          </cell>
        </row>
        <row r="57">
          <cell r="E57" t="str">
            <v>SVT</v>
          </cell>
          <cell r="F57" t="str">
            <v/>
          </cell>
          <cell r="G57" t="str">
            <v/>
          </cell>
          <cell r="H57">
            <v>-98.500992727522004</v>
          </cell>
          <cell r="I57">
            <v>-98.500992727522004</v>
          </cell>
        </row>
        <row r="58">
          <cell r="E58" t="str">
            <v>SWT</v>
          </cell>
          <cell r="F58" t="str">
            <v/>
          </cell>
          <cell r="G58" t="str">
            <v/>
          </cell>
          <cell r="H58" t="str">
            <v/>
          </cell>
          <cell r="I58">
            <v>12.576424660389399</v>
          </cell>
        </row>
        <row r="59">
          <cell r="E59" t="str">
            <v>SRN</v>
          </cell>
          <cell r="F59" t="str">
            <v/>
          </cell>
          <cell r="G59" t="str">
            <v/>
          </cell>
          <cell r="H59">
            <v>-36.331147502714998</v>
          </cell>
          <cell r="I59">
            <v>-36.331147502714998</v>
          </cell>
        </row>
        <row r="60">
          <cell r="E60" t="str">
            <v>TMS</v>
          </cell>
          <cell r="F60" t="str">
            <v/>
          </cell>
          <cell r="G60" t="str">
            <v/>
          </cell>
          <cell r="H60">
            <v>-388.85931890933</v>
          </cell>
          <cell r="I60">
            <v>-388.85931890933</v>
          </cell>
        </row>
        <row r="61">
          <cell r="E61" t="str">
            <v>NWT</v>
          </cell>
          <cell r="F61" t="str">
            <v/>
          </cell>
          <cell r="G61" t="str">
            <v/>
          </cell>
          <cell r="H61">
            <v>48.356717644344897</v>
          </cell>
          <cell r="I61">
            <v>48.356717644344897</v>
          </cell>
        </row>
        <row r="62">
          <cell r="E62" t="str">
            <v>WSX</v>
          </cell>
          <cell r="F62" t="str">
            <v/>
          </cell>
          <cell r="G62" t="str">
            <v/>
          </cell>
          <cell r="H62">
            <v>-65.275759434134599</v>
          </cell>
          <cell r="I62">
            <v>-65.275759434134599</v>
          </cell>
        </row>
        <row r="63">
          <cell r="E63" t="str">
            <v>YKY</v>
          </cell>
          <cell r="F63" t="str">
            <v/>
          </cell>
          <cell r="G63" t="str">
            <v/>
          </cell>
          <cell r="H63">
            <v>-176.94625315512499</v>
          </cell>
          <cell r="I63">
            <v>-176.94625315512499</v>
          </cell>
        </row>
        <row r="64">
          <cell r="E64" t="str">
            <v>AFW</v>
          </cell>
          <cell r="F64" t="str">
            <v/>
          </cell>
          <cell r="G64" t="str">
            <v/>
          </cell>
          <cell r="H64" t="str">
            <v/>
          </cell>
          <cell r="I64" t="str">
            <v/>
          </cell>
        </row>
        <row r="65">
          <cell r="E65" t="str">
            <v>VCE</v>
          </cell>
          <cell r="F65" t="str">
            <v/>
          </cell>
          <cell r="G65" t="str">
            <v/>
          </cell>
          <cell r="H65" t="str">
            <v/>
          </cell>
          <cell r="I65">
            <v>0</v>
          </cell>
        </row>
        <row r="66">
          <cell r="E66" t="str">
            <v>VEA</v>
          </cell>
          <cell r="F66" t="str">
            <v/>
          </cell>
          <cell r="G66" t="str">
            <v/>
          </cell>
          <cell r="H66" t="str">
            <v/>
          </cell>
          <cell r="I66">
            <v>0</v>
          </cell>
        </row>
        <row r="67">
          <cell r="E67" t="str">
            <v>VSE</v>
          </cell>
          <cell r="F67" t="str">
            <v/>
          </cell>
          <cell r="G67" t="str">
            <v/>
          </cell>
          <cell r="H67" t="str">
            <v/>
          </cell>
          <cell r="I67">
            <v>0</v>
          </cell>
        </row>
        <row r="68">
          <cell r="E68" t="str">
            <v>BRL</v>
          </cell>
          <cell r="F68" t="str">
            <v/>
          </cell>
          <cell r="G68" t="str">
            <v/>
          </cell>
          <cell r="H68">
            <v>0</v>
          </cell>
          <cell r="I68">
            <v>0</v>
          </cell>
        </row>
        <row r="69">
          <cell r="E69" t="str">
            <v>DVW</v>
          </cell>
          <cell r="F69" t="str">
            <v/>
          </cell>
          <cell r="G69" t="str">
            <v/>
          </cell>
          <cell r="H69">
            <v>0</v>
          </cell>
          <cell r="I69">
            <v>0</v>
          </cell>
        </row>
        <row r="70">
          <cell r="E70" t="str">
            <v>PRT</v>
          </cell>
          <cell r="F70" t="str">
            <v/>
          </cell>
          <cell r="G70" t="str">
            <v/>
          </cell>
          <cell r="H70">
            <v>0</v>
          </cell>
          <cell r="I70">
            <v>0</v>
          </cell>
        </row>
        <row r="71">
          <cell r="E71" t="str">
            <v>SBW</v>
          </cell>
          <cell r="F71" t="str">
            <v/>
          </cell>
          <cell r="G71" t="str">
            <v/>
          </cell>
          <cell r="H71">
            <v>0</v>
          </cell>
          <cell r="I71">
            <v>0</v>
          </cell>
        </row>
        <row r="72">
          <cell r="E72" t="str">
            <v>SEW</v>
          </cell>
          <cell r="F72" t="str">
            <v/>
          </cell>
          <cell r="G72" t="str">
            <v/>
          </cell>
          <cell r="H72">
            <v>0</v>
          </cell>
          <cell r="I72">
            <v>0</v>
          </cell>
        </row>
        <row r="73">
          <cell r="E73" t="str">
            <v>SSC</v>
          </cell>
          <cell r="F73" t="str">
            <v/>
          </cell>
          <cell r="G73" t="str">
            <v/>
          </cell>
          <cell r="H73" t="str">
            <v/>
          </cell>
          <cell r="I73" t="str">
            <v/>
          </cell>
        </row>
        <row r="74">
          <cell r="E74" t="str">
            <v>SST</v>
          </cell>
          <cell r="F74" t="str">
            <v/>
          </cell>
          <cell r="G74" t="str">
            <v/>
          </cell>
          <cell r="H74">
            <v>0</v>
          </cell>
          <cell r="I74">
            <v>0</v>
          </cell>
        </row>
        <row r="75">
          <cell r="E75" t="str">
            <v>CAM</v>
          </cell>
          <cell r="F75" t="str">
            <v/>
          </cell>
          <cell r="G75" t="str">
            <v/>
          </cell>
          <cell r="H75">
            <v>0</v>
          </cell>
          <cell r="I75">
            <v>0</v>
          </cell>
        </row>
        <row r="76">
          <cell r="E76" t="str">
            <v>SES</v>
          </cell>
          <cell r="F76" t="str">
            <v/>
          </cell>
          <cell r="G76" t="str">
            <v/>
          </cell>
          <cell r="H76">
            <v>0</v>
          </cell>
          <cell r="I76">
            <v>0</v>
          </cell>
        </row>
        <row r="77">
          <cell r="E77" t="str">
            <v>ANH</v>
          </cell>
          <cell r="F77" t="str">
            <v/>
          </cell>
          <cell r="G77" t="str">
            <v/>
          </cell>
          <cell r="H77">
            <v>-193.27562446040699</v>
          </cell>
          <cell r="I77">
            <v>-193.27562446040699</v>
          </cell>
        </row>
        <row r="78">
          <cell r="E78" t="str">
            <v>WSH</v>
          </cell>
          <cell r="F78" t="str">
            <v/>
          </cell>
          <cell r="G78">
            <v>120.42115520348899</v>
          </cell>
          <cell r="H78" t="str">
            <v/>
          </cell>
          <cell r="I78">
            <v>120.42115520348899</v>
          </cell>
        </row>
        <row r="79">
          <cell r="E79" t="str">
            <v>NES</v>
          </cell>
          <cell r="F79" t="str">
            <v/>
          </cell>
          <cell r="G79">
            <v>-4.8709075465350402</v>
          </cell>
          <cell r="H79" t="str">
            <v/>
          </cell>
          <cell r="I79">
            <v>-4.86507578011555</v>
          </cell>
        </row>
        <row r="80">
          <cell r="E80" t="str">
            <v>SVT</v>
          </cell>
          <cell r="F80" t="str">
            <v/>
          </cell>
          <cell r="G80" t="str">
            <v/>
          </cell>
          <cell r="H80">
            <v>-98.500992727520398</v>
          </cell>
          <cell r="I80">
            <v>-98.500992727520398</v>
          </cell>
        </row>
        <row r="81">
          <cell r="E81" t="str">
            <v>SWT</v>
          </cell>
          <cell r="F81">
            <v>6.0848562310798702</v>
          </cell>
          <cell r="G81" t="str">
            <v/>
          </cell>
          <cell r="H81" t="str">
            <v/>
          </cell>
          <cell r="I81">
            <v>12.588939381753899</v>
          </cell>
        </row>
        <row r="82">
          <cell r="E82" t="str">
            <v>SRN</v>
          </cell>
          <cell r="F82" t="str">
            <v/>
          </cell>
          <cell r="G82" t="str">
            <v/>
          </cell>
          <cell r="H82">
            <v>-36.330526782419902</v>
          </cell>
          <cell r="I82">
            <v>-36.330526782419902</v>
          </cell>
        </row>
        <row r="83">
          <cell r="E83" t="str">
            <v>TMS</v>
          </cell>
          <cell r="F83" t="str">
            <v/>
          </cell>
          <cell r="G83" t="str">
            <v/>
          </cell>
          <cell r="H83">
            <v>-388.85931890932397</v>
          </cell>
          <cell r="I83">
            <v>-388.85931890932397</v>
          </cell>
        </row>
        <row r="84">
          <cell r="E84" t="str">
            <v>NWT</v>
          </cell>
          <cell r="F84" t="str">
            <v/>
          </cell>
          <cell r="G84" t="str">
            <v/>
          </cell>
          <cell r="H84">
            <v>65.2844052047448</v>
          </cell>
          <cell r="I84">
            <v>65.2844052047448</v>
          </cell>
        </row>
        <row r="85">
          <cell r="E85" t="str">
            <v>WSX</v>
          </cell>
          <cell r="F85" t="str">
            <v/>
          </cell>
          <cell r="G85" t="str">
            <v/>
          </cell>
          <cell r="H85">
            <v>-65.275536441588201</v>
          </cell>
          <cell r="I85">
            <v>-65.275536441588201</v>
          </cell>
        </row>
        <row r="86">
          <cell r="E86" t="str">
            <v>YKY</v>
          </cell>
          <cell r="F86" t="str">
            <v/>
          </cell>
          <cell r="G86" t="str">
            <v/>
          </cell>
          <cell r="H86">
            <v>-176.94600551720899</v>
          </cell>
          <cell r="I86">
            <v>-176.94600551720899</v>
          </cell>
        </row>
        <row r="87">
          <cell r="E87" t="str">
            <v>AFW</v>
          </cell>
          <cell r="F87" t="str">
            <v/>
          </cell>
          <cell r="G87" t="str">
            <v/>
          </cell>
          <cell r="H87" t="str">
            <v/>
          </cell>
          <cell r="I87" t="str">
            <v/>
          </cell>
        </row>
        <row r="88">
          <cell r="E88" t="str">
            <v>VCE</v>
          </cell>
          <cell r="F88">
            <v>0</v>
          </cell>
          <cell r="G88" t="str">
            <v/>
          </cell>
          <cell r="H88" t="str">
            <v/>
          </cell>
          <cell r="I88">
            <v>0</v>
          </cell>
        </row>
        <row r="89">
          <cell r="E89" t="str">
            <v>VEA</v>
          </cell>
          <cell r="F89">
            <v>0</v>
          </cell>
          <cell r="G89" t="str">
            <v/>
          </cell>
          <cell r="H89" t="str">
            <v/>
          </cell>
          <cell r="I89">
            <v>0</v>
          </cell>
        </row>
        <row r="90">
          <cell r="E90" t="str">
            <v>VSE</v>
          </cell>
          <cell r="F90">
            <v>0</v>
          </cell>
          <cell r="G90" t="str">
            <v/>
          </cell>
          <cell r="H90" t="str">
            <v/>
          </cell>
          <cell r="I90">
            <v>0</v>
          </cell>
        </row>
        <row r="91">
          <cell r="E91" t="str">
            <v>BRL</v>
          </cell>
          <cell r="F91" t="str">
            <v/>
          </cell>
          <cell r="G91" t="str">
            <v/>
          </cell>
          <cell r="H91">
            <v>0</v>
          </cell>
          <cell r="I91">
            <v>0</v>
          </cell>
        </row>
        <row r="92">
          <cell r="E92" t="str">
            <v>DVW</v>
          </cell>
          <cell r="F92" t="str">
            <v/>
          </cell>
          <cell r="G92" t="str">
            <v/>
          </cell>
          <cell r="H92">
            <v>0</v>
          </cell>
          <cell r="I92">
            <v>0</v>
          </cell>
        </row>
        <row r="93">
          <cell r="E93" t="str">
            <v>PRT</v>
          </cell>
          <cell r="F93" t="str">
            <v/>
          </cell>
          <cell r="G93" t="str">
            <v/>
          </cell>
          <cell r="H93">
            <v>0</v>
          </cell>
          <cell r="I93">
            <v>0</v>
          </cell>
        </row>
        <row r="94">
          <cell r="E94" t="str">
            <v>SBW</v>
          </cell>
          <cell r="F94" t="str">
            <v/>
          </cell>
          <cell r="G94" t="str">
            <v/>
          </cell>
          <cell r="H94">
            <v>0</v>
          </cell>
          <cell r="I94">
            <v>0</v>
          </cell>
        </row>
        <row r="95">
          <cell r="E95" t="str">
            <v>SEW</v>
          </cell>
          <cell r="F95" t="str">
            <v/>
          </cell>
          <cell r="G95" t="str">
            <v/>
          </cell>
          <cell r="H95">
            <v>0</v>
          </cell>
          <cell r="I95">
            <v>0</v>
          </cell>
        </row>
        <row r="96">
          <cell r="E96" t="str">
            <v>SSC</v>
          </cell>
          <cell r="F96" t="str">
            <v/>
          </cell>
          <cell r="G96" t="str">
            <v/>
          </cell>
          <cell r="H96" t="str">
            <v/>
          </cell>
          <cell r="I96" t="str">
            <v/>
          </cell>
        </row>
        <row r="97">
          <cell r="E97" t="str">
            <v>SST</v>
          </cell>
          <cell r="F97" t="str">
            <v/>
          </cell>
          <cell r="G97" t="str">
            <v/>
          </cell>
          <cell r="H97">
            <v>0</v>
          </cell>
          <cell r="I97">
            <v>0</v>
          </cell>
        </row>
        <row r="98">
          <cell r="E98" t="str">
            <v>CAM</v>
          </cell>
          <cell r="F98" t="str">
            <v/>
          </cell>
          <cell r="G98" t="str">
            <v/>
          </cell>
          <cell r="H98">
            <v>0</v>
          </cell>
          <cell r="I98">
            <v>0</v>
          </cell>
        </row>
        <row r="99">
          <cell r="E99" t="str">
            <v>SES</v>
          </cell>
          <cell r="F99" t="str">
            <v/>
          </cell>
          <cell r="G99" t="str">
            <v/>
          </cell>
          <cell r="H99">
            <v>0</v>
          </cell>
          <cell r="I99">
            <v>0</v>
          </cell>
        </row>
      </sheetData>
      <sheetData sheetId="6">
        <row r="5">
          <cell r="B5" t="str">
            <v>C00050_L009</v>
          </cell>
          <cell r="C5" t="str">
            <v>Water - SIM adjustment (+ or -) Value chosen</v>
          </cell>
          <cell r="D5" t="str">
            <v>£m</v>
          </cell>
          <cell r="E5" t="str">
            <v>Periodic Review 2014</v>
          </cell>
          <cell r="F5" t="str">
            <v>Run 10: Final Determinations</v>
          </cell>
          <cell r="G5" t="str">
            <v>Modelling run to set final determinations.</v>
          </cell>
          <cell r="H5" t="str">
            <v>Latest</v>
          </cell>
          <cell r="I5" t="str">
            <v/>
          </cell>
          <cell r="J5" t="str">
            <v/>
          </cell>
          <cell r="K5" t="str">
            <v/>
          </cell>
          <cell r="L5" t="str">
            <v/>
          </cell>
          <cell r="M5" t="str">
            <v/>
          </cell>
          <cell r="N5" t="str">
            <v/>
          </cell>
          <cell r="O5">
            <v>1.436064</v>
          </cell>
          <cell r="P5">
            <v>1.436064</v>
          </cell>
          <cell r="Q5">
            <v>1.436064</v>
          </cell>
          <cell r="R5">
            <v>1.436064</v>
          </cell>
          <cell r="S5">
            <v>1.436064</v>
          </cell>
          <cell r="T5" t="str">
            <v/>
          </cell>
          <cell r="U5" t="str">
            <v/>
          </cell>
          <cell r="V5" t="str">
            <v/>
          </cell>
          <cell r="W5">
            <v>7.18032</v>
          </cell>
        </row>
        <row r="6">
          <cell r="B6" t="str">
            <v>C00052_L020</v>
          </cell>
          <cell r="C6" t="str">
            <v>Water - RCM adjustment (+ or -) Value Chosen</v>
          </cell>
          <cell r="D6" t="str">
            <v>£m</v>
          </cell>
          <cell r="E6" t="str">
            <v>Periodic Review 2014</v>
          </cell>
          <cell r="F6" t="str">
            <v>Run 10: Final Determinations</v>
          </cell>
          <cell r="G6" t="str">
            <v>Modelling run to set final determinations.</v>
          </cell>
          <cell r="H6" t="str">
            <v>Latest</v>
          </cell>
          <cell r="I6" t="str">
            <v/>
          </cell>
          <cell r="J6" t="str">
            <v/>
          </cell>
          <cell r="K6" t="str">
            <v/>
          </cell>
          <cell r="L6" t="str">
            <v/>
          </cell>
          <cell r="M6" t="str">
            <v/>
          </cell>
          <cell r="N6" t="str">
            <v/>
          </cell>
          <cell r="O6">
            <v>-0.91054307218351405</v>
          </cell>
          <cell r="P6">
            <v>-0.91054307218351405</v>
          </cell>
          <cell r="Q6">
            <v>-0.91054307218351405</v>
          </cell>
          <cell r="R6">
            <v>-0.91054307218351405</v>
          </cell>
          <cell r="S6">
            <v>-0.91054307218351405</v>
          </cell>
          <cell r="T6" t="str">
            <v/>
          </cell>
          <cell r="U6" t="str">
            <v/>
          </cell>
          <cell r="V6" t="str">
            <v/>
          </cell>
          <cell r="W6">
            <v>-4.5527153609175706</v>
          </cell>
        </row>
        <row r="7">
          <cell r="B7" t="str">
            <v>BC40000_L020</v>
          </cell>
          <cell r="C7" t="str">
            <v>Water - Opex incentive allowance (+ only) Value chosen</v>
          </cell>
          <cell r="D7" t="str">
            <v>£m</v>
          </cell>
          <cell r="E7" t="str">
            <v>Periodic Review 2014</v>
          </cell>
          <cell r="F7" t="str">
            <v>Run 10: Final Determinations</v>
          </cell>
          <cell r="G7" t="str">
            <v>Modelling run to set final determinations.</v>
          </cell>
          <cell r="H7" t="str">
            <v>Latest</v>
          </cell>
          <cell r="I7" t="str">
            <v/>
          </cell>
          <cell r="J7" t="str">
            <v/>
          </cell>
          <cell r="K7" t="str">
            <v/>
          </cell>
          <cell r="L7" t="str">
            <v/>
          </cell>
          <cell r="M7" t="str">
            <v/>
          </cell>
          <cell r="N7" t="str">
            <v/>
          </cell>
          <cell r="O7">
            <v>2.3391116385908202</v>
          </cell>
          <cell r="P7">
            <v>1.0218542685197001</v>
          </cell>
          <cell r="Q7">
            <v>1.0218542685197001</v>
          </cell>
          <cell r="R7">
            <v>0</v>
          </cell>
          <cell r="S7">
            <v>0</v>
          </cell>
          <cell r="T7" t="str">
            <v/>
          </cell>
          <cell r="U7" t="str">
            <v/>
          </cell>
          <cell r="V7" t="str">
            <v/>
          </cell>
          <cell r="W7">
            <v>4.3828201756302203</v>
          </cell>
        </row>
        <row r="8">
          <cell r="B8" t="str">
            <v>C00054_L020</v>
          </cell>
          <cell r="C8" t="str">
            <v>Water - CIS adjustment (+ or -) Value Chosen</v>
          </cell>
          <cell r="D8" t="str">
            <v>£m</v>
          </cell>
          <cell r="E8" t="str">
            <v>Periodic Review 2014</v>
          </cell>
          <cell r="F8" t="str">
            <v>Run 10: Final Determinations</v>
          </cell>
          <cell r="G8" t="str">
            <v>Modelling run to set final determinations.</v>
          </cell>
          <cell r="H8" t="str">
            <v>Latest</v>
          </cell>
          <cell r="I8" t="str">
            <v/>
          </cell>
          <cell r="J8" t="str">
            <v/>
          </cell>
          <cell r="K8" t="str">
            <v/>
          </cell>
          <cell r="L8" t="str">
            <v/>
          </cell>
          <cell r="M8" t="str">
            <v/>
          </cell>
          <cell r="N8" t="str">
            <v/>
          </cell>
          <cell r="O8">
            <v>-0.70164210319053</v>
          </cell>
          <cell r="P8">
            <v>-0.72690121890538895</v>
          </cell>
          <cell r="Q8">
            <v>-0.75306966278598297</v>
          </cell>
          <cell r="R8">
            <v>-0.78018017064627898</v>
          </cell>
          <cell r="S8">
            <v>-0.80826665678954501</v>
          </cell>
          <cell r="T8" t="str">
            <v/>
          </cell>
          <cell r="U8" t="str">
            <v/>
          </cell>
          <cell r="V8" t="str">
            <v/>
          </cell>
          <cell r="W8">
            <v>-3.7700598123177258</v>
          </cell>
        </row>
        <row r="9">
          <cell r="B9" t="str">
            <v>C00129_L020</v>
          </cell>
          <cell r="C9" t="str">
            <v>Water - Tax refinancing benefit clawback (- only) Value Chosen</v>
          </cell>
          <cell r="D9" t="str">
            <v>£m</v>
          </cell>
          <cell r="E9" t="str">
            <v>Periodic Review 2014</v>
          </cell>
          <cell r="F9" t="str">
            <v>Run 10: Final Determinations</v>
          </cell>
          <cell r="G9" t="str">
            <v>Modelling run to set final determinations.</v>
          </cell>
          <cell r="H9" t="str">
            <v>Latest</v>
          </cell>
          <cell r="I9" t="str">
            <v/>
          </cell>
          <cell r="J9" t="str">
            <v/>
          </cell>
          <cell r="K9" t="str">
            <v/>
          </cell>
          <cell r="L9" t="str">
            <v/>
          </cell>
          <cell r="M9" t="str">
            <v/>
          </cell>
          <cell r="N9" t="str">
            <v/>
          </cell>
          <cell r="O9">
            <v>0</v>
          </cell>
          <cell r="P9">
            <v>0</v>
          </cell>
          <cell r="Q9">
            <v>0</v>
          </cell>
          <cell r="R9">
            <v>0</v>
          </cell>
          <cell r="S9">
            <v>0</v>
          </cell>
          <cell r="T9" t="str">
            <v/>
          </cell>
          <cell r="U9" t="str">
            <v/>
          </cell>
          <cell r="V9" t="str">
            <v/>
          </cell>
          <cell r="W9">
            <v>0</v>
          </cell>
        </row>
        <row r="10">
          <cell r="B10" t="str">
            <v>C00600_L020</v>
          </cell>
          <cell r="C10" t="str">
            <v>Water - Other tax adjustments (+ or -) Value Chosen</v>
          </cell>
          <cell r="D10" t="str">
            <v>£m</v>
          </cell>
          <cell r="E10" t="str">
            <v>Periodic Review 2014</v>
          </cell>
          <cell r="F10" t="str">
            <v>Run 10: Final Determinations</v>
          </cell>
          <cell r="G10" t="str">
            <v>Modelling run to set final determinations.</v>
          </cell>
          <cell r="H10" t="str">
            <v>Latest</v>
          </cell>
          <cell r="I10" t="str">
            <v/>
          </cell>
          <cell r="J10" t="str">
            <v/>
          </cell>
          <cell r="K10" t="str">
            <v/>
          </cell>
          <cell r="L10" t="str">
            <v/>
          </cell>
          <cell r="M10" t="str">
            <v/>
          </cell>
          <cell r="N10" t="str">
            <v/>
          </cell>
          <cell r="O10">
            <v>0</v>
          </cell>
          <cell r="P10">
            <v>0</v>
          </cell>
          <cell r="Q10">
            <v>0</v>
          </cell>
          <cell r="R10">
            <v>0</v>
          </cell>
          <cell r="S10">
            <v>0</v>
          </cell>
          <cell r="T10" t="str">
            <v/>
          </cell>
          <cell r="U10" t="str">
            <v/>
          </cell>
          <cell r="V10" t="str">
            <v/>
          </cell>
          <cell r="W10">
            <v>0</v>
          </cell>
        </row>
        <row r="11">
          <cell r="B11" t="str">
            <v>C00128_L020</v>
          </cell>
          <cell r="C11" t="str">
            <v>Water - Equity injection clawback (- only) Value Chosen</v>
          </cell>
          <cell r="D11" t="str">
            <v>£m</v>
          </cell>
          <cell r="E11" t="str">
            <v>Periodic Review 2014</v>
          </cell>
          <cell r="F11" t="str">
            <v>Run 10: Final Determinations</v>
          </cell>
          <cell r="G11" t="str">
            <v>Modelling run to set final determinations.</v>
          </cell>
          <cell r="H11" t="str">
            <v>Latest</v>
          </cell>
          <cell r="I11" t="str">
            <v/>
          </cell>
          <cell r="J11" t="str">
            <v/>
          </cell>
          <cell r="K11" t="str">
            <v/>
          </cell>
          <cell r="L11" t="str">
            <v/>
          </cell>
          <cell r="M11" t="str">
            <v/>
          </cell>
          <cell r="N11" t="str">
            <v/>
          </cell>
          <cell r="O11">
            <v>0</v>
          </cell>
          <cell r="P11">
            <v>0</v>
          </cell>
          <cell r="Q11">
            <v>0</v>
          </cell>
          <cell r="R11">
            <v>0</v>
          </cell>
          <cell r="S11">
            <v>0</v>
          </cell>
          <cell r="T11" t="str">
            <v/>
          </cell>
          <cell r="U11" t="str">
            <v/>
          </cell>
          <cell r="V11" t="str">
            <v/>
          </cell>
          <cell r="W11">
            <v>0</v>
          </cell>
        </row>
        <row r="12">
          <cell r="B12" t="str">
            <v>C00601_L020</v>
          </cell>
          <cell r="C12" t="str">
            <v>Water - Other adjustments (+ or -) Value Chosen</v>
          </cell>
          <cell r="D12" t="str">
            <v>£m</v>
          </cell>
          <cell r="E12" t="str">
            <v>Periodic Review 2014</v>
          </cell>
          <cell r="F12" t="str">
            <v>Run 10: Final Determinations</v>
          </cell>
          <cell r="G12" t="str">
            <v>Modelling run to set final determinations.</v>
          </cell>
          <cell r="H12" t="str">
            <v>Latest</v>
          </cell>
          <cell r="I12" t="str">
            <v/>
          </cell>
          <cell r="J12" t="str">
            <v/>
          </cell>
          <cell r="K12" t="str">
            <v/>
          </cell>
          <cell r="L12" t="str">
            <v/>
          </cell>
          <cell r="M12" t="str">
            <v/>
          </cell>
          <cell r="N12" t="str">
            <v/>
          </cell>
          <cell r="O12">
            <v>0</v>
          </cell>
          <cell r="P12">
            <v>0</v>
          </cell>
          <cell r="Q12">
            <v>0</v>
          </cell>
          <cell r="R12">
            <v>0</v>
          </cell>
          <cell r="S12">
            <v>0</v>
          </cell>
          <cell r="T12" t="str">
            <v/>
          </cell>
          <cell r="U12" t="str">
            <v/>
          </cell>
          <cell r="V12" t="str">
            <v/>
          </cell>
          <cell r="W12">
            <v>0</v>
          </cell>
        </row>
        <row r="13">
          <cell r="B13" t="str">
            <v>C00051_L020</v>
          </cell>
          <cell r="C13" t="str">
            <v>Waste - SIM adjustment (+ or -) Value Chosen</v>
          </cell>
          <cell r="D13" t="str">
            <v>£m</v>
          </cell>
          <cell r="E13" t="str">
            <v>Periodic Review 2014</v>
          </cell>
          <cell r="F13" t="str">
            <v>Run 10: Final Determinations</v>
          </cell>
          <cell r="G13" t="str">
            <v>Modelling run to set final determinations.</v>
          </cell>
          <cell r="H13" t="str">
            <v>Latest</v>
          </cell>
          <cell r="I13" t="str">
            <v/>
          </cell>
          <cell r="J13" t="str">
            <v/>
          </cell>
          <cell r="K13" t="str">
            <v/>
          </cell>
          <cell r="L13" t="str">
            <v/>
          </cell>
          <cell r="M13" t="str">
            <v/>
          </cell>
          <cell r="N13" t="str">
            <v/>
          </cell>
          <cell r="O13">
            <v>2.0461740000000002</v>
          </cell>
          <cell r="P13">
            <v>2.0461740000000002</v>
          </cell>
          <cell r="Q13">
            <v>2.0461740000000002</v>
          </cell>
          <cell r="R13">
            <v>2.0461740000000002</v>
          </cell>
          <cell r="S13">
            <v>2.0461740000000002</v>
          </cell>
          <cell r="T13" t="str">
            <v/>
          </cell>
          <cell r="U13" t="str">
            <v/>
          </cell>
          <cell r="V13" t="str">
            <v/>
          </cell>
          <cell r="W13">
            <v>10.230870000000001</v>
          </cell>
        </row>
        <row r="14">
          <cell r="B14" t="str">
            <v>C00053_L020</v>
          </cell>
          <cell r="C14" t="str">
            <v>Waste - RCM adjustment (+ or -) Value Chosen</v>
          </cell>
          <cell r="D14" t="str">
            <v>£m</v>
          </cell>
          <cell r="E14" t="str">
            <v>Periodic Review 2014</v>
          </cell>
          <cell r="F14" t="str">
            <v>Run 10: Final Determinations</v>
          </cell>
          <cell r="G14" t="str">
            <v>Modelling run to set final determinations.</v>
          </cell>
          <cell r="H14" t="str">
            <v>Latest</v>
          </cell>
          <cell r="I14" t="str">
            <v/>
          </cell>
          <cell r="J14" t="str">
            <v/>
          </cell>
          <cell r="K14" t="str">
            <v/>
          </cell>
          <cell r="L14" t="str">
            <v/>
          </cell>
          <cell r="M14" t="str">
            <v/>
          </cell>
          <cell r="N14" t="str">
            <v/>
          </cell>
          <cell r="O14">
            <v>-13.471335453896501</v>
          </cell>
          <cell r="P14">
            <v>-13.471335453896501</v>
          </cell>
          <cell r="Q14">
            <v>-13.471335453896501</v>
          </cell>
          <cell r="R14">
            <v>-13.471335453896501</v>
          </cell>
          <cell r="S14">
            <v>-13.471335453896501</v>
          </cell>
          <cell r="T14" t="str">
            <v/>
          </cell>
          <cell r="U14" t="str">
            <v/>
          </cell>
          <cell r="V14" t="str">
            <v/>
          </cell>
          <cell r="W14">
            <v>-67.356677269482503</v>
          </cell>
        </row>
        <row r="15">
          <cell r="B15" t="str">
            <v>BC40010_L020</v>
          </cell>
          <cell r="C15" t="str">
            <v>Waste - Opex incentive allowance (+ only) Value Chosen</v>
          </cell>
          <cell r="D15" t="str">
            <v>£m</v>
          </cell>
          <cell r="E15" t="str">
            <v>Periodic Review 2014</v>
          </cell>
          <cell r="F15" t="str">
            <v>Run 10: Final Determinations</v>
          </cell>
          <cell r="G15" t="str">
            <v>Modelling run to set final determinations.</v>
          </cell>
          <cell r="H15" t="str">
            <v>Latest</v>
          </cell>
          <cell r="I15" t="str">
            <v/>
          </cell>
          <cell r="J15" t="str">
            <v/>
          </cell>
          <cell r="K15" t="str">
            <v/>
          </cell>
          <cell r="L15" t="str">
            <v/>
          </cell>
          <cell r="M15" t="str">
            <v/>
          </cell>
          <cell r="N15" t="str">
            <v/>
          </cell>
          <cell r="O15">
            <v>0.197119384136029</v>
          </cell>
          <cell r="P15">
            <v>0</v>
          </cell>
          <cell r="Q15">
            <v>0</v>
          </cell>
          <cell r="R15">
            <v>0</v>
          </cell>
          <cell r="S15">
            <v>0</v>
          </cell>
          <cell r="T15" t="str">
            <v/>
          </cell>
          <cell r="U15" t="str">
            <v/>
          </cell>
          <cell r="V15" t="str">
            <v/>
          </cell>
          <cell r="W15">
            <v>0.197119384136029</v>
          </cell>
        </row>
        <row r="16">
          <cell r="B16" t="str">
            <v>C00055_L020</v>
          </cell>
          <cell r="C16" t="str">
            <v>Waste - CIS adjustment (+ or -) Value Chosen</v>
          </cell>
          <cell r="D16" t="str">
            <v>£m</v>
          </cell>
          <cell r="E16" t="str">
            <v>Periodic Review 2014</v>
          </cell>
          <cell r="F16" t="str">
            <v>Run 10: Final Determinations</v>
          </cell>
          <cell r="G16" t="str">
            <v>Modelling run to set final determinations.</v>
          </cell>
          <cell r="H16" t="str">
            <v>Latest</v>
          </cell>
          <cell r="I16" t="str">
            <v/>
          </cell>
          <cell r="J16" t="str">
            <v/>
          </cell>
          <cell r="K16" t="str">
            <v/>
          </cell>
          <cell r="L16" t="str">
            <v/>
          </cell>
          <cell r="M16" t="str">
            <v/>
          </cell>
          <cell r="N16" t="str">
            <v/>
          </cell>
          <cell r="O16">
            <v>2.3594268995829402</v>
          </cell>
          <cell r="P16">
            <v>2.4443662679679301</v>
          </cell>
          <cell r="Q16">
            <v>2.5323634536147699</v>
          </cell>
          <cell r="R16">
            <v>2.6235285379449</v>
          </cell>
          <cell r="S16">
            <v>2.7179755653109199</v>
          </cell>
          <cell r="T16" t="str">
            <v/>
          </cell>
          <cell r="U16" t="str">
            <v/>
          </cell>
          <cell r="V16" t="str">
            <v/>
          </cell>
          <cell r="W16">
            <v>12.677660724421461</v>
          </cell>
        </row>
        <row r="17">
          <cell r="B17" t="str">
            <v>C00132_L020</v>
          </cell>
          <cell r="C17" t="str">
            <v>Waste - Tax refinancing benefit clawback (- only) Value Chosen</v>
          </cell>
          <cell r="D17" t="str">
            <v>£m</v>
          </cell>
          <cell r="E17" t="str">
            <v>Periodic Review 2014</v>
          </cell>
          <cell r="F17" t="str">
            <v>Run 10: Final Determinations</v>
          </cell>
          <cell r="G17" t="str">
            <v>Modelling run to set final determinations.</v>
          </cell>
          <cell r="H17" t="str">
            <v>Latest</v>
          </cell>
          <cell r="I17" t="str">
            <v/>
          </cell>
          <cell r="J17" t="str">
            <v/>
          </cell>
          <cell r="K17" t="str">
            <v/>
          </cell>
          <cell r="L17" t="str">
            <v/>
          </cell>
          <cell r="M17" t="str">
            <v/>
          </cell>
          <cell r="N17" t="str">
            <v/>
          </cell>
          <cell r="O17">
            <v>0</v>
          </cell>
          <cell r="P17">
            <v>0</v>
          </cell>
          <cell r="Q17">
            <v>0</v>
          </cell>
          <cell r="R17">
            <v>0</v>
          </cell>
          <cell r="S17">
            <v>0</v>
          </cell>
          <cell r="T17" t="str">
            <v/>
          </cell>
          <cell r="U17" t="str">
            <v/>
          </cell>
          <cell r="V17" t="str">
            <v/>
          </cell>
          <cell r="W17">
            <v>0</v>
          </cell>
        </row>
        <row r="18">
          <cell r="B18" t="str">
            <v>C00602_L020</v>
          </cell>
          <cell r="C18" t="str">
            <v>Waste - Other tax adjustments (+ or -) Value Chosen</v>
          </cell>
          <cell r="D18" t="str">
            <v>£m</v>
          </cell>
          <cell r="E18" t="str">
            <v>Periodic Review 2014</v>
          </cell>
          <cell r="F18" t="str">
            <v>Run 10: Final Determinations</v>
          </cell>
          <cell r="G18" t="str">
            <v>Modelling run to set final determinations.</v>
          </cell>
          <cell r="H18" t="str">
            <v>Latest</v>
          </cell>
          <cell r="I18" t="str">
            <v/>
          </cell>
          <cell r="J18" t="str">
            <v/>
          </cell>
          <cell r="K18" t="str">
            <v/>
          </cell>
          <cell r="L18" t="str">
            <v/>
          </cell>
          <cell r="M18" t="str">
            <v/>
          </cell>
          <cell r="N18" t="str">
            <v/>
          </cell>
          <cell r="O18">
            <v>0</v>
          </cell>
          <cell r="P18">
            <v>0</v>
          </cell>
          <cell r="Q18">
            <v>0</v>
          </cell>
          <cell r="R18">
            <v>0</v>
          </cell>
          <cell r="S18">
            <v>0</v>
          </cell>
          <cell r="T18" t="str">
            <v/>
          </cell>
          <cell r="U18" t="str">
            <v/>
          </cell>
          <cell r="V18" t="str">
            <v/>
          </cell>
          <cell r="W18">
            <v>0</v>
          </cell>
        </row>
        <row r="19">
          <cell r="B19" t="str">
            <v>C00131_L020</v>
          </cell>
          <cell r="C19" t="str">
            <v>Waste - Equity injection clawback adjustment (+ or -) Value Chosen</v>
          </cell>
          <cell r="D19" t="str">
            <v>£m</v>
          </cell>
          <cell r="E19" t="str">
            <v>Periodic Review 2014</v>
          </cell>
          <cell r="F19" t="str">
            <v>Run 10: Final Determinations</v>
          </cell>
          <cell r="G19" t="str">
            <v>Modelling run to set final determinations.</v>
          </cell>
          <cell r="H19" t="str">
            <v>Latest</v>
          </cell>
          <cell r="I19" t="str">
            <v/>
          </cell>
          <cell r="J19" t="str">
            <v/>
          </cell>
          <cell r="K19" t="str">
            <v/>
          </cell>
          <cell r="L19" t="str">
            <v/>
          </cell>
          <cell r="M19" t="str">
            <v/>
          </cell>
          <cell r="N19" t="str">
            <v/>
          </cell>
          <cell r="O19">
            <v>0</v>
          </cell>
          <cell r="P19">
            <v>0</v>
          </cell>
          <cell r="Q19">
            <v>0</v>
          </cell>
          <cell r="R19">
            <v>0</v>
          </cell>
          <cell r="S19">
            <v>0</v>
          </cell>
          <cell r="T19" t="str">
            <v/>
          </cell>
          <cell r="U19" t="str">
            <v/>
          </cell>
          <cell r="V19" t="str">
            <v/>
          </cell>
          <cell r="W19">
            <v>0</v>
          </cell>
        </row>
        <row r="20">
          <cell r="B20" t="str">
            <v>C00603_L020</v>
          </cell>
          <cell r="C20" t="str">
            <v>Waste - Other adjustments (+ or -) Value Chosen</v>
          </cell>
          <cell r="D20" t="str">
            <v>£m</v>
          </cell>
          <cell r="E20" t="str">
            <v>Periodic Review 2014</v>
          </cell>
          <cell r="F20" t="str">
            <v>Run 10: Final Determinations</v>
          </cell>
          <cell r="G20" t="str">
            <v>Modelling run to set final determinations.</v>
          </cell>
          <cell r="H20" t="str">
            <v>Latest</v>
          </cell>
          <cell r="I20" t="str">
            <v/>
          </cell>
          <cell r="J20" t="str">
            <v/>
          </cell>
          <cell r="K20" t="str">
            <v/>
          </cell>
          <cell r="L20" t="str">
            <v/>
          </cell>
          <cell r="M20" t="str">
            <v/>
          </cell>
          <cell r="N20" t="str">
            <v/>
          </cell>
          <cell r="O20">
            <v>0</v>
          </cell>
          <cell r="P20">
            <v>0</v>
          </cell>
          <cell r="Q20">
            <v>0</v>
          </cell>
          <cell r="R20">
            <v>0</v>
          </cell>
          <cell r="S20">
            <v>0</v>
          </cell>
          <cell r="T20" t="str">
            <v/>
          </cell>
          <cell r="U20" t="str">
            <v/>
          </cell>
          <cell r="V20" t="str">
            <v/>
          </cell>
          <cell r="W20">
            <v>0</v>
          </cell>
        </row>
        <row r="21">
          <cell r="B21" t="str">
            <v>C00572_L012</v>
          </cell>
          <cell r="C21" t="str">
            <v>Water: Ex post RCV adjustment (2012-13 prices)</v>
          </cell>
          <cell r="D21" t="str">
            <v>£m</v>
          </cell>
          <cell r="E21" t="str">
            <v>Periodic Review 2014</v>
          </cell>
          <cell r="F21" t="str">
            <v>Run 10: Final Determinations</v>
          </cell>
          <cell r="G21" t="str">
            <v>Modelling run to set final determinations.</v>
          </cell>
          <cell r="H21" t="str">
            <v>Latest</v>
          </cell>
          <cell r="I21" t="str">
            <v/>
          </cell>
          <cell r="J21" t="str">
            <v/>
          </cell>
          <cell r="K21" t="str">
            <v/>
          </cell>
          <cell r="L21" t="str">
            <v/>
          </cell>
          <cell r="M21" t="str">
            <v/>
          </cell>
          <cell r="N21" t="str">
            <v/>
          </cell>
          <cell r="O21" t="str">
            <v/>
          </cell>
          <cell r="P21" t="str">
            <v/>
          </cell>
          <cell r="Q21" t="str">
            <v/>
          </cell>
          <cell r="R21" t="str">
            <v/>
          </cell>
          <cell r="S21" t="str">
            <v/>
          </cell>
          <cell r="T21">
            <v>-140.830172168155</v>
          </cell>
          <cell r="U21" t="str">
            <v/>
          </cell>
          <cell r="V21">
            <v>-140.830172168155</v>
          </cell>
          <cell r="W21" t="str">
            <v/>
          </cell>
        </row>
        <row r="22">
          <cell r="B22" t="str">
            <v>C00579_L012</v>
          </cell>
          <cell r="C22" t="str">
            <v>Sewerage: Ex post RCV adjustment (2012-13 prices)</v>
          </cell>
          <cell r="D22" t="str">
            <v>£m</v>
          </cell>
          <cell r="E22" t="str">
            <v>Periodic Review 2014</v>
          </cell>
          <cell r="F22" t="str">
            <v>Run 10: Final Determinations</v>
          </cell>
          <cell r="G22" t="str">
            <v>Modelling run to set final determinations.</v>
          </cell>
          <cell r="H22" t="str">
            <v>Latest</v>
          </cell>
          <cell r="I22" t="str">
            <v/>
          </cell>
          <cell r="J22" t="str">
            <v/>
          </cell>
          <cell r="K22" t="str">
            <v/>
          </cell>
          <cell r="L22" t="str">
            <v/>
          </cell>
          <cell r="M22" t="str">
            <v/>
          </cell>
          <cell r="N22" t="str">
            <v/>
          </cell>
          <cell r="O22" t="str">
            <v/>
          </cell>
          <cell r="P22" t="str">
            <v/>
          </cell>
          <cell r="Q22" t="str">
            <v/>
          </cell>
          <cell r="R22" t="str">
            <v/>
          </cell>
          <cell r="S22" t="str">
            <v/>
          </cell>
          <cell r="T22">
            <v>-193.27562446040699</v>
          </cell>
          <cell r="U22" t="str">
            <v/>
          </cell>
          <cell r="V22">
            <v>-193.27562446040699</v>
          </cell>
          <cell r="W22" t="str">
            <v/>
          </cell>
        </row>
        <row r="23">
          <cell r="B23" t="str">
            <v>C00720_L015</v>
          </cell>
          <cell r="C23" t="str">
            <v>Baseline view of one-sided adjustments to water service total capex for shortfalls relating to serviceability</v>
          </cell>
          <cell r="D23" t="str">
            <v>£m</v>
          </cell>
          <cell r="E23" t="str">
            <v>Periodic Review 2014</v>
          </cell>
          <cell r="F23" t="str">
            <v>Run 10: Final Determinations</v>
          </cell>
          <cell r="G23" t="str">
            <v>Modelling run to set final determinations.</v>
          </cell>
          <cell r="H23" t="str">
            <v>Latest</v>
          </cell>
          <cell r="I23">
            <v>0</v>
          </cell>
          <cell r="J23">
            <v>0</v>
          </cell>
          <cell r="K23">
            <v>0</v>
          </cell>
          <cell r="L23">
            <v>0</v>
          </cell>
          <cell r="M23">
            <v>0</v>
          </cell>
          <cell r="N23">
            <v>0</v>
          </cell>
          <cell r="O23" t="str">
            <v/>
          </cell>
          <cell r="P23" t="str">
            <v/>
          </cell>
          <cell r="Q23" t="str">
            <v/>
          </cell>
          <cell r="R23" t="str">
            <v/>
          </cell>
          <cell r="S23" t="str">
            <v/>
          </cell>
          <cell r="T23" t="str">
            <v/>
          </cell>
          <cell r="U23" t="str">
            <v/>
          </cell>
          <cell r="V23">
            <v>0</v>
          </cell>
          <cell r="W23" t="str">
            <v/>
          </cell>
        </row>
        <row r="24">
          <cell r="B24" t="str">
            <v>C00721_L015</v>
          </cell>
          <cell r="C24" t="str">
            <v>Baseline view of one-sided adjustments to sewerage service total capex for shortfalls relating to serviceability</v>
          </cell>
          <cell r="D24" t="str">
            <v>£m</v>
          </cell>
          <cell r="E24" t="str">
            <v>Periodic Review 2014</v>
          </cell>
          <cell r="F24" t="str">
            <v>Run 10: Final Determinations</v>
          </cell>
          <cell r="G24" t="str">
            <v>Modelling run to set final determinations.</v>
          </cell>
          <cell r="H24" t="str">
            <v>Latest</v>
          </cell>
          <cell r="I24">
            <v>0</v>
          </cell>
          <cell r="J24">
            <v>0</v>
          </cell>
          <cell r="K24">
            <v>0</v>
          </cell>
          <cell r="L24">
            <v>0</v>
          </cell>
          <cell r="M24">
            <v>0</v>
          </cell>
          <cell r="N24">
            <v>0</v>
          </cell>
          <cell r="O24" t="str">
            <v/>
          </cell>
          <cell r="P24" t="str">
            <v/>
          </cell>
          <cell r="Q24" t="str">
            <v/>
          </cell>
          <cell r="R24" t="str">
            <v/>
          </cell>
          <cell r="S24" t="str">
            <v/>
          </cell>
          <cell r="T24" t="str">
            <v/>
          </cell>
          <cell r="U24" t="str">
            <v/>
          </cell>
          <cell r="V24">
            <v>0</v>
          </cell>
          <cell r="W24" t="str">
            <v/>
          </cell>
        </row>
        <row r="25">
          <cell r="B25" t="str">
            <v>C00743_L013</v>
          </cell>
          <cell r="C25" t="str">
            <v>Land sales - Water</v>
          </cell>
          <cell r="D25" t="str">
            <v>£m</v>
          </cell>
          <cell r="E25" t="str">
            <v>Periodic Review 2014</v>
          </cell>
          <cell r="F25" t="str">
            <v>Run 10: Final Determinations</v>
          </cell>
          <cell r="G25" t="str">
            <v>Modelling run to set final determinations.</v>
          </cell>
          <cell r="H25" t="str">
            <v>Latest</v>
          </cell>
          <cell r="I25" t="str">
            <v/>
          </cell>
          <cell r="J25" t="str">
            <v/>
          </cell>
          <cell r="K25" t="str">
            <v/>
          </cell>
          <cell r="L25" t="str">
            <v/>
          </cell>
          <cell r="M25" t="str">
            <v/>
          </cell>
          <cell r="N25">
            <v>-0.84260284113375095</v>
          </cell>
          <cell r="O25" t="str">
            <v/>
          </cell>
          <cell r="P25" t="str">
            <v/>
          </cell>
          <cell r="Q25" t="str">
            <v/>
          </cell>
          <cell r="R25" t="str">
            <v/>
          </cell>
          <cell r="S25" t="str">
            <v/>
          </cell>
          <cell r="T25" t="str">
            <v/>
          </cell>
          <cell r="U25" t="str">
            <v/>
          </cell>
          <cell r="V25" t="str">
            <v/>
          </cell>
          <cell r="W25" t="str">
            <v/>
          </cell>
        </row>
        <row r="26">
          <cell r="B26" t="str">
            <v>C00751_L013</v>
          </cell>
          <cell r="C26" t="str">
            <v>Land sales - Wastewater</v>
          </cell>
          <cell r="D26" t="str">
            <v>£m</v>
          </cell>
          <cell r="E26" t="str">
            <v>Periodic Review 2014</v>
          </cell>
          <cell r="F26" t="str">
            <v>Run 10: Final Determinations</v>
          </cell>
          <cell r="G26" t="str">
            <v>Modelling run to set final determinations.</v>
          </cell>
          <cell r="H26" t="str">
            <v>Latest</v>
          </cell>
          <cell r="I26" t="str">
            <v/>
          </cell>
          <cell r="J26" t="str">
            <v/>
          </cell>
          <cell r="K26" t="str">
            <v/>
          </cell>
          <cell r="L26" t="str">
            <v/>
          </cell>
          <cell r="M26" t="str">
            <v/>
          </cell>
          <cell r="N26">
            <v>-1.3670805628127001</v>
          </cell>
          <cell r="O26" t="str">
            <v/>
          </cell>
          <cell r="P26" t="str">
            <v/>
          </cell>
          <cell r="Q26" t="str">
            <v/>
          </cell>
          <cell r="R26" t="str">
            <v/>
          </cell>
          <cell r="S26" t="str">
            <v/>
          </cell>
          <cell r="T26" t="str">
            <v/>
          </cell>
          <cell r="U26" t="str">
            <v/>
          </cell>
          <cell r="V26" t="str">
            <v/>
          </cell>
          <cell r="W26" t="str">
            <v/>
          </cell>
        </row>
        <row r="27">
          <cell r="B27" t="str">
            <v>C00744_L013</v>
          </cell>
          <cell r="C27" t="str">
            <v>2009-10 outperformance - Water</v>
          </cell>
          <cell r="D27" t="str">
            <v>£m</v>
          </cell>
          <cell r="E27" t="str">
            <v>Periodic Review 2014</v>
          </cell>
          <cell r="F27" t="str">
            <v>Run 10: Final Determinations</v>
          </cell>
          <cell r="G27" t="str">
            <v>Modelling run to set final determinations.</v>
          </cell>
          <cell r="H27" t="str">
            <v>Latest</v>
          </cell>
          <cell r="I27" t="str">
            <v/>
          </cell>
          <cell r="J27" t="str">
            <v/>
          </cell>
          <cell r="K27" t="str">
            <v/>
          </cell>
          <cell r="L27" t="str">
            <v/>
          </cell>
          <cell r="M27" t="str">
            <v/>
          </cell>
          <cell r="N27">
            <v>-5.1096618829152103</v>
          </cell>
          <cell r="O27" t="str">
            <v/>
          </cell>
          <cell r="P27" t="str">
            <v/>
          </cell>
          <cell r="Q27" t="str">
            <v/>
          </cell>
          <cell r="R27" t="str">
            <v/>
          </cell>
          <cell r="S27" t="str">
            <v/>
          </cell>
          <cell r="T27" t="str">
            <v/>
          </cell>
          <cell r="U27" t="str">
            <v/>
          </cell>
          <cell r="V27" t="str">
            <v/>
          </cell>
          <cell r="W27" t="str">
            <v/>
          </cell>
        </row>
        <row r="28">
          <cell r="B28" t="str">
            <v>C00752_L013</v>
          </cell>
          <cell r="C28" t="str">
            <v>2009-10 outperformance - Wastewater</v>
          </cell>
          <cell r="D28" t="str">
            <v>£m</v>
          </cell>
          <cell r="E28" t="str">
            <v>Periodic Review 2014</v>
          </cell>
          <cell r="F28" t="str">
            <v>Run 10: Final Determinations</v>
          </cell>
          <cell r="G28" t="str">
            <v>Modelling run to set final determinations.</v>
          </cell>
          <cell r="H28" t="str">
            <v>Latest</v>
          </cell>
          <cell r="I28" t="str">
            <v/>
          </cell>
          <cell r="J28" t="str">
            <v/>
          </cell>
          <cell r="K28" t="str">
            <v/>
          </cell>
          <cell r="L28" t="str">
            <v/>
          </cell>
          <cell r="M28" t="str">
            <v/>
          </cell>
          <cell r="N28">
            <v>-5.7273644405206801</v>
          </cell>
          <cell r="O28" t="str">
            <v/>
          </cell>
          <cell r="P28" t="str">
            <v/>
          </cell>
          <cell r="Q28" t="str">
            <v/>
          </cell>
          <cell r="R28" t="str">
            <v/>
          </cell>
          <cell r="S28" t="str">
            <v/>
          </cell>
          <cell r="T28" t="str">
            <v/>
          </cell>
          <cell r="U28" t="str">
            <v/>
          </cell>
          <cell r="V28" t="str">
            <v/>
          </cell>
          <cell r="W28" t="str">
            <v/>
          </cell>
        </row>
        <row r="29">
          <cell r="B29" t="str">
            <v>C00060_L014</v>
          </cell>
          <cell r="C29" t="str">
            <v>Baseline view of two-sided adjustments for water overlap capex programme</v>
          </cell>
          <cell r="D29" t="str">
            <v>£m</v>
          </cell>
          <cell r="E29" t="str">
            <v>Periodic Review 2014</v>
          </cell>
          <cell r="F29" t="str">
            <v>Run 10: Final Determinations</v>
          </cell>
          <cell r="G29" t="str">
            <v>Modelling run to set final determinations.</v>
          </cell>
          <cell r="H29" t="str">
            <v>Latest</v>
          </cell>
          <cell r="I29" t="str">
            <v/>
          </cell>
          <cell r="J29">
            <v>0</v>
          </cell>
          <cell r="K29">
            <v>0</v>
          </cell>
          <cell r="L29">
            <v>0</v>
          </cell>
          <cell r="M29">
            <v>0</v>
          </cell>
          <cell r="N29">
            <v>0</v>
          </cell>
          <cell r="O29" t="str">
            <v/>
          </cell>
          <cell r="P29" t="str">
            <v/>
          </cell>
          <cell r="Q29" t="str">
            <v/>
          </cell>
          <cell r="R29" t="str">
            <v/>
          </cell>
          <cell r="S29" t="str">
            <v/>
          </cell>
          <cell r="T29" t="str">
            <v/>
          </cell>
          <cell r="U29" t="str">
            <v/>
          </cell>
          <cell r="V29">
            <v>0</v>
          </cell>
          <cell r="W29" t="str">
            <v/>
          </cell>
        </row>
        <row r="30">
          <cell r="B30" t="str">
            <v>C00064_L014</v>
          </cell>
          <cell r="C30" t="str">
            <v>Baseline view of two-sided adjustments for sewerage overlap capex programme</v>
          </cell>
          <cell r="D30" t="str">
            <v>£m</v>
          </cell>
          <cell r="E30" t="str">
            <v>Periodic Review 2014</v>
          </cell>
          <cell r="F30" t="str">
            <v>Run 10: Final Determinations</v>
          </cell>
          <cell r="G30" t="str">
            <v>Modelling run to set final determinations.</v>
          </cell>
          <cell r="H30" t="str">
            <v>Latest</v>
          </cell>
          <cell r="I30" t="str">
            <v/>
          </cell>
          <cell r="J30">
            <v>0</v>
          </cell>
          <cell r="K30">
            <v>0</v>
          </cell>
          <cell r="L30">
            <v>0</v>
          </cell>
          <cell r="M30">
            <v>0</v>
          </cell>
          <cell r="N30">
            <v>0</v>
          </cell>
          <cell r="O30" t="str">
            <v/>
          </cell>
          <cell r="P30" t="str">
            <v/>
          </cell>
          <cell r="Q30" t="str">
            <v/>
          </cell>
          <cell r="R30" t="str">
            <v/>
          </cell>
          <cell r="S30" t="str">
            <v/>
          </cell>
          <cell r="T30" t="str">
            <v/>
          </cell>
          <cell r="U30" t="str">
            <v/>
          </cell>
          <cell r="V30">
            <v>0</v>
          </cell>
          <cell r="W30" t="str">
            <v/>
          </cell>
        </row>
        <row r="31">
          <cell r="B31" t="str">
            <v>C00050_L009</v>
          </cell>
          <cell r="C31" t="str">
            <v>SIM adjustment as £m - water</v>
          </cell>
          <cell r="D31" t="str">
            <v>£m</v>
          </cell>
          <cell r="E31" t="str">
            <v>Periodic Review 2014</v>
          </cell>
          <cell r="F31" t="str">
            <v>Run 10: Final Determinations</v>
          </cell>
          <cell r="G31" t="str">
            <v>Modelling run to set final determinations.</v>
          </cell>
          <cell r="H31" t="str">
            <v>Latest</v>
          </cell>
          <cell r="I31">
            <v>0.59553522330689002</v>
          </cell>
          <cell r="J31">
            <v>0.59553522330689002</v>
          </cell>
          <cell r="K31">
            <v>0.59553522330689002</v>
          </cell>
          <cell r="L31">
            <v>0.59553522330689002</v>
          </cell>
          <cell r="M31">
            <v>0.59553522330689002</v>
          </cell>
          <cell r="N31">
            <v>2.9776761165344503</v>
          </cell>
          <cell r="O31" t="str">
            <v/>
          </cell>
          <cell r="P31" t="str">
            <v/>
          </cell>
          <cell r="Q31" t="str">
            <v/>
          </cell>
          <cell r="R31" t="str">
            <v/>
          </cell>
          <cell r="S31" t="str">
            <v/>
          </cell>
          <cell r="T31" t="str">
            <v/>
          </cell>
          <cell r="U31" t="str">
            <v/>
          </cell>
          <cell r="V31">
            <v>-13.522822415485876</v>
          </cell>
          <cell r="W31" t="str">
            <v/>
          </cell>
        </row>
        <row r="32">
          <cell r="B32" t="str">
            <v>C00050_L020</v>
          </cell>
          <cell r="C32" t="str">
            <v>Water - SIM adjustment (+ or -) Value chosen</v>
          </cell>
          <cell r="D32" t="str">
            <v>£m</v>
          </cell>
          <cell r="E32" t="str">
            <v>Periodic Review 2014</v>
          </cell>
          <cell r="F32" t="str">
            <v>Run 10: Final Determinations</v>
          </cell>
          <cell r="G32" t="str">
            <v>Modelling run to set final determinations.</v>
          </cell>
          <cell r="H32" t="str">
            <v>Latest</v>
          </cell>
          <cell r="I32">
            <v>0.59553522330689002</v>
          </cell>
          <cell r="J32">
            <v>0.59553522330689002</v>
          </cell>
          <cell r="K32">
            <v>0.59553522330689002</v>
          </cell>
          <cell r="L32">
            <v>0.59553522330689002</v>
          </cell>
          <cell r="M32">
            <v>0.59553522330689002</v>
          </cell>
          <cell r="N32">
            <v>2.9776761165344503</v>
          </cell>
          <cell r="O32" t="str">
            <v/>
          </cell>
          <cell r="P32" t="str">
            <v/>
          </cell>
          <cell r="Q32" t="str">
            <v/>
          </cell>
          <cell r="R32" t="str">
            <v/>
          </cell>
          <cell r="S32" t="str">
            <v/>
          </cell>
          <cell r="T32" t="str">
            <v/>
          </cell>
          <cell r="U32" t="str">
            <v/>
          </cell>
          <cell r="V32">
            <v>-11.162953289595233</v>
          </cell>
          <cell r="W32" t="str">
            <v/>
          </cell>
        </row>
        <row r="33">
          <cell r="B33" t="str">
            <v>C00052_L010</v>
          </cell>
          <cell r="C33" t="str">
            <v>Water: Annualised adjustment to 2014 price review requirement at 2012-13 prices</v>
          </cell>
          <cell r="D33" t="str">
            <v>£m</v>
          </cell>
          <cell r="E33" t="str">
            <v>Periodic Review 2014</v>
          </cell>
          <cell r="F33" t="str">
            <v>Run 10: Final Determinations</v>
          </cell>
          <cell r="G33" t="str">
            <v>Modelling run to set final determinations.</v>
          </cell>
          <cell r="H33" t="str">
            <v>Latest</v>
          </cell>
          <cell r="I33">
            <v>3.52873459480973</v>
          </cell>
          <cell r="J33">
            <v>3.52873459480973</v>
          </cell>
          <cell r="K33">
            <v>3.52873459480973</v>
          </cell>
          <cell r="L33">
            <v>3.52873459480973</v>
          </cell>
          <cell r="M33">
            <v>3.52873459480973</v>
          </cell>
          <cell r="N33">
            <v>17.643672974048648</v>
          </cell>
          <cell r="O33" t="str">
            <v/>
          </cell>
          <cell r="P33" t="str">
            <v/>
          </cell>
          <cell r="Q33" t="str">
            <v/>
          </cell>
          <cell r="R33" t="str">
            <v/>
          </cell>
          <cell r="S33" t="str">
            <v/>
          </cell>
          <cell r="T33" t="str">
            <v/>
          </cell>
          <cell r="U33" t="str">
            <v/>
          </cell>
          <cell r="V33">
            <v>0</v>
          </cell>
          <cell r="W33" t="str">
            <v/>
          </cell>
        </row>
        <row r="34">
          <cell r="B34" t="str">
            <v>C00052_L020</v>
          </cell>
          <cell r="C34" t="str">
            <v>Water - RCM adjustment (+ or -) Value Chosen</v>
          </cell>
          <cell r="D34" t="str">
            <v>£m</v>
          </cell>
          <cell r="E34" t="str">
            <v>Periodic Review 2014</v>
          </cell>
          <cell r="F34" t="str">
            <v>Run 10: Final Determinations</v>
          </cell>
          <cell r="G34" t="str">
            <v>Modelling run to set final determinations.</v>
          </cell>
          <cell r="H34" t="str">
            <v>Latest</v>
          </cell>
          <cell r="I34">
            <v>3.52873459480973</v>
          </cell>
          <cell r="J34">
            <v>3.52873459480973</v>
          </cell>
          <cell r="K34">
            <v>3.52873459480973</v>
          </cell>
          <cell r="L34">
            <v>3.52873459480973</v>
          </cell>
          <cell r="M34">
            <v>3.52873459480973</v>
          </cell>
          <cell r="N34">
            <v>17.643672974048648</v>
          </cell>
          <cell r="O34" t="str">
            <v/>
          </cell>
          <cell r="P34" t="str">
            <v/>
          </cell>
          <cell r="Q34" t="str">
            <v/>
          </cell>
          <cell r="R34" t="str">
            <v/>
          </cell>
          <cell r="S34" t="str">
            <v/>
          </cell>
          <cell r="T34" t="str">
            <v/>
          </cell>
          <cell r="U34" t="str">
            <v/>
          </cell>
          <cell r="V34">
            <v>0</v>
          </cell>
          <cell r="W34" t="str">
            <v/>
          </cell>
        </row>
        <row r="35">
          <cell r="B35" t="str">
            <v>BC40000_L011</v>
          </cell>
          <cell r="C35" t="str">
            <v>Total adjusted water operating expenditure incentive revenue allowance</v>
          </cell>
          <cell r="D35" t="str">
            <v>£m</v>
          </cell>
          <cell r="E35" t="str">
            <v>Periodic Review 2014</v>
          </cell>
          <cell r="F35" t="str">
            <v>Run 10: Final Determinations</v>
          </cell>
          <cell r="G35" t="str">
            <v>Modelling run to set final determinations.</v>
          </cell>
          <cell r="H35" t="str">
            <v>Latest</v>
          </cell>
          <cell r="I35">
            <v>0</v>
          </cell>
          <cell r="J35">
            <v>0</v>
          </cell>
          <cell r="K35">
            <v>0</v>
          </cell>
          <cell r="L35">
            <v>0</v>
          </cell>
          <cell r="M35">
            <v>0</v>
          </cell>
          <cell r="N35">
            <v>0</v>
          </cell>
          <cell r="O35" t="str">
            <v/>
          </cell>
          <cell r="P35" t="str">
            <v/>
          </cell>
          <cell r="Q35" t="str">
            <v/>
          </cell>
          <cell r="R35" t="str">
            <v/>
          </cell>
          <cell r="S35" t="str">
            <v/>
          </cell>
          <cell r="T35" t="str">
            <v/>
          </cell>
          <cell r="U35" t="str">
            <v/>
          </cell>
          <cell r="V35" t="str">
            <v/>
          </cell>
          <cell r="W35" t="str">
            <v/>
          </cell>
        </row>
        <row r="36">
          <cell r="B36" t="str">
            <v>BC40000_L020</v>
          </cell>
          <cell r="C36" t="str">
            <v>Water - Opex incentive allowance (+ only) Value chosen</v>
          </cell>
          <cell r="D36" t="str">
            <v>£m</v>
          </cell>
          <cell r="E36" t="str">
            <v>Periodic Review 2014</v>
          </cell>
          <cell r="F36" t="str">
            <v>Run 10: Final Determinations</v>
          </cell>
          <cell r="G36" t="str">
            <v>Modelling run to set final determinations.</v>
          </cell>
          <cell r="H36" t="str">
            <v>Latest</v>
          </cell>
          <cell r="I36">
            <v>0</v>
          </cell>
          <cell r="J36">
            <v>0</v>
          </cell>
          <cell r="K36">
            <v>0</v>
          </cell>
          <cell r="L36">
            <v>0</v>
          </cell>
          <cell r="M36">
            <v>0</v>
          </cell>
          <cell r="N36">
            <v>0</v>
          </cell>
          <cell r="O36" t="str">
            <v/>
          </cell>
          <cell r="P36" t="str">
            <v/>
          </cell>
          <cell r="Q36" t="str">
            <v/>
          </cell>
          <cell r="R36" t="str">
            <v/>
          </cell>
          <cell r="S36" t="str">
            <v/>
          </cell>
          <cell r="T36" t="str">
            <v/>
          </cell>
          <cell r="U36" t="str">
            <v/>
          </cell>
          <cell r="V36" t="str">
            <v/>
          </cell>
          <cell r="W36" t="str">
            <v/>
          </cell>
        </row>
        <row r="37">
          <cell r="B37" t="str">
            <v>C00054_L012</v>
          </cell>
          <cell r="C37" t="str">
            <v>Water: Future value of ex post revenue adjustment of prior year annual adjustments (2012-13 prices)</v>
          </cell>
          <cell r="D37" t="str">
            <v>£m</v>
          </cell>
          <cell r="E37" t="str">
            <v>Periodic Review 2014</v>
          </cell>
          <cell r="F37" t="str">
            <v>Run 10: Final Determinations</v>
          </cell>
          <cell r="G37" t="str">
            <v>Modelling run to set final determinations.</v>
          </cell>
          <cell r="H37" t="str">
            <v>Latest</v>
          </cell>
          <cell r="I37">
            <v>-10.5805562592714</v>
          </cell>
          <cell r="J37">
            <v>-10.5805562592714</v>
          </cell>
          <cell r="K37">
            <v>-10.5805562592714</v>
          </cell>
          <cell r="L37">
            <v>-10.5805562592714</v>
          </cell>
          <cell r="M37">
            <v>-10.5805562592714</v>
          </cell>
          <cell r="N37">
            <v>-52.902781296357006</v>
          </cell>
          <cell r="O37" t="str">
            <v/>
          </cell>
          <cell r="P37" t="str">
            <v/>
          </cell>
          <cell r="Q37" t="str">
            <v/>
          </cell>
          <cell r="R37" t="str">
            <v/>
          </cell>
          <cell r="S37" t="str">
            <v/>
          </cell>
          <cell r="T37" t="str">
            <v/>
          </cell>
          <cell r="U37" t="str">
            <v/>
          </cell>
          <cell r="V37" t="str">
            <v/>
          </cell>
          <cell r="W37" t="str">
            <v/>
          </cell>
        </row>
        <row r="38">
          <cell r="B38" t="str">
            <v>C00054_L020</v>
          </cell>
          <cell r="C38" t="str">
            <v>Water - CIS adjustment (+ or -) Value Chosen</v>
          </cell>
          <cell r="D38" t="str">
            <v>£m</v>
          </cell>
          <cell r="E38" t="str">
            <v>Periodic Review 2014</v>
          </cell>
          <cell r="F38" t="str">
            <v>Run 10: Final Determinations</v>
          </cell>
          <cell r="G38" t="str">
            <v>Modelling run to set final determinations.</v>
          </cell>
          <cell r="H38" t="str">
            <v>Latest</v>
          </cell>
          <cell r="I38">
            <v>-10.5805562592714</v>
          </cell>
          <cell r="J38">
            <v>-10.5805562592714</v>
          </cell>
          <cell r="K38">
            <v>-10.5805562592714</v>
          </cell>
          <cell r="L38">
            <v>-10.5805562592714</v>
          </cell>
          <cell r="M38">
            <v>-10.5805562592714</v>
          </cell>
          <cell r="N38">
            <v>-52.902781296357006</v>
          </cell>
          <cell r="O38" t="str">
            <v/>
          </cell>
          <cell r="P38" t="str">
            <v/>
          </cell>
          <cell r="Q38" t="str">
            <v/>
          </cell>
          <cell r="R38" t="str">
            <v/>
          </cell>
          <cell r="S38" t="str">
            <v/>
          </cell>
          <cell r="T38" t="str">
            <v/>
          </cell>
          <cell r="U38" t="str">
            <v/>
          </cell>
          <cell r="V38" t="str">
            <v/>
          </cell>
          <cell r="W38" t="str">
            <v/>
          </cell>
        </row>
        <row r="39">
          <cell r="B39" t="str">
            <v>C00578_L012</v>
          </cell>
          <cell r="C39" t="str">
            <v>Water: Future value of ex post revenue adjustment of prior year annual adjustments (applied in single year, unprofiled) (2012-13 prices)</v>
          </cell>
          <cell r="D39" t="str">
            <v>£m</v>
          </cell>
          <cell r="E39" t="str">
            <v>Periodic Review 2014</v>
          </cell>
          <cell r="F39" t="str">
            <v>Run 10: Final Determinations</v>
          </cell>
          <cell r="G39" t="str">
            <v>Modelling run to set final determinations.</v>
          </cell>
          <cell r="H39" t="str">
            <v>Latest</v>
          </cell>
          <cell r="I39" t="str">
            <v/>
          </cell>
          <cell r="J39" t="str">
            <v/>
          </cell>
          <cell r="K39" t="str">
            <v/>
          </cell>
          <cell r="L39" t="str">
            <v/>
          </cell>
          <cell r="M39" t="str">
            <v/>
          </cell>
          <cell r="N39">
            <v>0</v>
          </cell>
          <cell r="O39">
            <v>0.59553522330689002</v>
          </cell>
          <cell r="P39">
            <v>0.59553522330689002</v>
          </cell>
          <cell r="Q39">
            <v>0.59553522330689002</v>
          </cell>
          <cell r="R39">
            <v>0.59553522330689002</v>
          </cell>
          <cell r="S39">
            <v>0.59553522330689002</v>
          </cell>
          <cell r="T39" t="str">
            <v/>
          </cell>
          <cell r="U39" t="str">
            <v/>
          </cell>
          <cell r="V39" t="str">
            <v/>
          </cell>
          <cell r="W39">
            <v>2.9776761165344503</v>
          </cell>
        </row>
        <row r="40">
          <cell r="B40" t="str">
            <v>C00129_L020</v>
          </cell>
          <cell r="C40" t="str">
            <v>Water - Tax refinancing benefit clawback (- only) Value Chosen</v>
          </cell>
          <cell r="D40" t="str">
            <v>£m</v>
          </cell>
          <cell r="E40" t="str">
            <v>Periodic Review 2014</v>
          </cell>
          <cell r="F40" t="str">
            <v>Run 10: Final Determinations</v>
          </cell>
          <cell r="G40" t="str">
            <v>Modelling run to set final determinations.</v>
          </cell>
          <cell r="H40" t="str">
            <v>Latest</v>
          </cell>
          <cell r="I40">
            <v>0</v>
          </cell>
          <cell r="J40">
            <v>0</v>
          </cell>
          <cell r="K40">
            <v>0</v>
          </cell>
          <cell r="L40">
            <v>0</v>
          </cell>
          <cell r="M40">
            <v>0</v>
          </cell>
          <cell r="N40">
            <v>0</v>
          </cell>
          <cell r="O40">
            <v>3.5187792111489</v>
          </cell>
          <cell r="P40">
            <v>3.5187792111489</v>
          </cell>
          <cell r="Q40">
            <v>3.5187792111489</v>
          </cell>
          <cell r="R40">
            <v>3.5187792111489</v>
          </cell>
          <cell r="S40">
            <v>3.5187792111489</v>
          </cell>
          <cell r="T40" t="str">
            <v/>
          </cell>
          <cell r="U40" t="str">
            <v/>
          </cell>
          <cell r="V40" t="str">
            <v/>
          </cell>
          <cell r="W40">
            <v>17.593896055744501</v>
          </cell>
        </row>
        <row r="41">
          <cell r="B41" t="str">
            <v>C00600_L020</v>
          </cell>
          <cell r="C41" t="str">
            <v>Water - Other tax adjustments (+ or -) Value Chosen</v>
          </cell>
          <cell r="D41" t="str">
            <v>£m</v>
          </cell>
          <cell r="E41" t="str">
            <v>Periodic Review 2014</v>
          </cell>
          <cell r="F41" t="str">
            <v>Run 10: Final Determinations</v>
          </cell>
          <cell r="G41" t="str">
            <v>Modelling run to set final determinations.</v>
          </cell>
          <cell r="H41" t="str">
            <v>Latest</v>
          </cell>
          <cell r="I41">
            <v>0</v>
          </cell>
          <cell r="J41">
            <v>0</v>
          </cell>
          <cell r="K41">
            <v>0</v>
          </cell>
          <cell r="L41">
            <v>0</v>
          </cell>
          <cell r="M41">
            <v>0</v>
          </cell>
          <cell r="N41">
            <v>0</v>
          </cell>
          <cell r="O41">
            <v>0</v>
          </cell>
          <cell r="P41">
            <v>0</v>
          </cell>
          <cell r="Q41">
            <v>0</v>
          </cell>
          <cell r="R41">
            <v>0</v>
          </cell>
          <cell r="S41">
            <v>0</v>
          </cell>
          <cell r="T41" t="str">
            <v/>
          </cell>
          <cell r="U41" t="str">
            <v/>
          </cell>
          <cell r="V41" t="str">
            <v/>
          </cell>
          <cell r="W41">
            <v>0</v>
          </cell>
        </row>
        <row r="42">
          <cell r="B42" t="str">
            <v>C00128_L020</v>
          </cell>
          <cell r="C42" t="str">
            <v>Water - Equity injection clawback (- only) Value Chosen</v>
          </cell>
          <cell r="D42" t="str">
            <v>£m</v>
          </cell>
          <cell r="E42" t="str">
            <v>Periodic Review 2014</v>
          </cell>
          <cell r="F42" t="str">
            <v>Run 10: Final Determinations</v>
          </cell>
          <cell r="G42" t="str">
            <v>Modelling run to set final determinations.</v>
          </cell>
          <cell r="H42" t="str">
            <v>Latest</v>
          </cell>
          <cell r="I42">
            <v>0</v>
          </cell>
          <cell r="J42">
            <v>0</v>
          </cell>
          <cell r="K42">
            <v>0</v>
          </cell>
          <cell r="L42">
            <v>0</v>
          </cell>
          <cell r="M42">
            <v>0</v>
          </cell>
          <cell r="N42">
            <v>0</v>
          </cell>
          <cell r="O42">
            <v>-10.560890120465499</v>
          </cell>
          <cell r="P42">
            <v>-10.560890120465499</v>
          </cell>
          <cell r="Q42">
            <v>-10.560890120465499</v>
          </cell>
          <cell r="R42">
            <v>-10.560890120465499</v>
          </cell>
          <cell r="S42">
            <v>-10.560890120465499</v>
          </cell>
          <cell r="T42" t="str">
            <v/>
          </cell>
          <cell r="U42" t="str">
            <v/>
          </cell>
          <cell r="V42" t="str">
            <v/>
          </cell>
          <cell r="W42">
            <v>-52.804450602327499</v>
          </cell>
        </row>
        <row r="43">
          <cell r="B43" t="str">
            <v>C00601_L020</v>
          </cell>
          <cell r="C43" t="str">
            <v>Water - Other adjustments (+ or -) Value Chosen</v>
          </cell>
          <cell r="D43" t="str">
            <v>£m</v>
          </cell>
          <cell r="E43" t="str">
            <v>Periodic Review 2014</v>
          </cell>
          <cell r="F43" t="str">
            <v>Run 10: Final Determinations</v>
          </cell>
          <cell r="G43" t="str">
            <v>Modelling run to set final determinations.</v>
          </cell>
          <cell r="H43" t="str">
            <v>Latest</v>
          </cell>
          <cell r="I43">
            <v>0</v>
          </cell>
          <cell r="J43">
            <v>0</v>
          </cell>
          <cell r="K43">
            <v>0</v>
          </cell>
          <cell r="L43">
            <v>0</v>
          </cell>
          <cell r="M43">
            <v>0</v>
          </cell>
          <cell r="N43">
            <v>0</v>
          </cell>
          <cell r="O43">
            <v>0</v>
          </cell>
          <cell r="P43">
            <v>0</v>
          </cell>
          <cell r="Q43">
            <v>0</v>
          </cell>
          <cell r="R43">
            <v>0</v>
          </cell>
          <cell r="S43">
            <v>0</v>
          </cell>
          <cell r="T43" t="str">
            <v/>
          </cell>
          <cell r="U43" t="str">
            <v/>
          </cell>
          <cell r="V43" t="str">
            <v/>
          </cell>
          <cell r="W43">
            <v>0</v>
          </cell>
        </row>
        <row r="44">
          <cell r="B44" t="str">
            <v>C00051_L009</v>
          </cell>
          <cell r="C44" t="str">
            <v>SIM adjustment as £m - sewerage</v>
          </cell>
          <cell r="D44" t="str">
            <v>£m</v>
          </cell>
          <cell r="E44" t="str">
            <v>Periodic Review 2014</v>
          </cell>
          <cell r="F44" t="str">
            <v>Run 10: Final Determinations</v>
          </cell>
          <cell r="G44" t="str">
            <v>Modelling run to set final determinations.</v>
          </cell>
          <cell r="H44" t="str">
            <v>Latest</v>
          </cell>
          <cell r="I44">
            <v>0.77324964208307601</v>
          </cell>
          <cell r="J44">
            <v>0.77324964208307601</v>
          </cell>
          <cell r="K44">
            <v>0.77324964208307601</v>
          </cell>
          <cell r="L44">
            <v>0.77324964208307601</v>
          </cell>
          <cell r="M44">
            <v>0.77324964208307601</v>
          </cell>
          <cell r="N44">
            <v>3.8662482104153799</v>
          </cell>
          <cell r="O44">
            <v>0</v>
          </cell>
          <cell r="P44">
            <v>0</v>
          </cell>
          <cell r="Q44">
            <v>0</v>
          </cell>
          <cell r="R44">
            <v>0</v>
          </cell>
          <cell r="S44">
            <v>0</v>
          </cell>
          <cell r="T44" t="str">
            <v/>
          </cell>
          <cell r="U44" t="str">
            <v/>
          </cell>
          <cell r="V44" t="str">
            <v/>
          </cell>
          <cell r="W44">
            <v>0</v>
          </cell>
        </row>
        <row r="45">
          <cell r="B45" t="str">
            <v>C00051_L020</v>
          </cell>
          <cell r="C45" t="str">
            <v>Waste - SIM adjustment (+ or -) Value Chosen</v>
          </cell>
          <cell r="D45" t="str">
            <v>£m</v>
          </cell>
          <cell r="E45" t="str">
            <v>Periodic Review 2014</v>
          </cell>
          <cell r="F45" t="str">
            <v>Run 10: Final Determinations</v>
          </cell>
          <cell r="G45" t="str">
            <v>Modelling run to set final determinations.</v>
          </cell>
          <cell r="H45" t="str">
            <v>Latest</v>
          </cell>
          <cell r="I45">
            <v>0.77324964208307601</v>
          </cell>
          <cell r="J45">
            <v>0.77324964208307601</v>
          </cell>
          <cell r="K45">
            <v>0.77324964208307601</v>
          </cell>
          <cell r="L45">
            <v>0.77324964208307601</v>
          </cell>
          <cell r="M45">
            <v>0.77324964208307601</v>
          </cell>
          <cell r="N45">
            <v>3.8662482104153799</v>
          </cell>
          <cell r="O45">
            <v>0</v>
          </cell>
          <cell r="P45">
            <v>0</v>
          </cell>
          <cell r="Q45">
            <v>0</v>
          </cell>
          <cell r="R45">
            <v>0</v>
          </cell>
          <cell r="S45">
            <v>0</v>
          </cell>
          <cell r="T45" t="str">
            <v/>
          </cell>
          <cell r="U45" t="str">
            <v/>
          </cell>
          <cell r="V45" t="str">
            <v/>
          </cell>
          <cell r="W45">
            <v>0</v>
          </cell>
        </row>
        <row r="46">
          <cell r="B46" t="str">
            <v>C00053_L010</v>
          </cell>
          <cell r="C46" t="str">
            <v>Sewerage: Annualised adjustment to 2014 price review requirement at 2012-13 prices</v>
          </cell>
          <cell r="D46" t="str">
            <v>£m</v>
          </cell>
          <cell r="E46" t="str">
            <v>Periodic Review 2014</v>
          </cell>
          <cell r="F46" t="str">
            <v>Run 10: Final Determinations</v>
          </cell>
          <cell r="G46" t="str">
            <v>Modelling run to set final determinations.</v>
          </cell>
          <cell r="H46" t="str">
            <v>Latest</v>
          </cell>
          <cell r="I46">
            <v>3.1116573980713498</v>
          </cell>
          <cell r="J46">
            <v>3.1116573980713498</v>
          </cell>
          <cell r="K46">
            <v>3.1116573980713498</v>
          </cell>
          <cell r="L46">
            <v>3.1116573980713498</v>
          </cell>
          <cell r="M46">
            <v>3.1116573980713498</v>
          </cell>
          <cell r="N46">
            <v>15.558286990356748</v>
          </cell>
          <cell r="O46">
            <v>0</v>
          </cell>
          <cell r="P46">
            <v>0</v>
          </cell>
          <cell r="Q46">
            <v>0</v>
          </cell>
          <cell r="R46">
            <v>0</v>
          </cell>
          <cell r="S46">
            <v>0</v>
          </cell>
          <cell r="T46" t="str">
            <v/>
          </cell>
          <cell r="U46" t="str">
            <v/>
          </cell>
          <cell r="V46" t="str">
            <v/>
          </cell>
          <cell r="W46">
            <v>0</v>
          </cell>
        </row>
        <row r="47">
          <cell r="B47" t="str">
            <v>C00053_L020</v>
          </cell>
          <cell r="C47" t="str">
            <v>Waste - RCM adjustment (+ or -) Value Chosen</v>
          </cell>
          <cell r="D47" t="str">
            <v>£m</v>
          </cell>
          <cell r="E47" t="str">
            <v>Periodic Review 2014</v>
          </cell>
          <cell r="F47" t="str">
            <v>Run 10: Final Determinations</v>
          </cell>
          <cell r="G47" t="str">
            <v>Modelling run to set final determinations.</v>
          </cell>
          <cell r="H47" t="str">
            <v>Latest</v>
          </cell>
          <cell r="I47">
            <v>3.1116573980713498</v>
          </cell>
          <cell r="J47">
            <v>3.1116573980713498</v>
          </cell>
          <cell r="K47">
            <v>3.1116573980713498</v>
          </cell>
          <cell r="L47">
            <v>3.1116573980713498</v>
          </cell>
          <cell r="M47">
            <v>3.1116573980713498</v>
          </cell>
          <cell r="N47">
            <v>15.558286990356748</v>
          </cell>
          <cell r="O47">
            <v>0.77324964208307601</v>
          </cell>
          <cell r="P47">
            <v>0.77324964208307601</v>
          </cell>
          <cell r="Q47">
            <v>0.77324964208307601</v>
          </cell>
          <cell r="R47">
            <v>0.77324964208307601</v>
          </cell>
          <cell r="S47">
            <v>0.77324964208307601</v>
          </cell>
          <cell r="T47" t="str">
            <v/>
          </cell>
          <cell r="U47" t="str">
            <v/>
          </cell>
          <cell r="V47" t="str">
            <v/>
          </cell>
          <cell r="W47">
            <v>3.8662482104153799</v>
          </cell>
        </row>
        <row r="48">
          <cell r="B48" t="str">
            <v>BC40010_L011</v>
          </cell>
          <cell r="C48" t="str">
            <v>Total adjusted sewerage operating expenditure incentive revenue allowance</v>
          </cell>
          <cell r="D48" t="str">
            <v>£m</v>
          </cell>
          <cell r="E48" t="str">
            <v>Periodic Review 2014</v>
          </cell>
          <cell r="F48" t="str">
            <v>Run 10: Final Determinations</v>
          </cell>
          <cell r="G48" t="str">
            <v>Modelling run to set final determinations.</v>
          </cell>
          <cell r="H48" t="str">
            <v>Latest</v>
          </cell>
          <cell r="I48">
            <v>0</v>
          </cell>
          <cell r="J48">
            <v>0</v>
          </cell>
          <cell r="K48">
            <v>0</v>
          </cell>
          <cell r="L48">
            <v>0</v>
          </cell>
          <cell r="M48">
            <v>0</v>
          </cell>
          <cell r="N48">
            <v>0</v>
          </cell>
          <cell r="O48">
            <v>3.10287868650023</v>
          </cell>
          <cell r="P48">
            <v>3.10287868650023</v>
          </cell>
          <cell r="Q48">
            <v>3.10287868650023</v>
          </cell>
          <cell r="R48">
            <v>3.10287868650023</v>
          </cell>
          <cell r="S48">
            <v>3.10287868650023</v>
          </cell>
          <cell r="T48" t="str">
            <v/>
          </cell>
          <cell r="U48" t="str">
            <v/>
          </cell>
          <cell r="V48" t="str">
            <v/>
          </cell>
          <cell r="W48">
            <v>15.51439343250115</v>
          </cell>
        </row>
        <row r="49">
          <cell r="B49" t="str">
            <v>BC40010_L020</v>
          </cell>
          <cell r="C49" t="str">
            <v>Waste - Opex incentive allowance (+ only) Value Chosen</v>
          </cell>
          <cell r="D49" t="str">
            <v>£m</v>
          </cell>
          <cell r="E49" t="str">
            <v>Periodic Review 2014</v>
          </cell>
          <cell r="F49" t="str">
            <v>Run 10: Final Determinations</v>
          </cell>
          <cell r="G49" t="str">
            <v>Modelling run to set final determinations.</v>
          </cell>
          <cell r="H49" t="str">
            <v>Latest</v>
          </cell>
          <cell r="I49">
            <v>0</v>
          </cell>
          <cell r="J49">
            <v>0</v>
          </cell>
          <cell r="K49">
            <v>0</v>
          </cell>
          <cell r="L49">
            <v>0</v>
          </cell>
          <cell r="M49">
            <v>0</v>
          </cell>
          <cell r="N49">
            <v>0</v>
          </cell>
          <cell r="O49">
            <v>0</v>
          </cell>
          <cell r="P49">
            <v>0</v>
          </cell>
          <cell r="Q49">
            <v>0</v>
          </cell>
          <cell r="R49">
            <v>0</v>
          </cell>
          <cell r="S49">
            <v>0</v>
          </cell>
          <cell r="T49" t="str">
            <v/>
          </cell>
          <cell r="U49" t="str">
            <v/>
          </cell>
          <cell r="V49" t="str">
            <v/>
          </cell>
          <cell r="W49">
            <v>0</v>
          </cell>
        </row>
        <row r="50">
          <cell r="B50" t="str">
            <v>C00055_L012</v>
          </cell>
          <cell r="C50" t="str">
            <v>Sewerage: Future value of ex post revenue adjustment of prior year annual adjustments (2012-13 prices)</v>
          </cell>
          <cell r="D50" t="str">
            <v>£m</v>
          </cell>
          <cell r="E50" t="str">
            <v>Periodic Review 2014</v>
          </cell>
          <cell r="F50" t="str">
            <v>Run 10: Final Determinations</v>
          </cell>
          <cell r="G50" t="str">
            <v>Modelling run to set final determinations.</v>
          </cell>
          <cell r="H50" t="str">
            <v>Latest</v>
          </cell>
          <cell r="I50">
            <v>-7.6588023457061096</v>
          </cell>
          <cell r="J50">
            <v>-7.6588023457061096</v>
          </cell>
          <cell r="K50">
            <v>-7.6588023457061096</v>
          </cell>
          <cell r="L50">
            <v>-7.6588023457061096</v>
          </cell>
          <cell r="M50">
            <v>-7.6588023457061096</v>
          </cell>
          <cell r="N50">
            <v>-38.294011728530549</v>
          </cell>
          <cell r="O50">
            <v>-7.6445668871606003</v>
          </cell>
          <cell r="P50">
            <v>-7.6445668871606003</v>
          </cell>
          <cell r="Q50">
            <v>-7.6445668871606003</v>
          </cell>
          <cell r="R50">
            <v>-7.6445668871606003</v>
          </cell>
          <cell r="S50">
            <v>-7.6445668871606003</v>
          </cell>
          <cell r="T50" t="str">
            <v/>
          </cell>
          <cell r="U50" t="str">
            <v/>
          </cell>
          <cell r="V50" t="str">
            <v/>
          </cell>
          <cell r="W50">
            <v>-38.222834435803001</v>
          </cell>
        </row>
        <row r="51">
          <cell r="B51" t="str">
            <v>C00055_L020</v>
          </cell>
          <cell r="C51" t="str">
            <v>Waste - CIS adjustment (+ or -) Value Chosen</v>
          </cell>
          <cell r="D51" t="str">
            <v>£m</v>
          </cell>
          <cell r="E51" t="str">
            <v>Periodic Review 2014</v>
          </cell>
          <cell r="F51" t="str">
            <v>Run 10: Final Determinations</v>
          </cell>
          <cell r="G51" t="str">
            <v>Modelling run to set final determinations.</v>
          </cell>
          <cell r="H51" t="str">
            <v>Latest</v>
          </cell>
          <cell r="I51">
            <v>-7.6588023457061096</v>
          </cell>
          <cell r="J51">
            <v>-7.6588023457061096</v>
          </cell>
          <cell r="K51">
            <v>-7.6588023457061096</v>
          </cell>
          <cell r="L51">
            <v>-7.6588023457061096</v>
          </cell>
          <cell r="M51">
            <v>-7.6588023457061096</v>
          </cell>
          <cell r="N51">
            <v>-38.294011728530549</v>
          </cell>
          <cell r="O51">
            <v>0</v>
          </cell>
          <cell r="P51">
            <v>0</v>
          </cell>
          <cell r="Q51">
            <v>0</v>
          </cell>
          <cell r="R51">
            <v>0</v>
          </cell>
          <cell r="S51">
            <v>0</v>
          </cell>
          <cell r="T51" t="str">
            <v/>
          </cell>
          <cell r="U51" t="str">
            <v/>
          </cell>
          <cell r="V51" t="str">
            <v/>
          </cell>
          <cell r="W51">
            <v>0</v>
          </cell>
        </row>
        <row r="52">
          <cell r="B52" t="str">
            <v>C00585_L012</v>
          </cell>
          <cell r="C52" t="str">
            <v>Sewerage: Future value of ex post revenue adjustment of prior year annual adjustments (applied in single year, unprofiled) (2012-13 prices)</v>
          </cell>
          <cell r="D52" t="str">
            <v>£m</v>
          </cell>
          <cell r="E52" t="str">
            <v>Periodic Review 2014</v>
          </cell>
          <cell r="F52" t="str">
            <v>Run 10: Final Determinations</v>
          </cell>
          <cell r="G52" t="str">
            <v>Modelling run to set final determinations.</v>
          </cell>
          <cell r="H52" t="str">
            <v>Latest</v>
          </cell>
          <cell r="I52" t="str">
            <v/>
          </cell>
          <cell r="J52" t="str">
            <v/>
          </cell>
          <cell r="K52" t="str">
            <v/>
          </cell>
          <cell r="L52" t="str">
            <v/>
          </cell>
          <cell r="M52" t="str">
            <v/>
          </cell>
          <cell r="N52">
            <v>0</v>
          </cell>
          <cell r="O52">
            <v>0</v>
          </cell>
          <cell r="P52">
            <v>0</v>
          </cell>
          <cell r="Q52">
            <v>0</v>
          </cell>
          <cell r="R52">
            <v>0</v>
          </cell>
          <cell r="S52">
            <v>0</v>
          </cell>
          <cell r="T52" t="str">
            <v/>
          </cell>
          <cell r="U52" t="str">
            <v/>
          </cell>
          <cell r="V52" t="str">
            <v/>
          </cell>
          <cell r="W52">
            <v>0</v>
          </cell>
        </row>
        <row r="53">
          <cell r="B53" t="str">
            <v>C00132_L020</v>
          </cell>
          <cell r="C53" t="str">
            <v>Waste - Tax refinancing benefit clawback (- only) Value Chosen</v>
          </cell>
          <cell r="D53" t="str">
            <v>£m</v>
          </cell>
          <cell r="E53" t="str">
            <v>Periodic Review 2014</v>
          </cell>
          <cell r="F53" t="str">
            <v>Run 10: Final Determinations</v>
          </cell>
          <cell r="G53" t="str">
            <v>Modelling run to set final determinations.</v>
          </cell>
          <cell r="H53" t="str">
            <v>Latest</v>
          </cell>
          <cell r="I53">
            <v>0</v>
          </cell>
          <cell r="J53">
            <v>0</v>
          </cell>
          <cell r="K53">
            <v>0</v>
          </cell>
          <cell r="L53">
            <v>0</v>
          </cell>
          <cell r="M53">
            <v>0</v>
          </cell>
          <cell r="N53">
            <v>0</v>
          </cell>
          <cell r="O53">
            <v>0</v>
          </cell>
          <cell r="P53">
            <v>0</v>
          </cell>
          <cell r="Q53">
            <v>0</v>
          </cell>
          <cell r="R53">
            <v>0</v>
          </cell>
          <cell r="S53">
            <v>0</v>
          </cell>
          <cell r="T53" t="str">
            <v/>
          </cell>
          <cell r="U53" t="str">
            <v/>
          </cell>
          <cell r="V53" t="str">
            <v/>
          </cell>
          <cell r="W53">
            <v>0</v>
          </cell>
        </row>
        <row r="54">
          <cell r="B54" t="str">
            <v>C00602_L020</v>
          </cell>
          <cell r="C54" t="str">
            <v>Waste - Other tax adjustments (+ or -) Value Chosen</v>
          </cell>
          <cell r="D54" t="str">
            <v>£m</v>
          </cell>
          <cell r="E54" t="str">
            <v>Periodic Review 2014</v>
          </cell>
          <cell r="F54" t="str">
            <v>Run 10: Final Determinations</v>
          </cell>
          <cell r="G54" t="str">
            <v>Modelling run to set final determinations.</v>
          </cell>
          <cell r="H54" t="str">
            <v>Latest</v>
          </cell>
          <cell r="I54">
            <v>0</v>
          </cell>
          <cell r="J54">
            <v>0</v>
          </cell>
          <cell r="K54">
            <v>0</v>
          </cell>
          <cell r="L54">
            <v>0</v>
          </cell>
          <cell r="M54">
            <v>0</v>
          </cell>
          <cell r="N54">
            <v>0</v>
          </cell>
          <cell r="O54">
            <v>0</v>
          </cell>
          <cell r="P54">
            <v>0</v>
          </cell>
          <cell r="Q54">
            <v>0</v>
          </cell>
          <cell r="R54">
            <v>0</v>
          </cell>
          <cell r="S54">
            <v>0</v>
          </cell>
          <cell r="T54" t="str">
            <v/>
          </cell>
          <cell r="U54" t="str">
            <v/>
          </cell>
          <cell r="V54" t="str">
            <v/>
          </cell>
          <cell r="W54">
            <v>0</v>
          </cell>
        </row>
        <row r="55">
          <cell r="B55" t="str">
            <v>C00131_L020</v>
          </cell>
          <cell r="C55" t="str">
            <v>Waste - Equity injection clawback adjustment (+ or -) Value Chosen</v>
          </cell>
          <cell r="D55" t="str">
            <v>£m</v>
          </cell>
          <cell r="E55" t="str">
            <v>Periodic Review 2014</v>
          </cell>
          <cell r="F55" t="str">
            <v>Run 10: Final Determinations</v>
          </cell>
          <cell r="G55" t="str">
            <v>Modelling run to set final determinations.</v>
          </cell>
          <cell r="H55" t="str">
            <v>Latest</v>
          </cell>
          <cell r="I55">
            <v>0</v>
          </cell>
          <cell r="J55">
            <v>0</v>
          </cell>
          <cell r="K55">
            <v>0</v>
          </cell>
          <cell r="L55">
            <v>0</v>
          </cell>
          <cell r="M55">
            <v>0</v>
          </cell>
          <cell r="N55">
            <v>0</v>
          </cell>
          <cell r="O55" t="str">
            <v/>
          </cell>
          <cell r="P55" t="str">
            <v/>
          </cell>
          <cell r="Q55" t="str">
            <v/>
          </cell>
          <cell r="R55" t="str">
            <v/>
          </cell>
          <cell r="S55" t="str">
            <v/>
          </cell>
          <cell r="T55">
            <v>157.93084546321001</v>
          </cell>
          <cell r="U55" t="str">
            <v/>
          </cell>
          <cell r="V55">
            <v>157.93084546321001</v>
          </cell>
          <cell r="W55" t="str">
            <v/>
          </cell>
        </row>
        <row r="56">
          <cell r="B56" t="str">
            <v>C00603_L020</v>
          </cell>
          <cell r="C56" t="str">
            <v>Waste - Other adjustments (+ or -) Value Chosen</v>
          </cell>
          <cell r="D56" t="str">
            <v>£m</v>
          </cell>
          <cell r="E56" t="str">
            <v>Periodic Review 2014</v>
          </cell>
          <cell r="F56" t="str">
            <v>Run 10: Final Determinations</v>
          </cell>
          <cell r="G56" t="str">
            <v>Modelling run to set final determinations.</v>
          </cell>
          <cell r="H56" t="str">
            <v>Latest</v>
          </cell>
          <cell r="I56">
            <v>0</v>
          </cell>
          <cell r="J56">
            <v>0</v>
          </cell>
          <cell r="K56">
            <v>0</v>
          </cell>
          <cell r="L56">
            <v>0</v>
          </cell>
          <cell r="M56">
            <v>0</v>
          </cell>
          <cell r="N56">
            <v>0</v>
          </cell>
          <cell r="O56" t="str">
            <v/>
          </cell>
          <cell r="P56" t="str">
            <v/>
          </cell>
          <cell r="Q56" t="str">
            <v/>
          </cell>
          <cell r="R56" t="str">
            <v/>
          </cell>
          <cell r="S56" t="str">
            <v/>
          </cell>
          <cell r="T56">
            <v>120.42115520348899</v>
          </cell>
          <cell r="U56" t="str">
            <v/>
          </cell>
          <cell r="V56">
            <v>120.42115520348899</v>
          </cell>
          <cell r="W56" t="str">
            <v/>
          </cell>
        </row>
        <row r="57">
          <cell r="B57" t="str">
            <v>C00050_L009</v>
          </cell>
          <cell r="C57" t="str">
            <v>SIM adjustment as £m - water</v>
          </cell>
          <cell r="D57" t="str">
            <v>£m</v>
          </cell>
          <cell r="E57" t="str">
            <v>Periodic Review 2014</v>
          </cell>
          <cell r="F57" t="str">
            <v>Run 10: Final Determinations</v>
          </cell>
          <cell r="G57" t="str">
            <v>Modelling run to set final determinations.</v>
          </cell>
          <cell r="H57" t="str">
            <v>Latest</v>
          </cell>
          <cell r="I57">
            <v>0.85475800000000002</v>
          </cell>
          <cell r="J57">
            <v>0.85475800000000002</v>
          </cell>
          <cell r="K57">
            <v>0.85475800000000002</v>
          </cell>
          <cell r="L57">
            <v>0.85475800000000002</v>
          </cell>
          <cell r="M57">
            <v>0.85475800000000002</v>
          </cell>
          <cell r="N57">
            <v>4.27379</v>
          </cell>
          <cell r="O57" t="str">
            <v/>
          </cell>
          <cell r="P57" t="str">
            <v/>
          </cell>
          <cell r="Q57" t="str">
            <v/>
          </cell>
          <cell r="R57" t="str">
            <v/>
          </cell>
          <cell r="S57" t="str">
            <v/>
          </cell>
          <cell r="T57" t="str">
            <v/>
          </cell>
          <cell r="U57" t="str">
            <v/>
          </cell>
          <cell r="V57">
            <v>-16.85960540560302</v>
          </cell>
          <cell r="W57" t="str">
            <v/>
          </cell>
        </row>
        <row r="58">
          <cell r="B58" t="str">
            <v>C00050_L020</v>
          </cell>
          <cell r="C58" t="str">
            <v>Water - SIM adjustment (+ or -) Value chosen</v>
          </cell>
          <cell r="D58" t="str">
            <v>£m</v>
          </cell>
          <cell r="E58" t="str">
            <v>Periodic Review 2014</v>
          </cell>
          <cell r="F58" t="str">
            <v>Run 10: Final Determinations</v>
          </cell>
          <cell r="G58" t="str">
            <v>Modelling run to set final determinations.</v>
          </cell>
          <cell r="H58" t="str">
            <v>Latest</v>
          </cell>
          <cell r="I58">
            <v>0.85475800000000002</v>
          </cell>
          <cell r="J58">
            <v>0.85475800000000002</v>
          </cell>
          <cell r="K58">
            <v>0.85475800000000002</v>
          </cell>
          <cell r="L58">
            <v>0.85475800000000002</v>
          </cell>
          <cell r="M58">
            <v>0.85475800000000002</v>
          </cell>
          <cell r="N58">
            <v>4.27379</v>
          </cell>
          <cell r="O58" t="str">
            <v/>
          </cell>
          <cell r="P58" t="str">
            <v/>
          </cell>
          <cell r="Q58" t="str">
            <v/>
          </cell>
          <cell r="R58" t="str">
            <v/>
          </cell>
          <cell r="S58" t="str">
            <v/>
          </cell>
          <cell r="T58" t="str">
            <v/>
          </cell>
          <cell r="U58" t="str">
            <v/>
          </cell>
          <cell r="V58">
            <v>0</v>
          </cell>
          <cell r="W58" t="str">
            <v/>
          </cell>
        </row>
        <row r="59">
          <cell r="B59" t="str">
            <v>C00052_L010</v>
          </cell>
          <cell r="C59" t="str">
            <v>Water: Annualised adjustment to 2014 price review requirement at 2012-13 prices</v>
          </cell>
          <cell r="D59" t="str">
            <v>£m</v>
          </cell>
          <cell r="E59" t="str">
            <v>Periodic Review 2014</v>
          </cell>
          <cell r="F59" t="str">
            <v>Run 10: Final Determinations</v>
          </cell>
          <cell r="G59" t="str">
            <v>Modelling run to set final determinations.</v>
          </cell>
          <cell r="H59" t="str">
            <v>Latest</v>
          </cell>
          <cell r="I59">
            <v>6.9972064902621902</v>
          </cell>
          <cell r="J59">
            <v>6.9972064902621902</v>
          </cell>
          <cell r="K59">
            <v>6.9972064902621902</v>
          </cell>
          <cell r="L59">
            <v>6.9972064902621902</v>
          </cell>
          <cell r="M59">
            <v>6.9972064902621902</v>
          </cell>
          <cell r="N59">
            <v>34.986032451310948</v>
          </cell>
          <cell r="O59" t="str">
            <v/>
          </cell>
          <cell r="P59" t="str">
            <v/>
          </cell>
          <cell r="Q59" t="str">
            <v/>
          </cell>
          <cell r="R59" t="str">
            <v/>
          </cell>
          <cell r="S59" t="str">
            <v/>
          </cell>
          <cell r="T59" t="str">
            <v/>
          </cell>
          <cell r="U59" t="str">
            <v/>
          </cell>
          <cell r="V59" t="str">
            <v/>
          </cell>
          <cell r="W59" t="str">
            <v/>
          </cell>
        </row>
        <row r="60">
          <cell r="B60" t="str">
            <v>C00052_L020</v>
          </cell>
          <cell r="C60" t="str">
            <v>Water - RCM adjustment (+ or -) Value Chosen</v>
          </cell>
          <cell r="D60" t="str">
            <v>£m</v>
          </cell>
          <cell r="E60" t="str">
            <v>Periodic Review 2014</v>
          </cell>
          <cell r="F60" t="str">
            <v>Run 10: Final Determinations</v>
          </cell>
          <cell r="G60" t="str">
            <v>Modelling run to set final determinations.</v>
          </cell>
          <cell r="H60" t="str">
            <v>Latest</v>
          </cell>
          <cell r="I60">
            <v>5.1378481354948704</v>
          </cell>
          <cell r="J60">
            <v>5.1378481354948704</v>
          </cell>
          <cell r="K60">
            <v>5.1378481354948704</v>
          </cell>
          <cell r="L60">
            <v>5.1378481354948704</v>
          </cell>
          <cell r="M60">
            <v>5.1378481354948704</v>
          </cell>
          <cell r="N60">
            <v>25.689240677474352</v>
          </cell>
          <cell r="O60" t="str">
            <v/>
          </cell>
          <cell r="P60" t="str">
            <v/>
          </cell>
          <cell r="Q60" t="str">
            <v/>
          </cell>
          <cell r="R60" t="str">
            <v/>
          </cell>
          <cell r="S60" t="str">
            <v/>
          </cell>
          <cell r="T60" t="str">
            <v/>
          </cell>
          <cell r="U60" t="str">
            <v/>
          </cell>
          <cell r="V60" t="str">
            <v/>
          </cell>
          <cell r="W60" t="str">
            <v/>
          </cell>
        </row>
        <row r="61">
          <cell r="B61" t="str">
            <v>BC40000_L011</v>
          </cell>
          <cell r="C61" t="str">
            <v>Total adjusted water operating expenditure incentive revenue allowance</v>
          </cell>
          <cell r="D61" t="str">
            <v>£m</v>
          </cell>
          <cell r="E61" t="str">
            <v>Periodic Review 2014</v>
          </cell>
          <cell r="F61" t="str">
            <v>Run 10: Final Determinations</v>
          </cell>
          <cell r="G61" t="str">
            <v>Modelling run to set final determinations.</v>
          </cell>
          <cell r="H61" t="str">
            <v>Latest</v>
          </cell>
          <cell r="I61">
            <v>5.4493901000000298</v>
          </cell>
          <cell r="J61">
            <v>3.99325850000002</v>
          </cell>
          <cell r="K61">
            <v>0</v>
          </cell>
          <cell r="L61">
            <v>0</v>
          </cell>
          <cell r="M61">
            <v>0</v>
          </cell>
          <cell r="N61">
            <v>9.4426486000000498</v>
          </cell>
          <cell r="O61" t="str">
            <v/>
          </cell>
          <cell r="P61" t="str">
            <v/>
          </cell>
          <cell r="Q61" t="str">
            <v/>
          </cell>
          <cell r="R61" t="str">
            <v/>
          </cell>
          <cell r="S61" t="str">
            <v/>
          </cell>
          <cell r="T61" t="str">
            <v/>
          </cell>
          <cell r="U61" t="str">
            <v/>
          </cell>
          <cell r="V61" t="str">
            <v/>
          </cell>
          <cell r="W61" t="str">
            <v/>
          </cell>
        </row>
        <row r="62">
          <cell r="B62" t="str">
            <v>BC40000_L020</v>
          </cell>
          <cell r="C62" t="str">
            <v>Water - Opex incentive allowance (+ only) Value chosen</v>
          </cell>
          <cell r="D62" t="str">
            <v>£m</v>
          </cell>
          <cell r="E62" t="str">
            <v>Periodic Review 2014</v>
          </cell>
          <cell r="F62" t="str">
            <v>Run 10: Final Determinations</v>
          </cell>
          <cell r="G62" t="str">
            <v>Modelling run to set final determinations.</v>
          </cell>
          <cell r="H62" t="str">
            <v>Latest</v>
          </cell>
          <cell r="I62">
            <v>3.9306939186361198</v>
          </cell>
          <cell r="J62">
            <v>3.9306939186361198</v>
          </cell>
          <cell r="K62">
            <v>0</v>
          </cell>
          <cell r="L62">
            <v>0</v>
          </cell>
          <cell r="M62">
            <v>0</v>
          </cell>
          <cell r="N62">
            <v>7.8613878372722397</v>
          </cell>
          <cell r="O62" t="str">
            <v/>
          </cell>
          <cell r="P62" t="str">
            <v/>
          </cell>
          <cell r="Q62" t="str">
            <v/>
          </cell>
          <cell r="R62" t="str">
            <v/>
          </cell>
          <cell r="S62" t="str">
            <v/>
          </cell>
          <cell r="T62" t="str">
            <v/>
          </cell>
          <cell r="U62" t="str">
            <v/>
          </cell>
          <cell r="V62" t="str">
            <v/>
          </cell>
          <cell r="W62" t="str">
            <v/>
          </cell>
        </row>
        <row r="63">
          <cell r="B63" t="str">
            <v>C00054_L012</v>
          </cell>
          <cell r="C63" t="str">
            <v>Water: Future value of ex post revenue adjustment of prior year annual adjustments (2012-13 prices)</v>
          </cell>
          <cell r="D63" t="str">
            <v>£m</v>
          </cell>
          <cell r="E63" t="str">
            <v>Periodic Review 2014</v>
          </cell>
          <cell r="F63" t="str">
            <v>Run 10: Final Determinations</v>
          </cell>
          <cell r="G63" t="str">
            <v>Modelling run to set final determinations.</v>
          </cell>
          <cell r="H63" t="str">
            <v>Latest</v>
          </cell>
          <cell r="I63">
            <v>6.0807279064000204</v>
          </cell>
          <cell r="J63">
            <v>0</v>
          </cell>
          <cell r="K63">
            <v>0</v>
          </cell>
          <cell r="L63">
            <v>0</v>
          </cell>
          <cell r="M63">
            <v>0</v>
          </cell>
          <cell r="N63">
            <v>6.0807279064000204</v>
          </cell>
          <cell r="O63" t="str">
            <v/>
          </cell>
          <cell r="P63" t="str">
            <v/>
          </cell>
          <cell r="Q63" t="str">
            <v/>
          </cell>
          <cell r="R63" t="str">
            <v/>
          </cell>
          <cell r="S63" t="str">
            <v/>
          </cell>
          <cell r="T63" t="str">
            <v/>
          </cell>
          <cell r="U63" t="str">
            <v/>
          </cell>
          <cell r="V63">
            <v>0</v>
          </cell>
          <cell r="W63" t="str">
            <v/>
          </cell>
        </row>
        <row r="64">
          <cell r="B64" t="str">
            <v>C00054_L020</v>
          </cell>
          <cell r="C64" t="str">
            <v>Water - CIS adjustment (+ or -) Value Chosen</v>
          </cell>
          <cell r="D64" t="str">
            <v>£m</v>
          </cell>
          <cell r="E64" t="str">
            <v>Periodic Review 2014</v>
          </cell>
          <cell r="F64" t="str">
            <v>Run 10: Final Determinations</v>
          </cell>
          <cell r="G64" t="str">
            <v>Modelling run to set final determinations.</v>
          </cell>
          <cell r="H64" t="str">
            <v>Latest</v>
          </cell>
          <cell r="I64">
            <v>5.0677424413075904</v>
          </cell>
          <cell r="J64">
            <v>0</v>
          </cell>
          <cell r="K64">
            <v>0</v>
          </cell>
          <cell r="L64">
            <v>0</v>
          </cell>
          <cell r="M64">
            <v>0</v>
          </cell>
          <cell r="N64">
            <v>5.0677424413075904</v>
          </cell>
          <cell r="O64" t="str">
            <v/>
          </cell>
          <cell r="P64" t="str">
            <v/>
          </cell>
          <cell r="Q64" t="str">
            <v/>
          </cell>
          <cell r="R64" t="str">
            <v/>
          </cell>
          <cell r="S64" t="str">
            <v/>
          </cell>
          <cell r="T64" t="str">
            <v/>
          </cell>
          <cell r="U64" t="str">
            <v/>
          </cell>
          <cell r="V64">
            <v>0</v>
          </cell>
          <cell r="W64" t="str">
            <v/>
          </cell>
        </row>
        <row r="65">
          <cell r="B65" t="str">
            <v>C00578_L012</v>
          </cell>
          <cell r="C65" t="str">
            <v>Water: Future value of ex post revenue adjustment of prior year annual adjustments (applied in single year, unprofiled) (2012-13 prices)</v>
          </cell>
          <cell r="D65" t="str">
            <v>£m</v>
          </cell>
          <cell r="E65" t="str">
            <v>Periodic Review 2014</v>
          </cell>
          <cell r="F65" t="str">
            <v>Run 10: Final Determinations</v>
          </cell>
          <cell r="G65" t="str">
            <v>Modelling run to set final determinations.</v>
          </cell>
          <cell r="H65" t="str">
            <v>Latest</v>
          </cell>
          <cell r="I65" t="str">
            <v/>
          </cell>
          <cell r="J65" t="str">
            <v/>
          </cell>
          <cell r="K65" t="str">
            <v/>
          </cell>
          <cell r="L65" t="str">
            <v/>
          </cell>
          <cell r="M65" t="str">
            <v/>
          </cell>
          <cell r="N65">
            <v>0</v>
          </cell>
          <cell r="O65" t="str">
            <v/>
          </cell>
          <cell r="P65" t="str">
            <v/>
          </cell>
          <cell r="Q65" t="str">
            <v/>
          </cell>
          <cell r="R65" t="str">
            <v/>
          </cell>
          <cell r="S65" t="str">
            <v/>
          </cell>
          <cell r="T65" t="str">
            <v/>
          </cell>
          <cell r="U65" t="str">
            <v/>
          </cell>
          <cell r="V65">
            <v>-6.2548138441134302</v>
          </cell>
          <cell r="W65" t="str">
            <v/>
          </cell>
        </row>
        <row r="66">
          <cell r="B66" t="str">
            <v>C00129_L020</v>
          </cell>
          <cell r="C66" t="str">
            <v>Water - Tax refinancing benefit clawback (- only) Value Chosen</v>
          </cell>
          <cell r="D66" t="str">
            <v>£m</v>
          </cell>
          <cell r="E66" t="str">
            <v>Periodic Review 2014</v>
          </cell>
          <cell r="F66" t="str">
            <v>Run 10: Final Determinations</v>
          </cell>
          <cell r="G66" t="str">
            <v>Modelling run to set final determinations.</v>
          </cell>
          <cell r="H66" t="str">
            <v>Latest</v>
          </cell>
          <cell r="I66">
            <v>0</v>
          </cell>
          <cell r="J66">
            <v>0</v>
          </cell>
          <cell r="K66">
            <v>0</v>
          </cell>
          <cell r="L66">
            <v>0</v>
          </cell>
          <cell r="M66">
            <v>0</v>
          </cell>
          <cell r="N66">
            <v>0</v>
          </cell>
          <cell r="O66" t="str">
            <v/>
          </cell>
          <cell r="P66" t="str">
            <v/>
          </cell>
          <cell r="Q66" t="str">
            <v/>
          </cell>
          <cell r="R66" t="str">
            <v/>
          </cell>
          <cell r="S66" t="str">
            <v/>
          </cell>
          <cell r="T66" t="str">
            <v/>
          </cell>
          <cell r="U66" t="str">
            <v/>
          </cell>
          <cell r="V66">
            <v>49.964828142224931</v>
          </cell>
          <cell r="W66" t="str">
            <v/>
          </cell>
        </row>
        <row r="67">
          <cell r="B67" t="str">
            <v>C00600_L020</v>
          </cell>
          <cell r="C67" t="str">
            <v>Water - Other tax adjustments (+ or -) Value Chosen</v>
          </cell>
          <cell r="D67" t="str">
            <v>£m</v>
          </cell>
          <cell r="E67" t="str">
            <v>Periodic Review 2014</v>
          </cell>
          <cell r="F67" t="str">
            <v>Run 10: Final Determinations</v>
          </cell>
          <cell r="G67" t="str">
            <v>Modelling run to set final determinations.</v>
          </cell>
          <cell r="H67" t="str">
            <v>Latest</v>
          </cell>
          <cell r="I67">
            <v>0</v>
          </cell>
          <cell r="J67">
            <v>0</v>
          </cell>
          <cell r="K67">
            <v>0</v>
          </cell>
          <cell r="L67">
            <v>0</v>
          </cell>
          <cell r="M67">
            <v>0</v>
          </cell>
          <cell r="N67">
            <v>0</v>
          </cell>
          <cell r="O67" t="str">
            <v/>
          </cell>
          <cell r="P67" t="str">
            <v/>
          </cell>
          <cell r="Q67" t="str">
            <v/>
          </cell>
          <cell r="R67" t="str">
            <v/>
          </cell>
          <cell r="S67" t="str">
            <v/>
          </cell>
          <cell r="T67" t="str">
            <v/>
          </cell>
          <cell r="U67" t="str">
            <v/>
          </cell>
          <cell r="V67">
            <v>0</v>
          </cell>
          <cell r="W67" t="str">
            <v/>
          </cell>
        </row>
        <row r="68">
          <cell r="B68" t="str">
            <v>C00128_L020</v>
          </cell>
          <cell r="C68" t="str">
            <v>Water - Equity injection clawback (- only) Value Chosen</v>
          </cell>
          <cell r="D68" t="str">
            <v>£m</v>
          </cell>
          <cell r="E68" t="str">
            <v>Periodic Review 2014</v>
          </cell>
          <cell r="F68" t="str">
            <v>Run 10: Final Determinations</v>
          </cell>
          <cell r="G68" t="str">
            <v>Modelling run to set final determinations.</v>
          </cell>
          <cell r="H68" t="str">
            <v>Latest</v>
          </cell>
          <cell r="I68">
            <v>0</v>
          </cell>
          <cell r="J68">
            <v>0</v>
          </cell>
          <cell r="K68">
            <v>0</v>
          </cell>
          <cell r="L68">
            <v>0</v>
          </cell>
          <cell r="M68">
            <v>0</v>
          </cell>
          <cell r="N68">
            <v>0</v>
          </cell>
          <cell r="O68" t="str">
            <v/>
          </cell>
          <cell r="P68" t="str">
            <v/>
          </cell>
          <cell r="Q68" t="str">
            <v/>
          </cell>
          <cell r="R68" t="str">
            <v/>
          </cell>
          <cell r="S68" t="str">
            <v/>
          </cell>
          <cell r="T68" t="str">
            <v/>
          </cell>
          <cell r="U68" t="str">
            <v/>
          </cell>
          <cell r="V68">
            <v>0</v>
          </cell>
          <cell r="W68" t="str">
            <v/>
          </cell>
        </row>
        <row r="69">
          <cell r="B69" t="str">
            <v>C00601_L020</v>
          </cell>
          <cell r="C69" t="str">
            <v>Water - Other adjustments (+ or -) Value Chosen</v>
          </cell>
          <cell r="D69" t="str">
            <v>£m</v>
          </cell>
          <cell r="E69" t="str">
            <v>Periodic Review 2014</v>
          </cell>
          <cell r="F69" t="str">
            <v>Run 10: Final Determinations</v>
          </cell>
          <cell r="G69" t="str">
            <v>Modelling run to set final determinations.</v>
          </cell>
          <cell r="H69" t="str">
            <v>Latest</v>
          </cell>
          <cell r="I69">
            <v>2.956</v>
          </cell>
          <cell r="J69">
            <v>2.9039999999999999</v>
          </cell>
          <cell r="K69">
            <v>2.8530000000000002</v>
          </cell>
          <cell r="L69">
            <v>2.802</v>
          </cell>
          <cell r="M69">
            <v>2.7530000000000001</v>
          </cell>
          <cell r="N69">
            <v>14.267999999999999</v>
          </cell>
          <cell r="O69" t="str">
            <v/>
          </cell>
          <cell r="P69" t="str">
            <v/>
          </cell>
          <cell r="Q69" t="str">
            <v/>
          </cell>
          <cell r="R69" t="str">
            <v/>
          </cell>
          <cell r="S69" t="str">
            <v/>
          </cell>
          <cell r="T69" t="str">
            <v/>
          </cell>
          <cell r="U69" t="str">
            <v/>
          </cell>
          <cell r="V69" t="str">
            <v/>
          </cell>
          <cell r="W69" t="str">
            <v/>
          </cell>
        </row>
        <row r="70">
          <cell r="B70" t="str">
            <v>C00051_L009</v>
          </cell>
          <cell r="C70" t="str">
            <v>SIM adjustment as £m - sewerage</v>
          </cell>
          <cell r="D70" t="str">
            <v>£m</v>
          </cell>
          <cell r="E70" t="str">
            <v>Periodic Review 2014</v>
          </cell>
          <cell r="F70" t="str">
            <v>Run 10: Final Determinations</v>
          </cell>
          <cell r="G70" t="str">
            <v>Modelling run to set final determinations.</v>
          </cell>
          <cell r="H70" t="str">
            <v>Latest</v>
          </cell>
          <cell r="I70">
            <v>0.58272400000000002</v>
          </cell>
          <cell r="J70">
            <v>0.58272400000000002</v>
          </cell>
          <cell r="K70">
            <v>0.58272400000000002</v>
          </cell>
          <cell r="L70">
            <v>0.58272400000000002</v>
          </cell>
          <cell r="M70">
            <v>0.58272400000000002</v>
          </cell>
          <cell r="N70">
            <v>2.9136199999999999</v>
          </cell>
          <cell r="O70" t="str">
            <v/>
          </cell>
          <cell r="P70" t="str">
            <v/>
          </cell>
          <cell r="Q70" t="str">
            <v/>
          </cell>
          <cell r="R70" t="str">
            <v/>
          </cell>
          <cell r="S70" t="str">
            <v/>
          </cell>
          <cell r="T70" t="str">
            <v/>
          </cell>
          <cell r="U70" t="str">
            <v/>
          </cell>
          <cell r="V70" t="str">
            <v/>
          </cell>
          <cell r="W70" t="str">
            <v/>
          </cell>
        </row>
        <row r="71">
          <cell r="B71" t="str">
            <v>C00051_L020</v>
          </cell>
          <cell r="C71" t="str">
            <v>Waste - SIM adjustment (+ or -) Value Chosen</v>
          </cell>
          <cell r="D71" t="str">
            <v>£m</v>
          </cell>
          <cell r="E71" t="str">
            <v>Periodic Review 2014</v>
          </cell>
          <cell r="F71" t="str">
            <v>Run 10: Final Determinations</v>
          </cell>
          <cell r="G71" t="str">
            <v>Modelling run to set final determinations.</v>
          </cell>
          <cell r="H71" t="str">
            <v>Latest</v>
          </cell>
          <cell r="I71">
            <v>0.58272400000000002</v>
          </cell>
          <cell r="J71">
            <v>0.58272400000000002</v>
          </cell>
          <cell r="K71">
            <v>0.58272400000000002</v>
          </cell>
          <cell r="L71">
            <v>0.58272400000000002</v>
          </cell>
          <cell r="M71">
            <v>0.58272400000000002</v>
          </cell>
          <cell r="N71">
            <v>2.9136199999999999</v>
          </cell>
          <cell r="O71" t="str">
            <v/>
          </cell>
          <cell r="P71" t="str">
            <v/>
          </cell>
          <cell r="Q71" t="str">
            <v/>
          </cell>
          <cell r="R71" t="str">
            <v/>
          </cell>
          <cell r="S71" t="str">
            <v/>
          </cell>
          <cell r="T71" t="str">
            <v/>
          </cell>
          <cell r="U71" t="str">
            <v/>
          </cell>
          <cell r="V71" t="str">
            <v/>
          </cell>
          <cell r="W71" t="str">
            <v/>
          </cell>
        </row>
        <row r="72">
          <cell r="B72" t="str">
            <v>C00053_L010</v>
          </cell>
          <cell r="C72" t="str">
            <v>Sewerage: Annualised adjustment to 2014 price review requirement at 2012-13 prices</v>
          </cell>
          <cell r="D72" t="str">
            <v>£m</v>
          </cell>
          <cell r="E72" t="str">
            <v>Periodic Review 2014</v>
          </cell>
          <cell r="F72" t="str">
            <v>Run 10: Final Determinations</v>
          </cell>
          <cell r="G72" t="str">
            <v>Modelling run to set final determinations.</v>
          </cell>
          <cell r="H72" t="str">
            <v>Latest</v>
          </cell>
          <cell r="I72">
            <v>5.7745042434735003</v>
          </cell>
          <cell r="J72">
            <v>5.7745042434735003</v>
          </cell>
          <cell r="K72">
            <v>5.7745042434735003</v>
          </cell>
          <cell r="L72">
            <v>5.7745042434735003</v>
          </cell>
          <cell r="M72">
            <v>5.7745042434735003</v>
          </cell>
          <cell r="N72">
            <v>28.872521217367503</v>
          </cell>
          <cell r="O72" t="str">
            <v/>
          </cell>
          <cell r="P72" t="str">
            <v/>
          </cell>
          <cell r="Q72" t="str">
            <v/>
          </cell>
          <cell r="R72" t="str">
            <v/>
          </cell>
          <cell r="S72" t="str">
            <v/>
          </cell>
          <cell r="T72" t="str">
            <v/>
          </cell>
          <cell r="U72" t="str">
            <v/>
          </cell>
          <cell r="V72" t="str">
            <v/>
          </cell>
          <cell r="W72" t="str">
            <v/>
          </cell>
        </row>
        <row r="73">
          <cell r="B73" t="str">
            <v>C00053_L020</v>
          </cell>
          <cell r="C73" t="str">
            <v>Waste - RCM adjustment (+ or -) Value Chosen</v>
          </cell>
          <cell r="D73" t="str">
            <v>£m</v>
          </cell>
          <cell r="E73" t="str">
            <v>Periodic Review 2014</v>
          </cell>
          <cell r="F73" t="str">
            <v>Run 10: Final Determinations</v>
          </cell>
          <cell r="G73" t="str">
            <v>Modelling run to set final determinations.</v>
          </cell>
          <cell r="H73" t="str">
            <v>Latest</v>
          </cell>
          <cell r="I73">
            <v>5.9362158106776999</v>
          </cell>
          <cell r="J73">
            <v>5.9362158106776999</v>
          </cell>
          <cell r="K73">
            <v>5.9362158106776999</v>
          </cell>
          <cell r="L73">
            <v>5.9362158106776999</v>
          </cell>
          <cell r="M73">
            <v>5.9362158106776999</v>
          </cell>
          <cell r="N73">
            <v>29.681079053388501</v>
          </cell>
          <cell r="O73">
            <v>0.85475800000000002</v>
          </cell>
          <cell r="P73">
            <v>0.85475800000000002</v>
          </cell>
          <cell r="Q73">
            <v>0.85475800000000002</v>
          </cell>
          <cell r="R73">
            <v>0.85475800000000002</v>
          </cell>
          <cell r="S73">
            <v>0.85475800000000002</v>
          </cell>
          <cell r="T73" t="str">
            <v/>
          </cell>
          <cell r="U73" t="str">
            <v/>
          </cell>
          <cell r="V73" t="str">
            <v/>
          </cell>
          <cell r="W73">
            <v>4.27379</v>
          </cell>
        </row>
        <row r="74">
          <cell r="B74" t="str">
            <v>BC40010_L011</v>
          </cell>
          <cell r="C74" t="str">
            <v>Total adjusted sewerage operating expenditure incentive revenue allowance</v>
          </cell>
          <cell r="D74" t="str">
            <v>£m</v>
          </cell>
          <cell r="E74" t="str">
            <v>Periodic Review 2014</v>
          </cell>
          <cell r="F74" t="str">
            <v>Run 10: Final Determinations</v>
          </cell>
          <cell r="G74" t="str">
            <v>Modelling run to set final determinations.</v>
          </cell>
          <cell r="H74" t="str">
            <v>Latest</v>
          </cell>
          <cell r="I74">
            <v>3.0588418392624002</v>
          </cell>
          <cell r="J74">
            <v>0</v>
          </cell>
          <cell r="K74">
            <v>0</v>
          </cell>
          <cell r="L74">
            <v>0</v>
          </cell>
          <cell r="M74">
            <v>0</v>
          </cell>
          <cell r="N74">
            <v>3.0588418392624002</v>
          </cell>
          <cell r="O74">
            <v>6.9774657380766598</v>
          </cell>
          <cell r="P74">
            <v>6.9774657380766598</v>
          </cell>
          <cell r="Q74">
            <v>6.9774657380766598</v>
          </cell>
          <cell r="R74">
            <v>6.9774657380766598</v>
          </cell>
          <cell r="S74">
            <v>6.9774657380766598</v>
          </cell>
          <cell r="T74" t="str">
            <v/>
          </cell>
          <cell r="U74" t="str">
            <v/>
          </cell>
          <cell r="V74" t="str">
            <v/>
          </cell>
          <cell r="W74">
            <v>34.887328690383299</v>
          </cell>
        </row>
        <row r="75">
          <cell r="B75" t="str">
            <v>BC40010_L020</v>
          </cell>
          <cell r="C75" t="str">
            <v>Waste - Opex incentive allowance (+ only) Value Chosen</v>
          </cell>
          <cell r="D75" t="str">
            <v>£m</v>
          </cell>
          <cell r="E75" t="str">
            <v>Periodic Review 2014</v>
          </cell>
          <cell r="F75" t="str">
            <v>Run 10: Final Determinations</v>
          </cell>
          <cell r="G75" t="str">
            <v>Modelling run to set final determinations.</v>
          </cell>
          <cell r="H75" t="str">
            <v>Latest</v>
          </cell>
          <cell r="I75">
            <v>3.82545181631669</v>
          </cell>
          <cell r="J75">
            <v>0.29373217005135299</v>
          </cell>
          <cell r="K75">
            <v>0</v>
          </cell>
          <cell r="L75">
            <v>0</v>
          </cell>
          <cell r="M75">
            <v>0</v>
          </cell>
          <cell r="N75">
            <v>4.1191839863680428</v>
          </cell>
          <cell r="O75">
            <v>5.4493901000000298</v>
          </cell>
          <cell r="P75">
            <v>3.99325850000002</v>
          </cell>
          <cell r="Q75">
            <v>0</v>
          </cell>
          <cell r="R75">
            <v>0</v>
          </cell>
          <cell r="S75">
            <v>0</v>
          </cell>
          <cell r="T75" t="str">
            <v/>
          </cell>
          <cell r="U75" t="str">
            <v/>
          </cell>
          <cell r="V75" t="str">
            <v/>
          </cell>
          <cell r="W75">
            <v>9.4426486000000498</v>
          </cell>
        </row>
        <row r="76">
          <cell r="B76" t="str">
            <v>C00055_L012</v>
          </cell>
          <cell r="C76" t="str">
            <v>Sewerage: Future value of ex post revenue adjustment of prior year annual adjustments (2012-13 prices)</v>
          </cell>
          <cell r="D76" t="str">
            <v>£m</v>
          </cell>
          <cell r="E76" t="str">
            <v>Periodic Review 2014</v>
          </cell>
          <cell r="F76" t="str">
            <v>Run 10: Final Determinations</v>
          </cell>
          <cell r="G76" t="str">
            <v>Modelling run to set final determinations.</v>
          </cell>
          <cell r="H76" t="str">
            <v>Latest</v>
          </cell>
          <cell r="I76">
            <v>-16.659661305874501</v>
          </cell>
          <cell r="J76">
            <v>0</v>
          </cell>
          <cell r="K76">
            <v>0</v>
          </cell>
          <cell r="L76">
            <v>0</v>
          </cell>
          <cell r="M76">
            <v>0</v>
          </cell>
          <cell r="N76">
            <v>-16.659661305874501</v>
          </cell>
          <cell r="O76">
            <v>6.0807279064000204</v>
          </cell>
          <cell r="P76">
            <v>0</v>
          </cell>
          <cell r="Q76">
            <v>0</v>
          </cell>
          <cell r="R76">
            <v>0</v>
          </cell>
          <cell r="S76">
            <v>0</v>
          </cell>
          <cell r="T76" t="str">
            <v/>
          </cell>
          <cell r="U76" t="str">
            <v/>
          </cell>
          <cell r="V76" t="str">
            <v/>
          </cell>
          <cell r="W76">
            <v>6.0807279064000204</v>
          </cell>
        </row>
        <row r="77">
          <cell r="B77" t="str">
            <v>C00055_L020</v>
          </cell>
          <cell r="C77" t="str">
            <v>Waste - CIS adjustment (+ or -) Value Chosen</v>
          </cell>
          <cell r="D77" t="str">
            <v>£m</v>
          </cell>
          <cell r="E77" t="str">
            <v>Periodic Review 2014</v>
          </cell>
          <cell r="F77" t="str">
            <v>Run 10: Final Determinations</v>
          </cell>
          <cell r="G77" t="str">
            <v>Modelling run to set final determinations.</v>
          </cell>
          <cell r="H77" t="str">
            <v>Latest</v>
          </cell>
          <cell r="I77">
            <v>-18.757858564913199</v>
          </cell>
          <cell r="J77">
            <v>0</v>
          </cell>
          <cell r="K77">
            <v>0</v>
          </cell>
          <cell r="L77">
            <v>0</v>
          </cell>
          <cell r="M77">
            <v>0</v>
          </cell>
          <cell r="N77">
            <v>-18.757858564913199</v>
          </cell>
          <cell r="O77">
            <v>0</v>
          </cell>
          <cell r="P77">
            <v>0</v>
          </cell>
          <cell r="Q77">
            <v>0</v>
          </cell>
          <cell r="R77">
            <v>0</v>
          </cell>
          <cell r="S77">
            <v>0</v>
          </cell>
          <cell r="T77" t="str">
            <v/>
          </cell>
          <cell r="U77" t="str">
            <v/>
          </cell>
          <cell r="V77" t="str">
            <v/>
          </cell>
          <cell r="W77">
            <v>0</v>
          </cell>
        </row>
        <row r="78">
          <cell r="B78" t="str">
            <v>C00585_L012</v>
          </cell>
          <cell r="C78" t="str">
            <v>Sewerage: Future value of ex post revenue adjustment of prior year annual adjustments (applied in single year, unprofiled) (2012-13 prices)</v>
          </cell>
          <cell r="D78" t="str">
            <v>£m</v>
          </cell>
          <cell r="E78" t="str">
            <v>Periodic Review 2014</v>
          </cell>
          <cell r="F78" t="str">
            <v>Run 10: Final Determinations</v>
          </cell>
          <cell r="G78" t="str">
            <v>Modelling run to set final determinations.</v>
          </cell>
          <cell r="H78" t="str">
            <v>Latest</v>
          </cell>
          <cell r="I78" t="str">
            <v/>
          </cell>
          <cell r="J78" t="str">
            <v/>
          </cell>
          <cell r="K78" t="str">
            <v/>
          </cell>
          <cell r="L78" t="str">
            <v/>
          </cell>
          <cell r="M78" t="str">
            <v/>
          </cell>
          <cell r="N78">
            <v>0</v>
          </cell>
          <cell r="O78">
            <v>0</v>
          </cell>
          <cell r="P78">
            <v>0</v>
          </cell>
          <cell r="Q78">
            <v>0</v>
          </cell>
          <cell r="R78">
            <v>0</v>
          </cell>
          <cell r="S78">
            <v>0</v>
          </cell>
          <cell r="T78" t="str">
            <v/>
          </cell>
          <cell r="U78" t="str">
            <v/>
          </cell>
          <cell r="V78" t="str">
            <v/>
          </cell>
          <cell r="W78">
            <v>0</v>
          </cell>
        </row>
        <row r="79">
          <cell r="B79" t="str">
            <v>C00132_L020</v>
          </cell>
          <cell r="C79" t="str">
            <v>Waste - Tax refinancing benefit clawback (- only) Value Chosen</v>
          </cell>
          <cell r="D79" t="str">
            <v>£m</v>
          </cell>
          <cell r="E79" t="str">
            <v>Periodic Review 2014</v>
          </cell>
          <cell r="F79" t="str">
            <v>Run 10: Final Determinations</v>
          </cell>
          <cell r="G79" t="str">
            <v>Modelling run to set final determinations.</v>
          </cell>
          <cell r="H79" t="str">
            <v>Latest</v>
          </cell>
          <cell r="I79">
            <v>0</v>
          </cell>
          <cell r="J79">
            <v>0</v>
          </cell>
          <cell r="K79">
            <v>0</v>
          </cell>
          <cell r="L79">
            <v>0</v>
          </cell>
          <cell r="M79">
            <v>0</v>
          </cell>
          <cell r="N79">
            <v>0</v>
          </cell>
          <cell r="O79">
            <v>0</v>
          </cell>
          <cell r="P79">
            <v>0</v>
          </cell>
          <cell r="Q79">
            <v>0</v>
          </cell>
          <cell r="R79">
            <v>0</v>
          </cell>
          <cell r="S79">
            <v>0</v>
          </cell>
          <cell r="T79" t="str">
            <v/>
          </cell>
          <cell r="U79" t="str">
            <v/>
          </cell>
          <cell r="V79" t="str">
            <v/>
          </cell>
          <cell r="W79">
            <v>0</v>
          </cell>
        </row>
        <row r="80">
          <cell r="B80" t="str">
            <v>C00602_L020</v>
          </cell>
          <cell r="C80" t="str">
            <v>Waste - Other tax adjustments (+ or -) Value Chosen</v>
          </cell>
          <cell r="D80" t="str">
            <v>£m</v>
          </cell>
          <cell r="E80" t="str">
            <v>Periodic Review 2014</v>
          </cell>
          <cell r="F80" t="str">
            <v>Run 10: Final Determinations</v>
          </cell>
          <cell r="G80" t="str">
            <v>Modelling run to set final determinations.</v>
          </cell>
          <cell r="H80" t="str">
            <v>Latest</v>
          </cell>
          <cell r="I80">
            <v>0</v>
          </cell>
          <cell r="J80">
            <v>0</v>
          </cell>
          <cell r="K80">
            <v>0</v>
          </cell>
          <cell r="L80">
            <v>0</v>
          </cell>
          <cell r="M80">
            <v>0</v>
          </cell>
          <cell r="N80">
            <v>0</v>
          </cell>
          <cell r="O80">
            <v>2.956</v>
          </cell>
          <cell r="P80">
            <v>2.9039999999999999</v>
          </cell>
          <cell r="Q80">
            <v>2.8530000000000002</v>
          </cell>
          <cell r="R80">
            <v>2.802</v>
          </cell>
          <cell r="S80">
            <v>2.7530000000000001</v>
          </cell>
          <cell r="T80" t="str">
            <v/>
          </cell>
          <cell r="U80" t="str">
            <v/>
          </cell>
          <cell r="V80" t="str">
            <v/>
          </cell>
          <cell r="W80">
            <v>14.267999999999999</v>
          </cell>
        </row>
        <row r="81">
          <cell r="B81" t="str">
            <v>C00131_L020</v>
          </cell>
          <cell r="C81" t="str">
            <v>Waste - Equity injection clawback adjustment (+ or -) Value Chosen</v>
          </cell>
          <cell r="D81" t="str">
            <v>£m</v>
          </cell>
          <cell r="E81" t="str">
            <v>Periodic Review 2014</v>
          </cell>
          <cell r="F81" t="str">
            <v>Run 10: Final Determinations</v>
          </cell>
          <cell r="G81" t="str">
            <v>Modelling run to set final determinations.</v>
          </cell>
          <cell r="H81" t="str">
            <v>Latest</v>
          </cell>
          <cell r="I81">
            <v>0</v>
          </cell>
          <cell r="J81">
            <v>0</v>
          </cell>
          <cell r="K81">
            <v>0</v>
          </cell>
          <cell r="L81">
            <v>0</v>
          </cell>
          <cell r="M81">
            <v>0</v>
          </cell>
          <cell r="N81">
            <v>0</v>
          </cell>
          <cell r="O81">
            <v>0.58272400000000002</v>
          </cell>
          <cell r="P81">
            <v>0.58272400000000002</v>
          </cell>
          <cell r="Q81">
            <v>0.58272400000000002</v>
          </cell>
          <cell r="R81">
            <v>0.58272400000000002</v>
          </cell>
          <cell r="S81">
            <v>0.58272400000000002</v>
          </cell>
          <cell r="T81" t="str">
            <v/>
          </cell>
          <cell r="U81" t="str">
            <v/>
          </cell>
          <cell r="V81" t="str">
            <v/>
          </cell>
          <cell r="W81">
            <v>2.9136199999999999</v>
          </cell>
        </row>
        <row r="82">
          <cell r="B82" t="str">
            <v>C00603_L020</v>
          </cell>
          <cell r="C82" t="str">
            <v>Waste - Other adjustments (+ or -) Value Chosen</v>
          </cell>
          <cell r="D82" t="str">
            <v>£m</v>
          </cell>
          <cell r="E82" t="str">
            <v>Periodic Review 2014</v>
          </cell>
          <cell r="F82" t="str">
            <v>Run 10: Final Determinations</v>
          </cell>
          <cell r="G82" t="str">
            <v>Modelling run to set final determinations.</v>
          </cell>
          <cell r="H82" t="str">
            <v>Latest</v>
          </cell>
          <cell r="I82">
            <v>0</v>
          </cell>
          <cell r="J82">
            <v>0</v>
          </cell>
          <cell r="K82">
            <v>0</v>
          </cell>
          <cell r="L82">
            <v>0</v>
          </cell>
          <cell r="M82">
            <v>0</v>
          </cell>
          <cell r="N82">
            <v>0</v>
          </cell>
          <cell r="O82">
            <v>5.7582130196224801</v>
          </cell>
          <cell r="P82">
            <v>5.7582130196224801</v>
          </cell>
          <cell r="Q82">
            <v>5.7582130196224801</v>
          </cell>
          <cell r="R82">
            <v>5.7582130196224801</v>
          </cell>
          <cell r="S82">
            <v>5.7582130196224801</v>
          </cell>
          <cell r="T82" t="str">
            <v/>
          </cell>
          <cell r="U82" t="str">
            <v/>
          </cell>
          <cell r="V82" t="str">
            <v/>
          </cell>
          <cell r="W82">
            <v>28.791065098112401</v>
          </cell>
        </row>
        <row r="83">
          <cell r="B83" t="str">
            <v>C00050_L009</v>
          </cell>
          <cell r="C83" t="str">
            <v>SIM adjustment as £m - water</v>
          </cell>
          <cell r="D83" t="str">
            <v>£m</v>
          </cell>
          <cell r="E83" t="str">
            <v>Periodic Review 2014</v>
          </cell>
          <cell r="F83" t="str">
            <v>Run 10: Final Determinations</v>
          </cell>
          <cell r="G83" t="str">
            <v>Modelling run to set final determinations.</v>
          </cell>
          <cell r="H83" t="str">
            <v>Latest</v>
          </cell>
          <cell r="I83">
            <v>0</v>
          </cell>
          <cell r="J83">
            <v>0</v>
          </cell>
          <cell r="K83">
            <v>0</v>
          </cell>
          <cell r="L83">
            <v>0</v>
          </cell>
          <cell r="M83">
            <v>0</v>
          </cell>
          <cell r="N83">
            <v>0</v>
          </cell>
          <cell r="O83">
            <v>3.0588418392624002</v>
          </cell>
          <cell r="P83">
            <v>0</v>
          </cell>
          <cell r="Q83">
            <v>0</v>
          </cell>
          <cell r="R83">
            <v>0</v>
          </cell>
          <cell r="S83">
            <v>0</v>
          </cell>
          <cell r="T83" t="str">
            <v/>
          </cell>
          <cell r="U83" t="str">
            <v/>
          </cell>
          <cell r="V83" t="str">
            <v/>
          </cell>
          <cell r="W83">
            <v>3.0588418392624002</v>
          </cell>
        </row>
        <row r="84">
          <cell r="B84" t="str">
            <v>C00050_L020</v>
          </cell>
          <cell r="C84" t="str">
            <v>Water - SIM adjustment (+ or -) Value chosen</v>
          </cell>
          <cell r="D84" t="str">
            <v>£m</v>
          </cell>
          <cell r="E84" t="str">
            <v>Periodic Review 2014</v>
          </cell>
          <cell r="F84" t="str">
            <v>Run 10: Final Determinations</v>
          </cell>
          <cell r="G84" t="str">
            <v>Modelling run to set final determinations.</v>
          </cell>
          <cell r="H84" t="str">
            <v>Latest</v>
          </cell>
          <cell r="I84">
            <v>0</v>
          </cell>
          <cell r="J84">
            <v>0</v>
          </cell>
          <cell r="K84">
            <v>0</v>
          </cell>
          <cell r="L84">
            <v>0</v>
          </cell>
          <cell r="M84">
            <v>0</v>
          </cell>
          <cell r="N84">
            <v>0</v>
          </cell>
          <cell r="O84">
            <v>-16.659661305874501</v>
          </cell>
          <cell r="P84">
            <v>0</v>
          </cell>
          <cell r="Q84">
            <v>0</v>
          </cell>
          <cell r="R84">
            <v>0</v>
          </cell>
          <cell r="S84">
            <v>0</v>
          </cell>
          <cell r="T84" t="str">
            <v/>
          </cell>
          <cell r="U84" t="str">
            <v/>
          </cell>
          <cell r="V84" t="str">
            <v/>
          </cell>
          <cell r="W84">
            <v>-16.659661305874501</v>
          </cell>
        </row>
        <row r="85">
          <cell r="B85" t="str">
            <v>C00052_L010</v>
          </cell>
          <cell r="C85" t="str">
            <v>Water: Annualised adjustment to 2014 price review requirement at 2012-13 prices</v>
          </cell>
          <cell r="D85" t="str">
            <v>£m</v>
          </cell>
          <cell r="E85" t="str">
            <v>Periodic Review 2014</v>
          </cell>
          <cell r="F85" t="str">
            <v>Run 10: Final Determinations</v>
          </cell>
          <cell r="G85" t="str">
            <v>Modelling run to set final determinations.</v>
          </cell>
          <cell r="H85" t="str">
            <v>Latest</v>
          </cell>
          <cell r="I85">
            <v>2.1635298353533701</v>
          </cell>
          <cell r="J85">
            <v>2.1635298353533701</v>
          </cell>
          <cell r="K85">
            <v>2.1635298353533701</v>
          </cell>
          <cell r="L85">
            <v>2.1635298353533701</v>
          </cell>
          <cell r="M85">
            <v>2.1635298353533701</v>
          </cell>
          <cell r="N85">
            <v>10.817649176766849</v>
          </cell>
          <cell r="O85">
            <v>0</v>
          </cell>
          <cell r="P85">
            <v>0</v>
          </cell>
          <cell r="Q85">
            <v>0</v>
          </cell>
          <cell r="R85">
            <v>0</v>
          </cell>
          <cell r="S85">
            <v>0</v>
          </cell>
          <cell r="T85" t="str">
            <v/>
          </cell>
          <cell r="U85" t="str">
            <v/>
          </cell>
          <cell r="V85" t="str">
            <v/>
          </cell>
          <cell r="W85">
            <v>0</v>
          </cell>
        </row>
        <row r="86">
          <cell r="B86" t="str">
            <v>C00052_L020</v>
          </cell>
          <cell r="C86" t="str">
            <v>Water - RCM adjustment (+ or -) Value Chosen</v>
          </cell>
          <cell r="D86" t="str">
            <v>£m</v>
          </cell>
          <cell r="E86" t="str">
            <v>Periodic Review 2014</v>
          </cell>
          <cell r="F86" t="str">
            <v>Run 10: Final Determinations</v>
          </cell>
          <cell r="G86" t="str">
            <v>Modelling run to set final determinations.</v>
          </cell>
          <cell r="H86" t="str">
            <v>Latest</v>
          </cell>
          <cell r="I86">
            <v>2.1635298353533701</v>
          </cell>
          <cell r="J86">
            <v>2.1635298353533701</v>
          </cell>
          <cell r="K86">
            <v>2.1635298353533701</v>
          </cell>
          <cell r="L86">
            <v>2.1635298353533701</v>
          </cell>
          <cell r="M86">
            <v>2.1635298353533701</v>
          </cell>
          <cell r="N86">
            <v>10.817649176766849</v>
          </cell>
          <cell r="O86">
            <v>0</v>
          </cell>
          <cell r="P86">
            <v>0</v>
          </cell>
          <cell r="Q86">
            <v>0</v>
          </cell>
          <cell r="R86">
            <v>0</v>
          </cell>
          <cell r="S86">
            <v>0</v>
          </cell>
          <cell r="T86" t="str">
            <v/>
          </cell>
          <cell r="U86" t="str">
            <v/>
          </cell>
          <cell r="V86" t="str">
            <v/>
          </cell>
          <cell r="W86">
            <v>0</v>
          </cell>
        </row>
        <row r="87">
          <cell r="B87" t="str">
            <v>BC40000_L011</v>
          </cell>
          <cell r="C87" t="str">
            <v>Total adjusted water operating expenditure incentive revenue allowance</v>
          </cell>
          <cell r="D87" t="str">
            <v>£m</v>
          </cell>
          <cell r="E87" t="str">
            <v>Periodic Review 2014</v>
          </cell>
          <cell r="F87" t="str">
            <v>Run 10: Final Determinations</v>
          </cell>
          <cell r="G87" t="str">
            <v>Modelling run to set final determinations.</v>
          </cell>
          <cell r="H87" t="str">
            <v>Latest</v>
          </cell>
          <cell r="I87">
            <v>0</v>
          </cell>
          <cell r="J87">
            <v>0</v>
          </cell>
          <cell r="K87">
            <v>0</v>
          </cell>
          <cell r="L87">
            <v>0</v>
          </cell>
          <cell r="M87">
            <v>0</v>
          </cell>
          <cell r="N87">
            <v>0</v>
          </cell>
          <cell r="O87">
            <v>0</v>
          </cell>
          <cell r="P87">
            <v>0</v>
          </cell>
          <cell r="Q87">
            <v>0</v>
          </cell>
          <cell r="R87">
            <v>0</v>
          </cell>
          <cell r="S87">
            <v>0</v>
          </cell>
          <cell r="T87" t="str">
            <v/>
          </cell>
          <cell r="U87" t="str">
            <v/>
          </cell>
          <cell r="V87" t="str">
            <v/>
          </cell>
          <cell r="W87">
            <v>0</v>
          </cell>
        </row>
        <row r="88">
          <cell r="B88" t="str">
            <v>BC40000_L020</v>
          </cell>
          <cell r="C88" t="str">
            <v>Water - Opex incentive allowance (+ only) Value chosen</v>
          </cell>
          <cell r="D88" t="str">
            <v>£m</v>
          </cell>
          <cell r="E88" t="str">
            <v>Periodic Review 2014</v>
          </cell>
          <cell r="F88" t="str">
            <v>Run 10: Final Determinations</v>
          </cell>
          <cell r="G88" t="str">
            <v>Modelling run to set final determinations.</v>
          </cell>
          <cell r="H88" t="str">
            <v>Latest</v>
          </cell>
          <cell r="I88">
            <v>0</v>
          </cell>
          <cell r="J88">
            <v>0</v>
          </cell>
          <cell r="K88">
            <v>0</v>
          </cell>
          <cell r="L88">
            <v>0</v>
          </cell>
          <cell r="M88">
            <v>0</v>
          </cell>
          <cell r="N88">
            <v>0</v>
          </cell>
          <cell r="O88">
            <v>0</v>
          </cell>
          <cell r="P88">
            <v>0</v>
          </cell>
          <cell r="Q88">
            <v>0</v>
          </cell>
          <cell r="R88">
            <v>0</v>
          </cell>
          <cell r="S88">
            <v>0</v>
          </cell>
          <cell r="T88" t="str">
            <v/>
          </cell>
          <cell r="U88" t="str">
            <v/>
          </cell>
          <cell r="V88" t="str">
            <v/>
          </cell>
          <cell r="W88">
            <v>0</v>
          </cell>
        </row>
        <row r="89">
          <cell r="B89" t="str">
            <v>C00054_L012</v>
          </cell>
          <cell r="C89" t="str">
            <v>Water: Future value of ex post revenue adjustment of prior year annual adjustments (2012-13 prices)</v>
          </cell>
          <cell r="D89" t="str">
            <v>£m</v>
          </cell>
          <cell r="E89" t="str">
            <v>Periodic Review 2014</v>
          </cell>
          <cell r="F89" t="str">
            <v>Run 10: Final Determinations</v>
          </cell>
          <cell r="G89" t="str">
            <v>Modelling run to set final determinations.</v>
          </cell>
          <cell r="H89" t="str">
            <v>Latest</v>
          </cell>
          <cell r="I89">
            <v>-9.3220673263933502</v>
          </cell>
          <cell r="J89">
            <v>-9.3220673263933502</v>
          </cell>
          <cell r="K89">
            <v>-9.3220673263933502</v>
          </cell>
          <cell r="L89">
            <v>-9.3220673263933502</v>
          </cell>
          <cell r="M89">
            <v>-9.3220673263933502</v>
          </cell>
          <cell r="N89">
            <v>-46.610336631966753</v>
          </cell>
          <cell r="O89" t="str">
            <v/>
          </cell>
          <cell r="P89" t="str">
            <v/>
          </cell>
          <cell r="Q89" t="str">
            <v/>
          </cell>
          <cell r="R89" t="str">
            <v/>
          </cell>
          <cell r="S89" t="str">
            <v/>
          </cell>
          <cell r="T89">
            <v>-149.01078721862399</v>
          </cell>
          <cell r="U89" t="str">
            <v/>
          </cell>
          <cell r="V89">
            <v>-149.01078721862399</v>
          </cell>
          <cell r="W89" t="str">
            <v/>
          </cell>
        </row>
        <row r="90">
          <cell r="B90" t="str">
            <v>C00054_L020</v>
          </cell>
          <cell r="C90" t="str">
            <v>Water - CIS adjustment (+ or -) Value Chosen</v>
          </cell>
          <cell r="D90" t="str">
            <v>£m</v>
          </cell>
          <cell r="E90" t="str">
            <v>Periodic Review 2014</v>
          </cell>
          <cell r="F90" t="str">
            <v>Run 10: Final Determinations</v>
          </cell>
          <cell r="G90" t="str">
            <v>Modelling run to set final determinations.</v>
          </cell>
          <cell r="H90" t="str">
            <v>Latest</v>
          </cell>
          <cell r="I90">
            <v>-9.3220673263933502</v>
          </cell>
          <cell r="J90">
            <v>-9.3220673263933502</v>
          </cell>
          <cell r="K90">
            <v>-9.3220673263933502</v>
          </cell>
          <cell r="L90">
            <v>-9.3220673263933502</v>
          </cell>
          <cell r="M90">
            <v>-9.3220673263933502</v>
          </cell>
          <cell r="N90">
            <v>-46.610336631966753</v>
          </cell>
          <cell r="O90" t="str">
            <v/>
          </cell>
          <cell r="P90" t="str">
            <v/>
          </cell>
          <cell r="Q90" t="str">
            <v/>
          </cell>
          <cell r="R90" t="str">
            <v/>
          </cell>
          <cell r="S90" t="str">
            <v/>
          </cell>
          <cell r="T90">
            <v>-4.86507578011555</v>
          </cell>
          <cell r="U90" t="str">
            <v/>
          </cell>
          <cell r="V90">
            <v>-4.86507578011555</v>
          </cell>
          <cell r="W90" t="str">
            <v/>
          </cell>
        </row>
        <row r="91">
          <cell r="B91" t="str">
            <v>C00578_L012</v>
          </cell>
          <cell r="C91" t="str">
            <v>Water: Future value of ex post revenue adjustment of prior year annual adjustments (applied in single year, unprofiled) (2012-13 prices)</v>
          </cell>
          <cell r="D91" t="str">
            <v>£m</v>
          </cell>
          <cell r="E91" t="str">
            <v>Periodic Review 2014</v>
          </cell>
          <cell r="F91" t="str">
            <v>Run 10: Final Determinations</v>
          </cell>
          <cell r="G91" t="str">
            <v>Modelling run to set final determinations.</v>
          </cell>
          <cell r="H91" t="str">
            <v>Latest</v>
          </cell>
          <cell r="I91" t="str">
            <v/>
          </cell>
          <cell r="J91" t="str">
            <v/>
          </cell>
          <cell r="K91" t="str">
            <v/>
          </cell>
          <cell r="L91" t="str">
            <v/>
          </cell>
          <cell r="M91" t="str">
            <v/>
          </cell>
          <cell r="N91">
            <v>0</v>
          </cell>
          <cell r="O91" t="str">
            <v/>
          </cell>
          <cell r="P91" t="str">
            <v/>
          </cell>
          <cell r="Q91" t="str">
            <v/>
          </cell>
          <cell r="R91" t="str">
            <v/>
          </cell>
          <cell r="S91" t="str">
            <v/>
          </cell>
          <cell r="T91" t="str">
            <v/>
          </cell>
          <cell r="U91" t="str">
            <v/>
          </cell>
          <cell r="V91">
            <v>0</v>
          </cell>
          <cell r="W91" t="str">
            <v/>
          </cell>
        </row>
        <row r="92">
          <cell r="B92" t="str">
            <v>C00129_L020</v>
          </cell>
          <cell r="C92" t="str">
            <v>Water - Tax refinancing benefit clawback (- only) Value Chosen</v>
          </cell>
          <cell r="D92" t="str">
            <v>£m</v>
          </cell>
          <cell r="E92" t="str">
            <v>Periodic Review 2014</v>
          </cell>
          <cell r="F92" t="str">
            <v>Run 10: Final Determinations</v>
          </cell>
          <cell r="G92" t="str">
            <v>Modelling run to set final determinations.</v>
          </cell>
          <cell r="H92" t="str">
            <v>Latest</v>
          </cell>
          <cell r="I92">
            <v>0</v>
          </cell>
          <cell r="J92">
            <v>0</v>
          </cell>
          <cell r="K92">
            <v>0</v>
          </cell>
          <cell r="L92">
            <v>0</v>
          </cell>
          <cell r="M92">
            <v>0</v>
          </cell>
          <cell r="N92">
            <v>0</v>
          </cell>
          <cell r="O92" t="str">
            <v/>
          </cell>
          <cell r="P92" t="str">
            <v/>
          </cell>
          <cell r="Q92" t="str">
            <v/>
          </cell>
          <cell r="R92" t="str">
            <v/>
          </cell>
          <cell r="S92" t="str">
            <v/>
          </cell>
          <cell r="T92" t="str">
            <v/>
          </cell>
          <cell r="U92" t="str">
            <v/>
          </cell>
          <cell r="V92">
            <v>0</v>
          </cell>
          <cell r="W92" t="str">
            <v/>
          </cell>
        </row>
        <row r="93">
          <cell r="B93" t="str">
            <v>C00600_L020</v>
          </cell>
          <cell r="C93" t="str">
            <v>Water - Other tax adjustments (+ or -) Value Chosen</v>
          </cell>
          <cell r="D93" t="str">
            <v>£m</v>
          </cell>
          <cell r="E93" t="str">
            <v>Periodic Review 2014</v>
          </cell>
          <cell r="F93" t="str">
            <v>Run 10: Final Determinations</v>
          </cell>
          <cell r="G93" t="str">
            <v>Modelling run to set final determinations.</v>
          </cell>
          <cell r="H93" t="str">
            <v>Latest</v>
          </cell>
          <cell r="I93">
            <v>0</v>
          </cell>
          <cell r="J93">
            <v>0</v>
          </cell>
          <cell r="K93">
            <v>0</v>
          </cell>
          <cell r="L93">
            <v>0</v>
          </cell>
          <cell r="M93">
            <v>0</v>
          </cell>
          <cell r="N93">
            <v>0</v>
          </cell>
          <cell r="O93" t="str">
            <v/>
          </cell>
          <cell r="P93" t="str">
            <v/>
          </cell>
          <cell r="Q93" t="str">
            <v/>
          </cell>
          <cell r="R93" t="str">
            <v/>
          </cell>
          <cell r="S93" t="str">
            <v/>
          </cell>
          <cell r="T93" t="str">
            <v/>
          </cell>
          <cell r="U93" t="str">
            <v/>
          </cell>
          <cell r="V93" t="str">
            <v/>
          </cell>
          <cell r="W93" t="str">
            <v/>
          </cell>
        </row>
        <row r="94">
          <cell r="B94" t="str">
            <v>C00128_L020</v>
          </cell>
          <cell r="C94" t="str">
            <v>Water - Equity injection clawback (- only) Value Chosen</v>
          </cell>
          <cell r="D94" t="str">
            <v>£m</v>
          </cell>
          <cell r="E94" t="str">
            <v>Periodic Review 2014</v>
          </cell>
          <cell r="F94" t="str">
            <v>Run 10: Final Determinations</v>
          </cell>
          <cell r="G94" t="str">
            <v>Modelling run to set final determinations.</v>
          </cell>
          <cell r="H94" t="str">
            <v>Latest</v>
          </cell>
          <cell r="I94">
            <v>0</v>
          </cell>
          <cell r="J94">
            <v>0</v>
          </cell>
          <cell r="K94">
            <v>0</v>
          </cell>
          <cell r="L94">
            <v>0</v>
          </cell>
          <cell r="M94">
            <v>0</v>
          </cell>
          <cell r="N94">
            <v>0</v>
          </cell>
          <cell r="O94" t="str">
            <v/>
          </cell>
          <cell r="P94" t="str">
            <v/>
          </cell>
          <cell r="Q94" t="str">
            <v/>
          </cell>
          <cell r="R94" t="str">
            <v/>
          </cell>
          <cell r="S94" t="str">
            <v/>
          </cell>
          <cell r="T94" t="str">
            <v/>
          </cell>
          <cell r="U94" t="str">
            <v/>
          </cell>
          <cell r="V94" t="str">
            <v/>
          </cell>
          <cell r="W94" t="str">
            <v/>
          </cell>
        </row>
        <row r="95">
          <cell r="B95" t="str">
            <v>C00601_L020</v>
          </cell>
          <cell r="C95" t="str">
            <v>Water - Other adjustments (+ or -) Value Chosen</v>
          </cell>
          <cell r="D95" t="str">
            <v>£m</v>
          </cell>
          <cell r="E95" t="str">
            <v>Periodic Review 2014</v>
          </cell>
          <cell r="F95" t="str">
            <v>Run 10: Final Determinations</v>
          </cell>
          <cell r="G95" t="str">
            <v>Modelling run to set final determinations.</v>
          </cell>
          <cell r="H95" t="str">
            <v>Latest</v>
          </cell>
          <cell r="I95">
            <v>0</v>
          </cell>
          <cell r="J95">
            <v>0</v>
          </cell>
          <cell r="K95">
            <v>0</v>
          </cell>
          <cell r="L95">
            <v>0</v>
          </cell>
          <cell r="M95">
            <v>0</v>
          </cell>
          <cell r="N95">
            <v>0</v>
          </cell>
          <cell r="O95" t="str">
            <v/>
          </cell>
          <cell r="P95" t="str">
            <v/>
          </cell>
          <cell r="Q95" t="str">
            <v/>
          </cell>
          <cell r="R95" t="str">
            <v/>
          </cell>
          <cell r="S95" t="str">
            <v/>
          </cell>
          <cell r="T95" t="str">
            <v/>
          </cell>
          <cell r="U95" t="str">
            <v/>
          </cell>
          <cell r="V95" t="str">
            <v/>
          </cell>
          <cell r="W95" t="str">
            <v/>
          </cell>
        </row>
        <row r="96">
          <cell r="B96" t="str">
            <v>C00051_L009</v>
          </cell>
          <cell r="C96" t="str">
            <v>SIM adjustment as £m - sewerage</v>
          </cell>
          <cell r="D96" t="str">
            <v>£m</v>
          </cell>
          <cell r="E96" t="str">
            <v>Periodic Review 2014</v>
          </cell>
          <cell r="F96" t="str">
            <v>Run 10: Final Determinations</v>
          </cell>
          <cell r="G96" t="str">
            <v>Modelling run to set final determinations.</v>
          </cell>
          <cell r="H96" t="str">
            <v>Latest</v>
          </cell>
          <cell r="I96">
            <v>0</v>
          </cell>
          <cell r="J96">
            <v>0</v>
          </cell>
          <cell r="K96">
            <v>0</v>
          </cell>
          <cell r="L96">
            <v>0</v>
          </cell>
          <cell r="M96">
            <v>0</v>
          </cell>
          <cell r="N96">
            <v>0</v>
          </cell>
          <cell r="O96" t="str">
            <v/>
          </cell>
          <cell r="P96" t="str">
            <v/>
          </cell>
          <cell r="Q96" t="str">
            <v/>
          </cell>
          <cell r="R96" t="str">
            <v/>
          </cell>
          <cell r="S96" t="str">
            <v/>
          </cell>
          <cell r="T96" t="str">
            <v/>
          </cell>
          <cell r="U96" t="str">
            <v/>
          </cell>
          <cell r="V96" t="str">
            <v/>
          </cell>
          <cell r="W96" t="str">
            <v/>
          </cell>
        </row>
        <row r="97">
          <cell r="B97" t="str">
            <v>C00051_L020</v>
          </cell>
          <cell r="C97" t="str">
            <v>Waste - SIM adjustment (+ or -) Value Chosen</v>
          </cell>
          <cell r="D97" t="str">
            <v>£m</v>
          </cell>
          <cell r="E97" t="str">
            <v>Periodic Review 2014</v>
          </cell>
          <cell r="F97" t="str">
            <v>Run 10: Final Determinations</v>
          </cell>
          <cell r="G97" t="str">
            <v>Modelling run to set final determinations.</v>
          </cell>
          <cell r="H97" t="str">
            <v>Latest</v>
          </cell>
          <cell r="I97">
            <v>0</v>
          </cell>
          <cell r="J97">
            <v>0</v>
          </cell>
          <cell r="K97">
            <v>0</v>
          </cell>
          <cell r="L97">
            <v>0</v>
          </cell>
          <cell r="M97">
            <v>0</v>
          </cell>
          <cell r="N97">
            <v>0</v>
          </cell>
          <cell r="O97" t="str">
            <v/>
          </cell>
          <cell r="P97" t="str">
            <v/>
          </cell>
          <cell r="Q97" t="str">
            <v/>
          </cell>
          <cell r="R97" t="str">
            <v/>
          </cell>
          <cell r="S97" t="str">
            <v/>
          </cell>
          <cell r="T97" t="str">
            <v/>
          </cell>
          <cell r="U97" t="str">
            <v/>
          </cell>
          <cell r="V97">
            <v>0</v>
          </cell>
          <cell r="W97" t="str">
            <v/>
          </cell>
        </row>
        <row r="98">
          <cell r="B98" t="str">
            <v>C00053_L010</v>
          </cell>
          <cell r="C98" t="str">
            <v>Sewerage: Annualised adjustment to 2014 price review requirement at 2012-13 prices</v>
          </cell>
          <cell r="D98" t="str">
            <v>£m</v>
          </cell>
          <cell r="E98" t="str">
            <v>Periodic Review 2014</v>
          </cell>
          <cell r="F98" t="str">
            <v>Run 10: Final Determinations</v>
          </cell>
          <cell r="G98" t="str">
            <v>Modelling run to set final determinations.</v>
          </cell>
          <cell r="H98" t="str">
            <v>Latest</v>
          </cell>
          <cell r="I98">
            <v>-5.1269478783847902</v>
          </cell>
          <cell r="J98">
            <v>-5.1269478783847902</v>
          </cell>
          <cell r="K98">
            <v>-5.1269478783847902</v>
          </cell>
          <cell r="L98">
            <v>-5.1269478783847902</v>
          </cell>
          <cell r="M98">
            <v>-5.1269478783847902</v>
          </cell>
          <cell r="N98">
            <v>-25.634739391923951</v>
          </cell>
          <cell r="O98" t="str">
            <v/>
          </cell>
          <cell r="P98" t="str">
            <v/>
          </cell>
          <cell r="Q98" t="str">
            <v/>
          </cell>
          <cell r="R98" t="str">
            <v/>
          </cell>
          <cell r="S98" t="str">
            <v/>
          </cell>
          <cell r="T98" t="str">
            <v/>
          </cell>
          <cell r="U98" t="str">
            <v/>
          </cell>
          <cell r="V98">
            <v>0</v>
          </cell>
          <cell r="W98" t="str">
            <v/>
          </cell>
        </row>
        <row r="99">
          <cell r="B99" t="str">
            <v>C00053_L020</v>
          </cell>
          <cell r="C99" t="str">
            <v>Waste - RCM adjustment (+ or -) Value Chosen</v>
          </cell>
          <cell r="D99" t="str">
            <v>£m</v>
          </cell>
          <cell r="E99" t="str">
            <v>Periodic Review 2014</v>
          </cell>
          <cell r="F99" t="str">
            <v>Run 10: Final Determinations</v>
          </cell>
          <cell r="G99" t="str">
            <v>Modelling run to set final determinations.</v>
          </cell>
          <cell r="H99" t="str">
            <v>Latest</v>
          </cell>
          <cell r="I99">
            <v>-5.1269478783847902</v>
          </cell>
          <cell r="J99">
            <v>-5.1269478783847902</v>
          </cell>
          <cell r="K99">
            <v>-5.1269478783847902</v>
          </cell>
          <cell r="L99">
            <v>-5.1269478783847902</v>
          </cell>
          <cell r="M99">
            <v>-5.1269478783847902</v>
          </cell>
          <cell r="N99">
            <v>-25.634739391923951</v>
          </cell>
          <cell r="O99" t="str">
            <v/>
          </cell>
          <cell r="P99" t="str">
            <v/>
          </cell>
          <cell r="Q99" t="str">
            <v/>
          </cell>
          <cell r="R99" t="str">
            <v/>
          </cell>
          <cell r="S99" t="str">
            <v/>
          </cell>
          <cell r="T99" t="str">
            <v/>
          </cell>
          <cell r="U99" t="str">
            <v/>
          </cell>
          <cell r="V99">
            <v>0</v>
          </cell>
          <cell r="W99" t="str">
            <v/>
          </cell>
        </row>
        <row r="100">
          <cell r="B100" t="str">
            <v>BC40010_L011</v>
          </cell>
          <cell r="C100" t="str">
            <v>Total adjusted sewerage operating expenditure incentive revenue allowance</v>
          </cell>
          <cell r="D100" t="str">
            <v>£m</v>
          </cell>
          <cell r="E100" t="str">
            <v>Periodic Review 2014</v>
          </cell>
          <cell r="F100" t="str">
            <v>Run 10: Final Determinations</v>
          </cell>
          <cell r="G100" t="str">
            <v>Modelling run to set final determinations.</v>
          </cell>
          <cell r="H100" t="str">
            <v>Latest</v>
          </cell>
          <cell r="I100">
            <v>9.3309976668834906</v>
          </cell>
          <cell r="J100">
            <v>0</v>
          </cell>
          <cell r="K100">
            <v>0</v>
          </cell>
          <cell r="L100">
            <v>0</v>
          </cell>
          <cell r="M100">
            <v>0</v>
          </cell>
          <cell r="N100">
            <v>9.3309976668834906</v>
          </cell>
          <cell r="O100" t="str">
            <v/>
          </cell>
          <cell r="P100" t="str">
            <v/>
          </cell>
          <cell r="Q100" t="str">
            <v/>
          </cell>
          <cell r="R100" t="str">
            <v/>
          </cell>
          <cell r="S100" t="str">
            <v/>
          </cell>
          <cell r="T100" t="str">
            <v/>
          </cell>
          <cell r="U100" t="str">
            <v/>
          </cell>
          <cell r="V100">
            <v>-7.3991574174521686</v>
          </cell>
          <cell r="W100" t="str">
            <v/>
          </cell>
        </row>
        <row r="101">
          <cell r="B101" t="str">
            <v>BC40010_L020</v>
          </cell>
          <cell r="C101" t="str">
            <v>Waste - Opex incentive allowance (+ only) Value Chosen</v>
          </cell>
          <cell r="D101" t="str">
            <v>£m</v>
          </cell>
          <cell r="E101" t="str">
            <v>Periodic Review 2014</v>
          </cell>
          <cell r="F101" t="str">
            <v>Run 10: Final Determinations</v>
          </cell>
          <cell r="G101" t="str">
            <v>Modelling run to set final determinations.</v>
          </cell>
          <cell r="H101" t="str">
            <v>Latest</v>
          </cell>
          <cell r="I101">
            <v>9.3309976668834906</v>
          </cell>
          <cell r="J101">
            <v>0</v>
          </cell>
          <cell r="K101">
            <v>0</v>
          </cell>
          <cell r="L101">
            <v>0</v>
          </cell>
          <cell r="M101">
            <v>0</v>
          </cell>
          <cell r="N101">
            <v>9.3309976668834906</v>
          </cell>
          <cell r="O101" t="str">
            <v/>
          </cell>
          <cell r="P101" t="str">
            <v/>
          </cell>
          <cell r="Q101" t="str">
            <v/>
          </cell>
          <cell r="R101" t="str">
            <v/>
          </cell>
          <cell r="S101" t="str">
            <v/>
          </cell>
          <cell r="T101" t="str">
            <v/>
          </cell>
          <cell r="U101" t="str">
            <v/>
          </cell>
          <cell r="V101">
            <v>0</v>
          </cell>
          <cell r="W101" t="str">
            <v/>
          </cell>
        </row>
        <row r="102">
          <cell r="B102" t="str">
            <v>C00055_L012</v>
          </cell>
          <cell r="C102" t="str">
            <v>Sewerage: Future value of ex post revenue adjustment of prior year annual adjustments (2012-13 prices)</v>
          </cell>
          <cell r="D102" t="str">
            <v>£m</v>
          </cell>
          <cell r="E102" t="str">
            <v>Periodic Review 2014</v>
          </cell>
          <cell r="F102" t="str">
            <v>Run 10: Final Determinations</v>
          </cell>
          <cell r="G102" t="str">
            <v>Modelling run to set final determinations.</v>
          </cell>
          <cell r="H102" t="str">
            <v>Latest</v>
          </cell>
          <cell r="I102">
            <v>-4.1791992427776696</v>
          </cell>
          <cell r="J102">
            <v>-4.1791992427776696</v>
          </cell>
          <cell r="K102">
            <v>-4.1791992427776696</v>
          </cell>
          <cell r="L102">
            <v>-4.1791992427776696</v>
          </cell>
          <cell r="M102">
            <v>-4.1791992427776696</v>
          </cell>
          <cell r="N102">
            <v>-20.895996213888349</v>
          </cell>
          <cell r="O102" t="str">
            <v/>
          </cell>
          <cell r="P102" t="str">
            <v/>
          </cell>
          <cell r="Q102" t="str">
            <v/>
          </cell>
          <cell r="R102" t="str">
            <v/>
          </cell>
          <cell r="S102" t="str">
            <v/>
          </cell>
          <cell r="T102" t="str">
            <v/>
          </cell>
          <cell r="U102" t="str">
            <v/>
          </cell>
          <cell r="V102">
            <v>-8.4050804917557809</v>
          </cell>
          <cell r="W102" t="str">
            <v/>
          </cell>
        </row>
        <row r="103">
          <cell r="B103" t="str">
            <v>C00055_L020</v>
          </cell>
          <cell r="C103" t="str">
            <v>Waste - CIS adjustment (+ or -) Value Chosen</v>
          </cell>
          <cell r="D103" t="str">
            <v>£m</v>
          </cell>
          <cell r="E103" t="str">
            <v>Periodic Review 2014</v>
          </cell>
          <cell r="F103" t="str">
            <v>Run 10: Final Determinations</v>
          </cell>
          <cell r="G103" t="str">
            <v>Modelling run to set final determinations.</v>
          </cell>
          <cell r="H103" t="str">
            <v>Latest</v>
          </cell>
          <cell r="I103">
            <v>-4.1791992427776696</v>
          </cell>
          <cell r="J103">
            <v>-4.1791992427776696</v>
          </cell>
          <cell r="K103">
            <v>-4.1791992427776696</v>
          </cell>
          <cell r="L103">
            <v>-4.1791992427776696</v>
          </cell>
          <cell r="M103">
            <v>-4.1791992427776696</v>
          </cell>
          <cell r="N103">
            <v>-20.895996213888349</v>
          </cell>
          <cell r="O103" t="str">
            <v/>
          </cell>
          <cell r="P103" t="str">
            <v/>
          </cell>
          <cell r="Q103" t="str">
            <v/>
          </cell>
          <cell r="R103" t="str">
            <v/>
          </cell>
          <cell r="S103" t="str">
            <v/>
          </cell>
          <cell r="T103" t="str">
            <v/>
          </cell>
          <cell r="U103" t="str">
            <v/>
          </cell>
          <cell r="V103" t="str">
            <v/>
          </cell>
          <cell r="W103" t="str">
            <v/>
          </cell>
        </row>
        <row r="104">
          <cell r="B104" t="str">
            <v>C00585_L012</v>
          </cell>
          <cell r="C104" t="str">
            <v>Sewerage: Future value of ex post revenue adjustment of prior year annual adjustments (applied in single year, unprofiled) (2012-13 prices)</v>
          </cell>
          <cell r="D104" t="str">
            <v>£m</v>
          </cell>
          <cell r="E104" t="str">
            <v>Periodic Review 2014</v>
          </cell>
          <cell r="F104" t="str">
            <v>Run 10: Final Determinations</v>
          </cell>
          <cell r="G104" t="str">
            <v>Modelling run to set final determinations.</v>
          </cell>
          <cell r="H104" t="str">
            <v>Latest</v>
          </cell>
          <cell r="I104" t="str">
            <v/>
          </cell>
          <cell r="J104" t="str">
            <v/>
          </cell>
          <cell r="K104" t="str">
            <v/>
          </cell>
          <cell r="L104" t="str">
            <v/>
          </cell>
          <cell r="M104" t="str">
            <v/>
          </cell>
          <cell r="N104">
            <v>0</v>
          </cell>
          <cell r="O104" t="str">
            <v/>
          </cell>
          <cell r="P104" t="str">
            <v/>
          </cell>
          <cell r="Q104" t="str">
            <v/>
          </cell>
          <cell r="R104" t="str">
            <v/>
          </cell>
          <cell r="S104" t="str">
            <v/>
          </cell>
          <cell r="T104" t="str">
            <v/>
          </cell>
          <cell r="U104" t="str">
            <v/>
          </cell>
          <cell r="V104" t="str">
            <v/>
          </cell>
          <cell r="W104" t="str">
            <v/>
          </cell>
        </row>
        <row r="105">
          <cell r="B105" t="str">
            <v>C00132_L020</v>
          </cell>
          <cell r="C105" t="str">
            <v>Waste - Tax refinancing benefit clawback (- only) Value Chosen</v>
          </cell>
          <cell r="D105" t="str">
            <v>£m</v>
          </cell>
          <cell r="E105" t="str">
            <v>Periodic Review 2014</v>
          </cell>
          <cell r="F105" t="str">
            <v>Run 10: Final Determinations</v>
          </cell>
          <cell r="G105" t="str">
            <v>Modelling run to set final determinations.</v>
          </cell>
          <cell r="H105" t="str">
            <v>Latest</v>
          </cell>
          <cell r="I105">
            <v>0</v>
          </cell>
          <cell r="J105">
            <v>0</v>
          </cell>
          <cell r="K105">
            <v>0</v>
          </cell>
          <cell r="L105">
            <v>0</v>
          </cell>
          <cell r="M105">
            <v>0</v>
          </cell>
          <cell r="N105">
            <v>0</v>
          </cell>
          <cell r="O105" t="str">
            <v/>
          </cell>
          <cell r="P105" t="str">
            <v/>
          </cell>
          <cell r="Q105" t="str">
            <v/>
          </cell>
          <cell r="R105" t="str">
            <v/>
          </cell>
          <cell r="S105" t="str">
            <v/>
          </cell>
          <cell r="T105" t="str">
            <v/>
          </cell>
          <cell r="U105" t="str">
            <v/>
          </cell>
          <cell r="V105" t="str">
            <v/>
          </cell>
          <cell r="W105" t="str">
            <v/>
          </cell>
        </row>
        <row r="106">
          <cell r="B106" t="str">
            <v>C00602_L020</v>
          </cell>
          <cell r="C106" t="str">
            <v>Waste - Other tax adjustments (+ or -) Value Chosen</v>
          </cell>
          <cell r="D106" t="str">
            <v>£m</v>
          </cell>
          <cell r="E106" t="str">
            <v>Periodic Review 2014</v>
          </cell>
          <cell r="F106" t="str">
            <v>Run 10: Final Determinations</v>
          </cell>
          <cell r="G106" t="str">
            <v>Modelling run to set final determinations.</v>
          </cell>
          <cell r="H106" t="str">
            <v>Latest</v>
          </cell>
          <cell r="I106">
            <v>0</v>
          </cell>
          <cell r="J106">
            <v>0</v>
          </cell>
          <cell r="K106">
            <v>0</v>
          </cell>
          <cell r="L106">
            <v>0</v>
          </cell>
          <cell r="M106">
            <v>0</v>
          </cell>
          <cell r="N106">
            <v>0</v>
          </cell>
          <cell r="O106" t="str">
            <v/>
          </cell>
          <cell r="P106" t="str">
            <v/>
          </cell>
          <cell r="Q106" t="str">
            <v/>
          </cell>
          <cell r="R106" t="str">
            <v/>
          </cell>
          <cell r="S106" t="str">
            <v/>
          </cell>
          <cell r="T106" t="str">
            <v/>
          </cell>
          <cell r="U106" t="str">
            <v/>
          </cell>
          <cell r="V106" t="str">
            <v/>
          </cell>
          <cell r="W106" t="str">
            <v/>
          </cell>
        </row>
        <row r="107">
          <cell r="B107" t="str">
            <v>C00131_L020</v>
          </cell>
          <cell r="C107" t="str">
            <v>Waste - Equity injection clawback adjustment (+ or -) Value Chosen</v>
          </cell>
          <cell r="D107" t="str">
            <v>£m</v>
          </cell>
          <cell r="E107" t="str">
            <v>Periodic Review 2014</v>
          </cell>
          <cell r="F107" t="str">
            <v>Run 10: Final Determinations</v>
          </cell>
          <cell r="G107" t="str">
            <v>Modelling run to set final determinations.</v>
          </cell>
          <cell r="H107" t="str">
            <v>Latest</v>
          </cell>
          <cell r="I107">
            <v>0</v>
          </cell>
          <cell r="J107">
            <v>0</v>
          </cell>
          <cell r="K107">
            <v>0</v>
          </cell>
          <cell r="L107">
            <v>0</v>
          </cell>
          <cell r="M107">
            <v>0</v>
          </cell>
          <cell r="N107">
            <v>0</v>
          </cell>
          <cell r="O107">
            <v>0</v>
          </cell>
          <cell r="P107">
            <v>0</v>
          </cell>
          <cell r="Q107">
            <v>0</v>
          </cell>
          <cell r="R107">
            <v>0</v>
          </cell>
          <cell r="S107">
            <v>0</v>
          </cell>
          <cell r="T107" t="str">
            <v/>
          </cell>
          <cell r="U107" t="str">
            <v/>
          </cell>
          <cell r="V107" t="str">
            <v/>
          </cell>
          <cell r="W107">
            <v>0</v>
          </cell>
        </row>
        <row r="108">
          <cell r="B108" t="str">
            <v>C00603_L020</v>
          </cell>
          <cell r="C108" t="str">
            <v>Waste - Other adjustments (+ or -) Value Chosen</v>
          </cell>
          <cell r="D108" t="str">
            <v>£m</v>
          </cell>
          <cell r="E108" t="str">
            <v>Periodic Review 2014</v>
          </cell>
          <cell r="F108" t="str">
            <v>Run 10: Final Determinations</v>
          </cell>
          <cell r="G108" t="str">
            <v>Modelling run to set final determinations.</v>
          </cell>
          <cell r="H108" t="str">
            <v>Latest</v>
          </cell>
          <cell r="I108">
            <v>0</v>
          </cell>
          <cell r="J108">
            <v>0</v>
          </cell>
          <cell r="K108">
            <v>0</v>
          </cell>
          <cell r="L108">
            <v>0</v>
          </cell>
          <cell r="M108">
            <v>0</v>
          </cell>
          <cell r="N108">
            <v>0</v>
          </cell>
          <cell r="O108">
            <v>2.4700190136989599</v>
          </cell>
          <cell r="P108">
            <v>2.4700190136989599</v>
          </cell>
          <cell r="Q108">
            <v>2.4700190136989599</v>
          </cell>
          <cell r="R108">
            <v>2.4700190136989599</v>
          </cell>
          <cell r="S108">
            <v>2.4700190136989599</v>
          </cell>
          <cell r="T108" t="str">
            <v/>
          </cell>
          <cell r="U108" t="str">
            <v/>
          </cell>
          <cell r="V108" t="str">
            <v/>
          </cell>
          <cell r="W108">
            <v>12.350095068494799</v>
          </cell>
        </row>
        <row r="109">
          <cell r="B109" t="str">
            <v>C00050_L009</v>
          </cell>
          <cell r="C109" t="str">
            <v>SIM adjustment as £m - water</v>
          </cell>
          <cell r="D109" t="str">
            <v>£m</v>
          </cell>
          <cell r="E109" t="str">
            <v>Periodic Review 2014</v>
          </cell>
          <cell r="F109" t="str">
            <v>Run 10: Final Determinations</v>
          </cell>
          <cell r="G109" t="str">
            <v>Modelling run to set final determinations.</v>
          </cell>
          <cell r="H109" t="str">
            <v>Latest</v>
          </cell>
          <cell r="I109">
            <v>-1.0728150000000001</v>
          </cell>
          <cell r="J109">
            <v>-1.0728150000000001</v>
          </cell>
          <cell r="K109">
            <v>-1.0728150000000001</v>
          </cell>
          <cell r="L109">
            <v>-1.0728150000000001</v>
          </cell>
          <cell r="M109">
            <v>-1.0728150000000001</v>
          </cell>
          <cell r="N109">
            <v>-5.3640750000000006</v>
          </cell>
          <cell r="O109">
            <v>0</v>
          </cell>
          <cell r="P109">
            <v>0</v>
          </cell>
          <cell r="Q109">
            <v>0</v>
          </cell>
          <cell r="R109">
            <v>0</v>
          </cell>
          <cell r="S109">
            <v>0</v>
          </cell>
          <cell r="T109" t="str">
            <v/>
          </cell>
          <cell r="U109" t="str">
            <v/>
          </cell>
          <cell r="V109" t="str">
            <v/>
          </cell>
          <cell r="W109">
            <v>0</v>
          </cell>
        </row>
        <row r="110">
          <cell r="B110" t="str">
            <v>C00050_L020</v>
          </cell>
          <cell r="C110" t="str">
            <v>Water - SIM adjustment (+ or -) Value chosen</v>
          </cell>
          <cell r="D110" t="str">
            <v>£m</v>
          </cell>
          <cell r="E110" t="str">
            <v>Periodic Review 2014</v>
          </cell>
          <cell r="F110" t="str">
            <v>Run 10: Final Determinations</v>
          </cell>
          <cell r="G110" t="str">
            <v>Modelling run to set final determinations.</v>
          </cell>
          <cell r="H110" t="str">
            <v>Latest</v>
          </cell>
          <cell r="I110">
            <v>-1.0728150000000001</v>
          </cell>
          <cell r="J110">
            <v>-1.0728150000000001</v>
          </cell>
          <cell r="K110">
            <v>-1.0728150000000001</v>
          </cell>
          <cell r="L110">
            <v>-1.0728150000000001</v>
          </cell>
          <cell r="M110">
            <v>-1.0728150000000001</v>
          </cell>
          <cell r="N110">
            <v>-5.3640750000000006</v>
          </cell>
          <cell r="O110">
            <v>-9.3047403479712294</v>
          </cell>
          <cell r="P110">
            <v>-9.3047403479712294</v>
          </cell>
          <cell r="Q110">
            <v>-9.3047403479712294</v>
          </cell>
          <cell r="R110">
            <v>-9.3047403479712294</v>
          </cell>
          <cell r="S110">
            <v>-9.3047403479712294</v>
          </cell>
          <cell r="T110" t="str">
            <v/>
          </cell>
          <cell r="U110" t="str">
            <v/>
          </cell>
          <cell r="V110" t="str">
            <v/>
          </cell>
          <cell r="W110">
            <v>-46.523701739856151</v>
          </cell>
        </row>
        <row r="111">
          <cell r="B111" t="str">
            <v>C00052_L010</v>
          </cell>
          <cell r="C111" t="str">
            <v>Water: Annualised adjustment to 2014 price review requirement at 2012-13 prices</v>
          </cell>
          <cell r="D111" t="str">
            <v>£m</v>
          </cell>
          <cell r="E111" t="str">
            <v>Periodic Review 2014</v>
          </cell>
          <cell r="F111" t="str">
            <v>Run 10: Final Determinations</v>
          </cell>
          <cell r="G111" t="str">
            <v>Modelling run to set final determinations.</v>
          </cell>
          <cell r="H111" t="str">
            <v>Latest</v>
          </cell>
          <cell r="I111">
            <v>1.1677482728144799</v>
          </cell>
          <cell r="J111">
            <v>1.1677482728144799</v>
          </cell>
          <cell r="K111">
            <v>1.1677482728144799</v>
          </cell>
          <cell r="L111">
            <v>1.1677482728144799</v>
          </cell>
          <cell r="M111">
            <v>1.1677482728144799</v>
          </cell>
          <cell r="N111">
            <v>5.8387413640723995</v>
          </cell>
          <cell r="O111">
            <v>0</v>
          </cell>
          <cell r="P111">
            <v>0</v>
          </cell>
          <cell r="Q111">
            <v>0</v>
          </cell>
          <cell r="R111">
            <v>0</v>
          </cell>
          <cell r="S111">
            <v>0</v>
          </cell>
          <cell r="T111" t="str">
            <v/>
          </cell>
          <cell r="U111" t="str">
            <v/>
          </cell>
          <cell r="V111" t="str">
            <v/>
          </cell>
          <cell r="W111">
            <v>0</v>
          </cell>
        </row>
        <row r="112">
          <cell r="B112" t="str">
            <v>C00052_L020</v>
          </cell>
          <cell r="C112" t="str">
            <v>Water - RCM adjustment (+ or -) Value Chosen</v>
          </cell>
          <cell r="D112" t="str">
            <v>£m</v>
          </cell>
          <cell r="E112" t="str">
            <v>Periodic Review 2014</v>
          </cell>
          <cell r="F112" t="str">
            <v>Run 10: Final Determinations</v>
          </cell>
          <cell r="G112" t="str">
            <v>Modelling run to set final determinations.</v>
          </cell>
          <cell r="H112" t="str">
            <v>Latest</v>
          </cell>
          <cell r="I112">
            <v>1.462</v>
          </cell>
          <cell r="J112">
            <v>1.462</v>
          </cell>
          <cell r="K112">
            <v>1.462</v>
          </cell>
          <cell r="L112">
            <v>1.462</v>
          </cell>
          <cell r="M112">
            <v>1.462</v>
          </cell>
          <cell r="N112">
            <v>7.31</v>
          </cell>
          <cell r="O112">
            <v>0</v>
          </cell>
          <cell r="P112">
            <v>0</v>
          </cell>
          <cell r="Q112">
            <v>0</v>
          </cell>
          <cell r="R112">
            <v>0</v>
          </cell>
          <cell r="S112">
            <v>0</v>
          </cell>
          <cell r="T112" t="str">
            <v/>
          </cell>
          <cell r="U112" t="str">
            <v/>
          </cell>
          <cell r="V112" t="str">
            <v/>
          </cell>
          <cell r="W112">
            <v>0</v>
          </cell>
        </row>
        <row r="113">
          <cell r="B113" t="str">
            <v>BC40000_L011</v>
          </cell>
          <cell r="C113" t="str">
            <v>Total adjusted water operating expenditure incentive revenue allowance</v>
          </cell>
          <cell r="D113" t="str">
            <v>£m</v>
          </cell>
          <cell r="E113" t="str">
            <v>Periodic Review 2014</v>
          </cell>
          <cell r="F113" t="str">
            <v>Run 10: Final Determinations</v>
          </cell>
          <cell r="G113" t="str">
            <v>Modelling run to set final determinations.</v>
          </cell>
          <cell r="H113" t="str">
            <v>Latest</v>
          </cell>
          <cell r="I113">
            <v>1.72931020000001</v>
          </cell>
          <cell r="J113">
            <v>1.72931020000001</v>
          </cell>
          <cell r="K113">
            <v>0.23729100000000899</v>
          </cell>
          <cell r="L113">
            <v>0</v>
          </cell>
          <cell r="M113">
            <v>0</v>
          </cell>
          <cell r="N113">
            <v>3.6959114000000288</v>
          </cell>
          <cell r="O113">
            <v>0</v>
          </cell>
          <cell r="P113">
            <v>0</v>
          </cell>
          <cell r="Q113">
            <v>0</v>
          </cell>
          <cell r="R113">
            <v>0</v>
          </cell>
          <cell r="S113">
            <v>0</v>
          </cell>
          <cell r="T113" t="str">
            <v/>
          </cell>
          <cell r="U113" t="str">
            <v/>
          </cell>
          <cell r="V113" t="str">
            <v/>
          </cell>
          <cell r="W113">
            <v>0</v>
          </cell>
        </row>
        <row r="114">
          <cell r="B114" t="str">
            <v>BC40000_L020</v>
          </cell>
          <cell r="C114" t="str">
            <v>Water - Opex incentive allowance (+ only) Value chosen</v>
          </cell>
          <cell r="D114" t="str">
            <v>£m</v>
          </cell>
          <cell r="E114" t="str">
            <v>Periodic Review 2014</v>
          </cell>
          <cell r="F114" t="str">
            <v>Run 10: Final Determinations</v>
          </cell>
          <cell r="G114" t="str">
            <v>Modelling run to set final determinations.</v>
          </cell>
          <cell r="H114" t="str">
            <v>Latest</v>
          </cell>
          <cell r="I114">
            <v>3.7999999999999999E-2</v>
          </cell>
          <cell r="J114">
            <v>1.4430000000000001</v>
          </cell>
          <cell r="K114">
            <v>5.5E-2</v>
          </cell>
          <cell r="L114">
            <v>0</v>
          </cell>
          <cell r="M114">
            <v>0</v>
          </cell>
          <cell r="N114">
            <v>1.536</v>
          </cell>
          <cell r="O114">
            <v>0</v>
          </cell>
          <cell r="P114">
            <v>0</v>
          </cell>
          <cell r="Q114">
            <v>0</v>
          </cell>
          <cell r="R114">
            <v>0</v>
          </cell>
          <cell r="S114">
            <v>0</v>
          </cell>
          <cell r="T114" t="str">
            <v/>
          </cell>
          <cell r="U114" t="str">
            <v/>
          </cell>
          <cell r="V114" t="str">
            <v/>
          </cell>
          <cell r="W114">
            <v>0</v>
          </cell>
        </row>
        <row r="115">
          <cell r="B115" t="str">
            <v>C00054_L012</v>
          </cell>
          <cell r="C115" t="str">
            <v>Water: Future value of ex post revenue adjustment of prior year annual adjustments (2012-13 prices)</v>
          </cell>
          <cell r="D115" t="str">
            <v>£m</v>
          </cell>
          <cell r="E115" t="str">
            <v>Periodic Review 2014</v>
          </cell>
          <cell r="F115" t="str">
            <v>Run 10: Final Determinations</v>
          </cell>
          <cell r="G115" t="str">
            <v>Modelling run to set final determinations.</v>
          </cell>
          <cell r="H115" t="str">
            <v>Latest</v>
          </cell>
          <cell r="I115">
            <v>-2.35949075300752</v>
          </cell>
          <cell r="J115">
            <v>-2.4467919108688001</v>
          </cell>
          <cell r="K115">
            <v>0</v>
          </cell>
          <cell r="L115">
            <v>0</v>
          </cell>
          <cell r="M115">
            <v>0</v>
          </cell>
          <cell r="N115">
            <v>-4.8062826638763205</v>
          </cell>
          <cell r="O115">
            <v>0</v>
          </cell>
          <cell r="P115">
            <v>0</v>
          </cell>
          <cell r="Q115">
            <v>0</v>
          </cell>
          <cell r="R115">
            <v>0</v>
          </cell>
          <cell r="S115">
            <v>0</v>
          </cell>
          <cell r="T115" t="str">
            <v/>
          </cell>
          <cell r="U115" t="str">
            <v/>
          </cell>
          <cell r="V115" t="str">
            <v/>
          </cell>
          <cell r="W115">
            <v>0</v>
          </cell>
        </row>
        <row r="116">
          <cell r="B116" t="str">
            <v>C00054_L020</v>
          </cell>
          <cell r="C116" t="str">
            <v>Water - CIS adjustment (+ or -) Value Chosen</v>
          </cell>
          <cell r="D116" t="str">
            <v>£m</v>
          </cell>
          <cell r="E116" t="str">
            <v>Periodic Review 2014</v>
          </cell>
          <cell r="F116" t="str">
            <v>Run 10: Final Determinations</v>
          </cell>
          <cell r="G116" t="str">
            <v>Modelling run to set final determinations.</v>
          </cell>
          <cell r="H116" t="str">
            <v>Latest</v>
          </cell>
          <cell r="I116">
            <v>-3.3149999999999999</v>
          </cell>
          <cell r="J116">
            <v>-3.3149999999999999</v>
          </cell>
          <cell r="K116">
            <v>0</v>
          </cell>
          <cell r="L116">
            <v>0</v>
          </cell>
          <cell r="M116">
            <v>0</v>
          </cell>
          <cell r="N116">
            <v>-6.63</v>
          </cell>
          <cell r="O116">
            <v>-4.93953224839629</v>
          </cell>
          <cell r="P116">
            <v>-4.93953224839629</v>
          </cell>
          <cell r="Q116">
            <v>-4.93953224839629</v>
          </cell>
          <cell r="R116">
            <v>-4.93953224839629</v>
          </cell>
          <cell r="S116">
            <v>-4.93953224839629</v>
          </cell>
          <cell r="T116" t="str">
            <v/>
          </cell>
          <cell r="U116" t="str">
            <v/>
          </cell>
          <cell r="V116" t="str">
            <v/>
          </cell>
          <cell r="W116">
            <v>-24.69766124198145</v>
          </cell>
        </row>
        <row r="117">
          <cell r="B117" t="str">
            <v>C00578_L012</v>
          </cell>
          <cell r="C117" t="str">
            <v>Water: Future value of ex post revenue adjustment of prior year annual adjustments (applied in single year, unprofiled) (2012-13 prices)</v>
          </cell>
          <cell r="D117" t="str">
            <v>£m</v>
          </cell>
          <cell r="E117" t="str">
            <v>Periodic Review 2014</v>
          </cell>
          <cell r="F117" t="str">
            <v>Run 10: Final Determinations</v>
          </cell>
          <cell r="G117" t="str">
            <v>Modelling run to set final determinations.</v>
          </cell>
          <cell r="H117" t="str">
            <v>Latest</v>
          </cell>
          <cell r="I117" t="str">
            <v/>
          </cell>
          <cell r="J117" t="str">
            <v/>
          </cell>
          <cell r="K117" t="str">
            <v/>
          </cell>
          <cell r="L117" t="str">
            <v/>
          </cell>
          <cell r="M117" t="str">
            <v/>
          </cell>
          <cell r="N117">
            <v>0</v>
          </cell>
          <cell r="O117">
            <v>16.093065963705001</v>
          </cell>
          <cell r="P117">
            <v>0</v>
          </cell>
          <cell r="Q117">
            <v>0</v>
          </cell>
          <cell r="R117">
            <v>0</v>
          </cell>
          <cell r="S117">
            <v>0</v>
          </cell>
          <cell r="T117" t="str">
            <v/>
          </cell>
          <cell r="U117" t="str">
            <v/>
          </cell>
          <cell r="V117" t="str">
            <v/>
          </cell>
          <cell r="W117">
            <v>16.093065963705001</v>
          </cell>
        </row>
        <row r="118">
          <cell r="B118" t="str">
            <v>C00129_L020</v>
          </cell>
          <cell r="C118" t="str">
            <v>Water - Tax refinancing benefit clawback (- only) Value Chosen</v>
          </cell>
          <cell r="D118" t="str">
            <v>£m</v>
          </cell>
          <cell r="E118" t="str">
            <v>Periodic Review 2014</v>
          </cell>
          <cell r="F118" t="str">
            <v>Run 10: Final Determinations</v>
          </cell>
          <cell r="G118" t="str">
            <v>Modelling run to set final determinations.</v>
          </cell>
          <cell r="H118" t="str">
            <v>Latest</v>
          </cell>
          <cell r="I118">
            <v>0</v>
          </cell>
          <cell r="J118">
            <v>0</v>
          </cell>
          <cell r="K118">
            <v>0</v>
          </cell>
          <cell r="L118">
            <v>0</v>
          </cell>
          <cell r="M118">
            <v>0</v>
          </cell>
          <cell r="N118">
            <v>0</v>
          </cell>
          <cell r="O118">
            <v>-4.17143134188552</v>
          </cell>
          <cell r="P118">
            <v>-4.17143134188552</v>
          </cell>
          <cell r="Q118">
            <v>-4.17143134188552</v>
          </cell>
          <cell r="R118">
            <v>-4.17143134188552</v>
          </cell>
          <cell r="S118">
            <v>-4.17143134188552</v>
          </cell>
          <cell r="T118" t="str">
            <v/>
          </cell>
          <cell r="U118" t="str">
            <v/>
          </cell>
          <cell r="V118" t="str">
            <v/>
          </cell>
          <cell r="W118">
            <v>-20.857156709427599</v>
          </cell>
        </row>
        <row r="119">
          <cell r="B119" t="str">
            <v>C00600_L020</v>
          </cell>
          <cell r="C119" t="str">
            <v>Water - Other tax adjustments (+ or -) Value Chosen</v>
          </cell>
          <cell r="D119" t="str">
            <v>£m</v>
          </cell>
          <cell r="E119" t="str">
            <v>Periodic Review 2014</v>
          </cell>
          <cell r="F119" t="str">
            <v>Run 10: Final Determinations</v>
          </cell>
          <cell r="G119" t="str">
            <v>Modelling run to set final determinations.</v>
          </cell>
          <cell r="H119" t="str">
            <v>Latest</v>
          </cell>
          <cell r="I119" t="str">
            <v/>
          </cell>
          <cell r="J119" t="str">
            <v/>
          </cell>
          <cell r="K119" t="str">
            <v/>
          </cell>
          <cell r="L119" t="str">
            <v/>
          </cell>
          <cell r="M119" t="str">
            <v/>
          </cell>
          <cell r="N119">
            <v>0</v>
          </cell>
          <cell r="O119">
            <v>0</v>
          </cell>
          <cell r="P119">
            <v>0</v>
          </cell>
          <cell r="Q119">
            <v>0</v>
          </cell>
          <cell r="R119">
            <v>0</v>
          </cell>
          <cell r="S119">
            <v>0</v>
          </cell>
          <cell r="T119" t="str">
            <v/>
          </cell>
          <cell r="U119" t="str">
            <v/>
          </cell>
          <cell r="V119" t="str">
            <v/>
          </cell>
          <cell r="W119">
            <v>0</v>
          </cell>
        </row>
        <row r="120">
          <cell r="B120" t="str">
            <v>C00128_L020</v>
          </cell>
          <cell r="C120" t="str">
            <v>Water - Equity injection clawback (- only) Value Chosen</v>
          </cell>
          <cell r="D120" t="str">
            <v>£m</v>
          </cell>
          <cell r="E120" t="str">
            <v>Periodic Review 2014</v>
          </cell>
          <cell r="F120" t="str">
            <v>Run 10: Final Determinations</v>
          </cell>
          <cell r="G120" t="str">
            <v>Modelling run to set final determinations.</v>
          </cell>
          <cell r="H120" t="str">
            <v>Latest</v>
          </cell>
          <cell r="I120">
            <v>0</v>
          </cell>
          <cell r="J120">
            <v>0</v>
          </cell>
          <cell r="K120">
            <v>0</v>
          </cell>
          <cell r="L120">
            <v>0</v>
          </cell>
          <cell r="M120">
            <v>0</v>
          </cell>
          <cell r="N120">
            <v>0</v>
          </cell>
          <cell r="O120">
            <v>0</v>
          </cell>
          <cell r="P120">
            <v>0</v>
          </cell>
          <cell r="Q120">
            <v>0</v>
          </cell>
          <cell r="R120">
            <v>0</v>
          </cell>
          <cell r="S120">
            <v>0</v>
          </cell>
          <cell r="T120" t="str">
            <v/>
          </cell>
          <cell r="U120" t="str">
            <v/>
          </cell>
          <cell r="V120" t="str">
            <v/>
          </cell>
          <cell r="W120">
            <v>0</v>
          </cell>
        </row>
        <row r="121">
          <cell r="B121" t="str">
            <v>C00601_L020</v>
          </cell>
          <cell r="C121" t="str">
            <v>Water - Other adjustments (+ or -) Value Chosen</v>
          </cell>
          <cell r="D121" t="str">
            <v>£m</v>
          </cell>
          <cell r="E121" t="str">
            <v>Periodic Review 2014</v>
          </cell>
          <cell r="F121" t="str">
            <v>Run 10: Final Determinations</v>
          </cell>
          <cell r="G121" t="str">
            <v>Modelling run to set final determinations.</v>
          </cell>
          <cell r="H121" t="str">
            <v>Latest</v>
          </cell>
          <cell r="I121" t="str">
            <v/>
          </cell>
          <cell r="J121" t="str">
            <v/>
          </cell>
          <cell r="K121" t="str">
            <v/>
          </cell>
          <cell r="L121" t="str">
            <v/>
          </cell>
          <cell r="M121" t="str">
            <v/>
          </cell>
          <cell r="N121">
            <v>0</v>
          </cell>
          <cell r="O121">
            <v>0</v>
          </cell>
          <cell r="P121">
            <v>0</v>
          </cell>
          <cell r="Q121">
            <v>0</v>
          </cell>
          <cell r="R121">
            <v>0</v>
          </cell>
          <cell r="S121">
            <v>0</v>
          </cell>
          <cell r="T121" t="str">
            <v/>
          </cell>
          <cell r="U121" t="str">
            <v/>
          </cell>
          <cell r="V121" t="str">
            <v/>
          </cell>
          <cell r="W121">
            <v>0</v>
          </cell>
        </row>
        <row r="122">
          <cell r="B122" t="str">
            <v>C00051_L009</v>
          </cell>
          <cell r="C122" t="str">
            <v>SIM adjustment as £m - sewerage</v>
          </cell>
          <cell r="D122" t="str">
            <v>£m</v>
          </cell>
          <cell r="E122" t="str">
            <v>Periodic Review 2014</v>
          </cell>
          <cell r="F122" t="str">
            <v>Run 10: Final Determinations</v>
          </cell>
          <cell r="G122" t="str">
            <v>Modelling run to set final determinations.</v>
          </cell>
          <cell r="H122" t="str">
            <v>Latest</v>
          </cell>
          <cell r="I122">
            <v>-1.29671</v>
          </cell>
          <cell r="J122">
            <v>-1.29671</v>
          </cell>
          <cell r="K122">
            <v>-1.29671</v>
          </cell>
          <cell r="L122">
            <v>-1.29671</v>
          </cell>
          <cell r="M122">
            <v>-1.29671</v>
          </cell>
          <cell r="N122">
            <v>-6.4835500000000001</v>
          </cell>
          <cell r="O122">
            <v>0</v>
          </cell>
          <cell r="P122">
            <v>0</v>
          </cell>
          <cell r="Q122">
            <v>0</v>
          </cell>
          <cell r="R122">
            <v>0</v>
          </cell>
          <cell r="S122">
            <v>0</v>
          </cell>
          <cell r="T122" t="str">
            <v/>
          </cell>
          <cell r="U122" t="str">
            <v/>
          </cell>
          <cell r="V122" t="str">
            <v/>
          </cell>
          <cell r="W122">
            <v>0</v>
          </cell>
        </row>
        <row r="123">
          <cell r="B123" t="str">
            <v>C00051_L020</v>
          </cell>
          <cell r="C123" t="str">
            <v>Waste - SIM adjustment (+ or -) Value Chosen</v>
          </cell>
          <cell r="D123" t="str">
            <v>£m</v>
          </cell>
          <cell r="E123" t="str">
            <v>Periodic Review 2014</v>
          </cell>
          <cell r="F123" t="str">
            <v>Run 10: Final Determinations</v>
          </cell>
          <cell r="G123" t="str">
            <v>Modelling run to set final determinations.</v>
          </cell>
          <cell r="H123" t="str">
            <v>Latest</v>
          </cell>
          <cell r="I123">
            <v>-1.351</v>
          </cell>
          <cell r="J123">
            <v>-1.351</v>
          </cell>
          <cell r="K123">
            <v>-1.351</v>
          </cell>
          <cell r="L123">
            <v>-1.351</v>
          </cell>
          <cell r="M123">
            <v>-1.351</v>
          </cell>
          <cell r="N123">
            <v>-6.7549999999999999</v>
          </cell>
          <cell r="O123" t="str">
            <v/>
          </cell>
          <cell r="P123" t="str">
            <v/>
          </cell>
          <cell r="Q123" t="str">
            <v/>
          </cell>
          <cell r="R123" t="str">
            <v/>
          </cell>
          <cell r="S123" t="str">
            <v/>
          </cell>
          <cell r="T123">
            <v>-7.71830194920335</v>
          </cell>
          <cell r="U123" t="str">
            <v/>
          </cell>
          <cell r="V123">
            <v>-7.71830194920335</v>
          </cell>
          <cell r="W123" t="str">
            <v/>
          </cell>
        </row>
        <row r="124">
          <cell r="B124" t="str">
            <v>C00053_L010</v>
          </cell>
          <cell r="C124" t="str">
            <v>Sewerage: Annualised adjustment to 2014 price review requirement at 2012-13 prices</v>
          </cell>
          <cell r="D124" t="str">
            <v>£m</v>
          </cell>
          <cell r="E124" t="str">
            <v>Periodic Review 2014</v>
          </cell>
          <cell r="F124" t="str">
            <v>Run 10: Final Determinations</v>
          </cell>
          <cell r="G124" t="str">
            <v>Modelling run to set final determinations.</v>
          </cell>
          <cell r="H124" t="str">
            <v>Latest</v>
          </cell>
          <cell r="I124">
            <v>-2.34027072334358</v>
          </cell>
          <cell r="J124">
            <v>-2.34027072334358</v>
          </cell>
          <cell r="K124">
            <v>-2.34027072334358</v>
          </cell>
          <cell r="L124">
            <v>-2.34027072334358</v>
          </cell>
          <cell r="M124">
            <v>-2.34027072334358</v>
          </cell>
          <cell r="N124">
            <v>-11.701353616717899</v>
          </cell>
          <cell r="O124" t="str">
            <v/>
          </cell>
          <cell r="P124" t="str">
            <v/>
          </cell>
          <cell r="Q124" t="str">
            <v/>
          </cell>
          <cell r="R124" t="str">
            <v/>
          </cell>
          <cell r="S124" t="str">
            <v/>
          </cell>
          <cell r="T124">
            <v>-98.500992727520398</v>
          </cell>
          <cell r="U124" t="str">
            <v/>
          </cell>
          <cell r="V124">
            <v>-98.500992727520398</v>
          </cell>
          <cell r="W124" t="str">
            <v/>
          </cell>
        </row>
        <row r="125">
          <cell r="B125" t="str">
            <v>C00053_L020</v>
          </cell>
          <cell r="C125" t="str">
            <v>Waste - RCM adjustment (+ or -) Value Chosen</v>
          </cell>
          <cell r="D125" t="str">
            <v>£m</v>
          </cell>
          <cell r="E125" t="str">
            <v>Periodic Review 2014</v>
          </cell>
          <cell r="F125" t="str">
            <v>Run 10: Final Determinations</v>
          </cell>
          <cell r="G125" t="str">
            <v>Modelling run to set final determinations.</v>
          </cell>
          <cell r="H125" t="str">
            <v>Latest</v>
          </cell>
          <cell r="I125">
            <v>-2.117</v>
          </cell>
          <cell r="J125">
            <v>-2.117</v>
          </cell>
          <cell r="K125">
            <v>-2.117</v>
          </cell>
          <cell r="L125">
            <v>-2.117</v>
          </cell>
          <cell r="M125">
            <v>-2.117</v>
          </cell>
          <cell r="N125">
            <v>-10.585000000000001</v>
          </cell>
          <cell r="O125" t="str">
            <v/>
          </cell>
          <cell r="P125" t="str">
            <v/>
          </cell>
          <cell r="Q125" t="str">
            <v/>
          </cell>
          <cell r="R125" t="str">
            <v/>
          </cell>
          <cell r="S125" t="str">
            <v/>
          </cell>
          <cell r="T125" t="str">
            <v/>
          </cell>
          <cell r="U125" t="str">
            <v/>
          </cell>
          <cell r="V125">
            <v>-39.505925515735861</v>
          </cell>
          <cell r="W125" t="str">
            <v/>
          </cell>
        </row>
        <row r="126">
          <cell r="B126" t="str">
            <v>BC40010_L011</v>
          </cell>
          <cell r="C126" t="str">
            <v>Total adjusted sewerage operating expenditure incentive revenue allowance</v>
          </cell>
          <cell r="D126" t="str">
            <v>£m</v>
          </cell>
          <cell r="E126" t="str">
            <v>Periodic Review 2014</v>
          </cell>
          <cell r="F126" t="str">
            <v>Run 10: Final Determinations</v>
          </cell>
          <cell r="G126" t="str">
            <v>Modelling run to set final determinations.</v>
          </cell>
          <cell r="H126" t="str">
            <v>Latest</v>
          </cell>
          <cell r="I126">
            <v>0</v>
          </cell>
          <cell r="J126">
            <v>0</v>
          </cell>
          <cell r="K126">
            <v>0</v>
          </cell>
          <cell r="L126">
            <v>0</v>
          </cell>
          <cell r="M126">
            <v>0</v>
          </cell>
          <cell r="N126">
            <v>0</v>
          </cell>
          <cell r="O126" t="str">
            <v/>
          </cell>
          <cell r="P126" t="str">
            <v/>
          </cell>
          <cell r="Q126" t="str">
            <v/>
          </cell>
          <cell r="R126" t="str">
            <v/>
          </cell>
          <cell r="S126" t="str">
            <v/>
          </cell>
          <cell r="T126" t="str">
            <v/>
          </cell>
          <cell r="U126" t="str">
            <v/>
          </cell>
          <cell r="V126">
            <v>-23.40139456476502</v>
          </cell>
          <cell r="W126" t="str">
            <v/>
          </cell>
        </row>
        <row r="127">
          <cell r="B127" t="str">
            <v>BC40010_L020</v>
          </cell>
          <cell r="C127" t="str">
            <v>Waste - Opex incentive allowance (+ only) Value Chosen</v>
          </cell>
          <cell r="D127" t="str">
            <v>£m</v>
          </cell>
          <cell r="E127" t="str">
            <v>Periodic Review 2014</v>
          </cell>
          <cell r="F127" t="str">
            <v>Run 10: Final Determinations</v>
          </cell>
          <cell r="G127" t="str">
            <v>Modelling run to set final determinations.</v>
          </cell>
          <cell r="H127" t="str">
            <v>Latest</v>
          </cell>
          <cell r="I127">
            <v>0</v>
          </cell>
          <cell r="J127">
            <v>0</v>
          </cell>
          <cell r="K127">
            <v>0</v>
          </cell>
          <cell r="L127">
            <v>0</v>
          </cell>
          <cell r="M127">
            <v>0</v>
          </cell>
          <cell r="N127">
            <v>0</v>
          </cell>
          <cell r="O127" t="str">
            <v/>
          </cell>
          <cell r="P127" t="str">
            <v/>
          </cell>
          <cell r="Q127" t="str">
            <v/>
          </cell>
          <cell r="R127" t="str">
            <v/>
          </cell>
          <cell r="S127" t="str">
            <v/>
          </cell>
          <cell r="T127" t="str">
            <v/>
          </cell>
          <cell r="U127" t="str">
            <v/>
          </cell>
          <cell r="V127" t="str">
            <v/>
          </cell>
          <cell r="W127" t="str">
            <v/>
          </cell>
        </row>
        <row r="128">
          <cell r="B128" t="str">
            <v>C00055_L012</v>
          </cell>
          <cell r="C128" t="str">
            <v>Sewerage: Future value of ex post revenue adjustment of prior year annual adjustments (2012-13 prices)</v>
          </cell>
          <cell r="D128" t="str">
            <v>£m</v>
          </cell>
          <cell r="E128" t="str">
            <v>Periodic Review 2014</v>
          </cell>
          <cell r="F128" t="str">
            <v>Run 10: Final Determinations</v>
          </cell>
          <cell r="G128" t="str">
            <v>Modelling run to set final determinations.</v>
          </cell>
          <cell r="H128" t="str">
            <v>Latest</v>
          </cell>
          <cell r="I128">
            <v>-4.1173364111879298</v>
          </cell>
          <cell r="J128">
            <v>-4.26967785840188</v>
          </cell>
          <cell r="K128">
            <v>0</v>
          </cell>
          <cell r="L128">
            <v>0</v>
          </cell>
          <cell r="M128">
            <v>0</v>
          </cell>
          <cell r="N128">
            <v>-8.3870142695898089</v>
          </cell>
          <cell r="O128" t="str">
            <v/>
          </cell>
          <cell r="P128" t="str">
            <v/>
          </cell>
          <cell r="Q128" t="str">
            <v/>
          </cell>
          <cell r="R128" t="str">
            <v/>
          </cell>
          <cell r="S128" t="str">
            <v/>
          </cell>
          <cell r="T128" t="str">
            <v/>
          </cell>
          <cell r="U128" t="str">
            <v/>
          </cell>
          <cell r="V128" t="str">
            <v/>
          </cell>
          <cell r="W128" t="str">
            <v/>
          </cell>
        </row>
        <row r="129">
          <cell r="B129" t="str">
            <v>C00055_L020</v>
          </cell>
          <cell r="C129" t="str">
            <v>Waste - CIS adjustment (+ or -) Value Chosen</v>
          </cell>
          <cell r="D129" t="str">
            <v>£m</v>
          </cell>
          <cell r="E129" t="str">
            <v>Periodic Review 2014</v>
          </cell>
          <cell r="F129" t="str">
            <v>Run 10: Final Determinations</v>
          </cell>
          <cell r="G129" t="str">
            <v>Modelling run to set final determinations.</v>
          </cell>
          <cell r="H129" t="str">
            <v>Latest</v>
          </cell>
          <cell r="I129">
            <v>-4.0670000000000002</v>
          </cell>
          <cell r="J129">
            <v>-4.0670000000000002</v>
          </cell>
          <cell r="K129">
            <v>0</v>
          </cell>
          <cell r="L129">
            <v>0</v>
          </cell>
          <cell r="M129">
            <v>0</v>
          </cell>
          <cell r="N129">
            <v>-8.1340000000000003</v>
          </cell>
          <cell r="O129" t="str">
            <v/>
          </cell>
          <cell r="P129" t="str">
            <v/>
          </cell>
          <cell r="Q129" t="str">
            <v/>
          </cell>
          <cell r="R129" t="str">
            <v/>
          </cell>
          <cell r="S129" t="str">
            <v/>
          </cell>
          <cell r="T129" t="str">
            <v/>
          </cell>
          <cell r="U129" t="str">
            <v/>
          </cell>
          <cell r="V129" t="str">
            <v/>
          </cell>
          <cell r="W129" t="str">
            <v/>
          </cell>
        </row>
        <row r="130">
          <cell r="B130" t="str">
            <v>C00585_L012</v>
          </cell>
          <cell r="C130" t="str">
            <v>Sewerage: Future value of ex post revenue adjustment of prior year annual adjustments (applied in single year, unprofiled) (2012-13 prices)</v>
          </cell>
          <cell r="D130" t="str">
            <v>£m</v>
          </cell>
          <cell r="E130" t="str">
            <v>Periodic Review 2014</v>
          </cell>
          <cell r="F130" t="str">
            <v>Run 10: Final Determinations</v>
          </cell>
          <cell r="G130" t="str">
            <v>Modelling run to set final determinations.</v>
          </cell>
          <cell r="H130" t="str">
            <v>Latest</v>
          </cell>
          <cell r="I130" t="str">
            <v/>
          </cell>
          <cell r="J130" t="str">
            <v/>
          </cell>
          <cell r="K130" t="str">
            <v/>
          </cell>
          <cell r="L130" t="str">
            <v/>
          </cell>
          <cell r="M130" t="str">
            <v/>
          </cell>
          <cell r="N130">
            <v>0</v>
          </cell>
          <cell r="O130" t="str">
            <v/>
          </cell>
          <cell r="P130" t="str">
            <v/>
          </cell>
          <cell r="Q130" t="str">
            <v/>
          </cell>
          <cell r="R130" t="str">
            <v/>
          </cell>
          <cell r="S130" t="str">
            <v/>
          </cell>
          <cell r="T130" t="str">
            <v/>
          </cell>
          <cell r="U130" t="str">
            <v/>
          </cell>
          <cell r="V130" t="str">
            <v/>
          </cell>
          <cell r="W130" t="str">
            <v/>
          </cell>
        </row>
        <row r="131">
          <cell r="B131" t="str">
            <v>C00132_L020</v>
          </cell>
          <cell r="C131" t="str">
            <v>Waste - Tax refinancing benefit clawback (- only) Value Chosen</v>
          </cell>
          <cell r="D131" t="str">
            <v>£m</v>
          </cell>
          <cell r="E131" t="str">
            <v>Periodic Review 2014</v>
          </cell>
          <cell r="F131" t="str">
            <v>Run 10: Final Determinations</v>
          </cell>
          <cell r="G131" t="str">
            <v>Modelling run to set final determinations.</v>
          </cell>
          <cell r="H131" t="str">
            <v>Latest</v>
          </cell>
          <cell r="I131">
            <v>0</v>
          </cell>
          <cell r="J131">
            <v>0</v>
          </cell>
          <cell r="K131">
            <v>0</v>
          </cell>
          <cell r="L131">
            <v>0</v>
          </cell>
          <cell r="M131">
            <v>0</v>
          </cell>
          <cell r="N131">
            <v>0</v>
          </cell>
          <cell r="O131" t="str">
            <v/>
          </cell>
          <cell r="P131" t="str">
            <v/>
          </cell>
          <cell r="Q131" t="str">
            <v/>
          </cell>
          <cell r="R131" t="str">
            <v/>
          </cell>
          <cell r="S131" t="str">
            <v/>
          </cell>
          <cell r="T131" t="str">
            <v/>
          </cell>
          <cell r="U131" t="str">
            <v/>
          </cell>
          <cell r="V131">
            <v>0</v>
          </cell>
          <cell r="W131" t="str">
            <v/>
          </cell>
        </row>
        <row r="132">
          <cell r="B132" t="str">
            <v>C00602_L020</v>
          </cell>
          <cell r="C132" t="str">
            <v>Waste - Other tax adjustments (+ or -) Value Chosen</v>
          </cell>
          <cell r="D132" t="str">
            <v>£m</v>
          </cell>
          <cell r="E132" t="str">
            <v>Periodic Review 2014</v>
          </cell>
          <cell r="F132" t="str">
            <v>Run 10: Final Determinations</v>
          </cell>
          <cell r="G132" t="str">
            <v>Modelling run to set final determinations.</v>
          </cell>
          <cell r="H132" t="str">
            <v>Latest</v>
          </cell>
          <cell r="I132" t="str">
            <v/>
          </cell>
          <cell r="J132" t="str">
            <v/>
          </cell>
          <cell r="K132" t="str">
            <v/>
          </cell>
          <cell r="L132" t="str">
            <v/>
          </cell>
          <cell r="M132" t="str">
            <v/>
          </cell>
          <cell r="N132">
            <v>0</v>
          </cell>
          <cell r="O132" t="str">
            <v/>
          </cell>
          <cell r="P132" t="str">
            <v/>
          </cell>
          <cell r="Q132" t="str">
            <v/>
          </cell>
          <cell r="R132" t="str">
            <v/>
          </cell>
          <cell r="S132" t="str">
            <v/>
          </cell>
          <cell r="T132" t="str">
            <v/>
          </cell>
          <cell r="U132" t="str">
            <v/>
          </cell>
          <cell r="V132">
            <v>0</v>
          </cell>
          <cell r="W132" t="str">
            <v/>
          </cell>
        </row>
        <row r="133">
          <cell r="B133" t="str">
            <v>C00131_L020</v>
          </cell>
          <cell r="C133" t="str">
            <v>Waste - Equity injection clawback adjustment (+ or -) Value Chosen</v>
          </cell>
          <cell r="D133" t="str">
            <v>£m</v>
          </cell>
          <cell r="E133" t="str">
            <v>Periodic Review 2014</v>
          </cell>
          <cell r="F133" t="str">
            <v>Run 10: Final Determinations</v>
          </cell>
          <cell r="G133" t="str">
            <v>Modelling run to set final determinations.</v>
          </cell>
          <cell r="H133" t="str">
            <v>Latest</v>
          </cell>
          <cell r="I133">
            <v>0</v>
          </cell>
          <cell r="J133">
            <v>0</v>
          </cell>
          <cell r="K133">
            <v>0</v>
          </cell>
          <cell r="L133">
            <v>0</v>
          </cell>
          <cell r="M133">
            <v>0</v>
          </cell>
          <cell r="N133">
            <v>0</v>
          </cell>
          <cell r="O133" t="str">
            <v/>
          </cell>
          <cell r="P133" t="str">
            <v/>
          </cell>
          <cell r="Q133" t="str">
            <v/>
          </cell>
          <cell r="R133" t="str">
            <v/>
          </cell>
          <cell r="S133" t="str">
            <v/>
          </cell>
          <cell r="T133" t="str">
            <v/>
          </cell>
          <cell r="U133" t="str">
            <v/>
          </cell>
          <cell r="V133">
            <v>0</v>
          </cell>
          <cell r="W133" t="str">
            <v/>
          </cell>
        </row>
        <row r="134">
          <cell r="B134" t="str">
            <v>C00603_L020</v>
          </cell>
          <cell r="C134" t="str">
            <v>Waste - Other adjustments (+ or -) Value Chosen</v>
          </cell>
          <cell r="D134" t="str">
            <v>£m</v>
          </cell>
          <cell r="E134" t="str">
            <v>Periodic Review 2014</v>
          </cell>
          <cell r="F134" t="str">
            <v>Run 10: Final Determinations</v>
          </cell>
          <cell r="G134" t="str">
            <v>Modelling run to set final determinations.</v>
          </cell>
          <cell r="H134" t="str">
            <v>Latest</v>
          </cell>
          <cell r="I134" t="str">
            <v/>
          </cell>
          <cell r="J134" t="str">
            <v/>
          </cell>
          <cell r="K134" t="str">
            <v/>
          </cell>
          <cell r="L134" t="str">
            <v/>
          </cell>
          <cell r="M134" t="str">
            <v/>
          </cell>
          <cell r="N134">
            <v>0</v>
          </cell>
          <cell r="O134" t="str">
            <v/>
          </cell>
          <cell r="P134" t="str">
            <v/>
          </cell>
          <cell r="Q134" t="str">
            <v/>
          </cell>
          <cell r="R134" t="str">
            <v/>
          </cell>
          <cell r="S134" t="str">
            <v/>
          </cell>
          <cell r="T134" t="str">
            <v/>
          </cell>
          <cell r="U134" t="str">
            <v/>
          </cell>
          <cell r="V134">
            <v>13.088968864877041</v>
          </cell>
          <cell r="W134" t="str">
            <v/>
          </cell>
        </row>
        <row r="135">
          <cell r="B135" t="str">
            <v>C00073_L015</v>
          </cell>
          <cell r="C135" t="str">
            <v>Baseline view of one-sided adjustments to water service total capex for shortfalls</v>
          </cell>
          <cell r="D135" t="str">
            <v>£m</v>
          </cell>
          <cell r="E135" t="str">
            <v>Periodic Review 2014</v>
          </cell>
          <cell r="F135" t="str">
            <v>Run 10: Final Determinations</v>
          </cell>
          <cell r="G135" t="str">
            <v>Modelling run to set final determinations.</v>
          </cell>
          <cell r="H135" t="str">
            <v>Latest</v>
          </cell>
          <cell r="I135">
            <v>0</v>
          </cell>
          <cell r="J135">
            <v>-2.1529906440554099</v>
          </cell>
          <cell r="K135">
            <v>-4.4951608067856297</v>
          </cell>
          <cell r="L135">
            <v>-6.4896482033265102</v>
          </cell>
          <cell r="M135">
            <v>-6.9800505036500997</v>
          </cell>
          <cell r="N135">
            <v>-4.2997650659970601</v>
          </cell>
          <cell r="O135" t="str">
            <v/>
          </cell>
          <cell r="P135" t="str">
            <v/>
          </cell>
          <cell r="Q135" t="str">
            <v/>
          </cell>
          <cell r="R135" t="str">
            <v/>
          </cell>
          <cell r="S135" t="str">
            <v/>
          </cell>
          <cell r="T135" t="str">
            <v/>
          </cell>
          <cell r="U135" t="str">
            <v/>
          </cell>
          <cell r="V135">
            <v>-24.41761522381471</v>
          </cell>
          <cell r="W135" t="str">
            <v/>
          </cell>
        </row>
        <row r="136">
          <cell r="B136" t="str">
            <v>C00079_L015</v>
          </cell>
          <cell r="C136" t="str">
            <v>Baseline view of one-sided adjustments to sewerage service total capex for shortfalls</v>
          </cell>
          <cell r="D136" t="str">
            <v>£m</v>
          </cell>
          <cell r="E136" t="str">
            <v>Periodic Review 2014</v>
          </cell>
          <cell r="F136" t="str">
            <v>Run 10: Final Determinations</v>
          </cell>
          <cell r="G136" t="str">
            <v>Modelling run to set final determinations.</v>
          </cell>
          <cell r="H136" t="str">
            <v>Latest</v>
          </cell>
          <cell r="I136">
            <v>0</v>
          </cell>
          <cell r="J136">
            <v>-2.43560208745494</v>
          </cell>
          <cell r="K136">
            <v>-4.9571910050610999</v>
          </cell>
          <cell r="L136">
            <v>-6.4080668633750602</v>
          </cell>
          <cell r="M136">
            <v>0</v>
          </cell>
          <cell r="N136">
            <v>0.99054905050853304</v>
          </cell>
          <cell r="O136" t="str">
            <v/>
          </cell>
          <cell r="P136" t="str">
            <v/>
          </cell>
          <cell r="Q136" t="str">
            <v/>
          </cell>
          <cell r="R136" t="str">
            <v/>
          </cell>
          <cell r="S136" t="str">
            <v/>
          </cell>
          <cell r="T136" t="str">
            <v/>
          </cell>
          <cell r="U136" t="str">
            <v/>
          </cell>
          <cell r="V136">
            <v>-12.810310905382568</v>
          </cell>
          <cell r="W136" t="str">
            <v/>
          </cell>
        </row>
        <row r="137">
          <cell r="B137" t="str">
            <v>C00746_L013</v>
          </cell>
          <cell r="C137" t="str">
            <v>Enhanced reward - Water</v>
          </cell>
          <cell r="D137" t="str">
            <v>£m</v>
          </cell>
          <cell r="E137" t="str">
            <v>Periodic Review 2014</v>
          </cell>
          <cell r="F137" t="str">
            <v>Run 10: Final Determinations</v>
          </cell>
          <cell r="G137" t="str">
            <v>Modelling run to set final determinations.</v>
          </cell>
          <cell r="H137" t="str">
            <v>Latest</v>
          </cell>
          <cell r="I137" t="str">
            <v/>
          </cell>
          <cell r="J137" t="str">
            <v/>
          </cell>
          <cell r="K137" t="str">
            <v/>
          </cell>
          <cell r="L137" t="str">
            <v/>
          </cell>
          <cell r="M137" t="str">
            <v/>
          </cell>
          <cell r="N137">
            <v>0</v>
          </cell>
          <cell r="O137" t="str">
            <v/>
          </cell>
          <cell r="P137" t="str">
            <v/>
          </cell>
          <cell r="Q137" t="str">
            <v/>
          </cell>
          <cell r="R137" t="str">
            <v/>
          </cell>
          <cell r="S137" t="str">
            <v/>
          </cell>
          <cell r="T137" t="str">
            <v/>
          </cell>
          <cell r="U137" t="str">
            <v/>
          </cell>
          <cell r="V137" t="str">
            <v/>
          </cell>
          <cell r="W137" t="str">
            <v/>
          </cell>
        </row>
        <row r="138">
          <cell r="B138" t="str">
            <v>C00754_L013</v>
          </cell>
          <cell r="C138" t="str">
            <v>Enhanced reward - Wastewater</v>
          </cell>
          <cell r="D138" t="str">
            <v>£m</v>
          </cell>
          <cell r="E138" t="str">
            <v>Periodic Review 2014</v>
          </cell>
          <cell r="F138" t="str">
            <v>Run 10: Final Determinations</v>
          </cell>
          <cell r="G138" t="str">
            <v>Modelling run to set final determinations.</v>
          </cell>
          <cell r="H138" t="str">
            <v>Latest</v>
          </cell>
          <cell r="I138" t="str">
            <v/>
          </cell>
          <cell r="J138" t="str">
            <v/>
          </cell>
          <cell r="K138" t="str">
            <v/>
          </cell>
          <cell r="L138" t="str">
            <v/>
          </cell>
          <cell r="M138" t="str">
            <v/>
          </cell>
          <cell r="N138">
            <v>0</v>
          </cell>
          <cell r="O138" t="str">
            <v/>
          </cell>
          <cell r="P138" t="str">
            <v/>
          </cell>
          <cell r="Q138" t="str">
            <v/>
          </cell>
          <cell r="R138" t="str">
            <v/>
          </cell>
          <cell r="S138" t="str">
            <v/>
          </cell>
          <cell r="T138" t="str">
            <v/>
          </cell>
          <cell r="U138" t="str">
            <v/>
          </cell>
          <cell r="V138" t="str">
            <v/>
          </cell>
          <cell r="W138" t="str">
            <v/>
          </cell>
        </row>
        <row r="139">
          <cell r="B139" t="str">
            <v>C00748_L013</v>
          </cell>
          <cell r="C139" t="str">
            <v>Other - Water</v>
          </cell>
          <cell r="D139" t="str">
            <v>£m</v>
          </cell>
          <cell r="E139" t="str">
            <v>Periodic Review 2014</v>
          </cell>
          <cell r="F139" t="str">
            <v>Run 10: Final Determinations</v>
          </cell>
          <cell r="G139" t="str">
            <v>Modelling run to set final determinations.</v>
          </cell>
          <cell r="H139" t="str">
            <v>Latest</v>
          </cell>
          <cell r="I139" t="str">
            <v/>
          </cell>
          <cell r="J139" t="str">
            <v/>
          </cell>
          <cell r="K139" t="str">
            <v/>
          </cell>
          <cell r="L139" t="str">
            <v/>
          </cell>
          <cell r="M139" t="str">
            <v/>
          </cell>
          <cell r="N139">
            <v>0</v>
          </cell>
          <cell r="O139" t="str">
            <v/>
          </cell>
          <cell r="P139" t="str">
            <v/>
          </cell>
          <cell r="Q139" t="str">
            <v/>
          </cell>
          <cell r="R139" t="str">
            <v/>
          </cell>
          <cell r="S139" t="str">
            <v/>
          </cell>
          <cell r="T139" t="str">
            <v/>
          </cell>
          <cell r="U139" t="str">
            <v/>
          </cell>
          <cell r="V139" t="str">
            <v/>
          </cell>
          <cell r="W139" t="str">
            <v/>
          </cell>
        </row>
        <row r="140">
          <cell r="B140" t="str">
            <v>C00756_L013</v>
          </cell>
          <cell r="C140" t="str">
            <v>Other - Wastewater</v>
          </cell>
          <cell r="D140" t="str">
            <v>£m</v>
          </cell>
          <cell r="E140" t="str">
            <v>Periodic Review 2014</v>
          </cell>
          <cell r="F140" t="str">
            <v>Run 10: Final Determinations</v>
          </cell>
          <cell r="G140" t="str">
            <v>Modelling run to set final determinations.</v>
          </cell>
          <cell r="H140" t="str">
            <v>Latest</v>
          </cell>
          <cell r="I140" t="str">
            <v/>
          </cell>
          <cell r="J140" t="str">
            <v/>
          </cell>
          <cell r="K140" t="str">
            <v/>
          </cell>
          <cell r="L140" t="str">
            <v/>
          </cell>
          <cell r="M140" t="str">
            <v/>
          </cell>
          <cell r="N140">
            <v>4.3</v>
          </cell>
          <cell r="O140" t="str">
            <v/>
          </cell>
          <cell r="P140" t="str">
            <v/>
          </cell>
          <cell r="Q140" t="str">
            <v/>
          </cell>
          <cell r="R140" t="str">
            <v/>
          </cell>
          <cell r="S140" t="str">
            <v/>
          </cell>
          <cell r="T140" t="str">
            <v/>
          </cell>
          <cell r="U140" t="str">
            <v/>
          </cell>
          <cell r="V140" t="str">
            <v/>
          </cell>
          <cell r="W140" t="str">
            <v/>
          </cell>
        </row>
        <row r="141">
          <cell r="B141" t="str">
            <v>C00050_L020</v>
          </cell>
          <cell r="C141" t="str">
            <v>Water - SIM adjustment (+ or -) Value chosen</v>
          </cell>
          <cell r="D141" t="str">
            <v>£m</v>
          </cell>
          <cell r="E141" t="str">
            <v>Periodic Review 2014</v>
          </cell>
          <cell r="F141" t="str">
            <v>Run 10: Final Determinations</v>
          </cell>
          <cell r="G141" t="str">
            <v>Modelling run to set final determinations.</v>
          </cell>
          <cell r="H141" t="str">
            <v>Latest</v>
          </cell>
          <cell r="I141" t="str">
            <v/>
          </cell>
          <cell r="J141" t="str">
            <v/>
          </cell>
          <cell r="K141" t="str">
            <v/>
          </cell>
          <cell r="L141" t="str">
            <v/>
          </cell>
          <cell r="M141" t="str">
            <v/>
          </cell>
          <cell r="N141" t="str">
            <v/>
          </cell>
          <cell r="O141">
            <v>-1.0728150000000001</v>
          </cell>
          <cell r="P141">
            <v>-1.0728150000000001</v>
          </cell>
          <cell r="Q141">
            <v>-1.0728150000000001</v>
          </cell>
          <cell r="R141">
            <v>-1.0728150000000001</v>
          </cell>
          <cell r="S141">
            <v>-1.0728150000000001</v>
          </cell>
          <cell r="T141" t="str">
            <v/>
          </cell>
          <cell r="U141" t="str">
            <v/>
          </cell>
          <cell r="V141" t="str">
            <v/>
          </cell>
          <cell r="W141">
            <v>-5.3640750000000006</v>
          </cell>
        </row>
        <row r="142">
          <cell r="B142" t="str">
            <v>C00052_L020</v>
          </cell>
          <cell r="C142" t="str">
            <v>Water - RCM adjustment (+ or -) Value Chosen</v>
          </cell>
          <cell r="D142" t="str">
            <v>£m</v>
          </cell>
          <cell r="E142" t="str">
            <v>Periodic Review 2014</v>
          </cell>
          <cell r="F142" t="str">
            <v>Run 10: Final Determinations</v>
          </cell>
          <cell r="G142" t="str">
            <v>Modelling run to set final determinations.</v>
          </cell>
          <cell r="H142" t="str">
            <v>Latest</v>
          </cell>
          <cell r="I142" t="str">
            <v/>
          </cell>
          <cell r="J142" t="str">
            <v/>
          </cell>
          <cell r="K142" t="str">
            <v/>
          </cell>
          <cell r="L142" t="str">
            <v/>
          </cell>
          <cell r="M142" t="str">
            <v/>
          </cell>
          <cell r="N142" t="str">
            <v/>
          </cell>
          <cell r="O142">
            <v>1.1677482728144799</v>
          </cell>
          <cell r="P142">
            <v>1.1677482728144799</v>
          </cell>
          <cell r="Q142">
            <v>1.1677482728144799</v>
          </cell>
          <cell r="R142">
            <v>1.1677482728144799</v>
          </cell>
          <cell r="S142">
            <v>1.1677482728144799</v>
          </cell>
          <cell r="T142" t="str">
            <v/>
          </cell>
          <cell r="U142" t="str">
            <v/>
          </cell>
          <cell r="V142" t="str">
            <v/>
          </cell>
          <cell r="W142">
            <v>5.8387413640723995</v>
          </cell>
        </row>
        <row r="143">
          <cell r="B143" t="str">
            <v>BC40000_L020</v>
          </cell>
          <cell r="C143" t="str">
            <v>Water - Opex incentive allowance (+ only) Value chosen</v>
          </cell>
          <cell r="D143" t="str">
            <v>£m</v>
          </cell>
          <cell r="E143" t="str">
            <v>Periodic Review 2014</v>
          </cell>
          <cell r="F143" t="str">
            <v>Run 10: Final Determinations</v>
          </cell>
          <cell r="G143" t="str">
            <v>Modelling run to set final determinations.</v>
          </cell>
          <cell r="H143" t="str">
            <v>Latest</v>
          </cell>
          <cell r="I143" t="str">
            <v/>
          </cell>
          <cell r="J143" t="str">
            <v/>
          </cell>
          <cell r="K143" t="str">
            <v/>
          </cell>
          <cell r="L143" t="str">
            <v/>
          </cell>
          <cell r="M143" t="str">
            <v/>
          </cell>
          <cell r="N143" t="str">
            <v/>
          </cell>
          <cell r="O143">
            <v>1.72931020000001</v>
          </cell>
          <cell r="P143">
            <v>1.72931020000001</v>
          </cell>
          <cell r="Q143">
            <v>0.23729100000000899</v>
          </cell>
          <cell r="R143">
            <v>0</v>
          </cell>
          <cell r="S143">
            <v>0</v>
          </cell>
          <cell r="T143" t="str">
            <v/>
          </cell>
          <cell r="U143" t="str">
            <v/>
          </cell>
          <cell r="V143" t="str">
            <v/>
          </cell>
          <cell r="W143">
            <v>3.6959114000000288</v>
          </cell>
        </row>
        <row r="144">
          <cell r="B144" t="str">
            <v>C00054_L020</v>
          </cell>
          <cell r="C144" t="str">
            <v>Water - CIS adjustment (+ or -) Value Chosen</v>
          </cell>
          <cell r="D144" t="str">
            <v>£m</v>
          </cell>
          <cell r="E144" t="str">
            <v>Periodic Review 2014</v>
          </cell>
          <cell r="F144" t="str">
            <v>Run 10: Final Determinations</v>
          </cell>
          <cell r="G144" t="str">
            <v>Modelling run to set final determinations.</v>
          </cell>
          <cell r="H144" t="str">
            <v>Latest</v>
          </cell>
          <cell r="I144" t="str">
            <v/>
          </cell>
          <cell r="J144" t="str">
            <v/>
          </cell>
          <cell r="K144" t="str">
            <v/>
          </cell>
          <cell r="L144" t="str">
            <v/>
          </cell>
          <cell r="M144" t="str">
            <v/>
          </cell>
          <cell r="N144" t="str">
            <v/>
          </cell>
          <cell r="O144">
            <v>-2.35949075300752</v>
          </cell>
          <cell r="P144">
            <v>-2.4467919108688001</v>
          </cell>
          <cell r="Q144">
            <v>0</v>
          </cell>
          <cell r="R144">
            <v>0</v>
          </cell>
          <cell r="S144">
            <v>0</v>
          </cell>
          <cell r="T144" t="str">
            <v/>
          </cell>
          <cell r="U144" t="str">
            <v/>
          </cell>
          <cell r="V144" t="str">
            <v/>
          </cell>
          <cell r="W144">
            <v>-4.8062826638763205</v>
          </cell>
        </row>
        <row r="145">
          <cell r="B145" t="str">
            <v>C00129_L020</v>
          </cell>
          <cell r="C145" t="str">
            <v>Water - Tax refinancing benefit clawback (- only) Value Chosen</v>
          </cell>
          <cell r="D145" t="str">
            <v>£m</v>
          </cell>
          <cell r="E145" t="str">
            <v>Periodic Review 2014</v>
          </cell>
          <cell r="F145" t="str">
            <v>Run 10: Final Determinations</v>
          </cell>
          <cell r="G145" t="str">
            <v>Modelling run to set final determinations.</v>
          </cell>
          <cell r="H145" t="str">
            <v>Latest</v>
          </cell>
          <cell r="I145" t="str">
            <v/>
          </cell>
          <cell r="J145" t="str">
            <v/>
          </cell>
          <cell r="K145" t="str">
            <v/>
          </cell>
          <cell r="L145" t="str">
            <v/>
          </cell>
          <cell r="M145" t="str">
            <v/>
          </cell>
          <cell r="N145" t="str">
            <v/>
          </cell>
          <cell r="O145">
            <v>0</v>
          </cell>
          <cell r="P145">
            <v>0</v>
          </cell>
          <cell r="Q145">
            <v>0</v>
          </cell>
          <cell r="R145">
            <v>0</v>
          </cell>
          <cell r="S145">
            <v>0</v>
          </cell>
          <cell r="T145" t="str">
            <v/>
          </cell>
          <cell r="U145" t="str">
            <v/>
          </cell>
          <cell r="V145" t="str">
            <v/>
          </cell>
          <cell r="W145">
            <v>0</v>
          </cell>
        </row>
        <row r="146">
          <cell r="B146" t="str">
            <v>C00600_L020</v>
          </cell>
          <cell r="C146" t="str">
            <v>Water - Other tax adjustments (+ or -) Value Chosen</v>
          </cell>
          <cell r="D146" t="str">
            <v>£m</v>
          </cell>
          <cell r="E146" t="str">
            <v>Periodic Review 2014</v>
          </cell>
          <cell r="F146" t="str">
            <v>Run 10: Final Determinations</v>
          </cell>
          <cell r="G146" t="str">
            <v>Modelling run to set final determinations.</v>
          </cell>
          <cell r="H146" t="str">
            <v>Latest</v>
          </cell>
          <cell r="I146" t="str">
            <v/>
          </cell>
          <cell r="J146" t="str">
            <v/>
          </cell>
          <cell r="K146" t="str">
            <v/>
          </cell>
          <cell r="L146" t="str">
            <v/>
          </cell>
          <cell r="M146" t="str">
            <v/>
          </cell>
          <cell r="N146" t="str">
            <v/>
          </cell>
          <cell r="O146">
            <v>0</v>
          </cell>
          <cell r="P146">
            <v>0</v>
          </cell>
          <cell r="Q146">
            <v>0</v>
          </cell>
          <cell r="R146">
            <v>0</v>
          </cell>
          <cell r="S146">
            <v>0</v>
          </cell>
          <cell r="T146" t="str">
            <v/>
          </cell>
          <cell r="U146" t="str">
            <v/>
          </cell>
          <cell r="V146" t="str">
            <v/>
          </cell>
          <cell r="W146">
            <v>0</v>
          </cell>
        </row>
        <row r="147">
          <cell r="B147" t="str">
            <v>C00128_L020</v>
          </cell>
          <cell r="C147" t="str">
            <v>Water - Equity injection clawback (- only) Value Chosen</v>
          </cell>
          <cell r="D147" t="str">
            <v>£m</v>
          </cell>
          <cell r="E147" t="str">
            <v>Periodic Review 2014</v>
          </cell>
          <cell r="F147" t="str">
            <v>Run 10: Final Determinations</v>
          </cell>
          <cell r="G147" t="str">
            <v>Modelling run to set final determinations.</v>
          </cell>
          <cell r="H147" t="str">
            <v>Latest</v>
          </cell>
          <cell r="I147" t="str">
            <v/>
          </cell>
          <cell r="J147" t="str">
            <v/>
          </cell>
          <cell r="K147" t="str">
            <v/>
          </cell>
          <cell r="L147" t="str">
            <v/>
          </cell>
          <cell r="M147" t="str">
            <v/>
          </cell>
          <cell r="N147" t="str">
            <v/>
          </cell>
          <cell r="O147">
            <v>0</v>
          </cell>
          <cell r="P147">
            <v>0</v>
          </cell>
          <cell r="Q147">
            <v>0</v>
          </cell>
          <cell r="R147">
            <v>0</v>
          </cell>
          <cell r="S147">
            <v>0</v>
          </cell>
          <cell r="T147" t="str">
            <v/>
          </cell>
          <cell r="U147" t="str">
            <v/>
          </cell>
          <cell r="V147" t="str">
            <v/>
          </cell>
          <cell r="W147">
            <v>0</v>
          </cell>
        </row>
        <row r="148">
          <cell r="B148" t="str">
            <v>C00601_L020</v>
          </cell>
          <cell r="C148" t="str">
            <v>Water - Other adjustments (+ or -) Value Chosen</v>
          </cell>
          <cell r="D148" t="str">
            <v>£m</v>
          </cell>
          <cell r="E148" t="str">
            <v>Periodic Review 2014</v>
          </cell>
          <cell r="F148" t="str">
            <v>Run 10: Final Determinations</v>
          </cell>
          <cell r="G148" t="str">
            <v>Modelling run to set final determinations.</v>
          </cell>
          <cell r="H148" t="str">
            <v>Latest</v>
          </cell>
          <cell r="I148" t="str">
            <v/>
          </cell>
          <cell r="J148" t="str">
            <v/>
          </cell>
          <cell r="K148" t="str">
            <v/>
          </cell>
          <cell r="L148" t="str">
            <v/>
          </cell>
          <cell r="M148" t="str">
            <v/>
          </cell>
          <cell r="N148" t="str">
            <v/>
          </cell>
          <cell r="O148">
            <v>0</v>
          </cell>
          <cell r="P148">
            <v>0</v>
          </cell>
          <cell r="Q148">
            <v>0</v>
          </cell>
          <cell r="R148">
            <v>0</v>
          </cell>
          <cell r="S148">
            <v>0</v>
          </cell>
          <cell r="T148" t="str">
            <v/>
          </cell>
          <cell r="U148" t="str">
            <v/>
          </cell>
          <cell r="V148" t="str">
            <v/>
          </cell>
          <cell r="W148">
            <v>0</v>
          </cell>
        </row>
        <row r="149">
          <cell r="B149" t="str">
            <v>C00051_L020</v>
          </cell>
          <cell r="C149" t="str">
            <v>Waste - SIM adjustment (+ or -) Value Chosen</v>
          </cell>
          <cell r="D149" t="str">
            <v>£m</v>
          </cell>
          <cell r="E149" t="str">
            <v>Periodic Review 2014</v>
          </cell>
          <cell r="F149" t="str">
            <v>Run 10: Final Determinations</v>
          </cell>
          <cell r="G149" t="str">
            <v>Modelling run to set final determinations.</v>
          </cell>
          <cell r="H149" t="str">
            <v>Latest</v>
          </cell>
          <cell r="I149" t="str">
            <v/>
          </cell>
          <cell r="J149" t="str">
            <v/>
          </cell>
          <cell r="K149" t="str">
            <v/>
          </cell>
          <cell r="L149" t="str">
            <v/>
          </cell>
          <cell r="M149" t="str">
            <v/>
          </cell>
          <cell r="N149" t="str">
            <v/>
          </cell>
          <cell r="O149">
            <v>-1.29671</v>
          </cell>
          <cell r="P149">
            <v>-1.29671</v>
          </cell>
          <cell r="Q149">
            <v>-1.29671</v>
          </cell>
          <cell r="R149">
            <v>-1.29671</v>
          </cell>
          <cell r="S149">
            <v>-1.29671</v>
          </cell>
          <cell r="T149" t="str">
            <v/>
          </cell>
          <cell r="U149" t="str">
            <v/>
          </cell>
          <cell r="V149" t="str">
            <v/>
          </cell>
          <cell r="W149">
            <v>-6.4835500000000001</v>
          </cell>
        </row>
        <row r="150">
          <cell r="B150" t="str">
            <v>C00053_L020</v>
          </cell>
          <cell r="C150" t="str">
            <v>Waste - RCM adjustment (+ or -) Value Chosen</v>
          </cell>
          <cell r="D150" t="str">
            <v>£m</v>
          </cell>
          <cell r="E150" t="str">
            <v>Periodic Review 2014</v>
          </cell>
          <cell r="F150" t="str">
            <v>Run 10: Final Determinations</v>
          </cell>
          <cell r="G150" t="str">
            <v>Modelling run to set final determinations.</v>
          </cell>
          <cell r="H150" t="str">
            <v>Latest</v>
          </cell>
          <cell r="I150" t="str">
            <v/>
          </cell>
          <cell r="J150" t="str">
            <v/>
          </cell>
          <cell r="K150" t="str">
            <v/>
          </cell>
          <cell r="L150" t="str">
            <v/>
          </cell>
          <cell r="M150" t="str">
            <v/>
          </cell>
          <cell r="N150" t="str">
            <v/>
          </cell>
          <cell r="O150">
            <v>-2.34027072334358</v>
          </cell>
          <cell r="P150">
            <v>-2.34027072334358</v>
          </cell>
          <cell r="Q150">
            <v>-2.34027072334358</v>
          </cell>
          <cell r="R150">
            <v>-2.34027072334358</v>
          </cell>
          <cell r="S150">
            <v>-2.34027072334358</v>
          </cell>
          <cell r="T150" t="str">
            <v/>
          </cell>
          <cell r="U150" t="str">
            <v/>
          </cell>
          <cell r="V150" t="str">
            <v/>
          </cell>
          <cell r="W150">
            <v>-11.701353616717899</v>
          </cell>
        </row>
        <row r="151">
          <cell r="B151" t="str">
            <v>BC40010_L020</v>
          </cell>
          <cell r="C151" t="str">
            <v>Waste - Opex incentive allowance (+ only) Value Chosen</v>
          </cell>
          <cell r="D151" t="str">
            <v>£m</v>
          </cell>
          <cell r="E151" t="str">
            <v>Periodic Review 2014</v>
          </cell>
          <cell r="F151" t="str">
            <v>Run 10: Final Determinations</v>
          </cell>
          <cell r="G151" t="str">
            <v>Modelling run to set final determinations.</v>
          </cell>
          <cell r="H151" t="str">
            <v>Latest</v>
          </cell>
          <cell r="I151" t="str">
            <v/>
          </cell>
          <cell r="J151" t="str">
            <v/>
          </cell>
          <cell r="K151" t="str">
            <v/>
          </cell>
          <cell r="L151" t="str">
            <v/>
          </cell>
          <cell r="M151" t="str">
            <v/>
          </cell>
          <cell r="N151" t="str">
            <v/>
          </cell>
          <cell r="O151">
            <v>0</v>
          </cell>
          <cell r="P151">
            <v>0</v>
          </cell>
          <cell r="Q151">
            <v>0</v>
          </cell>
          <cell r="R151">
            <v>0</v>
          </cell>
          <cell r="S151">
            <v>0</v>
          </cell>
          <cell r="T151" t="str">
            <v/>
          </cell>
          <cell r="U151" t="str">
            <v/>
          </cell>
          <cell r="V151" t="str">
            <v/>
          </cell>
          <cell r="W151">
            <v>0</v>
          </cell>
        </row>
        <row r="152">
          <cell r="B152" t="str">
            <v>C00055_L020</v>
          </cell>
          <cell r="C152" t="str">
            <v>Waste - CIS adjustment (+ or -) Value Chosen</v>
          </cell>
          <cell r="D152" t="str">
            <v>£m</v>
          </cell>
          <cell r="E152" t="str">
            <v>Periodic Review 2014</v>
          </cell>
          <cell r="F152" t="str">
            <v>Run 10: Final Determinations</v>
          </cell>
          <cell r="G152" t="str">
            <v>Modelling run to set final determinations.</v>
          </cell>
          <cell r="H152" t="str">
            <v>Latest</v>
          </cell>
          <cell r="I152" t="str">
            <v/>
          </cell>
          <cell r="J152" t="str">
            <v/>
          </cell>
          <cell r="K152" t="str">
            <v/>
          </cell>
          <cell r="L152" t="str">
            <v/>
          </cell>
          <cell r="M152" t="str">
            <v/>
          </cell>
          <cell r="N152" t="str">
            <v/>
          </cell>
          <cell r="O152">
            <v>-4.1173364111879298</v>
          </cell>
          <cell r="P152">
            <v>-4.26967785840188</v>
          </cell>
          <cell r="Q152">
            <v>0</v>
          </cell>
          <cell r="R152">
            <v>0</v>
          </cell>
          <cell r="S152">
            <v>0</v>
          </cell>
          <cell r="T152" t="str">
            <v/>
          </cell>
          <cell r="U152" t="str">
            <v/>
          </cell>
          <cell r="V152" t="str">
            <v/>
          </cell>
          <cell r="W152">
            <v>-8.3870142695898089</v>
          </cell>
        </row>
        <row r="153">
          <cell r="B153" t="str">
            <v>C00132_L020</v>
          </cell>
          <cell r="C153" t="str">
            <v>Waste - Tax refinancing benefit clawback (- only) Value Chosen</v>
          </cell>
          <cell r="D153" t="str">
            <v>£m</v>
          </cell>
          <cell r="E153" t="str">
            <v>Periodic Review 2014</v>
          </cell>
          <cell r="F153" t="str">
            <v>Run 10: Final Determinations</v>
          </cell>
          <cell r="G153" t="str">
            <v>Modelling run to set final determinations.</v>
          </cell>
          <cell r="H153" t="str">
            <v>Latest</v>
          </cell>
          <cell r="I153" t="str">
            <v/>
          </cell>
          <cell r="J153" t="str">
            <v/>
          </cell>
          <cell r="K153" t="str">
            <v/>
          </cell>
          <cell r="L153" t="str">
            <v/>
          </cell>
          <cell r="M153" t="str">
            <v/>
          </cell>
          <cell r="N153" t="str">
            <v/>
          </cell>
          <cell r="O153">
            <v>0</v>
          </cell>
          <cell r="P153">
            <v>0</v>
          </cell>
          <cell r="Q153">
            <v>0</v>
          </cell>
          <cell r="R153">
            <v>0</v>
          </cell>
          <cell r="S153">
            <v>0</v>
          </cell>
          <cell r="T153" t="str">
            <v/>
          </cell>
          <cell r="U153" t="str">
            <v/>
          </cell>
          <cell r="V153" t="str">
            <v/>
          </cell>
          <cell r="W153">
            <v>0</v>
          </cell>
        </row>
        <row r="154">
          <cell r="B154" t="str">
            <v>C00602_L020</v>
          </cell>
          <cell r="C154" t="str">
            <v>Waste - Other tax adjustments (+ or -) Value Chosen</v>
          </cell>
          <cell r="D154" t="str">
            <v>£m</v>
          </cell>
          <cell r="E154" t="str">
            <v>Periodic Review 2014</v>
          </cell>
          <cell r="F154" t="str">
            <v>Run 10: Final Determinations</v>
          </cell>
          <cell r="G154" t="str">
            <v>Modelling run to set final determinations.</v>
          </cell>
          <cell r="H154" t="str">
            <v>Latest</v>
          </cell>
          <cell r="I154" t="str">
            <v/>
          </cell>
          <cell r="J154" t="str">
            <v/>
          </cell>
          <cell r="K154" t="str">
            <v/>
          </cell>
          <cell r="L154" t="str">
            <v/>
          </cell>
          <cell r="M154" t="str">
            <v/>
          </cell>
          <cell r="N154" t="str">
            <v/>
          </cell>
          <cell r="O154">
            <v>0</v>
          </cell>
          <cell r="P154">
            <v>0</v>
          </cell>
          <cell r="Q154">
            <v>0</v>
          </cell>
          <cell r="R154">
            <v>0</v>
          </cell>
          <cell r="S154">
            <v>0</v>
          </cell>
          <cell r="T154" t="str">
            <v/>
          </cell>
          <cell r="U154" t="str">
            <v/>
          </cell>
          <cell r="V154" t="str">
            <v/>
          </cell>
          <cell r="W154">
            <v>0</v>
          </cell>
        </row>
        <row r="155">
          <cell r="B155" t="str">
            <v>C00131_L020</v>
          </cell>
          <cell r="C155" t="str">
            <v>Waste - Equity injection clawback adjustment (+ or -) Value Chosen</v>
          </cell>
          <cell r="D155" t="str">
            <v>£m</v>
          </cell>
          <cell r="E155" t="str">
            <v>Periodic Review 2014</v>
          </cell>
          <cell r="F155" t="str">
            <v>Run 10: Final Determinations</v>
          </cell>
          <cell r="G155" t="str">
            <v>Modelling run to set final determinations.</v>
          </cell>
          <cell r="H155" t="str">
            <v>Latest</v>
          </cell>
          <cell r="I155" t="str">
            <v/>
          </cell>
          <cell r="J155" t="str">
            <v/>
          </cell>
          <cell r="K155" t="str">
            <v/>
          </cell>
          <cell r="L155" t="str">
            <v/>
          </cell>
          <cell r="M155" t="str">
            <v/>
          </cell>
          <cell r="N155" t="str">
            <v/>
          </cell>
          <cell r="O155">
            <v>0</v>
          </cell>
          <cell r="P155">
            <v>0</v>
          </cell>
          <cell r="Q155">
            <v>0</v>
          </cell>
          <cell r="R155">
            <v>0</v>
          </cell>
          <cell r="S155">
            <v>0</v>
          </cell>
          <cell r="T155" t="str">
            <v/>
          </cell>
          <cell r="U155" t="str">
            <v/>
          </cell>
          <cell r="V155" t="str">
            <v/>
          </cell>
          <cell r="W155">
            <v>0</v>
          </cell>
        </row>
        <row r="156">
          <cell r="B156" t="str">
            <v>C00603_L020</v>
          </cell>
          <cell r="C156" t="str">
            <v>Waste - Other adjustments (+ or -) Value Chosen</v>
          </cell>
          <cell r="D156" t="str">
            <v>£m</v>
          </cell>
          <cell r="E156" t="str">
            <v>Periodic Review 2014</v>
          </cell>
          <cell r="F156" t="str">
            <v>Run 10: Final Determinations</v>
          </cell>
          <cell r="G156" t="str">
            <v>Modelling run to set final determinations.</v>
          </cell>
          <cell r="H156" t="str">
            <v>Latest</v>
          </cell>
          <cell r="I156" t="str">
            <v/>
          </cell>
          <cell r="J156" t="str">
            <v/>
          </cell>
          <cell r="K156" t="str">
            <v/>
          </cell>
          <cell r="L156" t="str">
            <v/>
          </cell>
          <cell r="M156" t="str">
            <v/>
          </cell>
          <cell r="N156" t="str">
            <v/>
          </cell>
          <cell r="O156">
            <v>0</v>
          </cell>
          <cell r="P156">
            <v>0</v>
          </cell>
          <cell r="Q156">
            <v>0</v>
          </cell>
          <cell r="R156">
            <v>0</v>
          </cell>
          <cell r="S156">
            <v>0</v>
          </cell>
          <cell r="T156" t="str">
            <v/>
          </cell>
          <cell r="U156" t="str">
            <v/>
          </cell>
          <cell r="V156" t="str">
            <v/>
          </cell>
          <cell r="W156">
            <v>0</v>
          </cell>
        </row>
        <row r="157">
          <cell r="B157" t="str">
            <v>C00572_L012</v>
          </cell>
          <cell r="C157" t="str">
            <v>Water: Ex post RCV adjustment (2012-13 prices)</v>
          </cell>
          <cell r="D157" t="str">
            <v>£m</v>
          </cell>
          <cell r="E157" t="str">
            <v>Periodic Review 2014</v>
          </cell>
          <cell r="F157" t="str">
            <v>Run 10: Final Determinations</v>
          </cell>
          <cell r="G157" t="str">
            <v>Modelling run to set final determinations.</v>
          </cell>
          <cell r="H157" t="str">
            <v>Latest</v>
          </cell>
          <cell r="I157" t="str">
            <v/>
          </cell>
          <cell r="J157" t="str">
            <v/>
          </cell>
          <cell r="K157" t="str">
            <v/>
          </cell>
          <cell r="L157" t="str">
            <v/>
          </cell>
          <cell r="M157" t="str">
            <v/>
          </cell>
          <cell r="N157" t="str">
            <v/>
          </cell>
          <cell r="O157" t="str">
            <v/>
          </cell>
          <cell r="P157" t="str">
            <v/>
          </cell>
          <cell r="Q157" t="str">
            <v/>
          </cell>
          <cell r="R157" t="str">
            <v/>
          </cell>
          <cell r="S157" t="str">
            <v/>
          </cell>
          <cell r="T157">
            <v>-29.941317742551998</v>
          </cell>
          <cell r="U157" t="str">
            <v/>
          </cell>
          <cell r="V157">
            <v>-29.941317742551998</v>
          </cell>
          <cell r="W157" t="str">
            <v/>
          </cell>
        </row>
        <row r="158">
          <cell r="B158" t="str">
            <v>C00579_L012</v>
          </cell>
          <cell r="C158" t="str">
            <v>Sewerage: Ex post RCV adjustment (2012-13 prices)</v>
          </cell>
          <cell r="D158" t="str">
            <v>£m</v>
          </cell>
          <cell r="E158" t="str">
            <v>Periodic Review 2014</v>
          </cell>
          <cell r="F158" t="str">
            <v>Run 10: Final Determinations</v>
          </cell>
          <cell r="G158" t="str">
            <v>Modelling run to set final determinations.</v>
          </cell>
          <cell r="H158" t="str">
            <v>Latest</v>
          </cell>
          <cell r="I158" t="str">
            <v/>
          </cell>
          <cell r="J158" t="str">
            <v/>
          </cell>
          <cell r="K158" t="str">
            <v/>
          </cell>
          <cell r="L158" t="str">
            <v/>
          </cell>
          <cell r="M158" t="str">
            <v/>
          </cell>
          <cell r="N158" t="str">
            <v/>
          </cell>
          <cell r="O158" t="str">
            <v/>
          </cell>
          <cell r="P158" t="str">
            <v/>
          </cell>
          <cell r="Q158" t="str">
            <v/>
          </cell>
          <cell r="R158" t="str">
            <v/>
          </cell>
          <cell r="S158" t="str">
            <v/>
          </cell>
          <cell r="T158">
            <v>12.588939381753899</v>
          </cell>
          <cell r="U158" t="str">
            <v/>
          </cell>
          <cell r="V158">
            <v>12.588939381753899</v>
          </cell>
          <cell r="W158" t="str">
            <v/>
          </cell>
        </row>
        <row r="159">
          <cell r="B159" t="str">
            <v>C00720_L015</v>
          </cell>
          <cell r="C159" t="str">
            <v>Baseline view of one-sided adjustments to water service total capex for shortfalls relating to serviceability</v>
          </cell>
          <cell r="D159" t="str">
            <v>£m</v>
          </cell>
          <cell r="E159" t="str">
            <v>Periodic Review 2014</v>
          </cell>
          <cell r="F159" t="str">
            <v>Run 10: Final Determinations</v>
          </cell>
          <cell r="G159" t="str">
            <v>Modelling run to set final determinations.</v>
          </cell>
          <cell r="H159" t="str">
            <v>Latest</v>
          </cell>
          <cell r="I159">
            <v>0</v>
          </cell>
          <cell r="J159">
            <v>0</v>
          </cell>
          <cell r="K159">
            <v>0</v>
          </cell>
          <cell r="L159">
            <v>0</v>
          </cell>
          <cell r="M159">
            <v>0</v>
          </cell>
          <cell r="N159">
            <v>0</v>
          </cell>
          <cell r="O159" t="str">
            <v/>
          </cell>
          <cell r="P159" t="str">
            <v/>
          </cell>
          <cell r="Q159" t="str">
            <v/>
          </cell>
          <cell r="R159" t="str">
            <v/>
          </cell>
          <cell r="S159" t="str">
            <v/>
          </cell>
          <cell r="T159" t="str">
            <v/>
          </cell>
          <cell r="U159" t="str">
            <v/>
          </cell>
          <cell r="V159">
            <v>0</v>
          </cell>
          <cell r="W159" t="str">
            <v/>
          </cell>
        </row>
        <row r="160">
          <cell r="B160" t="str">
            <v>C00721_L015</v>
          </cell>
          <cell r="C160" t="str">
            <v>Baseline view of one-sided adjustments to sewerage service total capex for shortfalls relating to serviceability</v>
          </cell>
          <cell r="D160" t="str">
            <v>£m</v>
          </cell>
          <cell r="E160" t="str">
            <v>Periodic Review 2014</v>
          </cell>
          <cell r="F160" t="str">
            <v>Run 10: Final Determinations</v>
          </cell>
          <cell r="G160" t="str">
            <v>Modelling run to set final determinations.</v>
          </cell>
          <cell r="H160" t="str">
            <v>Latest</v>
          </cell>
          <cell r="I160">
            <v>0</v>
          </cell>
          <cell r="J160">
            <v>0</v>
          </cell>
          <cell r="K160">
            <v>0</v>
          </cell>
          <cell r="L160">
            <v>0</v>
          </cell>
          <cell r="M160">
            <v>0</v>
          </cell>
          <cell r="N160">
            <v>0</v>
          </cell>
          <cell r="O160" t="str">
            <v/>
          </cell>
          <cell r="P160" t="str">
            <v/>
          </cell>
          <cell r="Q160" t="str">
            <v/>
          </cell>
          <cell r="R160" t="str">
            <v/>
          </cell>
          <cell r="S160" t="str">
            <v/>
          </cell>
          <cell r="T160" t="str">
            <v/>
          </cell>
          <cell r="U160" t="str">
            <v/>
          </cell>
          <cell r="V160">
            <v>0</v>
          </cell>
          <cell r="W160" t="str">
            <v/>
          </cell>
        </row>
        <row r="161">
          <cell r="B161" t="str">
            <v>C00743_L013</v>
          </cell>
          <cell r="C161" t="str">
            <v>Land sales - Water</v>
          </cell>
          <cell r="D161" t="str">
            <v>£m</v>
          </cell>
          <cell r="E161" t="str">
            <v>Periodic Review 2014</v>
          </cell>
          <cell r="F161" t="str">
            <v>Run 10: Final Determinations</v>
          </cell>
          <cell r="G161" t="str">
            <v>Modelling run to set final determinations.</v>
          </cell>
          <cell r="H161" t="str">
            <v>Latest</v>
          </cell>
          <cell r="I161" t="str">
            <v/>
          </cell>
          <cell r="J161" t="str">
            <v/>
          </cell>
          <cell r="K161" t="str">
            <v/>
          </cell>
          <cell r="L161" t="str">
            <v/>
          </cell>
          <cell r="M161" t="str">
            <v/>
          </cell>
          <cell r="N161">
            <v>-1.15376695854092</v>
          </cell>
          <cell r="O161" t="str">
            <v/>
          </cell>
          <cell r="P161" t="str">
            <v/>
          </cell>
          <cell r="Q161" t="str">
            <v/>
          </cell>
          <cell r="R161" t="str">
            <v/>
          </cell>
          <cell r="S161" t="str">
            <v/>
          </cell>
          <cell r="T161" t="str">
            <v/>
          </cell>
          <cell r="U161" t="str">
            <v/>
          </cell>
          <cell r="V161" t="str">
            <v/>
          </cell>
          <cell r="W161" t="str">
            <v/>
          </cell>
        </row>
        <row r="162">
          <cell r="B162" t="str">
            <v>C00751_L013</v>
          </cell>
          <cell r="C162" t="str">
            <v>Land sales - Wastewater</v>
          </cell>
          <cell r="D162" t="str">
            <v>£m</v>
          </cell>
          <cell r="E162" t="str">
            <v>Periodic Review 2014</v>
          </cell>
          <cell r="F162" t="str">
            <v>Run 10: Final Determinations</v>
          </cell>
          <cell r="G162" t="str">
            <v>Modelling run to set final determinations.</v>
          </cell>
          <cell r="H162" t="str">
            <v>Latest</v>
          </cell>
          <cell r="I162" t="str">
            <v/>
          </cell>
          <cell r="J162" t="str">
            <v/>
          </cell>
          <cell r="K162" t="str">
            <v/>
          </cell>
          <cell r="L162" t="str">
            <v/>
          </cell>
          <cell r="M162" t="str">
            <v/>
          </cell>
          <cell r="N162">
            <v>-1.50669026477698</v>
          </cell>
          <cell r="O162" t="str">
            <v/>
          </cell>
          <cell r="P162" t="str">
            <v/>
          </cell>
          <cell r="Q162" t="str">
            <v/>
          </cell>
          <cell r="R162" t="str">
            <v/>
          </cell>
          <cell r="S162" t="str">
            <v/>
          </cell>
          <cell r="T162" t="str">
            <v/>
          </cell>
          <cell r="U162" t="str">
            <v/>
          </cell>
          <cell r="V162" t="str">
            <v/>
          </cell>
          <cell r="W162" t="str">
            <v/>
          </cell>
        </row>
        <row r="163">
          <cell r="B163" t="str">
            <v>C00744_L013</v>
          </cell>
          <cell r="C163" t="str">
            <v>2009-10 outperformance - Water</v>
          </cell>
          <cell r="D163" t="str">
            <v>£m</v>
          </cell>
          <cell r="E163" t="str">
            <v>Periodic Review 2014</v>
          </cell>
          <cell r="F163" t="str">
            <v>Run 10: Final Determinations</v>
          </cell>
          <cell r="G163" t="str">
            <v>Modelling run to set final determinations.</v>
          </cell>
          <cell r="H163" t="str">
            <v>Latest</v>
          </cell>
          <cell r="I163" t="str">
            <v/>
          </cell>
          <cell r="J163" t="str">
            <v/>
          </cell>
          <cell r="K163" t="str">
            <v/>
          </cell>
          <cell r="L163" t="str">
            <v/>
          </cell>
          <cell r="M163" t="str">
            <v/>
          </cell>
          <cell r="N163">
            <v>10.3800792267572</v>
          </cell>
          <cell r="O163" t="str">
            <v/>
          </cell>
          <cell r="P163" t="str">
            <v/>
          </cell>
          <cell r="Q163" t="str">
            <v/>
          </cell>
          <cell r="R163" t="str">
            <v/>
          </cell>
          <cell r="S163" t="str">
            <v/>
          </cell>
          <cell r="T163" t="str">
            <v/>
          </cell>
          <cell r="U163" t="str">
            <v/>
          </cell>
          <cell r="V163" t="str">
            <v/>
          </cell>
          <cell r="W163" t="str">
            <v/>
          </cell>
        </row>
        <row r="164">
          <cell r="B164" t="str">
            <v>C00752_L013</v>
          </cell>
          <cell r="C164" t="str">
            <v>2009-10 outperformance - Wastewater</v>
          </cell>
          <cell r="D164" t="str">
            <v>£m</v>
          </cell>
          <cell r="E164" t="str">
            <v>Periodic Review 2014</v>
          </cell>
          <cell r="F164" t="str">
            <v>Run 10: Final Determinations</v>
          </cell>
          <cell r="G164" t="str">
            <v>Modelling run to set final determinations.</v>
          </cell>
          <cell r="H164" t="str">
            <v>Latest</v>
          </cell>
          <cell r="I164" t="str">
            <v/>
          </cell>
          <cell r="J164" t="str">
            <v/>
          </cell>
          <cell r="K164" t="str">
            <v/>
          </cell>
          <cell r="L164" t="str">
            <v/>
          </cell>
          <cell r="M164" t="str">
            <v/>
          </cell>
          <cell r="N164">
            <v>-6.3282573404577001</v>
          </cell>
          <cell r="O164" t="str">
            <v/>
          </cell>
          <cell r="P164" t="str">
            <v/>
          </cell>
          <cell r="Q164" t="str">
            <v/>
          </cell>
          <cell r="R164" t="str">
            <v/>
          </cell>
          <cell r="S164" t="str">
            <v/>
          </cell>
          <cell r="T164" t="str">
            <v/>
          </cell>
          <cell r="U164" t="str">
            <v/>
          </cell>
          <cell r="V164" t="str">
            <v/>
          </cell>
          <cell r="W164" t="str">
            <v/>
          </cell>
        </row>
        <row r="165">
          <cell r="B165" t="str">
            <v>C00060_L014</v>
          </cell>
          <cell r="C165" t="str">
            <v>Baseline view of two-sided adjustments for water overlap capex programme</v>
          </cell>
          <cell r="D165" t="str">
            <v>£m</v>
          </cell>
          <cell r="E165" t="str">
            <v>Periodic Review 2014</v>
          </cell>
          <cell r="F165" t="str">
            <v>Run 10: Final Determinations</v>
          </cell>
          <cell r="G165" t="str">
            <v>Modelling run to set final determinations.</v>
          </cell>
          <cell r="H165" t="str">
            <v>Latest</v>
          </cell>
          <cell r="I165" t="str">
            <v/>
          </cell>
          <cell r="J165">
            <v>0</v>
          </cell>
          <cell r="K165">
            <v>0</v>
          </cell>
          <cell r="L165">
            <v>0</v>
          </cell>
          <cell r="M165">
            <v>0</v>
          </cell>
          <cell r="N165">
            <v>0</v>
          </cell>
          <cell r="O165" t="str">
            <v/>
          </cell>
          <cell r="P165" t="str">
            <v/>
          </cell>
          <cell r="Q165" t="str">
            <v/>
          </cell>
          <cell r="R165" t="str">
            <v/>
          </cell>
          <cell r="S165" t="str">
            <v/>
          </cell>
          <cell r="T165" t="str">
            <v/>
          </cell>
          <cell r="U165" t="str">
            <v/>
          </cell>
          <cell r="V165">
            <v>0</v>
          </cell>
          <cell r="W165" t="str">
            <v/>
          </cell>
        </row>
        <row r="166">
          <cell r="B166" t="str">
            <v>C00064_L014</v>
          </cell>
          <cell r="C166" t="str">
            <v>Baseline view of two-sided adjustments for sewerage overlap capex programme</v>
          </cell>
          <cell r="D166" t="str">
            <v>£m</v>
          </cell>
          <cell r="E166" t="str">
            <v>Periodic Review 2014</v>
          </cell>
          <cell r="F166" t="str">
            <v>Run 10: Final Determinations</v>
          </cell>
          <cell r="G166" t="str">
            <v>Modelling run to set final determinations.</v>
          </cell>
          <cell r="H166" t="str">
            <v>Latest</v>
          </cell>
          <cell r="I166" t="str">
            <v/>
          </cell>
          <cell r="J166">
            <v>0</v>
          </cell>
          <cell r="K166">
            <v>0</v>
          </cell>
          <cell r="L166">
            <v>0</v>
          </cell>
          <cell r="M166">
            <v>0</v>
          </cell>
          <cell r="N166">
            <v>0</v>
          </cell>
          <cell r="O166" t="str">
            <v/>
          </cell>
          <cell r="P166" t="str">
            <v/>
          </cell>
          <cell r="Q166" t="str">
            <v/>
          </cell>
          <cell r="R166" t="str">
            <v/>
          </cell>
          <cell r="S166" t="str">
            <v/>
          </cell>
          <cell r="T166" t="str">
            <v/>
          </cell>
          <cell r="U166" t="str">
            <v/>
          </cell>
          <cell r="V166">
            <v>0</v>
          </cell>
          <cell r="W166" t="str">
            <v/>
          </cell>
        </row>
        <row r="167">
          <cell r="B167" t="str">
            <v>C00071_L015</v>
          </cell>
          <cell r="C167" t="str">
            <v>Baseline view of two-sided adjustments to water service total capex for logging up/down</v>
          </cell>
          <cell r="D167" t="str">
            <v>£m</v>
          </cell>
          <cell r="E167" t="str">
            <v>Periodic Review 2014</v>
          </cell>
          <cell r="F167" t="str">
            <v>Run 10: Final Determinations</v>
          </cell>
          <cell r="G167" t="str">
            <v>Modelling run to set final determinations.</v>
          </cell>
          <cell r="H167" t="str">
            <v>Latest</v>
          </cell>
          <cell r="I167">
            <v>0</v>
          </cell>
          <cell r="J167">
            <v>0</v>
          </cell>
          <cell r="K167">
            <v>0</v>
          </cell>
          <cell r="L167">
            <v>0</v>
          </cell>
          <cell r="M167">
            <v>0</v>
          </cell>
          <cell r="N167">
            <v>0</v>
          </cell>
          <cell r="O167" t="str">
            <v/>
          </cell>
          <cell r="P167" t="str">
            <v/>
          </cell>
          <cell r="Q167" t="str">
            <v/>
          </cell>
          <cell r="R167" t="str">
            <v/>
          </cell>
          <cell r="S167" t="str">
            <v/>
          </cell>
          <cell r="T167" t="str">
            <v/>
          </cell>
          <cell r="U167" t="str">
            <v/>
          </cell>
          <cell r="V167">
            <v>0</v>
          </cell>
          <cell r="W167" t="str">
            <v/>
          </cell>
        </row>
        <row r="168">
          <cell r="B168" t="str">
            <v>C00077_L015</v>
          </cell>
          <cell r="C168" t="str">
            <v>Baseline view of two-sided adjustments to sewerage service total capex for logging up/down</v>
          </cell>
          <cell r="D168" t="str">
            <v>£m</v>
          </cell>
          <cell r="E168" t="str">
            <v>Periodic Review 2014</v>
          </cell>
          <cell r="F168" t="str">
            <v>Run 10: Final Determinations</v>
          </cell>
          <cell r="G168" t="str">
            <v>Modelling run to set final determinations.</v>
          </cell>
          <cell r="H168" t="str">
            <v>Latest</v>
          </cell>
          <cell r="I168">
            <v>0</v>
          </cell>
          <cell r="J168">
            <v>0</v>
          </cell>
          <cell r="K168">
            <v>1.0531574427379999</v>
          </cell>
          <cell r="L168">
            <v>7.3706461579967</v>
          </cell>
          <cell r="M168">
            <v>9.0896975846510593</v>
          </cell>
          <cell r="N168">
            <v>18.856076978786799</v>
          </cell>
          <cell r="O168" t="str">
            <v/>
          </cell>
          <cell r="P168" t="str">
            <v/>
          </cell>
          <cell r="Q168" t="str">
            <v/>
          </cell>
          <cell r="R168" t="str">
            <v/>
          </cell>
          <cell r="S168" t="str">
            <v/>
          </cell>
          <cell r="T168" t="str">
            <v/>
          </cell>
          <cell r="U168" t="str">
            <v/>
          </cell>
          <cell r="V168">
            <v>36.369578164172559</v>
          </cell>
          <cell r="W168" t="str">
            <v/>
          </cell>
        </row>
        <row r="169">
          <cell r="B169" t="str">
            <v>C00073_L015</v>
          </cell>
          <cell r="C169" t="str">
            <v>Baseline view of one-sided adjustments to water service total capex for shortfalls</v>
          </cell>
          <cell r="D169" t="str">
            <v>£m</v>
          </cell>
          <cell r="E169" t="str">
            <v>Periodic Review 2014</v>
          </cell>
          <cell r="F169" t="str">
            <v>Run 10: Final Determinations</v>
          </cell>
          <cell r="G169" t="str">
            <v>Modelling run to set final determinations.</v>
          </cell>
          <cell r="H169" t="str">
            <v>Latest</v>
          </cell>
          <cell r="I169">
            <v>0</v>
          </cell>
          <cell r="J169">
            <v>0</v>
          </cell>
          <cell r="K169">
            <v>0</v>
          </cell>
          <cell r="L169">
            <v>0</v>
          </cell>
          <cell r="M169">
            <v>0</v>
          </cell>
          <cell r="N169">
            <v>0</v>
          </cell>
          <cell r="O169" t="str">
            <v/>
          </cell>
          <cell r="P169" t="str">
            <v/>
          </cell>
          <cell r="Q169" t="str">
            <v/>
          </cell>
          <cell r="R169" t="str">
            <v/>
          </cell>
          <cell r="S169" t="str">
            <v/>
          </cell>
          <cell r="T169" t="str">
            <v/>
          </cell>
          <cell r="U169" t="str">
            <v/>
          </cell>
          <cell r="V169">
            <v>0</v>
          </cell>
          <cell r="W169" t="str">
            <v/>
          </cell>
        </row>
        <row r="170">
          <cell r="B170" t="str">
            <v>C00079_L015</v>
          </cell>
          <cell r="C170" t="str">
            <v>Baseline view of one-sided adjustments to sewerage service total capex for shortfalls</v>
          </cell>
          <cell r="D170" t="str">
            <v>£m</v>
          </cell>
          <cell r="E170" t="str">
            <v>Periodic Review 2014</v>
          </cell>
          <cell r="F170" t="str">
            <v>Run 10: Final Determinations</v>
          </cell>
          <cell r="G170" t="str">
            <v>Modelling run to set final determinations.</v>
          </cell>
          <cell r="H170" t="str">
            <v>Latest</v>
          </cell>
          <cell r="I170">
            <v>0</v>
          </cell>
          <cell r="J170">
            <v>0</v>
          </cell>
          <cell r="K170">
            <v>0</v>
          </cell>
          <cell r="L170">
            <v>0</v>
          </cell>
          <cell r="M170">
            <v>0</v>
          </cell>
          <cell r="N170">
            <v>0</v>
          </cell>
          <cell r="O170" t="str">
            <v/>
          </cell>
          <cell r="P170" t="str">
            <v/>
          </cell>
          <cell r="Q170" t="str">
            <v/>
          </cell>
          <cell r="R170" t="str">
            <v/>
          </cell>
          <cell r="S170" t="str">
            <v/>
          </cell>
          <cell r="T170" t="str">
            <v/>
          </cell>
          <cell r="U170" t="str">
            <v/>
          </cell>
          <cell r="V170">
            <v>0</v>
          </cell>
          <cell r="W170" t="str">
            <v/>
          </cell>
        </row>
        <row r="171">
          <cell r="B171" t="str">
            <v>C00746_L013</v>
          </cell>
          <cell r="C171" t="str">
            <v>Enhanced reward - Water</v>
          </cell>
          <cell r="D171" t="str">
            <v>£m</v>
          </cell>
          <cell r="E171" t="str">
            <v>Periodic Review 2014</v>
          </cell>
          <cell r="F171" t="str">
            <v>Run 10: Final Determinations</v>
          </cell>
          <cell r="G171" t="str">
            <v>Modelling run to set final determinations.</v>
          </cell>
          <cell r="H171" t="str">
            <v>Latest</v>
          </cell>
          <cell r="I171" t="str">
            <v/>
          </cell>
          <cell r="J171" t="str">
            <v/>
          </cell>
          <cell r="K171" t="str">
            <v/>
          </cell>
          <cell r="L171" t="str">
            <v/>
          </cell>
          <cell r="M171" t="str">
            <v/>
          </cell>
          <cell r="N171">
            <v>5.1890000000000001</v>
          </cell>
          <cell r="O171" t="str">
            <v/>
          </cell>
          <cell r="P171" t="str">
            <v/>
          </cell>
          <cell r="Q171" t="str">
            <v/>
          </cell>
          <cell r="R171" t="str">
            <v/>
          </cell>
          <cell r="S171" t="str">
            <v/>
          </cell>
          <cell r="T171" t="str">
            <v/>
          </cell>
          <cell r="U171" t="str">
            <v/>
          </cell>
          <cell r="V171" t="str">
            <v/>
          </cell>
          <cell r="W171" t="str">
            <v/>
          </cell>
        </row>
        <row r="172">
          <cell r="B172" t="str">
            <v>C00754_L013</v>
          </cell>
          <cell r="C172" t="str">
            <v>Enhanced reward - Wastewater</v>
          </cell>
          <cell r="D172" t="str">
            <v>£m</v>
          </cell>
          <cell r="E172" t="str">
            <v>Periodic Review 2014</v>
          </cell>
          <cell r="F172" t="str">
            <v>Run 10: Final Determinations</v>
          </cell>
          <cell r="G172" t="str">
            <v>Modelling run to set final determinations.</v>
          </cell>
          <cell r="H172" t="str">
            <v>Latest</v>
          </cell>
          <cell r="I172" t="str">
            <v/>
          </cell>
          <cell r="J172" t="str">
            <v/>
          </cell>
          <cell r="K172" t="str">
            <v/>
          </cell>
          <cell r="L172" t="str">
            <v/>
          </cell>
          <cell r="M172" t="str">
            <v/>
          </cell>
          <cell r="N172">
            <v>5.1890000000000001</v>
          </cell>
          <cell r="O172" t="str">
            <v/>
          </cell>
          <cell r="P172" t="str">
            <v/>
          </cell>
          <cell r="Q172" t="str">
            <v/>
          </cell>
          <cell r="R172" t="str">
            <v/>
          </cell>
          <cell r="S172" t="str">
            <v/>
          </cell>
          <cell r="T172" t="str">
            <v/>
          </cell>
          <cell r="U172" t="str">
            <v/>
          </cell>
          <cell r="V172" t="str">
            <v/>
          </cell>
          <cell r="W172" t="str">
            <v/>
          </cell>
        </row>
        <row r="173">
          <cell r="B173" t="str">
            <v>C00748_L013</v>
          </cell>
          <cell r="C173" t="str">
            <v>Other - Water</v>
          </cell>
          <cell r="D173" t="str">
            <v>£m</v>
          </cell>
          <cell r="E173" t="str">
            <v>Periodic Review 2014</v>
          </cell>
          <cell r="F173" t="str">
            <v>Run 10: Final Determinations</v>
          </cell>
          <cell r="G173" t="str">
            <v>Modelling run to set final determinations.</v>
          </cell>
          <cell r="H173" t="str">
            <v>Latest</v>
          </cell>
          <cell r="I173" t="str">
            <v/>
          </cell>
          <cell r="J173" t="str">
            <v/>
          </cell>
          <cell r="K173" t="str">
            <v/>
          </cell>
          <cell r="L173" t="str">
            <v/>
          </cell>
          <cell r="M173" t="str">
            <v/>
          </cell>
          <cell r="N173">
            <v>0</v>
          </cell>
          <cell r="O173" t="str">
            <v/>
          </cell>
          <cell r="P173" t="str">
            <v/>
          </cell>
          <cell r="Q173" t="str">
            <v/>
          </cell>
          <cell r="R173" t="str">
            <v/>
          </cell>
          <cell r="S173" t="str">
            <v/>
          </cell>
          <cell r="T173" t="str">
            <v/>
          </cell>
          <cell r="U173" t="str">
            <v/>
          </cell>
          <cell r="V173" t="str">
            <v/>
          </cell>
          <cell r="W173" t="str">
            <v/>
          </cell>
        </row>
        <row r="174">
          <cell r="B174" t="str">
            <v>C00756_L013</v>
          </cell>
          <cell r="C174" t="str">
            <v>Other - Wastewater</v>
          </cell>
          <cell r="D174" t="str">
            <v>£m</v>
          </cell>
          <cell r="E174" t="str">
            <v>Periodic Review 2014</v>
          </cell>
          <cell r="F174" t="str">
            <v>Run 10: Final Determinations</v>
          </cell>
          <cell r="G174" t="str">
            <v>Modelling run to set final determinations.</v>
          </cell>
          <cell r="H174" t="str">
            <v>Latest</v>
          </cell>
          <cell r="I174" t="str">
            <v/>
          </cell>
          <cell r="J174" t="str">
            <v/>
          </cell>
          <cell r="K174" t="str">
            <v/>
          </cell>
          <cell r="L174" t="str">
            <v/>
          </cell>
          <cell r="M174" t="str">
            <v/>
          </cell>
          <cell r="N174">
            <v>0</v>
          </cell>
          <cell r="O174" t="str">
            <v/>
          </cell>
          <cell r="P174" t="str">
            <v/>
          </cell>
          <cell r="Q174" t="str">
            <v/>
          </cell>
          <cell r="R174" t="str">
            <v/>
          </cell>
          <cell r="S174" t="str">
            <v/>
          </cell>
          <cell r="T174" t="str">
            <v/>
          </cell>
          <cell r="U174" t="str">
            <v/>
          </cell>
          <cell r="V174" t="str">
            <v/>
          </cell>
          <cell r="W174" t="str">
            <v/>
          </cell>
        </row>
        <row r="311">
          <cell r="B311" t="str">
            <v>C00050_L020</v>
          </cell>
          <cell r="C311" t="str">
            <v>Water - SIM adjustment (+ or -) Value chosen</v>
          </cell>
          <cell r="D311" t="str">
            <v>£m</v>
          </cell>
          <cell r="E311" t="str">
            <v>Periodic Review 2014</v>
          </cell>
          <cell r="F311" t="str">
            <v>Run 10: Final Determinations</v>
          </cell>
          <cell r="G311" t="str">
            <v>Modelling run to set final determinations.</v>
          </cell>
          <cell r="H311" t="str">
            <v>Latest</v>
          </cell>
          <cell r="I311" t="str">
            <v/>
          </cell>
          <cell r="J311" t="str">
            <v/>
          </cell>
          <cell r="K311" t="str">
            <v/>
          </cell>
          <cell r="L311" t="str">
            <v/>
          </cell>
          <cell r="M311" t="str">
            <v/>
          </cell>
          <cell r="N311" t="str">
            <v/>
          </cell>
          <cell r="O311">
            <v>0</v>
          </cell>
          <cell r="P311">
            <v>0</v>
          </cell>
          <cell r="Q311">
            <v>0</v>
          </cell>
          <cell r="R311">
            <v>0</v>
          </cell>
          <cell r="S311">
            <v>0</v>
          </cell>
          <cell r="T311" t="str">
            <v/>
          </cell>
          <cell r="U311" t="str">
            <v/>
          </cell>
          <cell r="V311" t="str">
            <v/>
          </cell>
          <cell r="W311">
            <v>0</v>
          </cell>
        </row>
        <row r="312">
          <cell r="B312" t="str">
            <v>C00052_L020</v>
          </cell>
          <cell r="C312" t="str">
            <v>Water - RCM adjustment (+ or -) Value Chosen</v>
          </cell>
          <cell r="D312" t="str">
            <v>£m</v>
          </cell>
          <cell r="E312" t="str">
            <v>Periodic Review 2014</v>
          </cell>
          <cell r="F312" t="str">
            <v>Run 10: Final Determinations</v>
          </cell>
          <cell r="G312" t="str">
            <v>Modelling run to set final determinations.</v>
          </cell>
          <cell r="H312" t="str">
            <v>Latest</v>
          </cell>
          <cell r="I312" t="str">
            <v/>
          </cell>
          <cell r="J312" t="str">
            <v/>
          </cell>
          <cell r="K312" t="str">
            <v/>
          </cell>
          <cell r="L312" t="str">
            <v/>
          </cell>
          <cell r="M312" t="str">
            <v/>
          </cell>
          <cell r="N312" t="str">
            <v/>
          </cell>
          <cell r="O312">
            <v>10.1830974640903</v>
          </cell>
          <cell r="P312">
            <v>10.1830974640903</v>
          </cell>
          <cell r="Q312">
            <v>10.1830974640903</v>
          </cell>
          <cell r="R312">
            <v>10.1830974640903</v>
          </cell>
          <cell r="S312">
            <v>10.1830974640903</v>
          </cell>
          <cell r="T312" t="str">
            <v/>
          </cell>
          <cell r="U312" t="str">
            <v/>
          </cell>
          <cell r="V312" t="str">
            <v/>
          </cell>
          <cell r="W312">
            <v>50.915487320451504</v>
          </cell>
        </row>
        <row r="313">
          <cell r="B313" t="str">
            <v>BC40000_L020</v>
          </cell>
          <cell r="C313" t="str">
            <v>Water - Opex incentive allowance (+ only) Value chosen</v>
          </cell>
          <cell r="D313" t="str">
            <v>£m</v>
          </cell>
          <cell r="E313" t="str">
            <v>Periodic Review 2014</v>
          </cell>
          <cell r="F313" t="str">
            <v>Run 10: Final Determinations</v>
          </cell>
          <cell r="G313" t="str">
            <v>Modelling run to set final determinations.</v>
          </cell>
          <cell r="H313" t="str">
            <v>Latest</v>
          </cell>
          <cell r="I313" t="str">
            <v/>
          </cell>
          <cell r="J313" t="str">
            <v/>
          </cell>
          <cell r="K313" t="str">
            <v/>
          </cell>
          <cell r="L313" t="str">
            <v/>
          </cell>
          <cell r="M313" t="str">
            <v/>
          </cell>
          <cell r="N313" t="str">
            <v/>
          </cell>
          <cell r="O313">
            <v>6.11311300000001</v>
          </cell>
          <cell r="P313">
            <v>3.7273780000000198</v>
          </cell>
          <cell r="Q313">
            <v>3.7273780000000198</v>
          </cell>
          <cell r="R313">
            <v>0</v>
          </cell>
          <cell r="S313">
            <v>0</v>
          </cell>
          <cell r="T313" t="str">
            <v/>
          </cell>
          <cell r="U313" t="str">
            <v/>
          </cell>
          <cell r="V313" t="str">
            <v/>
          </cell>
          <cell r="W313">
            <v>13.56786900000005</v>
          </cell>
        </row>
        <row r="314">
          <cell r="B314" t="str">
            <v>C00054_L020</v>
          </cell>
          <cell r="C314" t="str">
            <v>Water - CIS adjustment (+ or -) Value Chosen</v>
          </cell>
          <cell r="D314" t="str">
            <v>£m</v>
          </cell>
          <cell r="E314" t="str">
            <v>Periodic Review 2014</v>
          </cell>
          <cell r="F314" t="str">
            <v>Run 10: Final Determinations</v>
          </cell>
          <cell r="G314" t="str">
            <v>Modelling run to set final determinations.</v>
          </cell>
          <cell r="H314" t="str">
            <v>Latest</v>
          </cell>
          <cell r="I314" t="str">
            <v/>
          </cell>
          <cell r="J314" t="str">
            <v/>
          </cell>
          <cell r="K314" t="str">
            <v/>
          </cell>
          <cell r="L314" t="str">
            <v/>
          </cell>
          <cell r="M314" t="str">
            <v/>
          </cell>
          <cell r="N314" t="str">
            <v/>
          </cell>
          <cell r="O314">
            <v>5.5497842933717703</v>
          </cell>
          <cell r="P314">
            <v>5.7495765279331499</v>
          </cell>
          <cell r="Q314">
            <v>5.9565612829387504</v>
          </cell>
          <cell r="R314">
            <v>0</v>
          </cell>
          <cell r="S314">
            <v>0</v>
          </cell>
          <cell r="T314" t="str">
            <v/>
          </cell>
          <cell r="U314" t="str">
            <v/>
          </cell>
          <cell r="V314" t="str">
            <v/>
          </cell>
          <cell r="W314">
            <v>17.25592210424367</v>
          </cell>
        </row>
        <row r="315">
          <cell r="B315" t="str">
            <v>C00129_L020</v>
          </cell>
          <cell r="C315" t="str">
            <v>Water - Tax refinancing benefit clawback (- only) Value Chosen</v>
          </cell>
          <cell r="D315" t="str">
            <v>£m</v>
          </cell>
          <cell r="E315" t="str">
            <v>Periodic Review 2014</v>
          </cell>
          <cell r="F315" t="str">
            <v>Run 10: Final Determinations</v>
          </cell>
          <cell r="G315" t="str">
            <v>Modelling run to set final determinations.</v>
          </cell>
          <cell r="H315" t="str">
            <v>Latest</v>
          </cell>
          <cell r="I315" t="str">
            <v/>
          </cell>
          <cell r="J315" t="str">
            <v/>
          </cell>
          <cell r="K315" t="str">
            <v/>
          </cell>
          <cell r="L315" t="str">
            <v/>
          </cell>
          <cell r="M315" t="str">
            <v/>
          </cell>
          <cell r="N315" t="str">
            <v/>
          </cell>
          <cell r="O315">
            <v>0</v>
          </cell>
          <cell r="P315">
            <v>0</v>
          </cell>
          <cell r="Q315">
            <v>0</v>
          </cell>
          <cell r="R315">
            <v>0</v>
          </cell>
          <cell r="S315">
            <v>0</v>
          </cell>
          <cell r="T315" t="str">
            <v/>
          </cell>
          <cell r="U315" t="str">
            <v/>
          </cell>
          <cell r="V315" t="str">
            <v/>
          </cell>
          <cell r="W315">
            <v>0</v>
          </cell>
        </row>
        <row r="316">
          <cell r="B316" t="str">
            <v>C00600_L020</v>
          </cell>
          <cell r="C316" t="str">
            <v>Water - Other tax adjustments (+ or -) Value Chosen</v>
          </cell>
          <cell r="D316" t="str">
            <v>£m</v>
          </cell>
          <cell r="E316" t="str">
            <v>Periodic Review 2014</v>
          </cell>
          <cell r="F316" t="str">
            <v>Run 10: Final Determinations</v>
          </cell>
          <cell r="G316" t="str">
            <v>Modelling run to set final determinations.</v>
          </cell>
          <cell r="H316" t="str">
            <v>Latest</v>
          </cell>
          <cell r="I316" t="str">
            <v/>
          </cell>
          <cell r="J316" t="str">
            <v/>
          </cell>
          <cell r="K316" t="str">
            <v/>
          </cell>
          <cell r="L316" t="str">
            <v/>
          </cell>
          <cell r="M316" t="str">
            <v/>
          </cell>
          <cell r="N316" t="str">
            <v/>
          </cell>
          <cell r="O316">
            <v>0</v>
          </cell>
          <cell r="P316">
            <v>0</v>
          </cell>
          <cell r="Q316">
            <v>0</v>
          </cell>
          <cell r="R316">
            <v>0</v>
          </cell>
          <cell r="S316">
            <v>0</v>
          </cell>
          <cell r="T316" t="str">
            <v/>
          </cell>
          <cell r="U316" t="str">
            <v/>
          </cell>
          <cell r="V316" t="str">
            <v/>
          </cell>
          <cell r="W316">
            <v>0</v>
          </cell>
        </row>
        <row r="317">
          <cell r="B317" t="str">
            <v>C00128_L020</v>
          </cell>
          <cell r="C317" t="str">
            <v>Water - Equity injection clawback (- only) Value Chosen</v>
          </cell>
          <cell r="D317" t="str">
            <v>£m</v>
          </cell>
          <cell r="E317" t="str">
            <v>Periodic Review 2014</v>
          </cell>
          <cell r="F317" t="str">
            <v>Run 10: Final Determinations</v>
          </cell>
          <cell r="G317" t="str">
            <v>Modelling run to set final determinations.</v>
          </cell>
          <cell r="H317" t="str">
            <v>Latest</v>
          </cell>
          <cell r="I317" t="str">
            <v/>
          </cell>
          <cell r="J317" t="str">
            <v/>
          </cell>
          <cell r="K317" t="str">
            <v/>
          </cell>
          <cell r="L317" t="str">
            <v/>
          </cell>
          <cell r="M317" t="str">
            <v/>
          </cell>
          <cell r="N317" t="str">
            <v/>
          </cell>
          <cell r="O317">
            <v>0</v>
          </cell>
          <cell r="P317">
            <v>0</v>
          </cell>
          <cell r="Q317">
            <v>0</v>
          </cell>
          <cell r="R317">
            <v>0</v>
          </cell>
          <cell r="S317">
            <v>0</v>
          </cell>
          <cell r="T317" t="str">
            <v/>
          </cell>
          <cell r="U317" t="str">
            <v/>
          </cell>
          <cell r="V317" t="str">
            <v/>
          </cell>
          <cell r="W317">
            <v>0</v>
          </cell>
        </row>
        <row r="318">
          <cell r="B318" t="str">
            <v>C00601_L020</v>
          </cell>
          <cell r="C318" t="str">
            <v>Water - Other adjustments (+ or -) Value Chosen</v>
          </cell>
          <cell r="D318" t="str">
            <v>£m</v>
          </cell>
          <cell r="E318" t="str">
            <v>Periodic Review 2014</v>
          </cell>
          <cell r="F318" t="str">
            <v>Run 10: Final Determinations</v>
          </cell>
          <cell r="G318" t="str">
            <v>Modelling run to set final determinations.</v>
          </cell>
          <cell r="H318" t="str">
            <v>Latest</v>
          </cell>
          <cell r="I318" t="str">
            <v/>
          </cell>
          <cell r="J318" t="str">
            <v/>
          </cell>
          <cell r="K318" t="str">
            <v/>
          </cell>
          <cell r="L318" t="str">
            <v/>
          </cell>
          <cell r="M318" t="str">
            <v/>
          </cell>
          <cell r="N318" t="str">
            <v/>
          </cell>
          <cell r="O318">
            <v>0</v>
          </cell>
          <cell r="P318">
            <v>0</v>
          </cell>
          <cell r="Q318">
            <v>0</v>
          </cell>
          <cell r="R318">
            <v>0</v>
          </cell>
          <cell r="S318">
            <v>0</v>
          </cell>
          <cell r="T318" t="str">
            <v/>
          </cell>
          <cell r="U318" t="str">
            <v/>
          </cell>
          <cell r="V318" t="str">
            <v/>
          </cell>
          <cell r="W318">
            <v>0</v>
          </cell>
        </row>
        <row r="319">
          <cell r="B319" t="str">
            <v>C00051_L020</v>
          </cell>
          <cell r="C319" t="str">
            <v>Waste - SIM adjustment (+ or -) Value Chosen</v>
          </cell>
          <cell r="D319" t="str">
            <v>£m</v>
          </cell>
          <cell r="E319" t="str">
            <v>Periodic Review 2014</v>
          </cell>
          <cell r="F319" t="str">
            <v>Run 10: Final Determinations</v>
          </cell>
          <cell r="G319" t="str">
            <v>Modelling run to set final determinations.</v>
          </cell>
          <cell r="H319" t="str">
            <v>Latest</v>
          </cell>
          <cell r="I319" t="str">
            <v/>
          </cell>
          <cell r="J319" t="str">
            <v/>
          </cell>
          <cell r="K319" t="str">
            <v/>
          </cell>
          <cell r="L319" t="str">
            <v/>
          </cell>
          <cell r="M319" t="str">
            <v/>
          </cell>
          <cell r="N319" t="str">
            <v/>
          </cell>
          <cell r="O319">
            <v>0</v>
          </cell>
          <cell r="P319">
            <v>0</v>
          </cell>
          <cell r="Q319">
            <v>0</v>
          </cell>
          <cell r="R319">
            <v>0</v>
          </cell>
          <cell r="S319">
            <v>0</v>
          </cell>
          <cell r="T319" t="str">
            <v/>
          </cell>
          <cell r="U319" t="str">
            <v/>
          </cell>
          <cell r="V319" t="str">
            <v/>
          </cell>
          <cell r="W319">
            <v>0</v>
          </cell>
        </row>
        <row r="320">
          <cell r="B320" t="str">
            <v>C00053_L020</v>
          </cell>
          <cell r="C320" t="str">
            <v>Waste - RCM adjustment (+ or -) Value Chosen</v>
          </cell>
          <cell r="D320" t="str">
            <v>£m</v>
          </cell>
          <cell r="E320" t="str">
            <v>Periodic Review 2014</v>
          </cell>
          <cell r="F320" t="str">
            <v>Run 10: Final Determinations</v>
          </cell>
          <cell r="G320" t="str">
            <v>Modelling run to set final determinations.</v>
          </cell>
          <cell r="H320" t="str">
            <v>Latest</v>
          </cell>
          <cell r="I320" t="str">
            <v/>
          </cell>
          <cell r="J320" t="str">
            <v/>
          </cell>
          <cell r="K320" t="str">
            <v/>
          </cell>
          <cell r="L320" t="str">
            <v/>
          </cell>
          <cell r="M320" t="str">
            <v/>
          </cell>
          <cell r="N320" t="str">
            <v/>
          </cell>
          <cell r="O320">
            <v>11.0211495296838</v>
          </cell>
          <cell r="P320">
            <v>11.0211495296838</v>
          </cell>
          <cell r="Q320">
            <v>11.0211495296838</v>
          </cell>
          <cell r="R320">
            <v>11.0211495296838</v>
          </cell>
          <cell r="S320">
            <v>11.0211495296838</v>
          </cell>
          <cell r="T320" t="str">
            <v/>
          </cell>
          <cell r="U320" t="str">
            <v/>
          </cell>
          <cell r="V320" t="str">
            <v/>
          </cell>
          <cell r="W320">
            <v>55.105747648418998</v>
          </cell>
        </row>
        <row r="321">
          <cell r="B321" t="str">
            <v>BC40010_L020</v>
          </cell>
          <cell r="C321" t="str">
            <v>Waste - Opex incentive allowance (+ only) Value Chosen</v>
          </cell>
          <cell r="D321" t="str">
            <v>£m</v>
          </cell>
          <cell r="E321" t="str">
            <v>Periodic Review 2014</v>
          </cell>
          <cell r="F321" t="str">
            <v>Run 10: Final Determinations</v>
          </cell>
          <cell r="G321" t="str">
            <v>Modelling run to set final determinations.</v>
          </cell>
          <cell r="H321" t="str">
            <v>Latest</v>
          </cell>
          <cell r="I321" t="str">
            <v/>
          </cell>
          <cell r="J321" t="str">
            <v/>
          </cell>
          <cell r="K321" t="str">
            <v/>
          </cell>
          <cell r="L321" t="str">
            <v/>
          </cell>
          <cell r="M321" t="str">
            <v/>
          </cell>
          <cell r="N321" t="str">
            <v/>
          </cell>
          <cell r="O321">
            <v>0</v>
          </cell>
          <cell r="P321">
            <v>0</v>
          </cell>
          <cell r="Q321">
            <v>0</v>
          </cell>
          <cell r="R321">
            <v>0</v>
          </cell>
          <cell r="S321">
            <v>0</v>
          </cell>
          <cell r="T321" t="str">
            <v/>
          </cell>
          <cell r="U321" t="str">
            <v/>
          </cell>
          <cell r="V321" t="str">
            <v/>
          </cell>
          <cell r="W321">
            <v>0</v>
          </cell>
        </row>
        <row r="322">
          <cell r="B322" t="str">
            <v>C00055_L020</v>
          </cell>
          <cell r="C322" t="str">
            <v>Waste - CIS adjustment (+ or -) Value Chosen</v>
          </cell>
          <cell r="D322" t="str">
            <v>£m</v>
          </cell>
          <cell r="E322" t="str">
            <v>Periodic Review 2014</v>
          </cell>
          <cell r="F322" t="str">
            <v>Run 10: Final Determinations</v>
          </cell>
          <cell r="G322" t="str">
            <v>Modelling run to set final determinations.</v>
          </cell>
          <cell r="H322" t="str">
            <v>Latest</v>
          </cell>
          <cell r="I322" t="str">
            <v/>
          </cell>
          <cell r="J322" t="str">
            <v/>
          </cell>
          <cell r="K322" t="str">
            <v/>
          </cell>
          <cell r="L322" t="str">
            <v/>
          </cell>
          <cell r="M322" t="str">
            <v/>
          </cell>
          <cell r="N322" t="str">
            <v/>
          </cell>
          <cell r="O322">
            <v>2.38227427369447</v>
          </cell>
          <cell r="P322">
            <v>2.4680361475474699</v>
          </cell>
          <cell r="Q322">
            <v>2.5568854488591799</v>
          </cell>
          <cell r="R322">
            <v>0</v>
          </cell>
          <cell r="S322">
            <v>0</v>
          </cell>
          <cell r="T322" t="str">
            <v/>
          </cell>
          <cell r="U322" t="str">
            <v/>
          </cell>
          <cell r="V322" t="str">
            <v/>
          </cell>
          <cell r="W322">
            <v>7.4071958701011198</v>
          </cell>
        </row>
        <row r="323">
          <cell r="B323" t="str">
            <v>C00132_L020</v>
          </cell>
          <cell r="C323" t="str">
            <v>Waste - Tax refinancing benefit clawback (- only) Value Chosen</v>
          </cell>
          <cell r="D323" t="str">
            <v>£m</v>
          </cell>
          <cell r="E323" t="str">
            <v>Periodic Review 2014</v>
          </cell>
          <cell r="F323" t="str">
            <v>Run 10: Final Determinations</v>
          </cell>
          <cell r="G323" t="str">
            <v>Modelling run to set final determinations.</v>
          </cell>
          <cell r="H323" t="str">
            <v>Latest</v>
          </cell>
          <cell r="I323" t="str">
            <v/>
          </cell>
          <cell r="J323" t="str">
            <v/>
          </cell>
          <cell r="K323" t="str">
            <v/>
          </cell>
          <cell r="L323" t="str">
            <v/>
          </cell>
          <cell r="M323" t="str">
            <v/>
          </cell>
          <cell r="N323" t="str">
            <v/>
          </cell>
          <cell r="O323">
            <v>0</v>
          </cell>
          <cell r="P323">
            <v>0</v>
          </cell>
          <cell r="Q323">
            <v>0</v>
          </cell>
          <cell r="R323">
            <v>0</v>
          </cell>
          <cell r="S323">
            <v>0</v>
          </cell>
          <cell r="T323" t="str">
            <v/>
          </cell>
          <cell r="U323" t="str">
            <v/>
          </cell>
          <cell r="V323" t="str">
            <v/>
          </cell>
          <cell r="W323">
            <v>0</v>
          </cell>
        </row>
        <row r="324">
          <cell r="B324" t="str">
            <v>C00602_L020</v>
          </cell>
          <cell r="C324" t="str">
            <v>Waste - Other tax adjustments (+ or -) Value Chosen</v>
          </cell>
          <cell r="D324" t="str">
            <v>£m</v>
          </cell>
          <cell r="E324" t="str">
            <v>Periodic Review 2014</v>
          </cell>
          <cell r="F324" t="str">
            <v>Run 10: Final Determinations</v>
          </cell>
          <cell r="G324" t="str">
            <v>Modelling run to set final determinations.</v>
          </cell>
          <cell r="H324" t="str">
            <v>Latest</v>
          </cell>
          <cell r="I324" t="str">
            <v/>
          </cell>
          <cell r="J324" t="str">
            <v/>
          </cell>
          <cell r="K324" t="str">
            <v/>
          </cell>
          <cell r="L324" t="str">
            <v/>
          </cell>
          <cell r="M324" t="str">
            <v/>
          </cell>
          <cell r="N324" t="str">
            <v/>
          </cell>
          <cell r="O324">
            <v>0</v>
          </cell>
          <cell r="P324">
            <v>0</v>
          </cell>
          <cell r="Q324">
            <v>0</v>
          </cell>
          <cell r="R324">
            <v>0</v>
          </cell>
          <cell r="S324">
            <v>0</v>
          </cell>
          <cell r="T324" t="str">
            <v/>
          </cell>
          <cell r="U324" t="str">
            <v/>
          </cell>
          <cell r="V324" t="str">
            <v/>
          </cell>
          <cell r="W324">
            <v>0</v>
          </cell>
        </row>
        <row r="325">
          <cell r="B325" t="str">
            <v>C00131_L020</v>
          </cell>
          <cell r="C325" t="str">
            <v>Waste - Equity injection clawback adjustment (+ or -) Value Chosen</v>
          </cell>
          <cell r="D325" t="str">
            <v>£m</v>
          </cell>
          <cell r="E325" t="str">
            <v>Periodic Review 2014</v>
          </cell>
          <cell r="F325" t="str">
            <v>Run 10: Final Determinations</v>
          </cell>
          <cell r="G325" t="str">
            <v>Modelling run to set final determinations.</v>
          </cell>
          <cell r="H325" t="str">
            <v>Latest</v>
          </cell>
          <cell r="I325" t="str">
            <v/>
          </cell>
          <cell r="J325" t="str">
            <v/>
          </cell>
          <cell r="K325" t="str">
            <v/>
          </cell>
          <cell r="L325" t="str">
            <v/>
          </cell>
          <cell r="M325" t="str">
            <v/>
          </cell>
          <cell r="N325" t="str">
            <v/>
          </cell>
          <cell r="O325">
            <v>0</v>
          </cell>
          <cell r="P325">
            <v>0</v>
          </cell>
          <cell r="Q325">
            <v>0</v>
          </cell>
          <cell r="R325">
            <v>0</v>
          </cell>
          <cell r="S325">
            <v>0</v>
          </cell>
          <cell r="T325" t="str">
            <v/>
          </cell>
          <cell r="U325" t="str">
            <v/>
          </cell>
          <cell r="V325" t="str">
            <v/>
          </cell>
          <cell r="W325">
            <v>0</v>
          </cell>
        </row>
        <row r="326">
          <cell r="B326" t="str">
            <v>C00603_L020</v>
          </cell>
          <cell r="C326" t="str">
            <v>Waste - Other adjustments (+ or -) Value Chosen</v>
          </cell>
          <cell r="D326" t="str">
            <v>£m</v>
          </cell>
          <cell r="E326" t="str">
            <v>Periodic Review 2014</v>
          </cell>
          <cell r="F326" t="str">
            <v>Run 10: Final Determinations</v>
          </cell>
          <cell r="G326" t="str">
            <v>Modelling run to set final determinations.</v>
          </cell>
          <cell r="H326" t="str">
            <v>Latest</v>
          </cell>
          <cell r="I326" t="str">
            <v/>
          </cell>
          <cell r="J326" t="str">
            <v/>
          </cell>
          <cell r="K326" t="str">
            <v/>
          </cell>
          <cell r="L326" t="str">
            <v/>
          </cell>
          <cell r="M326" t="str">
            <v/>
          </cell>
          <cell r="N326" t="str">
            <v/>
          </cell>
          <cell r="O326">
            <v>0</v>
          </cell>
          <cell r="P326">
            <v>0</v>
          </cell>
          <cell r="Q326">
            <v>0</v>
          </cell>
          <cell r="R326">
            <v>0</v>
          </cell>
          <cell r="S326">
            <v>0</v>
          </cell>
          <cell r="T326" t="str">
            <v/>
          </cell>
          <cell r="U326" t="str">
            <v/>
          </cell>
          <cell r="V326" t="str">
            <v/>
          </cell>
          <cell r="W326">
            <v>0</v>
          </cell>
        </row>
        <row r="327">
          <cell r="B327" t="str">
            <v>C00572_L012</v>
          </cell>
          <cell r="C327" t="str">
            <v>Water: Ex post RCV adjustment (2012-13 prices)</v>
          </cell>
          <cell r="D327" t="str">
            <v>£m</v>
          </cell>
          <cell r="E327" t="str">
            <v>Periodic Review 2014</v>
          </cell>
          <cell r="F327" t="str">
            <v>Run 10: Final Determinations</v>
          </cell>
          <cell r="G327" t="str">
            <v>Modelling run to set final determinations.</v>
          </cell>
          <cell r="H327" t="str">
            <v>Latest</v>
          </cell>
          <cell r="I327" t="str">
            <v/>
          </cell>
          <cell r="J327" t="str">
            <v/>
          </cell>
          <cell r="K327" t="str">
            <v/>
          </cell>
          <cell r="L327" t="str">
            <v/>
          </cell>
          <cell r="M327" t="str">
            <v/>
          </cell>
          <cell r="N327" t="str">
            <v/>
          </cell>
          <cell r="O327" t="str">
            <v/>
          </cell>
          <cell r="P327" t="str">
            <v/>
          </cell>
          <cell r="Q327" t="str">
            <v/>
          </cell>
          <cell r="R327" t="str">
            <v/>
          </cell>
          <cell r="S327" t="str">
            <v/>
          </cell>
          <cell r="T327">
            <v>-109.186324104119</v>
          </cell>
          <cell r="U327" t="str">
            <v/>
          </cell>
          <cell r="V327">
            <v>-109.186324104119</v>
          </cell>
          <cell r="W327" t="str">
            <v/>
          </cell>
        </row>
        <row r="328">
          <cell r="B328" t="str">
            <v>C00579_L012</v>
          </cell>
          <cell r="C328" t="str">
            <v>Sewerage: Ex post RCV adjustment (2012-13 prices)</v>
          </cell>
          <cell r="D328" t="str">
            <v>£m</v>
          </cell>
          <cell r="E328" t="str">
            <v>Periodic Review 2014</v>
          </cell>
          <cell r="F328" t="str">
            <v>Run 10: Final Determinations</v>
          </cell>
          <cell r="G328" t="str">
            <v>Modelling run to set final determinations.</v>
          </cell>
          <cell r="H328" t="str">
            <v>Latest</v>
          </cell>
          <cell r="I328" t="str">
            <v/>
          </cell>
          <cell r="J328" t="str">
            <v/>
          </cell>
          <cell r="K328" t="str">
            <v/>
          </cell>
          <cell r="L328" t="str">
            <v/>
          </cell>
          <cell r="M328" t="str">
            <v/>
          </cell>
          <cell r="N328" t="str">
            <v/>
          </cell>
          <cell r="O328" t="str">
            <v/>
          </cell>
          <cell r="P328" t="str">
            <v/>
          </cell>
          <cell r="Q328" t="str">
            <v/>
          </cell>
          <cell r="R328" t="str">
            <v/>
          </cell>
          <cell r="S328" t="str">
            <v/>
          </cell>
          <cell r="T328">
            <v>-176.94600551720899</v>
          </cell>
          <cell r="U328" t="str">
            <v/>
          </cell>
          <cell r="V328">
            <v>-176.94600551720899</v>
          </cell>
          <cell r="W328" t="str">
            <v/>
          </cell>
        </row>
        <row r="329">
          <cell r="B329" t="str">
            <v>C00720_L015</v>
          </cell>
          <cell r="C329" t="str">
            <v>Baseline view of one-sided adjustments to water service total capex for shortfalls relating to serviceability</v>
          </cell>
          <cell r="D329" t="str">
            <v>£m</v>
          </cell>
          <cell r="E329" t="str">
            <v>Periodic Review 2014</v>
          </cell>
          <cell r="F329" t="str">
            <v>Run 10: Final Determinations</v>
          </cell>
          <cell r="G329" t="str">
            <v>Modelling run to set final determinations.</v>
          </cell>
          <cell r="H329" t="str">
            <v>Latest</v>
          </cell>
          <cell r="I329">
            <v>0</v>
          </cell>
          <cell r="J329">
            <v>0</v>
          </cell>
          <cell r="K329">
            <v>0</v>
          </cell>
          <cell r="L329">
            <v>0</v>
          </cell>
          <cell r="M329">
            <v>0</v>
          </cell>
          <cell r="N329">
            <v>0</v>
          </cell>
          <cell r="O329" t="str">
            <v/>
          </cell>
          <cell r="P329" t="str">
            <v/>
          </cell>
          <cell r="Q329" t="str">
            <v/>
          </cell>
          <cell r="R329" t="str">
            <v/>
          </cell>
          <cell r="S329" t="str">
            <v/>
          </cell>
          <cell r="T329" t="str">
            <v/>
          </cell>
          <cell r="U329" t="str">
            <v/>
          </cell>
          <cell r="V329">
            <v>0</v>
          </cell>
          <cell r="W329" t="str">
            <v/>
          </cell>
        </row>
        <row r="330">
          <cell r="B330" t="str">
            <v>C00721_L015</v>
          </cell>
          <cell r="C330" t="str">
            <v>Baseline view of one-sided adjustments to sewerage service total capex for shortfalls relating to serviceability</v>
          </cell>
          <cell r="D330" t="str">
            <v>£m</v>
          </cell>
          <cell r="E330" t="str">
            <v>Periodic Review 2014</v>
          </cell>
          <cell r="F330" t="str">
            <v>Run 10: Final Determinations</v>
          </cell>
          <cell r="G330" t="str">
            <v>Modelling run to set final determinations.</v>
          </cell>
          <cell r="H330" t="str">
            <v>Latest</v>
          </cell>
          <cell r="I330">
            <v>0</v>
          </cell>
          <cell r="J330">
            <v>0</v>
          </cell>
          <cell r="K330">
            <v>0</v>
          </cell>
          <cell r="L330">
            <v>0</v>
          </cell>
          <cell r="M330">
            <v>0</v>
          </cell>
          <cell r="N330">
            <v>0</v>
          </cell>
          <cell r="O330" t="str">
            <v/>
          </cell>
          <cell r="P330" t="str">
            <v/>
          </cell>
          <cell r="Q330" t="str">
            <v/>
          </cell>
          <cell r="R330" t="str">
            <v/>
          </cell>
          <cell r="S330" t="str">
            <v/>
          </cell>
          <cell r="T330" t="str">
            <v/>
          </cell>
          <cell r="U330" t="str">
            <v/>
          </cell>
          <cell r="V330">
            <v>0</v>
          </cell>
          <cell r="W330" t="str">
            <v/>
          </cell>
        </row>
        <row r="331">
          <cell r="B331" t="str">
            <v>C00743_L013</v>
          </cell>
          <cell r="C331" t="str">
            <v>Land sales - Water</v>
          </cell>
          <cell r="D331" t="str">
            <v>£m</v>
          </cell>
          <cell r="E331" t="str">
            <v>Periodic Review 2014</v>
          </cell>
          <cell r="F331" t="str">
            <v>Run 10: Final Determinations</v>
          </cell>
          <cell r="G331" t="str">
            <v>Modelling run to set final determinations.</v>
          </cell>
          <cell r="H331" t="str">
            <v>Latest</v>
          </cell>
          <cell r="I331" t="str">
            <v/>
          </cell>
          <cell r="J331" t="str">
            <v/>
          </cell>
          <cell r="K331" t="str">
            <v/>
          </cell>
          <cell r="L331" t="str">
            <v/>
          </cell>
          <cell r="M331" t="str">
            <v/>
          </cell>
          <cell r="N331">
            <v>-1.28455617697868</v>
          </cell>
          <cell r="O331" t="str">
            <v/>
          </cell>
          <cell r="P331" t="str">
            <v/>
          </cell>
          <cell r="Q331" t="str">
            <v/>
          </cell>
          <cell r="R331" t="str">
            <v/>
          </cell>
          <cell r="S331" t="str">
            <v/>
          </cell>
          <cell r="T331" t="str">
            <v/>
          </cell>
          <cell r="U331" t="str">
            <v/>
          </cell>
          <cell r="V331" t="str">
            <v/>
          </cell>
          <cell r="W331" t="str">
            <v/>
          </cell>
        </row>
        <row r="332">
          <cell r="B332" t="str">
            <v>C00751_L013</v>
          </cell>
          <cell r="C332" t="str">
            <v>Land sales - Wastewater</v>
          </cell>
          <cell r="D332" t="str">
            <v>£m</v>
          </cell>
          <cell r="E332" t="str">
            <v>Periodic Review 2014</v>
          </cell>
          <cell r="F332" t="str">
            <v>Run 10: Final Determinations</v>
          </cell>
          <cell r="G332" t="str">
            <v>Modelling run to set final determinations.</v>
          </cell>
          <cell r="H332" t="str">
            <v>Latest</v>
          </cell>
          <cell r="I332" t="str">
            <v/>
          </cell>
          <cell r="J332" t="str">
            <v/>
          </cell>
          <cell r="K332" t="str">
            <v/>
          </cell>
          <cell r="L332" t="str">
            <v/>
          </cell>
          <cell r="M332" t="str">
            <v/>
          </cell>
          <cell r="N332">
            <v>-1.79719561237629</v>
          </cell>
          <cell r="O332" t="str">
            <v/>
          </cell>
          <cell r="P332" t="str">
            <v/>
          </cell>
          <cell r="Q332" t="str">
            <v/>
          </cell>
          <cell r="R332" t="str">
            <v/>
          </cell>
          <cell r="S332" t="str">
            <v/>
          </cell>
          <cell r="T332" t="str">
            <v/>
          </cell>
          <cell r="U332" t="str">
            <v/>
          </cell>
          <cell r="V332" t="str">
            <v/>
          </cell>
          <cell r="W332" t="str">
            <v/>
          </cell>
        </row>
        <row r="333">
          <cell r="B333" t="str">
            <v>C00744_L013</v>
          </cell>
          <cell r="C333" t="str">
            <v>2009-10 outperformance - Water</v>
          </cell>
          <cell r="D333" t="str">
            <v>£m</v>
          </cell>
          <cell r="E333" t="str">
            <v>Periodic Review 2014</v>
          </cell>
          <cell r="F333" t="str">
            <v>Run 10: Final Determinations</v>
          </cell>
          <cell r="G333" t="str">
            <v>Modelling run to set final determinations.</v>
          </cell>
          <cell r="H333" t="str">
            <v>Latest</v>
          </cell>
          <cell r="I333" t="str">
            <v/>
          </cell>
          <cell r="J333" t="str">
            <v/>
          </cell>
          <cell r="K333" t="str">
            <v/>
          </cell>
          <cell r="L333" t="str">
            <v/>
          </cell>
          <cell r="M333" t="str">
            <v/>
          </cell>
          <cell r="N333">
            <v>2.32295823797996</v>
          </cell>
          <cell r="O333" t="str">
            <v/>
          </cell>
          <cell r="P333" t="str">
            <v/>
          </cell>
          <cell r="Q333" t="str">
            <v/>
          </cell>
          <cell r="R333" t="str">
            <v/>
          </cell>
          <cell r="S333" t="str">
            <v/>
          </cell>
          <cell r="T333" t="str">
            <v/>
          </cell>
          <cell r="U333" t="str">
            <v/>
          </cell>
          <cell r="V333" t="str">
            <v/>
          </cell>
          <cell r="W333" t="str">
            <v/>
          </cell>
        </row>
        <row r="334">
          <cell r="B334" t="str">
            <v>C00752_L013</v>
          </cell>
          <cell r="C334" t="str">
            <v>2009-10 outperformance - Wastewater</v>
          </cell>
          <cell r="D334" t="str">
            <v>£m</v>
          </cell>
          <cell r="E334" t="str">
            <v>Periodic Review 2014</v>
          </cell>
          <cell r="F334" t="str">
            <v>Run 10: Final Determinations</v>
          </cell>
          <cell r="G334" t="str">
            <v>Modelling run to set final determinations.</v>
          </cell>
          <cell r="H334" t="str">
            <v>Latest</v>
          </cell>
          <cell r="I334" t="str">
            <v/>
          </cell>
          <cell r="J334" t="str">
            <v/>
          </cell>
          <cell r="K334" t="str">
            <v/>
          </cell>
          <cell r="L334" t="str">
            <v/>
          </cell>
          <cell r="M334" t="str">
            <v/>
          </cell>
          <cell r="N334">
            <v>-16.751507989938101</v>
          </cell>
          <cell r="O334" t="str">
            <v/>
          </cell>
          <cell r="P334" t="str">
            <v/>
          </cell>
          <cell r="Q334" t="str">
            <v/>
          </cell>
          <cell r="R334" t="str">
            <v/>
          </cell>
          <cell r="S334" t="str">
            <v/>
          </cell>
          <cell r="T334" t="str">
            <v/>
          </cell>
          <cell r="U334" t="str">
            <v/>
          </cell>
          <cell r="V334" t="str">
            <v/>
          </cell>
          <cell r="W334" t="str">
            <v/>
          </cell>
        </row>
        <row r="335">
          <cell r="B335" t="str">
            <v>C00060_L014</v>
          </cell>
          <cell r="C335" t="str">
            <v>Baseline view of two-sided adjustments for water overlap capex programme</v>
          </cell>
          <cell r="D335" t="str">
            <v>£m</v>
          </cell>
          <cell r="E335" t="str">
            <v>Periodic Review 2014</v>
          </cell>
          <cell r="F335" t="str">
            <v>Run 10: Final Determinations</v>
          </cell>
          <cell r="G335" t="str">
            <v>Modelling run to set final determinations.</v>
          </cell>
          <cell r="H335" t="str">
            <v>Latest</v>
          </cell>
          <cell r="I335" t="str">
            <v/>
          </cell>
          <cell r="J335">
            <v>0</v>
          </cell>
          <cell r="K335">
            <v>0</v>
          </cell>
          <cell r="L335">
            <v>0</v>
          </cell>
          <cell r="M335">
            <v>0</v>
          </cell>
          <cell r="N335">
            <v>0</v>
          </cell>
          <cell r="O335" t="str">
            <v/>
          </cell>
          <cell r="P335" t="str">
            <v/>
          </cell>
          <cell r="Q335" t="str">
            <v/>
          </cell>
          <cell r="R335" t="str">
            <v/>
          </cell>
          <cell r="S335" t="str">
            <v/>
          </cell>
          <cell r="T335" t="str">
            <v/>
          </cell>
          <cell r="U335" t="str">
            <v/>
          </cell>
          <cell r="V335">
            <v>0</v>
          </cell>
          <cell r="W335" t="str">
            <v/>
          </cell>
        </row>
        <row r="336">
          <cell r="B336" t="str">
            <v>C00064_L014</v>
          </cell>
          <cell r="C336" t="str">
            <v>Baseline view of two-sided adjustments for sewerage overlap capex programme</v>
          </cell>
          <cell r="D336" t="str">
            <v>£m</v>
          </cell>
          <cell r="E336" t="str">
            <v>Periodic Review 2014</v>
          </cell>
          <cell r="F336" t="str">
            <v>Run 10: Final Determinations</v>
          </cell>
          <cell r="G336" t="str">
            <v>Modelling run to set final determinations.</v>
          </cell>
          <cell r="H336" t="str">
            <v>Latest</v>
          </cell>
          <cell r="I336" t="str">
            <v/>
          </cell>
          <cell r="J336">
            <v>0</v>
          </cell>
          <cell r="K336">
            <v>0</v>
          </cell>
          <cell r="L336">
            <v>0</v>
          </cell>
          <cell r="M336">
            <v>0</v>
          </cell>
          <cell r="N336">
            <v>0</v>
          </cell>
          <cell r="O336" t="str">
            <v/>
          </cell>
          <cell r="P336" t="str">
            <v/>
          </cell>
          <cell r="Q336" t="str">
            <v/>
          </cell>
          <cell r="R336" t="str">
            <v/>
          </cell>
          <cell r="S336" t="str">
            <v/>
          </cell>
          <cell r="T336" t="str">
            <v/>
          </cell>
          <cell r="U336" t="str">
            <v/>
          </cell>
          <cell r="V336">
            <v>0</v>
          </cell>
          <cell r="W336" t="str">
            <v/>
          </cell>
        </row>
        <row r="337">
          <cell r="B337" t="str">
            <v>C00071_L015</v>
          </cell>
          <cell r="C337" t="str">
            <v>Baseline view of two-sided adjustments to water service total capex for logging up/down</v>
          </cell>
          <cell r="D337" t="str">
            <v>£m</v>
          </cell>
          <cell r="E337" t="str">
            <v>Periodic Review 2014</v>
          </cell>
          <cell r="F337" t="str">
            <v>Run 10: Final Determinations</v>
          </cell>
          <cell r="G337" t="str">
            <v>Modelling run to set final determinations.</v>
          </cell>
          <cell r="H337" t="str">
            <v>Latest</v>
          </cell>
          <cell r="I337">
            <v>0</v>
          </cell>
          <cell r="J337">
            <v>0</v>
          </cell>
          <cell r="K337">
            <v>0</v>
          </cell>
          <cell r="L337">
            <v>0</v>
          </cell>
          <cell r="M337">
            <v>0</v>
          </cell>
          <cell r="N337">
            <v>0</v>
          </cell>
          <cell r="O337" t="str">
            <v/>
          </cell>
          <cell r="P337" t="str">
            <v/>
          </cell>
          <cell r="Q337" t="str">
            <v/>
          </cell>
          <cell r="R337" t="str">
            <v/>
          </cell>
          <cell r="S337" t="str">
            <v/>
          </cell>
          <cell r="T337" t="str">
            <v/>
          </cell>
          <cell r="U337" t="str">
            <v/>
          </cell>
          <cell r="V337">
            <v>0</v>
          </cell>
          <cell r="W337" t="str">
            <v/>
          </cell>
        </row>
        <row r="338">
          <cell r="B338" t="str">
            <v>C00077_L015</v>
          </cell>
          <cell r="C338" t="str">
            <v>Baseline view of two-sided adjustments to sewerage service total capex for logging up/down</v>
          </cell>
          <cell r="D338" t="str">
            <v>£m</v>
          </cell>
          <cell r="E338" t="str">
            <v>Periodic Review 2014</v>
          </cell>
          <cell r="F338" t="str">
            <v>Run 10: Final Determinations</v>
          </cell>
          <cell r="G338" t="str">
            <v>Modelling run to set final determinations.</v>
          </cell>
          <cell r="H338" t="str">
            <v>Latest</v>
          </cell>
          <cell r="I338">
            <v>0</v>
          </cell>
          <cell r="J338">
            <v>-4.8387885136032001</v>
          </cell>
          <cell r="K338">
            <v>-6.8964079623684498</v>
          </cell>
          <cell r="L338">
            <v>-13.900015398453901</v>
          </cell>
          <cell r="M338">
            <v>1.7503720419416999</v>
          </cell>
          <cell r="N338">
            <v>9.9067304286329207</v>
          </cell>
          <cell r="O338" t="str">
            <v/>
          </cell>
          <cell r="P338" t="str">
            <v/>
          </cell>
          <cell r="Q338" t="str">
            <v/>
          </cell>
          <cell r="R338" t="str">
            <v/>
          </cell>
          <cell r="S338" t="str">
            <v/>
          </cell>
          <cell r="T338" t="str">
            <v/>
          </cell>
          <cell r="U338" t="str">
            <v/>
          </cell>
          <cell r="V338">
            <v>-13.978109403850931</v>
          </cell>
          <cell r="W338" t="str">
            <v/>
          </cell>
        </row>
        <row r="339">
          <cell r="B339" t="str">
            <v>C00073_L015</v>
          </cell>
          <cell r="C339" t="str">
            <v>Baseline view of one-sided adjustments to water service total capex for shortfalls</v>
          </cell>
          <cell r="D339" t="str">
            <v>£m</v>
          </cell>
          <cell r="E339" t="str">
            <v>Periodic Review 2014</v>
          </cell>
          <cell r="F339" t="str">
            <v>Run 10: Final Determinations</v>
          </cell>
          <cell r="G339" t="str">
            <v>Modelling run to set final determinations.</v>
          </cell>
          <cell r="H339" t="str">
            <v>Latest</v>
          </cell>
          <cell r="I339">
            <v>0</v>
          </cell>
          <cell r="J339">
            <v>0</v>
          </cell>
          <cell r="K339">
            <v>0</v>
          </cell>
          <cell r="L339">
            <v>0</v>
          </cell>
          <cell r="M339">
            <v>0</v>
          </cell>
          <cell r="N339">
            <v>0</v>
          </cell>
          <cell r="O339" t="str">
            <v/>
          </cell>
          <cell r="P339" t="str">
            <v/>
          </cell>
          <cell r="Q339" t="str">
            <v/>
          </cell>
          <cell r="R339" t="str">
            <v/>
          </cell>
          <cell r="S339" t="str">
            <v/>
          </cell>
          <cell r="T339" t="str">
            <v/>
          </cell>
          <cell r="U339" t="str">
            <v/>
          </cell>
          <cell r="V339">
            <v>0</v>
          </cell>
          <cell r="W339" t="str">
            <v/>
          </cell>
        </row>
        <row r="340">
          <cell r="B340" t="str">
            <v>C00079_L015</v>
          </cell>
          <cell r="C340" t="str">
            <v>Baseline view of one-sided adjustments to sewerage service total capex for shortfalls</v>
          </cell>
          <cell r="D340" t="str">
            <v>£m</v>
          </cell>
          <cell r="E340" t="str">
            <v>Periodic Review 2014</v>
          </cell>
          <cell r="F340" t="str">
            <v>Run 10: Final Determinations</v>
          </cell>
          <cell r="G340" t="str">
            <v>Modelling run to set final determinations.</v>
          </cell>
          <cell r="H340" t="str">
            <v>Latest</v>
          </cell>
          <cell r="I340">
            <v>0</v>
          </cell>
          <cell r="J340">
            <v>0</v>
          </cell>
          <cell r="K340">
            <v>0</v>
          </cell>
          <cell r="L340">
            <v>0</v>
          </cell>
          <cell r="M340">
            <v>0</v>
          </cell>
          <cell r="N340">
            <v>-3.60163591637891</v>
          </cell>
          <cell r="O340" t="str">
            <v/>
          </cell>
          <cell r="P340" t="str">
            <v/>
          </cell>
          <cell r="Q340" t="str">
            <v/>
          </cell>
          <cell r="R340" t="str">
            <v/>
          </cell>
          <cell r="S340" t="str">
            <v/>
          </cell>
          <cell r="T340" t="str">
            <v/>
          </cell>
          <cell r="U340" t="str">
            <v/>
          </cell>
          <cell r="V340">
            <v>-3.60163591637891</v>
          </cell>
          <cell r="W340" t="str">
            <v/>
          </cell>
        </row>
        <row r="341">
          <cell r="B341" t="str">
            <v>C00746_L013</v>
          </cell>
          <cell r="C341" t="str">
            <v>Enhanced reward - Water</v>
          </cell>
          <cell r="D341" t="str">
            <v>£m</v>
          </cell>
          <cell r="E341" t="str">
            <v>Periodic Review 2014</v>
          </cell>
          <cell r="F341" t="str">
            <v>Run 10: Final Determinations</v>
          </cell>
          <cell r="G341" t="str">
            <v>Modelling run to set final determinations.</v>
          </cell>
          <cell r="H341" t="str">
            <v>Latest</v>
          </cell>
          <cell r="I341" t="str">
            <v/>
          </cell>
          <cell r="J341" t="str">
            <v/>
          </cell>
          <cell r="K341" t="str">
            <v/>
          </cell>
          <cell r="L341" t="str">
            <v/>
          </cell>
          <cell r="M341" t="str">
            <v/>
          </cell>
          <cell r="N341">
            <v>0</v>
          </cell>
          <cell r="O341" t="str">
            <v/>
          </cell>
          <cell r="P341" t="str">
            <v/>
          </cell>
          <cell r="Q341" t="str">
            <v/>
          </cell>
          <cell r="R341" t="str">
            <v/>
          </cell>
          <cell r="S341" t="str">
            <v/>
          </cell>
          <cell r="T341" t="str">
            <v/>
          </cell>
          <cell r="U341" t="str">
            <v/>
          </cell>
          <cell r="V341" t="str">
            <v/>
          </cell>
          <cell r="W341" t="str">
            <v/>
          </cell>
        </row>
        <row r="342">
          <cell r="B342" t="str">
            <v>C00754_L013</v>
          </cell>
          <cell r="C342" t="str">
            <v>Enhanced reward - Wastewater</v>
          </cell>
          <cell r="D342" t="str">
            <v>£m</v>
          </cell>
          <cell r="E342" t="str">
            <v>Periodic Review 2014</v>
          </cell>
          <cell r="F342" t="str">
            <v>Run 10: Final Determinations</v>
          </cell>
          <cell r="G342" t="str">
            <v>Modelling run to set final determinations.</v>
          </cell>
          <cell r="H342" t="str">
            <v>Latest</v>
          </cell>
          <cell r="I342" t="str">
            <v/>
          </cell>
          <cell r="J342" t="str">
            <v/>
          </cell>
          <cell r="K342" t="str">
            <v/>
          </cell>
          <cell r="L342" t="str">
            <v/>
          </cell>
          <cell r="M342" t="str">
            <v/>
          </cell>
          <cell r="N342">
            <v>0</v>
          </cell>
          <cell r="O342" t="str">
            <v/>
          </cell>
          <cell r="P342" t="str">
            <v/>
          </cell>
          <cell r="Q342" t="str">
            <v/>
          </cell>
          <cell r="R342" t="str">
            <v/>
          </cell>
          <cell r="S342" t="str">
            <v/>
          </cell>
          <cell r="T342" t="str">
            <v/>
          </cell>
          <cell r="U342" t="str">
            <v/>
          </cell>
          <cell r="V342" t="str">
            <v/>
          </cell>
          <cell r="W342" t="str">
            <v/>
          </cell>
        </row>
        <row r="343">
          <cell r="B343" t="str">
            <v>C00748_L013</v>
          </cell>
          <cell r="C343" t="str">
            <v>Other - Water</v>
          </cell>
          <cell r="D343" t="str">
            <v>£m</v>
          </cell>
          <cell r="E343" t="str">
            <v>Periodic Review 2014</v>
          </cell>
          <cell r="F343" t="str">
            <v>Run 10: Final Determinations</v>
          </cell>
          <cell r="G343" t="str">
            <v>Modelling run to set final determinations.</v>
          </cell>
          <cell r="H343" t="str">
            <v>Latest</v>
          </cell>
          <cell r="I343" t="str">
            <v/>
          </cell>
          <cell r="J343" t="str">
            <v/>
          </cell>
          <cell r="K343" t="str">
            <v/>
          </cell>
          <cell r="L343" t="str">
            <v/>
          </cell>
          <cell r="M343" t="str">
            <v/>
          </cell>
          <cell r="N343">
            <v>0</v>
          </cell>
          <cell r="O343" t="str">
            <v/>
          </cell>
          <cell r="P343" t="str">
            <v/>
          </cell>
          <cell r="Q343" t="str">
            <v/>
          </cell>
          <cell r="R343" t="str">
            <v/>
          </cell>
          <cell r="S343" t="str">
            <v/>
          </cell>
          <cell r="T343" t="str">
            <v/>
          </cell>
          <cell r="U343" t="str">
            <v/>
          </cell>
          <cell r="V343" t="str">
            <v/>
          </cell>
          <cell r="W343" t="str">
            <v/>
          </cell>
        </row>
        <row r="344">
          <cell r="B344" t="str">
            <v>C00756_L013</v>
          </cell>
          <cell r="C344" t="str">
            <v>Other - Wastewater</v>
          </cell>
          <cell r="D344" t="str">
            <v>£m</v>
          </cell>
          <cell r="E344" t="str">
            <v>Periodic Review 2014</v>
          </cell>
          <cell r="F344" t="str">
            <v>Run 10: Final Determinations</v>
          </cell>
          <cell r="G344" t="str">
            <v>Modelling run to set final determinations.</v>
          </cell>
          <cell r="H344" t="str">
            <v>Latest</v>
          </cell>
          <cell r="I344" t="str">
            <v/>
          </cell>
          <cell r="J344" t="str">
            <v/>
          </cell>
          <cell r="K344" t="str">
            <v/>
          </cell>
          <cell r="L344" t="str">
            <v/>
          </cell>
          <cell r="M344" t="str">
            <v/>
          </cell>
          <cell r="N344">
            <v>0</v>
          </cell>
          <cell r="O344" t="str">
            <v/>
          </cell>
          <cell r="P344" t="str">
            <v/>
          </cell>
          <cell r="Q344" t="str">
            <v/>
          </cell>
          <cell r="R344" t="str">
            <v/>
          </cell>
          <cell r="S344" t="str">
            <v/>
          </cell>
          <cell r="T344" t="str">
            <v/>
          </cell>
          <cell r="U344" t="str">
            <v/>
          </cell>
          <cell r="V344" t="str">
            <v/>
          </cell>
          <cell r="W344" t="str">
            <v/>
          </cell>
        </row>
        <row r="345">
          <cell r="B345" t="str">
            <v>C00050_L020</v>
          </cell>
          <cell r="C345" t="str">
            <v>Water - SIM adjustment (+ or -) Value chosen</v>
          </cell>
          <cell r="D345" t="str">
            <v>£m</v>
          </cell>
          <cell r="E345" t="str">
            <v>Periodic Review 2014</v>
          </cell>
          <cell r="F345" t="str">
            <v>Run 10: Final Determinations</v>
          </cell>
          <cell r="G345" t="str">
            <v>Modelling run to set final determinations.</v>
          </cell>
          <cell r="H345" t="str">
            <v>Latest</v>
          </cell>
          <cell r="I345" t="str">
            <v/>
          </cell>
          <cell r="J345" t="str">
            <v/>
          </cell>
          <cell r="K345" t="str">
            <v/>
          </cell>
          <cell r="L345" t="str">
            <v/>
          </cell>
          <cell r="M345" t="str">
            <v/>
          </cell>
          <cell r="N345" t="str">
            <v/>
          </cell>
          <cell r="O345">
            <v>0</v>
          </cell>
          <cell r="P345">
            <v>0</v>
          </cell>
          <cell r="Q345">
            <v>0</v>
          </cell>
          <cell r="R345">
            <v>0</v>
          </cell>
          <cell r="S345">
            <v>0</v>
          </cell>
          <cell r="T345" t="str">
            <v/>
          </cell>
          <cell r="U345" t="str">
            <v/>
          </cell>
          <cell r="V345" t="str">
            <v/>
          </cell>
          <cell r="W345">
            <v>0</v>
          </cell>
        </row>
        <row r="346">
          <cell r="B346" t="str">
            <v>C00052_L020</v>
          </cell>
          <cell r="C346" t="str">
            <v>Water - RCM adjustment (+ or -) Value Chosen</v>
          </cell>
          <cell r="D346" t="str">
            <v>£m</v>
          </cell>
          <cell r="E346" t="str">
            <v>Periodic Review 2014</v>
          </cell>
          <cell r="F346" t="str">
            <v>Run 10: Final Determinations</v>
          </cell>
          <cell r="G346" t="str">
            <v>Modelling run to set final determinations.</v>
          </cell>
          <cell r="H346" t="str">
            <v>Latest</v>
          </cell>
          <cell r="I346" t="str">
            <v/>
          </cell>
          <cell r="J346" t="str">
            <v/>
          </cell>
          <cell r="K346" t="str">
            <v/>
          </cell>
          <cell r="L346" t="str">
            <v/>
          </cell>
          <cell r="M346" t="str">
            <v/>
          </cell>
          <cell r="N346" t="str">
            <v/>
          </cell>
          <cell r="O346">
            <v>0.45189687866612399</v>
          </cell>
          <cell r="P346">
            <v>0.45189687866612399</v>
          </cell>
          <cell r="Q346">
            <v>0.45189687866612399</v>
          </cell>
          <cell r="R346">
            <v>0.45189687866612399</v>
          </cell>
          <cell r="S346">
            <v>0.45189687866612399</v>
          </cell>
          <cell r="T346" t="str">
            <v/>
          </cell>
          <cell r="U346" t="str">
            <v/>
          </cell>
          <cell r="V346" t="str">
            <v/>
          </cell>
          <cell r="W346">
            <v>2.2594843933306201</v>
          </cell>
        </row>
        <row r="347">
          <cell r="B347" t="str">
            <v>BC40000_L020</v>
          </cell>
          <cell r="C347" t="str">
            <v>Water - Opex incentive allowance (+ only) Value chosen</v>
          </cell>
          <cell r="D347" t="str">
            <v>£m</v>
          </cell>
          <cell r="E347" t="str">
            <v>Periodic Review 2014</v>
          </cell>
          <cell r="F347" t="str">
            <v>Run 10: Final Determinations</v>
          </cell>
          <cell r="G347" t="str">
            <v>Modelling run to set final determinations.</v>
          </cell>
          <cell r="H347" t="str">
            <v>Latest</v>
          </cell>
          <cell r="I347" t="str">
            <v/>
          </cell>
          <cell r="J347" t="str">
            <v/>
          </cell>
          <cell r="K347" t="str">
            <v/>
          </cell>
          <cell r="L347" t="str">
            <v/>
          </cell>
          <cell r="M347" t="str">
            <v/>
          </cell>
          <cell r="N347" t="str">
            <v/>
          </cell>
          <cell r="O347">
            <v>1.23171140939597E-2</v>
          </cell>
          <cell r="P347">
            <v>0</v>
          </cell>
          <cell r="Q347">
            <v>0</v>
          </cell>
          <cell r="R347">
            <v>0</v>
          </cell>
          <cell r="S347">
            <v>0</v>
          </cell>
          <cell r="T347" t="str">
            <v/>
          </cell>
          <cell r="U347" t="str">
            <v/>
          </cell>
          <cell r="V347" t="str">
            <v/>
          </cell>
          <cell r="W347">
            <v>1.23171140939597E-2</v>
          </cell>
        </row>
        <row r="348">
          <cell r="B348" t="str">
            <v>C00054_L020</v>
          </cell>
          <cell r="C348" t="str">
            <v>Water - CIS adjustment (+ or -) Value Chosen</v>
          </cell>
          <cell r="D348" t="str">
            <v>£m</v>
          </cell>
          <cell r="E348" t="str">
            <v>Periodic Review 2014</v>
          </cell>
          <cell r="F348" t="str">
            <v>Run 10: Final Determinations</v>
          </cell>
          <cell r="G348" t="str">
            <v>Modelling run to set final determinations.</v>
          </cell>
          <cell r="H348" t="str">
            <v>Latest</v>
          </cell>
          <cell r="I348" t="str">
            <v/>
          </cell>
          <cell r="J348" t="str">
            <v/>
          </cell>
          <cell r="K348" t="str">
            <v/>
          </cell>
          <cell r="L348" t="str">
            <v/>
          </cell>
          <cell r="M348" t="str">
            <v/>
          </cell>
          <cell r="N348" t="str">
            <v/>
          </cell>
          <cell r="O348">
            <v>-2.0143105566192099</v>
          </cell>
          <cell r="P348">
            <v>-2.08884004721412</v>
          </cell>
          <cell r="Q348">
            <v>-2.16612712896104</v>
          </cell>
          <cell r="R348">
            <v>-2.2462738327326002</v>
          </cell>
          <cell r="S348">
            <v>-2.3293859645437101</v>
          </cell>
          <cell r="T348" t="str">
            <v/>
          </cell>
          <cell r="U348" t="str">
            <v/>
          </cell>
          <cell r="V348" t="str">
            <v/>
          </cell>
          <cell r="W348">
            <v>-10.844937530070681</v>
          </cell>
        </row>
        <row r="349">
          <cell r="B349" t="str">
            <v>C00129_L020</v>
          </cell>
          <cell r="C349" t="str">
            <v>Water - Tax refinancing benefit clawback (- only) Value Chosen</v>
          </cell>
          <cell r="D349" t="str">
            <v>£m</v>
          </cell>
          <cell r="E349" t="str">
            <v>Periodic Review 2014</v>
          </cell>
          <cell r="F349" t="str">
            <v>Run 10: Final Determinations</v>
          </cell>
          <cell r="G349" t="str">
            <v>Modelling run to set final determinations.</v>
          </cell>
          <cell r="H349" t="str">
            <v>Latest</v>
          </cell>
          <cell r="I349" t="str">
            <v/>
          </cell>
          <cell r="J349" t="str">
            <v/>
          </cell>
          <cell r="K349" t="str">
            <v/>
          </cell>
          <cell r="L349" t="str">
            <v/>
          </cell>
          <cell r="M349" t="str">
            <v/>
          </cell>
          <cell r="N349" t="str">
            <v/>
          </cell>
          <cell r="O349">
            <v>-0.8</v>
          </cell>
          <cell r="P349">
            <v>-0.8</v>
          </cell>
          <cell r="Q349">
            <v>-0.8</v>
          </cell>
          <cell r="R349">
            <v>-0.8</v>
          </cell>
          <cell r="S349">
            <v>-0.8</v>
          </cell>
          <cell r="T349" t="str">
            <v/>
          </cell>
          <cell r="U349" t="str">
            <v/>
          </cell>
          <cell r="V349" t="str">
            <v/>
          </cell>
          <cell r="W349">
            <v>-4</v>
          </cell>
        </row>
        <row r="350">
          <cell r="B350" t="str">
            <v>C00600_L020</v>
          </cell>
          <cell r="C350" t="str">
            <v>Water - Other tax adjustments (+ or -) Value Chosen</v>
          </cell>
          <cell r="D350" t="str">
            <v>£m</v>
          </cell>
          <cell r="E350" t="str">
            <v>Periodic Review 2014</v>
          </cell>
          <cell r="F350" t="str">
            <v>Run 10: Final Determinations</v>
          </cell>
          <cell r="G350" t="str">
            <v>Modelling run to set final determinations.</v>
          </cell>
          <cell r="H350" t="str">
            <v>Latest</v>
          </cell>
          <cell r="I350" t="str">
            <v/>
          </cell>
          <cell r="J350" t="str">
            <v/>
          </cell>
          <cell r="K350" t="str">
            <v/>
          </cell>
          <cell r="L350" t="str">
            <v/>
          </cell>
          <cell r="M350" t="str">
            <v/>
          </cell>
          <cell r="N350" t="str">
            <v/>
          </cell>
          <cell r="O350">
            <v>0</v>
          </cell>
          <cell r="P350">
            <v>0</v>
          </cell>
          <cell r="Q350">
            <v>0</v>
          </cell>
          <cell r="R350">
            <v>0</v>
          </cell>
          <cell r="S350">
            <v>0</v>
          </cell>
          <cell r="T350" t="str">
            <v/>
          </cell>
          <cell r="U350" t="str">
            <v/>
          </cell>
          <cell r="V350" t="str">
            <v/>
          </cell>
          <cell r="W350">
            <v>0</v>
          </cell>
        </row>
        <row r="351">
          <cell r="B351" t="str">
            <v>C00128_L020</v>
          </cell>
          <cell r="C351" t="str">
            <v>Water - Equity injection clawback (- only) Value Chosen</v>
          </cell>
          <cell r="D351" t="str">
            <v>£m</v>
          </cell>
          <cell r="E351" t="str">
            <v>Periodic Review 2014</v>
          </cell>
          <cell r="F351" t="str">
            <v>Run 10: Final Determinations</v>
          </cell>
          <cell r="G351" t="str">
            <v>Modelling run to set final determinations.</v>
          </cell>
          <cell r="H351" t="str">
            <v>Latest</v>
          </cell>
          <cell r="I351" t="str">
            <v/>
          </cell>
          <cell r="J351" t="str">
            <v/>
          </cell>
          <cell r="K351" t="str">
            <v/>
          </cell>
          <cell r="L351" t="str">
            <v/>
          </cell>
          <cell r="M351" t="str">
            <v/>
          </cell>
          <cell r="N351" t="str">
            <v/>
          </cell>
          <cell r="O351">
            <v>0</v>
          </cell>
          <cell r="P351">
            <v>0</v>
          </cell>
          <cell r="Q351">
            <v>0</v>
          </cell>
          <cell r="R351">
            <v>0</v>
          </cell>
          <cell r="S351">
            <v>0</v>
          </cell>
          <cell r="T351" t="str">
            <v/>
          </cell>
          <cell r="U351" t="str">
            <v/>
          </cell>
          <cell r="V351" t="str">
            <v/>
          </cell>
          <cell r="W351">
            <v>0</v>
          </cell>
        </row>
        <row r="352">
          <cell r="B352" t="str">
            <v>C00601_L020</v>
          </cell>
          <cell r="C352" t="str">
            <v>Water - Other adjustments (+ or -) Value Chosen</v>
          </cell>
          <cell r="D352" t="str">
            <v>£m</v>
          </cell>
          <cell r="E352" t="str">
            <v>Periodic Review 2014</v>
          </cell>
          <cell r="F352" t="str">
            <v>Run 10: Final Determinations</v>
          </cell>
          <cell r="G352" t="str">
            <v>Modelling run to set final determinations.</v>
          </cell>
          <cell r="H352" t="str">
            <v>Latest</v>
          </cell>
          <cell r="I352" t="str">
            <v/>
          </cell>
          <cell r="J352" t="str">
            <v/>
          </cell>
          <cell r="K352" t="str">
            <v/>
          </cell>
          <cell r="L352" t="str">
            <v/>
          </cell>
          <cell r="M352" t="str">
            <v/>
          </cell>
          <cell r="N352" t="str">
            <v/>
          </cell>
          <cell r="O352">
            <v>0</v>
          </cell>
          <cell r="P352">
            <v>0</v>
          </cell>
          <cell r="Q352">
            <v>0</v>
          </cell>
          <cell r="R352">
            <v>0</v>
          </cell>
          <cell r="S352">
            <v>0</v>
          </cell>
          <cell r="T352" t="str">
            <v/>
          </cell>
          <cell r="U352" t="str">
            <v/>
          </cell>
          <cell r="V352" t="str">
            <v/>
          </cell>
          <cell r="W352">
            <v>0</v>
          </cell>
        </row>
        <row r="353">
          <cell r="B353" t="str">
            <v>C00051_L020</v>
          </cell>
          <cell r="C353" t="str">
            <v>Waste - SIM adjustment (+ or -) Value Chosen</v>
          </cell>
          <cell r="D353" t="str">
            <v>£m</v>
          </cell>
          <cell r="E353" t="str">
            <v>Periodic Review 2014</v>
          </cell>
          <cell r="F353" t="str">
            <v>Run 10: Final Determinations</v>
          </cell>
          <cell r="G353" t="str">
            <v>Modelling run to set final determinations.</v>
          </cell>
          <cell r="H353" t="str">
            <v>Latest</v>
          </cell>
          <cell r="I353" t="str">
            <v/>
          </cell>
          <cell r="J353" t="str">
            <v/>
          </cell>
          <cell r="K353" t="str">
            <v/>
          </cell>
          <cell r="L353" t="str">
            <v/>
          </cell>
          <cell r="M353" t="str">
            <v/>
          </cell>
          <cell r="N353" t="str">
            <v/>
          </cell>
          <cell r="O353">
            <v>0</v>
          </cell>
          <cell r="P353">
            <v>0</v>
          </cell>
          <cell r="Q353">
            <v>0</v>
          </cell>
          <cell r="R353">
            <v>0</v>
          </cell>
          <cell r="S353">
            <v>0</v>
          </cell>
          <cell r="T353" t="str">
            <v/>
          </cell>
          <cell r="U353" t="str">
            <v/>
          </cell>
          <cell r="V353" t="str">
            <v/>
          </cell>
          <cell r="W353">
            <v>0</v>
          </cell>
        </row>
        <row r="354">
          <cell r="B354" t="str">
            <v>C00053_L020</v>
          </cell>
          <cell r="C354" t="str">
            <v>Waste - RCM adjustment (+ or -) Value Chosen</v>
          </cell>
          <cell r="D354" t="str">
            <v>£m</v>
          </cell>
          <cell r="E354" t="str">
            <v>Periodic Review 2014</v>
          </cell>
          <cell r="F354" t="str">
            <v>Run 10: Final Determinations</v>
          </cell>
          <cell r="G354" t="str">
            <v>Modelling run to set final determinations.</v>
          </cell>
          <cell r="H354" t="str">
            <v>Latest</v>
          </cell>
          <cell r="I354" t="str">
            <v/>
          </cell>
          <cell r="J354" t="str">
            <v/>
          </cell>
          <cell r="K354" t="str">
            <v/>
          </cell>
          <cell r="L354" t="str">
            <v/>
          </cell>
          <cell r="M354" t="str">
            <v/>
          </cell>
          <cell r="N354" t="str">
            <v/>
          </cell>
          <cell r="O354">
            <v>0</v>
          </cell>
          <cell r="P354">
            <v>0</v>
          </cell>
          <cell r="Q354">
            <v>0</v>
          </cell>
          <cell r="R354">
            <v>0</v>
          </cell>
          <cell r="S354">
            <v>0</v>
          </cell>
          <cell r="T354" t="str">
            <v/>
          </cell>
          <cell r="U354" t="str">
            <v/>
          </cell>
          <cell r="V354" t="str">
            <v/>
          </cell>
          <cell r="W354">
            <v>0</v>
          </cell>
        </row>
        <row r="355">
          <cell r="B355" t="str">
            <v>BC40010_L020</v>
          </cell>
          <cell r="C355" t="str">
            <v>Waste - Opex incentive allowance (+ only) Value Chosen</v>
          </cell>
          <cell r="D355" t="str">
            <v>£m</v>
          </cell>
          <cell r="E355" t="str">
            <v>Periodic Review 2014</v>
          </cell>
          <cell r="F355" t="str">
            <v>Run 10: Final Determinations</v>
          </cell>
          <cell r="G355" t="str">
            <v>Modelling run to set final determinations.</v>
          </cell>
          <cell r="H355" t="str">
            <v>Latest</v>
          </cell>
          <cell r="I355" t="str">
            <v/>
          </cell>
          <cell r="J355" t="str">
            <v/>
          </cell>
          <cell r="K355" t="str">
            <v/>
          </cell>
          <cell r="L355" t="str">
            <v/>
          </cell>
          <cell r="M355" t="str">
            <v/>
          </cell>
          <cell r="N355" t="str">
            <v/>
          </cell>
          <cell r="O355">
            <v>0</v>
          </cell>
          <cell r="P355">
            <v>0</v>
          </cell>
          <cell r="Q355">
            <v>0</v>
          </cell>
          <cell r="R355">
            <v>0</v>
          </cell>
          <cell r="S355">
            <v>0</v>
          </cell>
          <cell r="T355" t="str">
            <v/>
          </cell>
          <cell r="U355" t="str">
            <v/>
          </cell>
          <cell r="V355" t="str">
            <v/>
          </cell>
          <cell r="W355">
            <v>0</v>
          </cell>
        </row>
        <row r="356">
          <cell r="B356" t="str">
            <v>C00055_L020</v>
          </cell>
          <cell r="C356" t="str">
            <v>Waste - CIS adjustment (+ or -) Value Chosen</v>
          </cell>
          <cell r="D356" t="str">
            <v>£m</v>
          </cell>
          <cell r="E356" t="str">
            <v>Periodic Review 2014</v>
          </cell>
          <cell r="F356" t="str">
            <v>Run 10: Final Determinations</v>
          </cell>
          <cell r="G356" t="str">
            <v>Modelling run to set final determinations.</v>
          </cell>
          <cell r="H356" t="str">
            <v>Latest</v>
          </cell>
          <cell r="I356" t="str">
            <v/>
          </cell>
          <cell r="J356" t="str">
            <v/>
          </cell>
          <cell r="K356" t="str">
            <v/>
          </cell>
          <cell r="L356" t="str">
            <v/>
          </cell>
          <cell r="M356" t="str">
            <v/>
          </cell>
          <cell r="N356" t="str">
            <v/>
          </cell>
          <cell r="O356">
            <v>0</v>
          </cell>
          <cell r="P356">
            <v>0</v>
          </cell>
          <cell r="Q356">
            <v>0</v>
          </cell>
          <cell r="R356">
            <v>0</v>
          </cell>
          <cell r="S356">
            <v>0</v>
          </cell>
          <cell r="T356" t="str">
            <v/>
          </cell>
          <cell r="U356" t="str">
            <v/>
          </cell>
          <cell r="V356" t="str">
            <v/>
          </cell>
          <cell r="W356">
            <v>0</v>
          </cell>
        </row>
        <row r="357">
          <cell r="B357" t="str">
            <v>C00132_L020</v>
          </cell>
          <cell r="C357" t="str">
            <v>Waste - Tax refinancing benefit clawback (- only) Value Chosen</v>
          </cell>
          <cell r="D357" t="str">
            <v>£m</v>
          </cell>
          <cell r="E357" t="str">
            <v>Periodic Review 2014</v>
          </cell>
          <cell r="F357" t="str">
            <v>Run 10: Final Determinations</v>
          </cell>
          <cell r="G357" t="str">
            <v>Modelling run to set final determinations.</v>
          </cell>
          <cell r="H357" t="str">
            <v>Latest</v>
          </cell>
          <cell r="I357" t="str">
            <v/>
          </cell>
          <cell r="J357" t="str">
            <v/>
          </cell>
          <cell r="K357" t="str">
            <v/>
          </cell>
          <cell r="L357" t="str">
            <v/>
          </cell>
          <cell r="M357" t="str">
            <v/>
          </cell>
          <cell r="N357" t="str">
            <v/>
          </cell>
          <cell r="O357">
            <v>0</v>
          </cell>
          <cell r="P357">
            <v>0</v>
          </cell>
          <cell r="Q357">
            <v>0</v>
          </cell>
          <cell r="R357">
            <v>0</v>
          </cell>
          <cell r="S357">
            <v>0</v>
          </cell>
          <cell r="T357" t="str">
            <v/>
          </cell>
          <cell r="U357" t="str">
            <v/>
          </cell>
          <cell r="V357" t="str">
            <v/>
          </cell>
          <cell r="W357">
            <v>0</v>
          </cell>
        </row>
        <row r="358">
          <cell r="B358" t="str">
            <v>C00602_L020</v>
          </cell>
          <cell r="C358" t="str">
            <v>Waste - Other tax adjustments (+ or -) Value Chosen</v>
          </cell>
          <cell r="D358" t="str">
            <v>£m</v>
          </cell>
          <cell r="E358" t="str">
            <v>Periodic Review 2014</v>
          </cell>
          <cell r="F358" t="str">
            <v>Run 10: Final Determinations</v>
          </cell>
          <cell r="G358" t="str">
            <v>Modelling run to set final determinations.</v>
          </cell>
          <cell r="H358" t="str">
            <v>Latest</v>
          </cell>
          <cell r="I358" t="str">
            <v/>
          </cell>
          <cell r="J358" t="str">
            <v/>
          </cell>
          <cell r="K358" t="str">
            <v/>
          </cell>
          <cell r="L358" t="str">
            <v/>
          </cell>
          <cell r="M358" t="str">
            <v/>
          </cell>
          <cell r="N358" t="str">
            <v/>
          </cell>
          <cell r="O358">
            <v>0</v>
          </cell>
          <cell r="P358">
            <v>0</v>
          </cell>
          <cell r="Q358">
            <v>0</v>
          </cell>
          <cell r="R358">
            <v>0</v>
          </cell>
          <cell r="S358">
            <v>0</v>
          </cell>
          <cell r="T358" t="str">
            <v/>
          </cell>
          <cell r="U358" t="str">
            <v/>
          </cell>
          <cell r="V358" t="str">
            <v/>
          </cell>
          <cell r="W358">
            <v>0</v>
          </cell>
        </row>
        <row r="359">
          <cell r="B359" t="str">
            <v>C00131_L020</v>
          </cell>
          <cell r="C359" t="str">
            <v>Waste - Equity injection clawback adjustment (+ or -) Value Chosen</v>
          </cell>
          <cell r="D359" t="str">
            <v>£m</v>
          </cell>
          <cell r="E359" t="str">
            <v>Periodic Review 2014</v>
          </cell>
          <cell r="F359" t="str">
            <v>Run 10: Final Determinations</v>
          </cell>
          <cell r="G359" t="str">
            <v>Modelling run to set final determinations.</v>
          </cell>
          <cell r="H359" t="str">
            <v>Latest</v>
          </cell>
          <cell r="I359" t="str">
            <v/>
          </cell>
          <cell r="J359" t="str">
            <v/>
          </cell>
          <cell r="K359" t="str">
            <v/>
          </cell>
          <cell r="L359" t="str">
            <v/>
          </cell>
          <cell r="M359" t="str">
            <v/>
          </cell>
          <cell r="N359" t="str">
            <v/>
          </cell>
          <cell r="O359">
            <v>0</v>
          </cell>
          <cell r="P359">
            <v>0</v>
          </cell>
          <cell r="Q359">
            <v>0</v>
          </cell>
          <cell r="R359">
            <v>0</v>
          </cell>
          <cell r="S359">
            <v>0</v>
          </cell>
          <cell r="T359" t="str">
            <v/>
          </cell>
          <cell r="U359" t="str">
            <v/>
          </cell>
          <cell r="V359" t="str">
            <v/>
          </cell>
          <cell r="W359">
            <v>0</v>
          </cell>
        </row>
        <row r="360">
          <cell r="B360" t="str">
            <v>C00603_L020</v>
          </cell>
          <cell r="C360" t="str">
            <v>Waste - Other adjustments (+ or -) Value Chosen</v>
          </cell>
          <cell r="D360" t="str">
            <v>£m</v>
          </cell>
          <cell r="E360" t="str">
            <v>Periodic Review 2014</v>
          </cell>
          <cell r="F360" t="str">
            <v>Run 10: Final Determinations</v>
          </cell>
          <cell r="G360" t="str">
            <v>Modelling run to set final determinations.</v>
          </cell>
          <cell r="H360" t="str">
            <v>Latest</v>
          </cell>
          <cell r="I360" t="str">
            <v/>
          </cell>
          <cell r="J360" t="str">
            <v/>
          </cell>
          <cell r="K360" t="str">
            <v/>
          </cell>
          <cell r="L360" t="str">
            <v/>
          </cell>
          <cell r="M360" t="str">
            <v/>
          </cell>
          <cell r="N360" t="str">
            <v/>
          </cell>
          <cell r="O360">
            <v>0</v>
          </cell>
          <cell r="P360">
            <v>0</v>
          </cell>
          <cell r="Q360">
            <v>0</v>
          </cell>
          <cell r="R360">
            <v>0</v>
          </cell>
          <cell r="S360">
            <v>0</v>
          </cell>
          <cell r="T360" t="str">
            <v/>
          </cell>
          <cell r="U360" t="str">
            <v/>
          </cell>
          <cell r="V360" t="str">
            <v/>
          </cell>
          <cell r="W360">
            <v>0</v>
          </cell>
        </row>
        <row r="361">
          <cell r="B361" t="str">
            <v>C00572_L012</v>
          </cell>
          <cell r="C361" t="str">
            <v>Water: Ex post RCV adjustment (2012-13 prices)</v>
          </cell>
          <cell r="D361" t="str">
            <v>£m</v>
          </cell>
          <cell r="E361" t="str">
            <v>Periodic Review 2014</v>
          </cell>
          <cell r="F361" t="str">
            <v>Run 10: Final Determinations</v>
          </cell>
          <cell r="G361" t="str">
            <v>Modelling run to set final determinations.</v>
          </cell>
          <cell r="H361" t="str">
            <v>Latest</v>
          </cell>
          <cell r="I361" t="str">
            <v/>
          </cell>
          <cell r="J361" t="str">
            <v/>
          </cell>
          <cell r="K361" t="str">
            <v/>
          </cell>
          <cell r="L361" t="str">
            <v/>
          </cell>
          <cell r="M361" t="str">
            <v/>
          </cell>
          <cell r="N361" t="str">
            <v/>
          </cell>
          <cell r="O361" t="str">
            <v/>
          </cell>
          <cell r="P361" t="str">
            <v/>
          </cell>
          <cell r="Q361" t="str">
            <v/>
          </cell>
          <cell r="R361" t="str">
            <v/>
          </cell>
          <cell r="S361" t="str">
            <v/>
          </cell>
          <cell r="T361" t="str">
            <v/>
          </cell>
          <cell r="U361" t="str">
            <v/>
          </cell>
          <cell r="V361" t="str">
            <v/>
          </cell>
          <cell r="W361" t="str">
            <v/>
          </cell>
        </row>
        <row r="362">
          <cell r="B362" t="str">
            <v>C00579_L012</v>
          </cell>
          <cell r="C362" t="str">
            <v>Sewerage: Ex post RCV adjustment (2012-13 prices)</v>
          </cell>
          <cell r="D362" t="str">
            <v>£m</v>
          </cell>
          <cell r="E362" t="str">
            <v>Periodic Review 2014</v>
          </cell>
          <cell r="F362" t="str">
            <v>Run 10: Final Determinations</v>
          </cell>
          <cell r="G362" t="str">
            <v>Modelling run to set final determinations.</v>
          </cell>
          <cell r="H362" t="str">
            <v>Latest</v>
          </cell>
          <cell r="I362" t="str">
            <v/>
          </cell>
          <cell r="J362" t="str">
            <v/>
          </cell>
          <cell r="K362" t="str">
            <v/>
          </cell>
          <cell r="L362" t="str">
            <v/>
          </cell>
          <cell r="M362" t="str">
            <v/>
          </cell>
          <cell r="N362" t="str">
            <v/>
          </cell>
          <cell r="O362" t="str">
            <v/>
          </cell>
          <cell r="P362" t="str">
            <v/>
          </cell>
          <cell r="Q362" t="str">
            <v/>
          </cell>
          <cell r="R362" t="str">
            <v/>
          </cell>
          <cell r="S362" t="str">
            <v/>
          </cell>
          <cell r="T362" t="str">
            <v/>
          </cell>
          <cell r="U362" t="str">
            <v/>
          </cell>
          <cell r="V362" t="str">
            <v/>
          </cell>
          <cell r="W362" t="str">
            <v/>
          </cell>
        </row>
        <row r="363">
          <cell r="B363" t="str">
            <v>C00720_L015</v>
          </cell>
          <cell r="C363" t="str">
            <v>Baseline view of one-sided adjustments to water service total capex for shortfalls relating to serviceability</v>
          </cell>
          <cell r="D363" t="str">
            <v>£m</v>
          </cell>
          <cell r="E363" t="str">
            <v>Periodic Review 2014</v>
          </cell>
          <cell r="F363" t="str">
            <v>Run 10: Final Determinations</v>
          </cell>
          <cell r="G363" t="str">
            <v>Modelling run to set final determinations.</v>
          </cell>
          <cell r="H363" t="str">
            <v>Latest</v>
          </cell>
          <cell r="I363">
            <v>0</v>
          </cell>
          <cell r="J363">
            <v>0</v>
          </cell>
          <cell r="K363">
            <v>0</v>
          </cell>
          <cell r="L363">
            <v>0</v>
          </cell>
          <cell r="M363">
            <v>0</v>
          </cell>
          <cell r="N363">
            <v>0</v>
          </cell>
          <cell r="O363" t="str">
            <v/>
          </cell>
          <cell r="P363" t="str">
            <v/>
          </cell>
          <cell r="Q363" t="str">
            <v/>
          </cell>
          <cell r="R363" t="str">
            <v/>
          </cell>
          <cell r="S363" t="str">
            <v/>
          </cell>
          <cell r="T363" t="str">
            <v/>
          </cell>
          <cell r="U363" t="str">
            <v/>
          </cell>
          <cell r="V363">
            <v>0</v>
          </cell>
          <cell r="W363" t="str">
            <v/>
          </cell>
        </row>
        <row r="364">
          <cell r="B364" t="str">
            <v>C00721_L015</v>
          </cell>
          <cell r="C364" t="str">
            <v>Baseline view of one-sided adjustments to sewerage service total capex for shortfalls relating to serviceability</v>
          </cell>
          <cell r="D364" t="str">
            <v>£m</v>
          </cell>
          <cell r="E364" t="str">
            <v>Periodic Review 2014</v>
          </cell>
          <cell r="F364" t="str">
            <v>Run 10: Final Determinations</v>
          </cell>
          <cell r="G364" t="str">
            <v>Modelling run to set final determinations.</v>
          </cell>
          <cell r="H364" t="str">
            <v>Latest</v>
          </cell>
          <cell r="I364">
            <v>0</v>
          </cell>
          <cell r="J364">
            <v>0</v>
          </cell>
          <cell r="K364">
            <v>0</v>
          </cell>
          <cell r="L364">
            <v>0</v>
          </cell>
          <cell r="M364">
            <v>0</v>
          </cell>
          <cell r="N364">
            <v>0</v>
          </cell>
          <cell r="O364" t="str">
            <v/>
          </cell>
          <cell r="P364" t="str">
            <v/>
          </cell>
          <cell r="Q364" t="str">
            <v/>
          </cell>
          <cell r="R364" t="str">
            <v/>
          </cell>
          <cell r="S364" t="str">
            <v/>
          </cell>
          <cell r="T364" t="str">
            <v/>
          </cell>
          <cell r="U364" t="str">
            <v/>
          </cell>
          <cell r="V364">
            <v>0</v>
          </cell>
          <cell r="W364" t="str">
            <v/>
          </cell>
        </row>
        <row r="365">
          <cell r="B365" t="str">
            <v>C00743_L013</v>
          </cell>
          <cell r="C365" t="str">
            <v>Land sales - Water</v>
          </cell>
          <cell r="D365" t="str">
            <v>£m</v>
          </cell>
          <cell r="E365" t="str">
            <v>Periodic Review 2014</v>
          </cell>
          <cell r="F365" t="str">
            <v>Run 10: Final Determinations</v>
          </cell>
          <cell r="G365" t="str">
            <v>Modelling run to set final determinations.</v>
          </cell>
          <cell r="H365" t="str">
            <v>Latest</v>
          </cell>
          <cell r="I365" t="str">
            <v/>
          </cell>
          <cell r="J365" t="str">
            <v/>
          </cell>
          <cell r="K365" t="str">
            <v/>
          </cell>
          <cell r="L365" t="str">
            <v/>
          </cell>
          <cell r="M365" t="str">
            <v/>
          </cell>
          <cell r="N365">
            <v>-5.18105191396773</v>
          </cell>
          <cell r="O365" t="str">
            <v/>
          </cell>
          <cell r="P365" t="str">
            <v/>
          </cell>
          <cell r="Q365" t="str">
            <v/>
          </cell>
          <cell r="R365" t="str">
            <v/>
          </cell>
          <cell r="S365" t="str">
            <v/>
          </cell>
          <cell r="T365" t="str">
            <v/>
          </cell>
          <cell r="U365" t="str">
            <v/>
          </cell>
          <cell r="V365" t="str">
            <v/>
          </cell>
          <cell r="W365" t="str">
            <v/>
          </cell>
        </row>
        <row r="366">
          <cell r="B366" t="str">
            <v>C00751_L013</v>
          </cell>
          <cell r="C366" t="str">
            <v>Land sales - Wastewater</v>
          </cell>
          <cell r="D366" t="str">
            <v>£m</v>
          </cell>
          <cell r="E366" t="str">
            <v>Periodic Review 2014</v>
          </cell>
          <cell r="F366" t="str">
            <v>Run 10: Final Determinations</v>
          </cell>
          <cell r="G366" t="str">
            <v>Modelling run to set final determinations.</v>
          </cell>
          <cell r="H366" t="str">
            <v>Latest</v>
          </cell>
          <cell r="I366" t="str">
            <v/>
          </cell>
          <cell r="J366" t="str">
            <v/>
          </cell>
          <cell r="K366" t="str">
            <v/>
          </cell>
          <cell r="L366" t="str">
            <v/>
          </cell>
          <cell r="M366" t="str">
            <v/>
          </cell>
          <cell r="N366">
            <v>0</v>
          </cell>
          <cell r="O366" t="str">
            <v/>
          </cell>
          <cell r="P366" t="str">
            <v/>
          </cell>
          <cell r="Q366" t="str">
            <v/>
          </cell>
          <cell r="R366" t="str">
            <v/>
          </cell>
          <cell r="S366" t="str">
            <v/>
          </cell>
          <cell r="T366" t="str">
            <v/>
          </cell>
          <cell r="U366" t="str">
            <v/>
          </cell>
          <cell r="V366" t="str">
            <v/>
          </cell>
          <cell r="W366" t="str">
            <v/>
          </cell>
        </row>
        <row r="367">
          <cell r="B367" t="str">
            <v>C00744_L013</v>
          </cell>
          <cell r="C367" t="str">
            <v>2009-10 outperformance - Water</v>
          </cell>
          <cell r="D367" t="str">
            <v>£m</v>
          </cell>
          <cell r="E367" t="str">
            <v>Periodic Review 2014</v>
          </cell>
          <cell r="F367" t="str">
            <v>Run 10: Final Determinations</v>
          </cell>
          <cell r="G367" t="str">
            <v>Modelling run to set final determinations.</v>
          </cell>
          <cell r="H367" t="str">
            <v>Latest</v>
          </cell>
          <cell r="I367" t="str">
            <v/>
          </cell>
          <cell r="J367" t="str">
            <v/>
          </cell>
          <cell r="K367" t="str">
            <v/>
          </cell>
          <cell r="L367" t="str">
            <v/>
          </cell>
          <cell r="M367" t="str">
            <v/>
          </cell>
          <cell r="N367">
            <v>24.366070152694501</v>
          </cell>
          <cell r="O367" t="str">
            <v/>
          </cell>
          <cell r="P367" t="str">
            <v/>
          </cell>
          <cell r="Q367" t="str">
            <v/>
          </cell>
          <cell r="R367" t="str">
            <v/>
          </cell>
          <cell r="S367" t="str">
            <v/>
          </cell>
          <cell r="T367" t="str">
            <v/>
          </cell>
          <cell r="U367" t="str">
            <v/>
          </cell>
          <cell r="V367" t="str">
            <v/>
          </cell>
          <cell r="W367" t="str">
            <v/>
          </cell>
        </row>
        <row r="368">
          <cell r="B368" t="str">
            <v>C00752_L013</v>
          </cell>
          <cell r="C368" t="str">
            <v>2009-10 outperformance - Wastewater</v>
          </cell>
          <cell r="D368" t="str">
            <v>£m</v>
          </cell>
          <cell r="E368" t="str">
            <v>Periodic Review 2014</v>
          </cell>
          <cell r="F368" t="str">
            <v>Run 10: Final Determinations</v>
          </cell>
          <cell r="G368" t="str">
            <v>Modelling run to set final determinations.</v>
          </cell>
          <cell r="H368" t="str">
            <v>Latest</v>
          </cell>
          <cell r="I368" t="str">
            <v/>
          </cell>
          <cell r="J368" t="str">
            <v/>
          </cell>
          <cell r="K368" t="str">
            <v/>
          </cell>
          <cell r="L368" t="str">
            <v/>
          </cell>
          <cell r="M368" t="str">
            <v/>
          </cell>
          <cell r="N368">
            <v>0</v>
          </cell>
          <cell r="O368" t="str">
            <v/>
          </cell>
          <cell r="P368" t="str">
            <v/>
          </cell>
          <cell r="Q368" t="str">
            <v/>
          </cell>
          <cell r="R368" t="str">
            <v/>
          </cell>
          <cell r="S368" t="str">
            <v/>
          </cell>
          <cell r="T368" t="str">
            <v/>
          </cell>
          <cell r="U368" t="str">
            <v/>
          </cell>
          <cell r="V368" t="str">
            <v/>
          </cell>
          <cell r="W368" t="str">
            <v/>
          </cell>
        </row>
        <row r="369">
          <cell r="B369" t="str">
            <v>C00060_L014</v>
          </cell>
          <cell r="C369" t="str">
            <v>Baseline view of two-sided adjustments for water overlap capex programme</v>
          </cell>
          <cell r="D369" t="str">
            <v>£m</v>
          </cell>
          <cell r="E369" t="str">
            <v>Periodic Review 2014</v>
          </cell>
          <cell r="F369" t="str">
            <v>Run 10: Final Determinations</v>
          </cell>
          <cell r="G369" t="str">
            <v>Modelling run to set final determinations.</v>
          </cell>
          <cell r="H369" t="str">
            <v>Latest</v>
          </cell>
          <cell r="I369" t="str">
            <v/>
          </cell>
          <cell r="J369">
            <v>0</v>
          </cell>
          <cell r="K369">
            <v>0</v>
          </cell>
          <cell r="L369">
            <v>0</v>
          </cell>
          <cell r="M369">
            <v>0</v>
          </cell>
          <cell r="N369">
            <v>0</v>
          </cell>
          <cell r="O369" t="str">
            <v/>
          </cell>
          <cell r="P369" t="str">
            <v/>
          </cell>
          <cell r="Q369" t="str">
            <v/>
          </cell>
          <cell r="R369" t="str">
            <v/>
          </cell>
          <cell r="S369" t="str">
            <v/>
          </cell>
          <cell r="T369" t="str">
            <v/>
          </cell>
          <cell r="U369" t="str">
            <v/>
          </cell>
          <cell r="V369">
            <v>0</v>
          </cell>
          <cell r="W369" t="str">
            <v/>
          </cell>
        </row>
        <row r="370">
          <cell r="B370" t="str">
            <v>C00064_L014</v>
          </cell>
          <cell r="C370" t="str">
            <v>Baseline view of two-sided adjustments for sewerage overlap capex programme</v>
          </cell>
          <cell r="D370" t="str">
            <v>£m</v>
          </cell>
          <cell r="E370" t="str">
            <v>Periodic Review 2014</v>
          </cell>
          <cell r="F370" t="str">
            <v>Run 10: Final Determinations</v>
          </cell>
          <cell r="G370" t="str">
            <v>Modelling run to set final determinations.</v>
          </cell>
          <cell r="H370" t="str">
            <v>Latest</v>
          </cell>
          <cell r="I370" t="str">
            <v/>
          </cell>
          <cell r="J370">
            <v>0</v>
          </cell>
          <cell r="K370">
            <v>0</v>
          </cell>
          <cell r="L370">
            <v>0</v>
          </cell>
          <cell r="M370">
            <v>0</v>
          </cell>
          <cell r="N370">
            <v>0</v>
          </cell>
          <cell r="O370" t="str">
            <v/>
          </cell>
          <cell r="P370" t="str">
            <v/>
          </cell>
          <cell r="Q370" t="str">
            <v/>
          </cell>
          <cell r="R370" t="str">
            <v/>
          </cell>
          <cell r="S370" t="str">
            <v/>
          </cell>
          <cell r="T370" t="str">
            <v/>
          </cell>
          <cell r="U370" t="str">
            <v/>
          </cell>
          <cell r="V370">
            <v>0</v>
          </cell>
          <cell r="W370" t="str">
            <v/>
          </cell>
        </row>
        <row r="371">
          <cell r="B371" t="str">
            <v>C00071_L015</v>
          </cell>
          <cell r="C371" t="str">
            <v>Baseline view of two-sided adjustments to water service total capex for logging up/down</v>
          </cell>
          <cell r="D371" t="str">
            <v>£m</v>
          </cell>
          <cell r="E371" t="str">
            <v>Periodic Review 2014</v>
          </cell>
          <cell r="F371" t="str">
            <v>Run 10: Final Determinations</v>
          </cell>
          <cell r="G371" t="str">
            <v>Modelling run to set final determinations.</v>
          </cell>
          <cell r="H371" t="str">
            <v>Latest</v>
          </cell>
          <cell r="I371">
            <v>0</v>
          </cell>
          <cell r="J371">
            <v>0</v>
          </cell>
          <cell r="K371">
            <v>0</v>
          </cell>
          <cell r="L371">
            <v>0</v>
          </cell>
          <cell r="M371">
            <v>0</v>
          </cell>
          <cell r="N371">
            <v>0</v>
          </cell>
          <cell r="O371" t="str">
            <v/>
          </cell>
          <cell r="P371" t="str">
            <v/>
          </cell>
          <cell r="Q371" t="str">
            <v/>
          </cell>
          <cell r="R371" t="str">
            <v/>
          </cell>
          <cell r="S371" t="str">
            <v/>
          </cell>
          <cell r="T371" t="str">
            <v/>
          </cell>
          <cell r="U371" t="str">
            <v/>
          </cell>
          <cell r="V371">
            <v>0</v>
          </cell>
          <cell r="W371" t="str">
            <v/>
          </cell>
        </row>
        <row r="372">
          <cell r="B372" t="str">
            <v>C00077_L015</v>
          </cell>
          <cell r="C372" t="str">
            <v>Baseline view of two-sided adjustments to sewerage service total capex for logging up/down</v>
          </cell>
          <cell r="D372" t="str">
            <v>£m</v>
          </cell>
          <cell r="E372" t="str">
            <v>Periodic Review 2014</v>
          </cell>
          <cell r="F372" t="str">
            <v>Run 10: Final Determinations</v>
          </cell>
          <cell r="G372" t="str">
            <v>Modelling run to set final determinations.</v>
          </cell>
          <cell r="H372" t="str">
            <v>Latest</v>
          </cell>
          <cell r="I372">
            <v>0</v>
          </cell>
          <cell r="J372">
            <v>0</v>
          </cell>
          <cell r="K372">
            <v>0</v>
          </cell>
          <cell r="L372">
            <v>0</v>
          </cell>
          <cell r="M372">
            <v>0</v>
          </cell>
          <cell r="N372">
            <v>0</v>
          </cell>
          <cell r="O372" t="str">
            <v/>
          </cell>
          <cell r="P372" t="str">
            <v/>
          </cell>
          <cell r="Q372" t="str">
            <v/>
          </cell>
          <cell r="R372" t="str">
            <v/>
          </cell>
          <cell r="S372" t="str">
            <v/>
          </cell>
          <cell r="T372" t="str">
            <v/>
          </cell>
          <cell r="U372" t="str">
            <v/>
          </cell>
          <cell r="V372">
            <v>0</v>
          </cell>
          <cell r="W372" t="str">
            <v/>
          </cell>
        </row>
        <row r="373">
          <cell r="B373" t="str">
            <v>C00073_L015</v>
          </cell>
          <cell r="C373" t="str">
            <v>Baseline view of one-sided adjustments to water service total capex for shortfalls</v>
          </cell>
          <cell r="D373" t="str">
            <v>£m</v>
          </cell>
          <cell r="E373" t="str">
            <v>Periodic Review 2014</v>
          </cell>
          <cell r="F373" t="str">
            <v>Run 10: Final Determinations</v>
          </cell>
          <cell r="G373" t="str">
            <v>Modelling run to set final determinations.</v>
          </cell>
          <cell r="H373" t="str">
            <v>Latest</v>
          </cell>
          <cell r="I373">
            <v>0</v>
          </cell>
          <cell r="J373">
            <v>0</v>
          </cell>
          <cell r="K373">
            <v>0</v>
          </cell>
          <cell r="L373">
            <v>0</v>
          </cell>
          <cell r="M373">
            <v>0</v>
          </cell>
          <cell r="N373">
            <v>0</v>
          </cell>
          <cell r="O373" t="str">
            <v/>
          </cell>
          <cell r="P373" t="str">
            <v/>
          </cell>
          <cell r="Q373" t="str">
            <v/>
          </cell>
          <cell r="R373" t="str">
            <v/>
          </cell>
          <cell r="S373" t="str">
            <v/>
          </cell>
          <cell r="T373" t="str">
            <v/>
          </cell>
          <cell r="U373" t="str">
            <v/>
          </cell>
          <cell r="V373">
            <v>0</v>
          </cell>
          <cell r="W373" t="str">
            <v/>
          </cell>
        </row>
        <row r="374">
          <cell r="B374" t="str">
            <v>C00079_L015</v>
          </cell>
          <cell r="C374" t="str">
            <v>Baseline view of one-sided adjustments to sewerage service total capex for shortfalls</v>
          </cell>
          <cell r="D374" t="str">
            <v>£m</v>
          </cell>
          <cell r="E374" t="str">
            <v>Periodic Review 2014</v>
          </cell>
          <cell r="F374" t="str">
            <v>Run 10: Final Determinations</v>
          </cell>
          <cell r="G374" t="str">
            <v>Modelling run to set final determinations.</v>
          </cell>
          <cell r="H374" t="str">
            <v>Latest</v>
          </cell>
          <cell r="I374">
            <v>0</v>
          </cell>
          <cell r="J374">
            <v>0</v>
          </cell>
          <cell r="K374">
            <v>0</v>
          </cell>
          <cell r="L374">
            <v>0</v>
          </cell>
          <cell r="M374">
            <v>0</v>
          </cell>
          <cell r="N374">
            <v>0</v>
          </cell>
          <cell r="O374" t="str">
            <v/>
          </cell>
          <cell r="P374" t="str">
            <v/>
          </cell>
          <cell r="Q374" t="str">
            <v/>
          </cell>
          <cell r="R374" t="str">
            <v/>
          </cell>
          <cell r="S374" t="str">
            <v/>
          </cell>
          <cell r="T374" t="str">
            <v/>
          </cell>
          <cell r="U374" t="str">
            <v/>
          </cell>
          <cell r="V374">
            <v>0</v>
          </cell>
          <cell r="W374" t="str">
            <v/>
          </cell>
        </row>
        <row r="375">
          <cell r="B375" t="str">
            <v>C00746_L013</v>
          </cell>
          <cell r="C375" t="str">
            <v>Enhanced reward - Water</v>
          </cell>
          <cell r="D375" t="str">
            <v>£m</v>
          </cell>
          <cell r="E375" t="str">
            <v>Periodic Review 2014</v>
          </cell>
          <cell r="F375" t="str">
            <v>Run 10: Final Determinations</v>
          </cell>
          <cell r="G375" t="str">
            <v>Modelling run to set final determinations.</v>
          </cell>
          <cell r="H375" t="str">
            <v>Latest</v>
          </cell>
          <cell r="I375" t="str">
            <v/>
          </cell>
          <cell r="J375" t="str">
            <v/>
          </cell>
          <cell r="K375" t="str">
            <v/>
          </cell>
          <cell r="L375" t="str">
            <v/>
          </cell>
          <cell r="M375" t="str">
            <v/>
          </cell>
          <cell r="N375">
            <v>4</v>
          </cell>
          <cell r="O375" t="str">
            <v/>
          </cell>
          <cell r="P375" t="str">
            <v/>
          </cell>
          <cell r="Q375" t="str">
            <v/>
          </cell>
          <cell r="R375" t="str">
            <v/>
          </cell>
          <cell r="S375" t="str">
            <v/>
          </cell>
          <cell r="T375" t="str">
            <v/>
          </cell>
          <cell r="U375" t="str">
            <v/>
          </cell>
          <cell r="V375" t="str">
            <v/>
          </cell>
          <cell r="W375" t="str">
            <v/>
          </cell>
        </row>
        <row r="376">
          <cell r="B376" t="str">
            <v>C00754_L013</v>
          </cell>
          <cell r="C376" t="str">
            <v>Enhanced reward - Wastewater</v>
          </cell>
          <cell r="D376" t="str">
            <v>£m</v>
          </cell>
          <cell r="E376" t="str">
            <v>Periodic Review 2014</v>
          </cell>
          <cell r="F376" t="str">
            <v>Run 10: Final Determinations</v>
          </cell>
          <cell r="G376" t="str">
            <v>Modelling run to set final determinations.</v>
          </cell>
          <cell r="H376" t="str">
            <v>Latest</v>
          </cell>
          <cell r="I376" t="str">
            <v/>
          </cell>
          <cell r="J376" t="str">
            <v/>
          </cell>
          <cell r="K376" t="str">
            <v/>
          </cell>
          <cell r="L376" t="str">
            <v/>
          </cell>
          <cell r="M376" t="str">
            <v/>
          </cell>
          <cell r="N376">
            <v>0</v>
          </cell>
          <cell r="O376" t="str">
            <v/>
          </cell>
          <cell r="P376" t="str">
            <v/>
          </cell>
          <cell r="Q376" t="str">
            <v/>
          </cell>
          <cell r="R376" t="str">
            <v/>
          </cell>
          <cell r="S376" t="str">
            <v/>
          </cell>
          <cell r="T376" t="str">
            <v/>
          </cell>
          <cell r="U376" t="str">
            <v/>
          </cell>
          <cell r="V376" t="str">
            <v/>
          </cell>
          <cell r="W376" t="str">
            <v/>
          </cell>
        </row>
        <row r="377">
          <cell r="B377" t="str">
            <v>C00748_L013</v>
          </cell>
          <cell r="C377" t="str">
            <v>Other - Water</v>
          </cell>
          <cell r="D377" t="str">
            <v>£m</v>
          </cell>
          <cell r="E377" t="str">
            <v>Periodic Review 2014</v>
          </cell>
          <cell r="F377" t="str">
            <v>Run 10: Final Determinations</v>
          </cell>
          <cell r="G377" t="str">
            <v>Modelling run to set final determinations.</v>
          </cell>
          <cell r="H377" t="str">
            <v>Latest</v>
          </cell>
          <cell r="I377" t="str">
            <v/>
          </cell>
          <cell r="J377" t="str">
            <v/>
          </cell>
          <cell r="K377" t="str">
            <v/>
          </cell>
          <cell r="L377" t="str">
            <v/>
          </cell>
          <cell r="M377" t="str">
            <v/>
          </cell>
          <cell r="N377">
            <v>0</v>
          </cell>
          <cell r="O377" t="str">
            <v/>
          </cell>
          <cell r="P377" t="str">
            <v/>
          </cell>
          <cell r="Q377" t="str">
            <v/>
          </cell>
          <cell r="R377" t="str">
            <v/>
          </cell>
          <cell r="S377" t="str">
            <v/>
          </cell>
          <cell r="T377" t="str">
            <v/>
          </cell>
          <cell r="U377" t="str">
            <v/>
          </cell>
          <cell r="V377" t="str">
            <v/>
          </cell>
          <cell r="W377" t="str">
            <v/>
          </cell>
        </row>
        <row r="378">
          <cell r="B378" t="str">
            <v>C00756_L013</v>
          </cell>
          <cell r="C378" t="str">
            <v>Other - Wastewater</v>
          </cell>
          <cell r="D378" t="str">
            <v>£m</v>
          </cell>
          <cell r="E378" t="str">
            <v>Periodic Review 2014</v>
          </cell>
          <cell r="F378" t="str">
            <v>Run 10: Final Determinations</v>
          </cell>
          <cell r="G378" t="str">
            <v>Modelling run to set final determinations.</v>
          </cell>
          <cell r="H378" t="str">
            <v>Latest</v>
          </cell>
          <cell r="I378" t="str">
            <v/>
          </cell>
          <cell r="J378" t="str">
            <v/>
          </cell>
          <cell r="K378" t="str">
            <v/>
          </cell>
          <cell r="L378" t="str">
            <v/>
          </cell>
          <cell r="M378" t="str">
            <v/>
          </cell>
          <cell r="N378">
            <v>0</v>
          </cell>
          <cell r="O378" t="str">
            <v/>
          </cell>
          <cell r="P378" t="str">
            <v/>
          </cell>
          <cell r="Q378" t="str">
            <v/>
          </cell>
          <cell r="R378" t="str">
            <v/>
          </cell>
          <cell r="S378" t="str">
            <v/>
          </cell>
          <cell r="T378" t="str">
            <v/>
          </cell>
          <cell r="U378" t="str">
            <v/>
          </cell>
          <cell r="V378" t="str">
            <v/>
          </cell>
          <cell r="W378" t="str">
            <v/>
          </cell>
        </row>
        <row r="515">
          <cell r="B515" t="str">
            <v>C00050_L020</v>
          </cell>
          <cell r="C515" t="str">
            <v>Water - SIM adjustment (+ or -) Value chosen</v>
          </cell>
          <cell r="D515" t="str">
            <v>£m</v>
          </cell>
          <cell r="E515" t="str">
            <v>Periodic Review 2014</v>
          </cell>
          <cell r="F515" t="str">
            <v>Run 10: Final Determinations</v>
          </cell>
          <cell r="G515" t="str">
            <v>Modelling run to set final determinations.</v>
          </cell>
          <cell r="H515" t="str">
            <v>Latest</v>
          </cell>
          <cell r="I515" t="str">
            <v/>
          </cell>
          <cell r="J515" t="str">
            <v/>
          </cell>
          <cell r="K515" t="str">
            <v/>
          </cell>
          <cell r="L515" t="str">
            <v/>
          </cell>
          <cell r="M515" t="str">
            <v/>
          </cell>
          <cell r="N515" t="str">
            <v/>
          </cell>
          <cell r="O515">
            <v>-2.2592000000000001E-2</v>
          </cell>
          <cell r="P515">
            <v>-2.2592000000000001E-2</v>
          </cell>
          <cell r="Q515">
            <v>-2.2592000000000001E-2</v>
          </cell>
          <cell r="R515">
            <v>-2.2592000000000001E-2</v>
          </cell>
          <cell r="S515">
            <v>-2.2592000000000001E-2</v>
          </cell>
          <cell r="T515" t="str">
            <v/>
          </cell>
          <cell r="U515" t="str">
            <v/>
          </cell>
          <cell r="V515" t="str">
            <v/>
          </cell>
          <cell r="W515">
            <v>-0.11296</v>
          </cell>
        </row>
        <row r="516">
          <cell r="B516" t="str">
            <v>C00052_L020</v>
          </cell>
          <cell r="C516" t="str">
            <v>Water - RCM adjustment (+ or -) Value Chosen</v>
          </cell>
          <cell r="D516" t="str">
            <v>£m</v>
          </cell>
          <cell r="E516" t="str">
            <v>Periodic Review 2014</v>
          </cell>
          <cell r="F516" t="str">
            <v>Run 10: Final Determinations</v>
          </cell>
          <cell r="G516" t="str">
            <v>Modelling run to set final determinations.</v>
          </cell>
          <cell r="H516" t="str">
            <v>Latest</v>
          </cell>
          <cell r="I516" t="str">
            <v/>
          </cell>
          <cell r="J516" t="str">
            <v/>
          </cell>
          <cell r="K516" t="str">
            <v/>
          </cell>
          <cell r="L516" t="str">
            <v/>
          </cell>
          <cell r="M516" t="str">
            <v/>
          </cell>
          <cell r="N516" t="str">
            <v/>
          </cell>
          <cell r="O516">
            <v>1.00179132798653</v>
          </cell>
          <cell r="P516">
            <v>1.00179132798653</v>
          </cell>
          <cell r="Q516">
            <v>1.00179132798653</v>
          </cell>
          <cell r="R516">
            <v>1.00179132798653</v>
          </cell>
          <cell r="S516">
            <v>1.00179132798653</v>
          </cell>
          <cell r="T516" t="str">
            <v/>
          </cell>
          <cell r="U516" t="str">
            <v/>
          </cell>
          <cell r="V516" t="str">
            <v/>
          </cell>
          <cell r="W516">
            <v>5.0089566399326504</v>
          </cell>
        </row>
        <row r="517">
          <cell r="B517" t="str">
            <v>BC40000_L020</v>
          </cell>
          <cell r="C517" t="str">
            <v>Water - Opex incentive allowance (+ only) Value chosen</v>
          </cell>
          <cell r="D517" t="str">
            <v>£m</v>
          </cell>
          <cell r="E517" t="str">
            <v>Periodic Review 2014</v>
          </cell>
          <cell r="F517" t="str">
            <v>Run 10: Final Determinations</v>
          </cell>
          <cell r="G517" t="str">
            <v>Modelling run to set final determinations.</v>
          </cell>
          <cell r="H517" t="str">
            <v>Latest</v>
          </cell>
          <cell r="I517" t="str">
            <v/>
          </cell>
          <cell r="J517" t="str">
            <v/>
          </cell>
          <cell r="K517" t="str">
            <v/>
          </cell>
          <cell r="L517" t="str">
            <v/>
          </cell>
          <cell r="M517" t="str">
            <v/>
          </cell>
          <cell r="N517" t="str">
            <v/>
          </cell>
          <cell r="O517">
            <v>0</v>
          </cell>
          <cell r="P517">
            <v>0</v>
          </cell>
          <cell r="Q517">
            <v>0</v>
          </cell>
          <cell r="R517">
            <v>0</v>
          </cell>
          <cell r="S517">
            <v>0</v>
          </cell>
          <cell r="T517" t="str">
            <v/>
          </cell>
          <cell r="U517" t="str">
            <v/>
          </cell>
          <cell r="V517" t="str">
            <v/>
          </cell>
          <cell r="W517">
            <v>0</v>
          </cell>
        </row>
        <row r="518">
          <cell r="B518" t="str">
            <v>C00054_L020</v>
          </cell>
          <cell r="C518" t="str">
            <v>Water - CIS adjustment (+ or -) Value Chosen</v>
          </cell>
          <cell r="D518" t="str">
            <v>£m</v>
          </cell>
          <cell r="E518" t="str">
            <v>Periodic Review 2014</v>
          </cell>
          <cell r="F518" t="str">
            <v>Run 10: Final Determinations</v>
          </cell>
          <cell r="G518" t="str">
            <v>Modelling run to set final determinations.</v>
          </cell>
          <cell r="H518" t="str">
            <v>Latest</v>
          </cell>
          <cell r="I518" t="str">
            <v/>
          </cell>
          <cell r="J518" t="str">
            <v/>
          </cell>
          <cell r="K518" t="str">
            <v/>
          </cell>
          <cell r="L518" t="str">
            <v/>
          </cell>
          <cell r="M518" t="str">
            <v/>
          </cell>
          <cell r="N518" t="str">
            <v/>
          </cell>
          <cell r="O518">
            <v>-0.206622338983073</v>
          </cell>
          <cell r="P518">
            <v>-0.206622338983073</v>
          </cell>
          <cell r="Q518">
            <v>-0.206622338983073</v>
          </cell>
          <cell r="R518">
            <v>-0.206622338983073</v>
          </cell>
          <cell r="S518">
            <v>-0.206622338983073</v>
          </cell>
          <cell r="T518" t="str">
            <v/>
          </cell>
          <cell r="U518" t="str">
            <v/>
          </cell>
          <cell r="V518" t="str">
            <v/>
          </cell>
          <cell r="W518">
            <v>-1.0331116949153649</v>
          </cell>
        </row>
        <row r="519">
          <cell r="B519" t="str">
            <v>C00129_L020</v>
          </cell>
          <cell r="C519" t="str">
            <v>Water - Tax refinancing benefit clawback (- only) Value Chosen</v>
          </cell>
          <cell r="D519" t="str">
            <v>£m</v>
          </cell>
          <cell r="E519" t="str">
            <v>Periodic Review 2014</v>
          </cell>
          <cell r="F519" t="str">
            <v>Run 10: Final Determinations</v>
          </cell>
          <cell r="G519" t="str">
            <v>Modelling run to set final determinations.</v>
          </cell>
          <cell r="H519" t="str">
            <v>Latest</v>
          </cell>
          <cell r="I519" t="str">
            <v/>
          </cell>
          <cell r="J519" t="str">
            <v/>
          </cell>
          <cell r="K519" t="str">
            <v/>
          </cell>
          <cell r="L519" t="str">
            <v/>
          </cell>
          <cell r="M519" t="str">
            <v/>
          </cell>
          <cell r="N519" t="str">
            <v/>
          </cell>
          <cell r="O519">
            <v>0</v>
          </cell>
          <cell r="P519">
            <v>0</v>
          </cell>
          <cell r="Q519">
            <v>0</v>
          </cell>
          <cell r="R519">
            <v>0</v>
          </cell>
          <cell r="S519">
            <v>0</v>
          </cell>
          <cell r="T519" t="str">
            <v/>
          </cell>
          <cell r="U519" t="str">
            <v/>
          </cell>
          <cell r="V519" t="str">
            <v/>
          </cell>
          <cell r="W519">
            <v>0</v>
          </cell>
        </row>
        <row r="520">
          <cell r="B520" t="str">
            <v>C00600_L020</v>
          </cell>
          <cell r="C520" t="str">
            <v>Water - Other tax adjustments (+ or -) Value Chosen</v>
          </cell>
          <cell r="D520" t="str">
            <v>£m</v>
          </cell>
          <cell r="E520" t="str">
            <v>Periodic Review 2014</v>
          </cell>
          <cell r="F520" t="str">
            <v>Run 10: Final Determinations</v>
          </cell>
          <cell r="G520" t="str">
            <v>Modelling run to set final determinations.</v>
          </cell>
          <cell r="H520" t="str">
            <v>Latest</v>
          </cell>
          <cell r="I520" t="str">
            <v/>
          </cell>
          <cell r="J520" t="str">
            <v/>
          </cell>
          <cell r="K520" t="str">
            <v/>
          </cell>
          <cell r="L520" t="str">
            <v/>
          </cell>
          <cell r="M520" t="str">
            <v/>
          </cell>
          <cell r="N520" t="str">
            <v/>
          </cell>
          <cell r="O520">
            <v>0</v>
          </cell>
          <cell r="P520">
            <v>0</v>
          </cell>
          <cell r="Q520">
            <v>0</v>
          </cell>
          <cell r="R520">
            <v>0</v>
          </cell>
          <cell r="S520">
            <v>0</v>
          </cell>
          <cell r="T520" t="str">
            <v/>
          </cell>
          <cell r="U520" t="str">
            <v/>
          </cell>
          <cell r="V520" t="str">
            <v/>
          </cell>
          <cell r="W520">
            <v>0</v>
          </cell>
        </row>
        <row r="521">
          <cell r="B521" t="str">
            <v>C00128_L020</v>
          </cell>
          <cell r="C521" t="str">
            <v>Water - Equity injection clawback (- only) Value Chosen</v>
          </cell>
          <cell r="D521" t="str">
            <v>£m</v>
          </cell>
          <cell r="E521" t="str">
            <v>Periodic Review 2014</v>
          </cell>
          <cell r="F521" t="str">
            <v>Run 10: Final Determinations</v>
          </cell>
          <cell r="G521" t="str">
            <v>Modelling run to set final determinations.</v>
          </cell>
          <cell r="H521" t="str">
            <v>Latest</v>
          </cell>
          <cell r="I521" t="str">
            <v/>
          </cell>
          <cell r="J521" t="str">
            <v/>
          </cell>
          <cell r="K521" t="str">
            <v/>
          </cell>
          <cell r="L521" t="str">
            <v/>
          </cell>
          <cell r="M521" t="str">
            <v/>
          </cell>
          <cell r="N521" t="str">
            <v/>
          </cell>
          <cell r="O521">
            <v>0</v>
          </cell>
          <cell r="P521">
            <v>0</v>
          </cell>
          <cell r="Q521">
            <v>0</v>
          </cell>
          <cell r="R521">
            <v>0</v>
          </cell>
          <cell r="S521">
            <v>0</v>
          </cell>
          <cell r="T521" t="str">
            <v/>
          </cell>
          <cell r="U521" t="str">
            <v/>
          </cell>
          <cell r="V521" t="str">
            <v/>
          </cell>
          <cell r="W521">
            <v>0</v>
          </cell>
        </row>
        <row r="522">
          <cell r="B522" t="str">
            <v>C00601_L020</v>
          </cell>
          <cell r="C522" t="str">
            <v>Water - Other adjustments (+ or -) Value Chosen</v>
          </cell>
          <cell r="D522" t="str">
            <v>£m</v>
          </cell>
          <cell r="E522" t="str">
            <v>Periodic Review 2014</v>
          </cell>
          <cell r="F522" t="str">
            <v>Run 10: Final Determinations</v>
          </cell>
          <cell r="G522" t="str">
            <v>Modelling run to set final determinations.</v>
          </cell>
          <cell r="H522" t="str">
            <v>Latest</v>
          </cell>
          <cell r="I522" t="str">
            <v/>
          </cell>
          <cell r="J522" t="str">
            <v/>
          </cell>
          <cell r="K522" t="str">
            <v/>
          </cell>
          <cell r="L522" t="str">
            <v/>
          </cell>
          <cell r="M522" t="str">
            <v/>
          </cell>
          <cell r="N522" t="str">
            <v/>
          </cell>
          <cell r="O522">
            <v>0</v>
          </cell>
          <cell r="P522">
            <v>0</v>
          </cell>
          <cell r="Q522">
            <v>0</v>
          </cell>
          <cell r="R522">
            <v>0</v>
          </cell>
          <cell r="S522">
            <v>0</v>
          </cell>
          <cell r="T522" t="str">
            <v/>
          </cell>
          <cell r="U522" t="str">
            <v/>
          </cell>
          <cell r="V522" t="str">
            <v/>
          </cell>
          <cell r="W522">
            <v>0</v>
          </cell>
        </row>
        <row r="523">
          <cell r="B523" t="str">
            <v>C00051_L020</v>
          </cell>
          <cell r="C523" t="str">
            <v>Waste - SIM adjustment (+ or -) Value Chosen</v>
          </cell>
          <cell r="D523" t="str">
            <v>£m</v>
          </cell>
          <cell r="E523" t="str">
            <v>Periodic Review 2014</v>
          </cell>
          <cell r="F523" t="str">
            <v>Run 10: Final Determinations</v>
          </cell>
          <cell r="G523" t="str">
            <v>Modelling run to set final determinations.</v>
          </cell>
          <cell r="H523" t="str">
            <v>Latest</v>
          </cell>
          <cell r="I523" t="str">
            <v/>
          </cell>
          <cell r="J523" t="str">
            <v/>
          </cell>
          <cell r="K523" t="str">
            <v/>
          </cell>
          <cell r="L523" t="str">
            <v/>
          </cell>
          <cell r="M523" t="str">
            <v/>
          </cell>
          <cell r="N523" t="str">
            <v/>
          </cell>
          <cell r="O523">
            <v>0</v>
          </cell>
          <cell r="P523">
            <v>0</v>
          </cell>
          <cell r="Q523">
            <v>0</v>
          </cell>
          <cell r="R523">
            <v>0</v>
          </cell>
          <cell r="S523">
            <v>0</v>
          </cell>
          <cell r="T523" t="str">
            <v/>
          </cell>
          <cell r="U523" t="str">
            <v/>
          </cell>
          <cell r="V523" t="str">
            <v/>
          </cell>
          <cell r="W523">
            <v>0</v>
          </cell>
        </row>
        <row r="524">
          <cell r="B524" t="str">
            <v>C00053_L020</v>
          </cell>
          <cell r="C524" t="str">
            <v>Waste - RCM adjustment (+ or -) Value Chosen</v>
          </cell>
          <cell r="D524" t="str">
            <v>£m</v>
          </cell>
          <cell r="E524" t="str">
            <v>Periodic Review 2014</v>
          </cell>
          <cell r="F524" t="str">
            <v>Run 10: Final Determinations</v>
          </cell>
          <cell r="G524" t="str">
            <v>Modelling run to set final determinations.</v>
          </cell>
          <cell r="H524" t="str">
            <v>Latest</v>
          </cell>
          <cell r="I524" t="str">
            <v/>
          </cell>
          <cell r="J524" t="str">
            <v/>
          </cell>
          <cell r="K524" t="str">
            <v/>
          </cell>
          <cell r="L524" t="str">
            <v/>
          </cell>
          <cell r="M524" t="str">
            <v/>
          </cell>
          <cell r="N524" t="str">
            <v/>
          </cell>
          <cell r="O524">
            <v>0</v>
          </cell>
          <cell r="P524">
            <v>0</v>
          </cell>
          <cell r="Q524">
            <v>0</v>
          </cell>
          <cell r="R524">
            <v>0</v>
          </cell>
          <cell r="S524">
            <v>0</v>
          </cell>
          <cell r="T524" t="str">
            <v/>
          </cell>
          <cell r="U524" t="str">
            <v/>
          </cell>
          <cell r="V524" t="str">
            <v/>
          </cell>
          <cell r="W524">
            <v>0</v>
          </cell>
        </row>
        <row r="525">
          <cell r="B525" t="str">
            <v>BC40010_L020</v>
          </cell>
          <cell r="C525" t="str">
            <v>Waste - Opex incentive allowance (+ only) Value Chosen</v>
          </cell>
          <cell r="D525" t="str">
            <v>£m</v>
          </cell>
          <cell r="E525" t="str">
            <v>Periodic Review 2014</v>
          </cell>
          <cell r="F525" t="str">
            <v>Run 10: Final Determinations</v>
          </cell>
          <cell r="G525" t="str">
            <v>Modelling run to set final determinations.</v>
          </cell>
          <cell r="H525" t="str">
            <v>Latest</v>
          </cell>
          <cell r="I525" t="str">
            <v/>
          </cell>
          <cell r="J525" t="str">
            <v/>
          </cell>
          <cell r="K525" t="str">
            <v/>
          </cell>
          <cell r="L525" t="str">
            <v/>
          </cell>
          <cell r="M525" t="str">
            <v/>
          </cell>
          <cell r="N525" t="str">
            <v/>
          </cell>
          <cell r="O525">
            <v>0</v>
          </cell>
          <cell r="P525">
            <v>0</v>
          </cell>
          <cell r="Q525">
            <v>0</v>
          </cell>
          <cell r="R525">
            <v>0</v>
          </cell>
          <cell r="S525">
            <v>0</v>
          </cell>
          <cell r="T525" t="str">
            <v/>
          </cell>
          <cell r="U525" t="str">
            <v/>
          </cell>
          <cell r="V525" t="str">
            <v/>
          </cell>
          <cell r="W525">
            <v>0</v>
          </cell>
        </row>
        <row r="526">
          <cell r="B526" t="str">
            <v>C00055_L020</v>
          </cell>
          <cell r="C526" t="str">
            <v>Waste - CIS adjustment (+ or -) Value Chosen</v>
          </cell>
          <cell r="D526" t="str">
            <v>£m</v>
          </cell>
          <cell r="E526" t="str">
            <v>Periodic Review 2014</v>
          </cell>
          <cell r="F526" t="str">
            <v>Run 10: Final Determinations</v>
          </cell>
          <cell r="G526" t="str">
            <v>Modelling run to set final determinations.</v>
          </cell>
          <cell r="H526" t="str">
            <v>Latest</v>
          </cell>
          <cell r="I526" t="str">
            <v/>
          </cell>
          <cell r="J526" t="str">
            <v/>
          </cell>
          <cell r="K526" t="str">
            <v/>
          </cell>
          <cell r="L526" t="str">
            <v/>
          </cell>
          <cell r="M526" t="str">
            <v/>
          </cell>
          <cell r="N526" t="str">
            <v/>
          </cell>
          <cell r="O526">
            <v>0</v>
          </cell>
          <cell r="P526">
            <v>0</v>
          </cell>
          <cell r="Q526">
            <v>0</v>
          </cell>
          <cell r="R526">
            <v>0</v>
          </cell>
          <cell r="S526">
            <v>0</v>
          </cell>
          <cell r="T526" t="str">
            <v/>
          </cell>
          <cell r="U526" t="str">
            <v/>
          </cell>
          <cell r="V526" t="str">
            <v/>
          </cell>
          <cell r="W526">
            <v>0</v>
          </cell>
        </row>
        <row r="527">
          <cell r="B527" t="str">
            <v>C00132_L020</v>
          </cell>
          <cell r="C527" t="str">
            <v>Waste - Tax refinancing benefit clawback (- only) Value Chosen</v>
          </cell>
          <cell r="D527" t="str">
            <v>£m</v>
          </cell>
          <cell r="E527" t="str">
            <v>Periodic Review 2014</v>
          </cell>
          <cell r="F527" t="str">
            <v>Run 10: Final Determinations</v>
          </cell>
          <cell r="G527" t="str">
            <v>Modelling run to set final determinations.</v>
          </cell>
          <cell r="H527" t="str">
            <v>Latest</v>
          </cell>
          <cell r="I527" t="str">
            <v/>
          </cell>
          <cell r="J527" t="str">
            <v/>
          </cell>
          <cell r="K527" t="str">
            <v/>
          </cell>
          <cell r="L527" t="str">
            <v/>
          </cell>
          <cell r="M527" t="str">
            <v/>
          </cell>
          <cell r="N527" t="str">
            <v/>
          </cell>
          <cell r="O527">
            <v>0</v>
          </cell>
          <cell r="P527">
            <v>0</v>
          </cell>
          <cell r="Q527">
            <v>0</v>
          </cell>
          <cell r="R527">
            <v>0</v>
          </cell>
          <cell r="S527">
            <v>0</v>
          </cell>
          <cell r="T527" t="str">
            <v/>
          </cell>
          <cell r="U527" t="str">
            <v/>
          </cell>
          <cell r="V527" t="str">
            <v/>
          </cell>
          <cell r="W527">
            <v>0</v>
          </cell>
        </row>
        <row r="528">
          <cell r="B528" t="str">
            <v>C00602_L020</v>
          </cell>
          <cell r="C528" t="str">
            <v>Waste - Other tax adjustments (+ or -) Value Chosen</v>
          </cell>
          <cell r="D528" t="str">
            <v>£m</v>
          </cell>
          <cell r="E528" t="str">
            <v>Periodic Review 2014</v>
          </cell>
          <cell r="F528" t="str">
            <v>Run 10: Final Determinations</v>
          </cell>
          <cell r="G528" t="str">
            <v>Modelling run to set final determinations.</v>
          </cell>
          <cell r="H528" t="str">
            <v>Latest</v>
          </cell>
          <cell r="I528" t="str">
            <v/>
          </cell>
          <cell r="J528" t="str">
            <v/>
          </cell>
          <cell r="K528" t="str">
            <v/>
          </cell>
          <cell r="L528" t="str">
            <v/>
          </cell>
          <cell r="M528" t="str">
            <v/>
          </cell>
          <cell r="N528" t="str">
            <v/>
          </cell>
          <cell r="O528">
            <v>0</v>
          </cell>
          <cell r="P528">
            <v>0</v>
          </cell>
          <cell r="Q528">
            <v>0</v>
          </cell>
          <cell r="R528">
            <v>0</v>
          </cell>
          <cell r="S528">
            <v>0</v>
          </cell>
          <cell r="T528" t="str">
            <v/>
          </cell>
          <cell r="U528" t="str">
            <v/>
          </cell>
          <cell r="V528" t="str">
            <v/>
          </cell>
          <cell r="W528">
            <v>0</v>
          </cell>
        </row>
        <row r="529">
          <cell r="B529" t="str">
            <v>C00131_L020</v>
          </cell>
          <cell r="C529" t="str">
            <v>Waste - Equity injection clawback adjustment (+ or -) Value Chosen</v>
          </cell>
          <cell r="D529" t="str">
            <v>£m</v>
          </cell>
          <cell r="E529" t="str">
            <v>Periodic Review 2014</v>
          </cell>
          <cell r="F529" t="str">
            <v>Run 10: Final Determinations</v>
          </cell>
          <cell r="G529" t="str">
            <v>Modelling run to set final determinations.</v>
          </cell>
          <cell r="H529" t="str">
            <v>Latest</v>
          </cell>
          <cell r="I529" t="str">
            <v/>
          </cell>
          <cell r="J529" t="str">
            <v/>
          </cell>
          <cell r="K529" t="str">
            <v/>
          </cell>
          <cell r="L529" t="str">
            <v/>
          </cell>
          <cell r="M529" t="str">
            <v/>
          </cell>
          <cell r="N529" t="str">
            <v/>
          </cell>
          <cell r="O529">
            <v>0</v>
          </cell>
          <cell r="P529">
            <v>0</v>
          </cell>
          <cell r="Q529">
            <v>0</v>
          </cell>
          <cell r="R529">
            <v>0</v>
          </cell>
          <cell r="S529">
            <v>0</v>
          </cell>
          <cell r="T529" t="str">
            <v/>
          </cell>
          <cell r="U529" t="str">
            <v/>
          </cell>
          <cell r="V529" t="str">
            <v/>
          </cell>
          <cell r="W529">
            <v>0</v>
          </cell>
        </row>
        <row r="530">
          <cell r="B530" t="str">
            <v>C00603_L020</v>
          </cell>
          <cell r="C530" t="str">
            <v>Waste - Other adjustments (+ or -) Value Chosen</v>
          </cell>
          <cell r="D530" t="str">
            <v>£m</v>
          </cell>
          <cell r="E530" t="str">
            <v>Periodic Review 2014</v>
          </cell>
          <cell r="F530" t="str">
            <v>Run 10: Final Determinations</v>
          </cell>
          <cell r="G530" t="str">
            <v>Modelling run to set final determinations.</v>
          </cell>
          <cell r="H530" t="str">
            <v>Latest</v>
          </cell>
          <cell r="I530" t="str">
            <v/>
          </cell>
          <cell r="J530" t="str">
            <v/>
          </cell>
          <cell r="K530" t="str">
            <v/>
          </cell>
          <cell r="L530" t="str">
            <v/>
          </cell>
          <cell r="M530" t="str">
            <v/>
          </cell>
          <cell r="N530" t="str">
            <v/>
          </cell>
          <cell r="O530">
            <v>0</v>
          </cell>
          <cell r="P530">
            <v>0</v>
          </cell>
          <cell r="Q530">
            <v>0</v>
          </cell>
          <cell r="R530">
            <v>0</v>
          </cell>
          <cell r="S530">
            <v>0</v>
          </cell>
          <cell r="T530" t="str">
            <v/>
          </cell>
          <cell r="U530" t="str">
            <v/>
          </cell>
          <cell r="V530" t="str">
            <v/>
          </cell>
          <cell r="W530">
            <v>0</v>
          </cell>
        </row>
        <row r="531">
          <cell r="B531" t="str">
            <v>C00572_L012</v>
          </cell>
          <cell r="C531" t="str">
            <v>Water: Ex post RCV adjustment (2012-13 prices)</v>
          </cell>
          <cell r="D531" t="str">
            <v>£m</v>
          </cell>
          <cell r="E531" t="str">
            <v>Periodic Review 2014</v>
          </cell>
          <cell r="F531" t="str">
            <v>Run 10: Final Determinations</v>
          </cell>
          <cell r="G531" t="str">
            <v>Modelling run to set final determinations.</v>
          </cell>
          <cell r="H531" t="str">
            <v>Latest</v>
          </cell>
          <cell r="I531" t="str">
            <v/>
          </cell>
          <cell r="J531" t="str">
            <v/>
          </cell>
          <cell r="K531" t="str">
            <v/>
          </cell>
          <cell r="L531" t="str">
            <v/>
          </cell>
          <cell r="M531" t="str">
            <v/>
          </cell>
          <cell r="N531" t="str">
            <v/>
          </cell>
          <cell r="O531" t="str">
            <v/>
          </cell>
          <cell r="P531" t="str">
            <v/>
          </cell>
          <cell r="Q531" t="str">
            <v/>
          </cell>
          <cell r="R531" t="str">
            <v/>
          </cell>
          <cell r="S531" t="str">
            <v/>
          </cell>
          <cell r="T531">
            <v>-2.8170330504624599</v>
          </cell>
          <cell r="U531" t="str">
            <v/>
          </cell>
          <cell r="V531">
            <v>-2.8170330504624599</v>
          </cell>
          <cell r="W531" t="str">
            <v/>
          </cell>
        </row>
        <row r="532">
          <cell r="B532" t="str">
            <v>C00579_L012</v>
          </cell>
          <cell r="C532" t="str">
            <v>Sewerage: Ex post RCV adjustment (2012-13 prices)</v>
          </cell>
          <cell r="D532" t="str">
            <v>£m</v>
          </cell>
          <cell r="E532" t="str">
            <v>Periodic Review 2014</v>
          </cell>
          <cell r="F532" t="str">
            <v>Run 10: Final Determinations</v>
          </cell>
          <cell r="G532" t="str">
            <v>Modelling run to set final determinations.</v>
          </cell>
          <cell r="H532" t="str">
            <v>Latest</v>
          </cell>
          <cell r="I532" t="str">
            <v/>
          </cell>
          <cell r="J532" t="str">
            <v/>
          </cell>
          <cell r="K532" t="str">
            <v/>
          </cell>
          <cell r="L532" t="str">
            <v/>
          </cell>
          <cell r="M532" t="str">
            <v/>
          </cell>
          <cell r="N532" t="str">
            <v/>
          </cell>
          <cell r="O532" t="str">
            <v/>
          </cell>
          <cell r="P532" t="str">
            <v/>
          </cell>
          <cell r="Q532" t="str">
            <v/>
          </cell>
          <cell r="R532" t="str">
            <v/>
          </cell>
          <cell r="S532" t="str">
            <v/>
          </cell>
          <cell r="T532">
            <v>0</v>
          </cell>
          <cell r="U532" t="str">
            <v/>
          </cell>
          <cell r="V532">
            <v>0</v>
          </cell>
          <cell r="W532" t="str">
            <v/>
          </cell>
        </row>
        <row r="533">
          <cell r="B533" t="str">
            <v>C00720_L015</v>
          </cell>
          <cell r="C533" t="str">
            <v>Baseline view of one-sided adjustments to water service total capex for shortfalls relating to serviceability</v>
          </cell>
          <cell r="D533" t="str">
            <v>£m</v>
          </cell>
          <cell r="E533" t="str">
            <v>Periodic Review 2014</v>
          </cell>
          <cell r="F533" t="str">
            <v>Run 10: Final Determinations</v>
          </cell>
          <cell r="G533" t="str">
            <v>Modelling run to set final determinations.</v>
          </cell>
          <cell r="H533" t="str">
            <v>Latest</v>
          </cell>
          <cell r="I533">
            <v>0</v>
          </cell>
          <cell r="J533">
            <v>0</v>
          </cell>
          <cell r="K533">
            <v>-0.16748802120728001</v>
          </cell>
          <cell r="L533">
            <v>-0.16681806912245101</v>
          </cell>
          <cell r="M533">
            <v>-0.16615079684596101</v>
          </cell>
          <cell r="N533">
            <v>-0.165486193658577</v>
          </cell>
          <cell r="O533" t="str">
            <v/>
          </cell>
          <cell r="P533" t="str">
            <v/>
          </cell>
          <cell r="Q533" t="str">
            <v/>
          </cell>
          <cell r="R533" t="str">
            <v/>
          </cell>
          <cell r="S533" t="str">
            <v/>
          </cell>
          <cell r="T533" t="str">
            <v/>
          </cell>
          <cell r="U533" t="str">
            <v/>
          </cell>
          <cell r="V533">
            <v>-0.66594308083426901</v>
          </cell>
          <cell r="W533" t="str">
            <v/>
          </cell>
        </row>
        <row r="534">
          <cell r="B534" t="str">
            <v>C00721_L015</v>
          </cell>
          <cell r="C534" t="str">
            <v>Baseline view of one-sided adjustments to sewerage service total capex for shortfalls relating to serviceability</v>
          </cell>
          <cell r="D534" t="str">
            <v>£m</v>
          </cell>
          <cell r="E534" t="str">
            <v>Periodic Review 2014</v>
          </cell>
          <cell r="F534" t="str">
            <v>Run 10: Final Determinations</v>
          </cell>
          <cell r="G534" t="str">
            <v>Modelling run to set final determinations.</v>
          </cell>
          <cell r="H534" t="str">
            <v>Latest</v>
          </cell>
          <cell r="I534">
            <v>0</v>
          </cell>
          <cell r="J534">
            <v>0</v>
          </cell>
          <cell r="K534">
            <v>0</v>
          </cell>
          <cell r="L534">
            <v>0</v>
          </cell>
          <cell r="M534">
            <v>0</v>
          </cell>
          <cell r="N534">
            <v>0</v>
          </cell>
          <cell r="O534" t="str">
            <v/>
          </cell>
          <cell r="P534" t="str">
            <v/>
          </cell>
          <cell r="Q534" t="str">
            <v/>
          </cell>
          <cell r="R534" t="str">
            <v/>
          </cell>
          <cell r="S534" t="str">
            <v/>
          </cell>
          <cell r="T534" t="str">
            <v/>
          </cell>
          <cell r="U534" t="str">
            <v/>
          </cell>
          <cell r="V534">
            <v>0</v>
          </cell>
          <cell r="W534" t="str">
            <v/>
          </cell>
        </row>
        <row r="535">
          <cell r="B535" t="str">
            <v>C00743_L013</v>
          </cell>
          <cell r="C535" t="str">
            <v>Land sales - Water</v>
          </cell>
          <cell r="D535" t="str">
            <v>£m</v>
          </cell>
          <cell r="E535" t="str">
            <v>Periodic Review 2014</v>
          </cell>
          <cell r="F535" t="str">
            <v>Run 10: Final Determinations</v>
          </cell>
          <cell r="G535" t="str">
            <v>Modelling run to set final determinations.</v>
          </cell>
          <cell r="H535" t="str">
            <v>Latest</v>
          </cell>
          <cell r="I535" t="str">
            <v/>
          </cell>
          <cell r="J535" t="str">
            <v/>
          </cell>
          <cell r="K535" t="str">
            <v/>
          </cell>
          <cell r="L535" t="str">
            <v/>
          </cell>
          <cell r="M535" t="str">
            <v/>
          </cell>
          <cell r="N535">
            <v>-9.0341260800000003E-2</v>
          </cell>
          <cell r="O535" t="str">
            <v/>
          </cell>
          <cell r="P535" t="str">
            <v/>
          </cell>
          <cell r="Q535" t="str">
            <v/>
          </cell>
          <cell r="R535" t="str">
            <v/>
          </cell>
          <cell r="S535" t="str">
            <v/>
          </cell>
          <cell r="T535" t="str">
            <v/>
          </cell>
          <cell r="U535" t="str">
            <v/>
          </cell>
          <cell r="V535" t="str">
            <v/>
          </cell>
          <cell r="W535" t="str">
            <v/>
          </cell>
        </row>
        <row r="536">
          <cell r="B536" t="str">
            <v>C00751_L013</v>
          </cell>
          <cell r="C536" t="str">
            <v>Land sales - Wastewater</v>
          </cell>
          <cell r="D536" t="str">
            <v>£m</v>
          </cell>
          <cell r="E536" t="str">
            <v>Periodic Review 2014</v>
          </cell>
          <cell r="F536" t="str">
            <v>Run 10: Final Determinations</v>
          </cell>
          <cell r="G536" t="str">
            <v>Modelling run to set final determinations.</v>
          </cell>
          <cell r="H536" t="str">
            <v>Latest</v>
          </cell>
          <cell r="I536" t="str">
            <v/>
          </cell>
          <cell r="J536" t="str">
            <v/>
          </cell>
          <cell r="K536" t="str">
            <v/>
          </cell>
          <cell r="L536" t="str">
            <v/>
          </cell>
          <cell r="M536" t="str">
            <v/>
          </cell>
          <cell r="N536">
            <v>0</v>
          </cell>
          <cell r="O536" t="str">
            <v/>
          </cell>
          <cell r="P536" t="str">
            <v/>
          </cell>
          <cell r="Q536" t="str">
            <v/>
          </cell>
          <cell r="R536" t="str">
            <v/>
          </cell>
          <cell r="S536" t="str">
            <v/>
          </cell>
          <cell r="T536" t="str">
            <v/>
          </cell>
          <cell r="U536" t="str">
            <v/>
          </cell>
          <cell r="V536" t="str">
            <v/>
          </cell>
          <cell r="W536" t="str">
            <v/>
          </cell>
        </row>
        <row r="537">
          <cell r="B537" t="str">
            <v>C00744_L013</v>
          </cell>
          <cell r="C537" t="str">
            <v>2009-10 outperformance - Water</v>
          </cell>
          <cell r="D537" t="str">
            <v>£m</v>
          </cell>
          <cell r="E537" t="str">
            <v>Periodic Review 2014</v>
          </cell>
          <cell r="F537" t="str">
            <v>Run 10: Final Determinations</v>
          </cell>
          <cell r="G537" t="str">
            <v>Modelling run to set final determinations.</v>
          </cell>
          <cell r="H537" t="str">
            <v>Latest</v>
          </cell>
          <cell r="I537" t="str">
            <v/>
          </cell>
          <cell r="J537" t="str">
            <v/>
          </cell>
          <cell r="K537" t="str">
            <v/>
          </cell>
          <cell r="L537" t="str">
            <v/>
          </cell>
          <cell r="M537" t="str">
            <v/>
          </cell>
          <cell r="N537">
            <v>1.46601343917742</v>
          </cell>
          <cell r="O537" t="str">
            <v/>
          </cell>
          <cell r="P537" t="str">
            <v/>
          </cell>
          <cell r="Q537" t="str">
            <v/>
          </cell>
          <cell r="R537" t="str">
            <v/>
          </cell>
          <cell r="S537" t="str">
            <v/>
          </cell>
          <cell r="T537" t="str">
            <v/>
          </cell>
          <cell r="U537" t="str">
            <v/>
          </cell>
          <cell r="V537" t="str">
            <v/>
          </cell>
          <cell r="W537" t="str">
            <v/>
          </cell>
        </row>
        <row r="538">
          <cell r="B538" t="str">
            <v>C00752_L013</v>
          </cell>
          <cell r="C538" t="str">
            <v>2009-10 outperformance - Wastewater</v>
          </cell>
          <cell r="D538" t="str">
            <v>£m</v>
          </cell>
          <cell r="E538" t="str">
            <v>Periodic Review 2014</v>
          </cell>
          <cell r="F538" t="str">
            <v>Run 10: Final Determinations</v>
          </cell>
          <cell r="G538" t="str">
            <v>Modelling run to set final determinations.</v>
          </cell>
          <cell r="H538" t="str">
            <v>Latest</v>
          </cell>
          <cell r="I538" t="str">
            <v/>
          </cell>
          <cell r="J538" t="str">
            <v/>
          </cell>
          <cell r="K538" t="str">
            <v/>
          </cell>
          <cell r="L538" t="str">
            <v/>
          </cell>
          <cell r="M538" t="str">
            <v/>
          </cell>
          <cell r="N538">
            <v>0</v>
          </cell>
          <cell r="O538" t="str">
            <v/>
          </cell>
          <cell r="P538" t="str">
            <v/>
          </cell>
          <cell r="Q538" t="str">
            <v/>
          </cell>
          <cell r="R538" t="str">
            <v/>
          </cell>
          <cell r="S538" t="str">
            <v/>
          </cell>
          <cell r="T538" t="str">
            <v/>
          </cell>
          <cell r="U538" t="str">
            <v/>
          </cell>
          <cell r="V538" t="str">
            <v/>
          </cell>
          <cell r="W538" t="str">
            <v/>
          </cell>
        </row>
        <row r="539">
          <cell r="B539" t="str">
            <v>C00060_L014</v>
          </cell>
          <cell r="C539" t="str">
            <v>Baseline view of two-sided adjustments for water overlap capex programme</v>
          </cell>
          <cell r="D539" t="str">
            <v>£m</v>
          </cell>
          <cell r="E539" t="str">
            <v>Periodic Review 2014</v>
          </cell>
          <cell r="F539" t="str">
            <v>Run 10: Final Determinations</v>
          </cell>
          <cell r="G539" t="str">
            <v>Modelling run to set final determinations.</v>
          </cell>
          <cell r="H539" t="str">
            <v>Latest</v>
          </cell>
          <cell r="I539" t="str">
            <v/>
          </cell>
          <cell r="J539">
            <v>0</v>
          </cell>
          <cell r="K539">
            <v>0</v>
          </cell>
          <cell r="L539">
            <v>0</v>
          </cell>
          <cell r="M539">
            <v>0</v>
          </cell>
          <cell r="N539">
            <v>0</v>
          </cell>
          <cell r="O539" t="str">
            <v/>
          </cell>
          <cell r="P539" t="str">
            <v/>
          </cell>
          <cell r="Q539" t="str">
            <v/>
          </cell>
          <cell r="R539" t="str">
            <v/>
          </cell>
          <cell r="S539" t="str">
            <v/>
          </cell>
          <cell r="T539" t="str">
            <v/>
          </cell>
          <cell r="U539" t="str">
            <v/>
          </cell>
          <cell r="V539">
            <v>0</v>
          </cell>
          <cell r="W539" t="str">
            <v/>
          </cell>
        </row>
        <row r="540">
          <cell r="B540" t="str">
            <v>C00064_L014</v>
          </cell>
          <cell r="C540" t="str">
            <v>Baseline view of two-sided adjustments for sewerage overlap capex programme</v>
          </cell>
          <cell r="D540" t="str">
            <v>£m</v>
          </cell>
          <cell r="E540" t="str">
            <v>Periodic Review 2014</v>
          </cell>
          <cell r="F540" t="str">
            <v>Run 10: Final Determinations</v>
          </cell>
          <cell r="G540" t="str">
            <v>Modelling run to set final determinations.</v>
          </cell>
          <cell r="H540" t="str">
            <v>Latest</v>
          </cell>
          <cell r="I540" t="str">
            <v/>
          </cell>
          <cell r="J540">
            <v>0</v>
          </cell>
          <cell r="K540">
            <v>0</v>
          </cell>
          <cell r="L540">
            <v>0</v>
          </cell>
          <cell r="M540">
            <v>0</v>
          </cell>
          <cell r="N540">
            <v>0</v>
          </cell>
          <cell r="O540" t="str">
            <v/>
          </cell>
          <cell r="P540" t="str">
            <v/>
          </cell>
          <cell r="Q540" t="str">
            <v/>
          </cell>
          <cell r="R540" t="str">
            <v/>
          </cell>
          <cell r="S540" t="str">
            <v/>
          </cell>
          <cell r="T540" t="str">
            <v/>
          </cell>
          <cell r="U540" t="str">
            <v/>
          </cell>
          <cell r="V540">
            <v>0</v>
          </cell>
          <cell r="W540" t="str">
            <v/>
          </cell>
        </row>
        <row r="541">
          <cell r="B541" t="str">
            <v>C00071_L015</v>
          </cell>
          <cell r="C541" t="str">
            <v>Baseline view of two-sided adjustments to water service total capex for logging up/down</v>
          </cell>
          <cell r="D541" t="str">
            <v>£m</v>
          </cell>
          <cell r="E541" t="str">
            <v>Periodic Review 2014</v>
          </cell>
          <cell r="F541" t="str">
            <v>Run 10: Final Determinations</v>
          </cell>
          <cell r="G541" t="str">
            <v>Modelling run to set final determinations.</v>
          </cell>
          <cell r="H541" t="str">
            <v>Latest</v>
          </cell>
          <cell r="I541">
            <v>0</v>
          </cell>
          <cell r="J541">
            <v>0</v>
          </cell>
          <cell r="K541">
            <v>6.3481979595182397E-2</v>
          </cell>
          <cell r="L541">
            <v>0.200723973577148</v>
          </cell>
          <cell r="M541">
            <v>0.10595817117190499</v>
          </cell>
          <cell r="N541">
            <v>0</v>
          </cell>
          <cell r="O541" t="str">
            <v/>
          </cell>
          <cell r="P541" t="str">
            <v/>
          </cell>
          <cell r="Q541" t="str">
            <v/>
          </cell>
          <cell r="R541" t="str">
            <v/>
          </cell>
          <cell r="S541" t="str">
            <v/>
          </cell>
          <cell r="T541" t="str">
            <v/>
          </cell>
          <cell r="U541" t="str">
            <v/>
          </cell>
          <cell r="V541">
            <v>0.3701641243442354</v>
          </cell>
          <cell r="W541" t="str">
            <v/>
          </cell>
        </row>
        <row r="542">
          <cell r="B542" t="str">
            <v>C00077_L015</v>
          </cell>
          <cell r="C542" t="str">
            <v>Baseline view of two-sided adjustments to sewerage service total capex for logging up/down</v>
          </cell>
          <cell r="D542" t="str">
            <v>£m</v>
          </cell>
          <cell r="E542" t="str">
            <v>Periodic Review 2014</v>
          </cell>
          <cell r="F542" t="str">
            <v>Run 10: Final Determinations</v>
          </cell>
          <cell r="G542" t="str">
            <v>Modelling run to set final determinations.</v>
          </cell>
          <cell r="H542" t="str">
            <v>Latest</v>
          </cell>
          <cell r="I542">
            <v>0</v>
          </cell>
          <cell r="J542">
            <v>0</v>
          </cell>
          <cell r="K542">
            <v>0</v>
          </cell>
          <cell r="L542">
            <v>0</v>
          </cell>
          <cell r="M542">
            <v>0</v>
          </cell>
          <cell r="N542">
            <v>0</v>
          </cell>
          <cell r="O542" t="str">
            <v/>
          </cell>
          <cell r="P542" t="str">
            <v/>
          </cell>
          <cell r="Q542" t="str">
            <v/>
          </cell>
          <cell r="R542" t="str">
            <v/>
          </cell>
          <cell r="S542" t="str">
            <v/>
          </cell>
          <cell r="T542" t="str">
            <v/>
          </cell>
          <cell r="U542" t="str">
            <v/>
          </cell>
          <cell r="V542">
            <v>0</v>
          </cell>
          <cell r="W542" t="str">
            <v/>
          </cell>
        </row>
        <row r="543">
          <cell r="B543" t="str">
            <v>C00073_L015</v>
          </cell>
          <cell r="C543" t="str">
            <v>Baseline view of one-sided adjustments to water service total capex for shortfalls</v>
          </cell>
          <cell r="D543" t="str">
            <v>£m</v>
          </cell>
          <cell r="E543" t="str">
            <v>Periodic Review 2014</v>
          </cell>
          <cell r="F543" t="str">
            <v>Run 10: Final Determinations</v>
          </cell>
          <cell r="G543" t="str">
            <v>Modelling run to set final determinations.</v>
          </cell>
          <cell r="H543" t="str">
            <v>Latest</v>
          </cell>
          <cell r="I543">
            <v>0</v>
          </cell>
          <cell r="J543">
            <v>0</v>
          </cell>
          <cell r="K543">
            <v>0</v>
          </cell>
          <cell r="L543">
            <v>0</v>
          </cell>
          <cell r="M543">
            <v>0</v>
          </cell>
          <cell r="N543">
            <v>0</v>
          </cell>
          <cell r="O543" t="str">
            <v/>
          </cell>
          <cell r="P543" t="str">
            <v/>
          </cell>
          <cell r="Q543" t="str">
            <v/>
          </cell>
          <cell r="R543" t="str">
            <v/>
          </cell>
          <cell r="S543" t="str">
            <v/>
          </cell>
          <cell r="T543" t="str">
            <v/>
          </cell>
          <cell r="U543" t="str">
            <v/>
          </cell>
          <cell r="V543">
            <v>0</v>
          </cell>
          <cell r="W543" t="str">
            <v/>
          </cell>
        </row>
        <row r="544">
          <cell r="B544" t="str">
            <v>C00079_L015</v>
          </cell>
          <cell r="C544" t="str">
            <v>Baseline view of one-sided adjustments to sewerage service total capex for shortfalls</v>
          </cell>
          <cell r="D544" t="str">
            <v>£m</v>
          </cell>
          <cell r="E544" t="str">
            <v>Periodic Review 2014</v>
          </cell>
          <cell r="F544" t="str">
            <v>Run 10: Final Determinations</v>
          </cell>
          <cell r="G544" t="str">
            <v>Modelling run to set final determinations.</v>
          </cell>
          <cell r="H544" t="str">
            <v>Latest</v>
          </cell>
          <cell r="I544">
            <v>0</v>
          </cell>
          <cell r="J544">
            <v>0</v>
          </cell>
          <cell r="K544">
            <v>0</v>
          </cell>
          <cell r="L544">
            <v>0</v>
          </cell>
          <cell r="M544">
            <v>0</v>
          </cell>
          <cell r="N544">
            <v>0</v>
          </cell>
          <cell r="O544" t="str">
            <v/>
          </cell>
          <cell r="P544" t="str">
            <v/>
          </cell>
          <cell r="Q544" t="str">
            <v/>
          </cell>
          <cell r="R544" t="str">
            <v/>
          </cell>
          <cell r="S544" t="str">
            <v/>
          </cell>
          <cell r="T544" t="str">
            <v/>
          </cell>
          <cell r="U544" t="str">
            <v/>
          </cell>
          <cell r="V544">
            <v>0</v>
          </cell>
          <cell r="W544" t="str">
            <v/>
          </cell>
        </row>
        <row r="545">
          <cell r="B545" t="str">
            <v>C00746_L013</v>
          </cell>
          <cell r="C545" t="str">
            <v>Enhanced reward - Water</v>
          </cell>
          <cell r="D545" t="str">
            <v>£m</v>
          </cell>
          <cell r="E545" t="str">
            <v>Periodic Review 2014</v>
          </cell>
          <cell r="F545" t="str">
            <v>Run 10: Final Determinations</v>
          </cell>
          <cell r="G545" t="str">
            <v>Modelling run to set final determinations.</v>
          </cell>
          <cell r="H545" t="str">
            <v>Latest</v>
          </cell>
          <cell r="I545" t="str">
            <v/>
          </cell>
          <cell r="J545" t="str">
            <v/>
          </cell>
          <cell r="K545" t="str">
            <v/>
          </cell>
          <cell r="L545" t="str">
            <v/>
          </cell>
          <cell r="M545" t="str">
            <v/>
          </cell>
          <cell r="N545">
            <v>0</v>
          </cell>
          <cell r="O545" t="str">
            <v/>
          </cell>
          <cell r="P545" t="str">
            <v/>
          </cell>
          <cell r="Q545" t="str">
            <v/>
          </cell>
          <cell r="R545" t="str">
            <v/>
          </cell>
          <cell r="S545" t="str">
            <v/>
          </cell>
          <cell r="T545" t="str">
            <v/>
          </cell>
          <cell r="U545" t="str">
            <v/>
          </cell>
          <cell r="V545" t="str">
            <v/>
          </cell>
          <cell r="W545" t="str">
            <v/>
          </cell>
        </row>
        <row r="546">
          <cell r="B546" t="str">
            <v>C00754_L013</v>
          </cell>
          <cell r="C546" t="str">
            <v>Enhanced reward - Wastewater</v>
          </cell>
          <cell r="D546" t="str">
            <v>£m</v>
          </cell>
          <cell r="E546" t="str">
            <v>Periodic Review 2014</v>
          </cell>
          <cell r="F546" t="str">
            <v>Run 10: Final Determinations</v>
          </cell>
          <cell r="G546" t="str">
            <v>Modelling run to set final determinations.</v>
          </cell>
          <cell r="H546" t="str">
            <v>Latest</v>
          </cell>
          <cell r="I546" t="str">
            <v/>
          </cell>
          <cell r="J546" t="str">
            <v/>
          </cell>
          <cell r="K546" t="str">
            <v/>
          </cell>
          <cell r="L546" t="str">
            <v/>
          </cell>
          <cell r="M546" t="str">
            <v/>
          </cell>
          <cell r="N546">
            <v>0</v>
          </cell>
          <cell r="O546" t="str">
            <v/>
          </cell>
          <cell r="P546" t="str">
            <v/>
          </cell>
          <cell r="Q546" t="str">
            <v/>
          </cell>
          <cell r="R546" t="str">
            <v/>
          </cell>
          <cell r="S546" t="str">
            <v/>
          </cell>
          <cell r="T546" t="str">
            <v/>
          </cell>
          <cell r="U546" t="str">
            <v/>
          </cell>
          <cell r="V546" t="str">
            <v/>
          </cell>
          <cell r="W546" t="str">
            <v/>
          </cell>
        </row>
        <row r="547">
          <cell r="B547" t="str">
            <v>C00748_L013</v>
          </cell>
          <cell r="C547" t="str">
            <v>Other - Water</v>
          </cell>
          <cell r="D547" t="str">
            <v>£m</v>
          </cell>
          <cell r="E547" t="str">
            <v>Periodic Review 2014</v>
          </cell>
          <cell r="F547" t="str">
            <v>Run 10: Final Determinations</v>
          </cell>
          <cell r="G547" t="str">
            <v>Modelling run to set final determinations.</v>
          </cell>
          <cell r="H547" t="str">
            <v>Latest</v>
          </cell>
          <cell r="I547" t="str">
            <v/>
          </cell>
          <cell r="J547" t="str">
            <v/>
          </cell>
          <cell r="K547" t="str">
            <v/>
          </cell>
          <cell r="L547" t="str">
            <v/>
          </cell>
          <cell r="M547" t="str">
            <v/>
          </cell>
          <cell r="N547">
            <v>0</v>
          </cell>
          <cell r="O547" t="str">
            <v/>
          </cell>
          <cell r="P547" t="str">
            <v/>
          </cell>
          <cell r="Q547" t="str">
            <v/>
          </cell>
          <cell r="R547" t="str">
            <v/>
          </cell>
          <cell r="S547" t="str">
            <v/>
          </cell>
          <cell r="T547" t="str">
            <v/>
          </cell>
          <cell r="U547" t="str">
            <v/>
          </cell>
          <cell r="V547" t="str">
            <v/>
          </cell>
          <cell r="W547" t="str">
            <v/>
          </cell>
        </row>
        <row r="548">
          <cell r="B548" t="str">
            <v>C00756_L013</v>
          </cell>
          <cell r="C548" t="str">
            <v>Other - Wastewater</v>
          </cell>
          <cell r="D548" t="str">
            <v>£m</v>
          </cell>
          <cell r="E548" t="str">
            <v>Periodic Review 2014</v>
          </cell>
          <cell r="F548" t="str">
            <v>Run 10: Final Determinations</v>
          </cell>
          <cell r="G548" t="str">
            <v>Modelling run to set final determinations.</v>
          </cell>
          <cell r="H548" t="str">
            <v>Latest</v>
          </cell>
          <cell r="I548" t="str">
            <v/>
          </cell>
          <cell r="J548" t="str">
            <v/>
          </cell>
          <cell r="K548" t="str">
            <v/>
          </cell>
          <cell r="L548" t="str">
            <v/>
          </cell>
          <cell r="M548" t="str">
            <v/>
          </cell>
          <cell r="N548">
            <v>0</v>
          </cell>
          <cell r="O548" t="str">
            <v/>
          </cell>
          <cell r="P548" t="str">
            <v/>
          </cell>
          <cell r="Q548" t="str">
            <v/>
          </cell>
          <cell r="R548" t="str">
            <v/>
          </cell>
          <cell r="S548" t="str">
            <v/>
          </cell>
          <cell r="T548" t="str">
            <v/>
          </cell>
          <cell r="U548" t="str">
            <v/>
          </cell>
          <cell r="V548" t="str">
            <v/>
          </cell>
          <cell r="W548" t="str">
            <v/>
          </cell>
        </row>
        <row r="549">
          <cell r="B549" t="str">
            <v>C00050_L020</v>
          </cell>
          <cell r="C549" t="str">
            <v>Water - SIM adjustment (+ or -) Value chosen</v>
          </cell>
          <cell r="D549" t="str">
            <v>£m</v>
          </cell>
          <cell r="E549" t="str">
            <v>Periodic Review 2014</v>
          </cell>
          <cell r="F549" t="str">
            <v>Run 10: Final Determinations</v>
          </cell>
          <cell r="G549" t="str">
            <v>Modelling run to set final determinations.</v>
          </cell>
          <cell r="H549" t="str">
            <v>Latest</v>
          </cell>
          <cell r="I549" t="str">
            <v/>
          </cell>
          <cell r="J549" t="str">
            <v/>
          </cell>
          <cell r="K549" t="str">
            <v/>
          </cell>
          <cell r="L549" t="str">
            <v/>
          </cell>
          <cell r="M549" t="str">
            <v/>
          </cell>
          <cell r="N549" t="str">
            <v/>
          </cell>
          <cell r="O549">
            <v>-0.17399000000000001</v>
          </cell>
          <cell r="P549">
            <v>-0.17399000000000001</v>
          </cell>
          <cell r="Q549">
            <v>-0.17399000000000001</v>
          </cell>
          <cell r="R549">
            <v>-0.17399000000000001</v>
          </cell>
          <cell r="S549">
            <v>-0.17399000000000001</v>
          </cell>
          <cell r="T549" t="str">
            <v/>
          </cell>
          <cell r="U549" t="str">
            <v/>
          </cell>
          <cell r="V549" t="str">
            <v/>
          </cell>
          <cell r="W549">
            <v>-0.86995</v>
          </cell>
        </row>
        <row r="550">
          <cell r="B550" t="str">
            <v>C00052_L020</v>
          </cell>
          <cell r="C550" t="str">
            <v>Water - RCM adjustment (+ or -) Value Chosen</v>
          </cell>
          <cell r="D550" t="str">
            <v>£m</v>
          </cell>
          <cell r="E550" t="str">
            <v>Periodic Review 2014</v>
          </cell>
          <cell r="F550" t="str">
            <v>Run 10: Final Determinations</v>
          </cell>
          <cell r="G550" t="str">
            <v>Modelling run to set final determinations.</v>
          </cell>
          <cell r="H550" t="str">
            <v>Latest</v>
          </cell>
          <cell r="I550" t="str">
            <v/>
          </cell>
          <cell r="J550" t="str">
            <v/>
          </cell>
          <cell r="K550" t="str">
            <v/>
          </cell>
          <cell r="L550" t="str">
            <v/>
          </cell>
          <cell r="M550" t="str">
            <v/>
          </cell>
          <cell r="N550" t="str">
            <v/>
          </cell>
          <cell r="O550">
            <v>1.7984195730474699</v>
          </cell>
          <cell r="P550">
            <v>1.7984195730474699</v>
          </cell>
          <cell r="Q550">
            <v>1.7984195730474699</v>
          </cell>
          <cell r="R550">
            <v>1.7984195730474699</v>
          </cell>
          <cell r="S550">
            <v>1.7984195730474699</v>
          </cell>
          <cell r="T550" t="str">
            <v/>
          </cell>
          <cell r="U550" t="str">
            <v/>
          </cell>
          <cell r="V550" t="str">
            <v/>
          </cell>
          <cell r="W550">
            <v>8.9920978652373496</v>
          </cell>
        </row>
        <row r="551">
          <cell r="B551" t="str">
            <v>BC40000_L020</v>
          </cell>
          <cell r="C551" t="str">
            <v>Water - Opex incentive allowance (+ only) Value chosen</v>
          </cell>
          <cell r="D551" t="str">
            <v>£m</v>
          </cell>
          <cell r="E551" t="str">
            <v>Periodic Review 2014</v>
          </cell>
          <cell r="F551" t="str">
            <v>Run 10: Final Determinations</v>
          </cell>
          <cell r="G551" t="str">
            <v>Modelling run to set final determinations.</v>
          </cell>
          <cell r="H551" t="str">
            <v>Latest</v>
          </cell>
          <cell r="I551" t="str">
            <v/>
          </cell>
          <cell r="J551" t="str">
            <v/>
          </cell>
          <cell r="K551" t="str">
            <v/>
          </cell>
          <cell r="L551" t="str">
            <v/>
          </cell>
          <cell r="M551" t="str">
            <v/>
          </cell>
          <cell r="N551" t="str">
            <v/>
          </cell>
          <cell r="O551">
            <v>0.31690207677021098</v>
          </cell>
          <cell r="P551">
            <v>0.31690207677021098</v>
          </cell>
          <cell r="Q551">
            <v>0.31690207677021098</v>
          </cell>
          <cell r="R551">
            <v>0.31690207677021098</v>
          </cell>
          <cell r="S551">
            <v>0.31690207677021098</v>
          </cell>
          <cell r="T551" t="str">
            <v/>
          </cell>
          <cell r="U551" t="str">
            <v/>
          </cell>
          <cell r="V551" t="str">
            <v/>
          </cell>
          <cell r="W551">
            <v>1.5845103838510548</v>
          </cell>
        </row>
        <row r="552">
          <cell r="B552" t="str">
            <v>C00054_L020</v>
          </cell>
          <cell r="C552" t="str">
            <v>Water - CIS adjustment (+ or -) Value Chosen</v>
          </cell>
          <cell r="D552" t="str">
            <v>£m</v>
          </cell>
          <cell r="E552" t="str">
            <v>Periodic Review 2014</v>
          </cell>
          <cell r="F552" t="str">
            <v>Run 10: Final Determinations</v>
          </cell>
          <cell r="G552" t="str">
            <v>Modelling run to set final determinations.</v>
          </cell>
          <cell r="H552" t="str">
            <v>Latest</v>
          </cell>
          <cell r="I552" t="str">
            <v/>
          </cell>
          <cell r="J552" t="str">
            <v/>
          </cell>
          <cell r="K552" t="str">
            <v/>
          </cell>
          <cell r="L552" t="str">
            <v/>
          </cell>
          <cell r="M552" t="str">
            <v/>
          </cell>
          <cell r="N552" t="str">
            <v/>
          </cell>
          <cell r="O552">
            <v>-0.47996861917665501</v>
          </cell>
          <cell r="P552">
            <v>-0.47996861917665501</v>
          </cell>
          <cell r="Q552">
            <v>-0.47996861917665501</v>
          </cell>
          <cell r="R552">
            <v>-0.47996861917665501</v>
          </cell>
          <cell r="S552">
            <v>-0.47996861917665501</v>
          </cell>
          <cell r="T552" t="str">
            <v/>
          </cell>
          <cell r="U552" t="str">
            <v/>
          </cell>
          <cell r="V552" t="str">
            <v/>
          </cell>
          <cell r="W552">
            <v>-2.3998430958832753</v>
          </cell>
        </row>
        <row r="553">
          <cell r="B553" t="str">
            <v>C00129_L020</v>
          </cell>
          <cell r="C553" t="str">
            <v>Water - Tax refinancing benefit clawback (- only) Value Chosen</v>
          </cell>
          <cell r="D553" t="str">
            <v>£m</v>
          </cell>
          <cell r="E553" t="str">
            <v>Periodic Review 2014</v>
          </cell>
          <cell r="F553" t="str">
            <v>Run 10: Final Determinations</v>
          </cell>
          <cell r="G553" t="str">
            <v>Modelling run to set final determinations.</v>
          </cell>
          <cell r="H553" t="str">
            <v>Latest</v>
          </cell>
          <cell r="I553" t="str">
            <v/>
          </cell>
          <cell r="J553" t="str">
            <v/>
          </cell>
          <cell r="K553" t="str">
            <v/>
          </cell>
          <cell r="L553" t="str">
            <v/>
          </cell>
          <cell r="M553" t="str">
            <v/>
          </cell>
          <cell r="N553" t="str">
            <v/>
          </cell>
          <cell r="O553">
            <v>0</v>
          </cell>
          <cell r="P553">
            <v>0</v>
          </cell>
          <cell r="Q553">
            <v>0</v>
          </cell>
          <cell r="R553">
            <v>0</v>
          </cell>
          <cell r="S553">
            <v>0</v>
          </cell>
          <cell r="T553" t="str">
            <v/>
          </cell>
          <cell r="U553" t="str">
            <v/>
          </cell>
          <cell r="V553" t="str">
            <v/>
          </cell>
          <cell r="W553">
            <v>0</v>
          </cell>
        </row>
        <row r="554">
          <cell r="B554" t="str">
            <v>C00600_L020</v>
          </cell>
          <cell r="C554" t="str">
            <v>Water - Other tax adjustments (+ or -) Value Chosen</v>
          </cell>
          <cell r="D554" t="str">
            <v>£m</v>
          </cell>
          <cell r="E554" t="str">
            <v>Periodic Review 2014</v>
          </cell>
          <cell r="F554" t="str">
            <v>Run 10: Final Determinations</v>
          </cell>
          <cell r="G554" t="str">
            <v>Modelling run to set final determinations.</v>
          </cell>
          <cell r="H554" t="str">
            <v>Latest</v>
          </cell>
          <cell r="I554" t="str">
            <v/>
          </cell>
          <cell r="J554" t="str">
            <v/>
          </cell>
          <cell r="K554" t="str">
            <v/>
          </cell>
          <cell r="L554" t="str">
            <v/>
          </cell>
          <cell r="M554" t="str">
            <v/>
          </cell>
          <cell r="N554" t="str">
            <v/>
          </cell>
          <cell r="O554">
            <v>0</v>
          </cell>
          <cell r="P554">
            <v>0</v>
          </cell>
          <cell r="Q554">
            <v>0</v>
          </cell>
          <cell r="R554">
            <v>0</v>
          </cell>
          <cell r="S554">
            <v>0</v>
          </cell>
          <cell r="T554" t="str">
            <v/>
          </cell>
          <cell r="U554" t="str">
            <v/>
          </cell>
          <cell r="V554" t="str">
            <v/>
          </cell>
          <cell r="W554">
            <v>0</v>
          </cell>
        </row>
        <row r="555">
          <cell r="B555" t="str">
            <v>C00128_L020</v>
          </cell>
          <cell r="C555" t="str">
            <v>Water - Equity injection clawback (- only) Value Chosen</v>
          </cell>
          <cell r="D555" t="str">
            <v>£m</v>
          </cell>
          <cell r="E555" t="str">
            <v>Periodic Review 2014</v>
          </cell>
          <cell r="F555" t="str">
            <v>Run 10: Final Determinations</v>
          </cell>
          <cell r="G555" t="str">
            <v>Modelling run to set final determinations.</v>
          </cell>
          <cell r="H555" t="str">
            <v>Latest</v>
          </cell>
          <cell r="I555" t="str">
            <v/>
          </cell>
          <cell r="J555" t="str">
            <v/>
          </cell>
          <cell r="K555" t="str">
            <v/>
          </cell>
          <cell r="L555" t="str">
            <v/>
          </cell>
          <cell r="M555" t="str">
            <v/>
          </cell>
          <cell r="N555" t="str">
            <v/>
          </cell>
          <cell r="O555">
            <v>0</v>
          </cell>
          <cell r="P555">
            <v>0</v>
          </cell>
          <cell r="Q555">
            <v>0</v>
          </cell>
          <cell r="R555">
            <v>0</v>
          </cell>
          <cell r="S555">
            <v>0</v>
          </cell>
          <cell r="T555" t="str">
            <v/>
          </cell>
          <cell r="U555" t="str">
            <v/>
          </cell>
          <cell r="V555" t="str">
            <v/>
          </cell>
          <cell r="W555">
            <v>0</v>
          </cell>
        </row>
        <row r="556">
          <cell r="B556" t="str">
            <v>C00601_L020</v>
          </cell>
          <cell r="C556" t="str">
            <v>Water - Other adjustments (+ or -) Value Chosen</v>
          </cell>
          <cell r="D556" t="str">
            <v>£m</v>
          </cell>
          <cell r="E556" t="str">
            <v>Periodic Review 2014</v>
          </cell>
          <cell r="F556" t="str">
            <v>Run 10: Final Determinations</v>
          </cell>
          <cell r="G556" t="str">
            <v>Modelling run to set final determinations.</v>
          </cell>
          <cell r="H556" t="str">
            <v>Latest</v>
          </cell>
          <cell r="I556" t="str">
            <v/>
          </cell>
          <cell r="J556" t="str">
            <v/>
          </cell>
          <cell r="K556" t="str">
            <v/>
          </cell>
          <cell r="L556" t="str">
            <v/>
          </cell>
          <cell r="M556" t="str">
            <v/>
          </cell>
          <cell r="N556" t="str">
            <v/>
          </cell>
          <cell r="O556">
            <v>-2.1859999999999999</v>
          </cell>
          <cell r="P556">
            <v>-0.84199999999999997</v>
          </cell>
          <cell r="Q556">
            <v>-0.74</v>
          </cell>
          <cell r="R556">
            <v>-0.72799999999999998</v>
          </cell>
          <cell r="S556">
            <v>-0.72799999999999998</v>
          </cell>
          <cell r="T556" t="str">
            <v/>
          </cell>
          <cell r="U556" t="str">
            <v/>
          </cell>
          <cell r="V556" t="str">
            <v/>
          </cell>
          <cell r="W556">
            <v>-5.2239999999999993</v>
          </cell>
        </row>
        <row r="557">
          <cell r="B557" t="str">
            <v>C00051_L020</v>
          </cell>
          <cell r="C557" t="str">
            <v>Waste - SIM adjustment (+ or -) Value Chosen</v>
          </cell>
          <cell r="D557" t="str">
            <v>£m</v>
          </cell>
          <cell r="E557" t="str">
            <v>Periodic Review 2014</v>
          </cell>
          <cell r="F557" t="str">
            <v>Run 10: Final Determinations</v>
          </cell>
          <cell r="G557" t="str">
            <v>Modelling run to set final determinations.</v>
          </cell>
          <cell r="H557" t="str">
            <v>Latest</v>
          </cell>
          <cell r="I557" t="str">
            <v/>
          </cell>
          <cell r="J557" t="str">
            <v/>
          </cell>
          <cell r="K557" t="str">
            <v/>
          </cell>
          <cell r="L557" t="str">
            <v/>
          </cell>
          <cell r="M557" t="str">
            <v/>
          </cell>
          <cell r="N557" t="str">
            <v/>
          </cell>
          <cell r="O557">
            <v>0</v>
          </cell>
          <cell r="P557">
            <v>0</v>
          </cell>
          <cell r="Q557">
            <v>0</v>
          </cell>
          <cell r="R557">
            <v>0</v>
          </cell>
          <cell r="S557">
            <v>0</v>
          </cell>
          <cell r="T557" t="str">
            <v/>
          </cell>
          <cell r="U557" t="str">
            <v/>
          </cell>
          <cell r="V557" t="str">
            <v/>
          </cell>
          <cell r="W557">
            <v>0</v>
          </cell>
        </row>
        <row r="558">
          <cell r="B558" t="str">
            <v>C00053_L020</v>
          </cell>
          <cell r="C558" t="str">
            <v>Waste - RCM adjustment (+ or -) Value Chosen</v>
          </cell>
          <cell r="D558" t="str">
            <v>£m</v>
          </cell>
          <cell r="E558" t="str">
            <v>Periodic Review 2014</v>
          </cell>
          <cell r="F558" t="str">
            <v>Run 10: Final Determinations</v>
          </cell>
          <cell r="G558" t="str">
            <v>Modelling run to set final determinations.</v>
          </cell>
          <cell r="H558" t="str">
            <v>Latest</v>
          </cell>
          <cell r="I558" t="str">
            <v/>
          </cell>
          <cell r="J558" t="str">
            <v/>
          </cell>
          <cell r="K558" t="str">
            <v/>
          </cell>
          <cell r="L558" t="str">
            <v/>
          </cell>
          <cell r="M558" t="str">
            <v/>
          </cell>
          <cell r="N558" t="str">
            <v/>
          </cell>
          <cell r="O558">
            <v>0</v>
          </cell>
          <cell r="P558">
            <v>0</v>
          </cell>
          <cell r="Q558">
            <v>0</v>
          </cell>
          <cell r="R558">
            <v>0</v>
          </cell>
          <cell r="S558">
            <v>0</v>
          </cell>
          <cell r="T558" t="str">
            <v/>
          </cell>
          <cell r="U558" t="str">
            <v/>
          </cell>
          <cell r="V558" t="str">
            <v/>
          </cell>
          <cell r="W558">
            <v>0</v>
          </cell>
        </row>
        <row r="559">
          <cell r="B559" t="str">
            <v>BC40010_L020</v>
          </cell>
          <cell r="C559" t="str">
            <v>Waste - Opex incentive allowance (+ only) Value Chosen</v>
          </cell>
          <cell r="D559" t="str">
            <v>£m</v>
          </cell>
          <cell r="E559" t="str">
            <v>Periodic Review 2014</v>
          </cell>
          <cell r="F559" t="str">
            <v>Run 10: Final Determinations</v>
          </cell>
          <cell r="G559" t="str">
            <v>Modelling run to set final determinations.</v>
          </cell>
          <cell r="H559" t="str">
            <v>Latest</v>
          </cell>
          <cell r="I559" t="str">
            <v/>
          </cell>
          <cell r="J559" t="str">
            <v/>
          </cell>
          <cell r="K559" t="str">
            <v/>
          </cell>
          <cell r="L559" t="str">
            <v/>
          </cell>
          <cell r="M559" t="str">
            <v/>
          </cell>
          <cell r="N559" t="str">
            <v/>
          </cell>
          <cell r="O559">
            <v>0</v>
          </cell>
          <cell r="P559">
            <v>0</v>
          </cell>
          <cell r="Q559">
            <v>0</v>
          </cell>
          <cell r="R559">
            <v>0</v>
          </cell>
          <cell r="S559">
            <v>0</v>
          </cell>
          <cell r="T559" t="str">
            <v/>
          </cell>
          <cell r="U559" t="str">
            <v/>
          </cell>
          <cell r="V559" t="str">
            <v/>
          </cell>
          <cell r="W559">
            <v>0</v>
          </cell>
        </row>
        <row r="560">
          <cell r="B560" t="str">
            <v>C00055_L020</v>
          </cell>
          <cell r="C560" t="str">
            <v>Waste - CIS adjustment (+ or -) Value Chosen</v>
          </cell>
          <cell r="D560" t="str">
            <v>£m</v>
          </cell>
          <cell r="E560" t="str">
            <v>Periodic Review 2014</v>
          </cell>
          <cell r="F560" t="str">
            <v>Run 10: Final Determinations</v>
          </cell>
          <cell r="G560" t="str">
            <v>Modelling run to set final determinations.</v>
          </cell>
          <cell r="H560" t="str">
            <v>Latest</v>
          </cell>
          <cell r="I560" t="str">
            <v/>
          </cell>
          <cell r="J560" t="str">
            <v/>
          </cell>
          <cell r="K560" t="str">
            <v/>
          </cell>
          <cell r="L560" t="str">
            <v/>
          </cell>
          <cell r="M560" t="str">
            <v/>
          </cell>
          <cell r="N560" t="str">
            <v/>
          </cell>
          <cell r="O560">
            <v>0</v>
          </cell>
          <cell r="P560">
            <v>0</v>
          </cell>
          <cell r="Q560">
            <v>0</v>
          </cell>
          <cell r="R560">
            <v>0</v>
          </cell>
          <cell r="S560">
            <v>0</v>
          </cell>
          <cell r="T560" t="str">
            <v/>
          </cell>
          <cell r="U560" t="str">
            <v/>
          </cell>
          <cell r="V560" t="str">
            <v/>
          </cell>
          <cell r="W560">
            <v>0</v>
          </cell>
        </row>
        <row r="561">
          <cell r="B561" t="str">
            <v>C00132_L020</v>
          </cell>
          <cell r="C561" t="str">
            <v>Waste - Tax refinancing benefit clawback (- only) Value Chosen</v>
          </cell>
          <cell r="D561" t="str">
            <v>£m</v>
          </cell>
          <cell r="E561" t="str">
            <v>Periodic Review 2014</v>
          </cell>
          <cell r="F561" t="str">
            <v>Run 10: Final Determinations</v>
          </cell>
          <cell r="G561" t="str">
            <v>Modelling run to set final determinations.</v>
          </cell>
          <cell r="H561" t="str">
            <v>Latest</v>
          </cell>
          <cell r="I561" t="str">
            <v/>
          </cell>
          <cell r="J561" t="str">
            <v/>
          </cell>
          <cell r="K561" t="str">
            <v/>
          </cell>
          <cell r="L561" t="str">
            <v/>
          </cell>
          <cell r="M561" t="str">
            <v/>
          </cell>
          <cell r="N561" t="str">
            <v/>
          </cell>
          <cell r="O561">
            <v>0</v>
          </cell>
          <cell r="P561">
            <v>0</v>
          </cell>
          <cell r="Q561">
            <v>0</v>
          </cell>
          <cell r="R561">
            <v>0</v>
          </cell>
          <cell r="S561">
            <v>0</v>
          </cell>
          <cell r="T561" t="str">
            <v/>
          </cell>
          <cell r="U561" t="str">
            <v/>
          </cell>
          <cell r="V561" t="str">
            <v/>
          </cell>
          <cell r="W561">
            <v>0</v>
          </cell>
        </row>
        <row r="562">
          <cell r="B562" t="str">
            <v>C00602_L020</v>
          </cell>
          <cell r="C562" t="str">
            <v>Waste - Other tax adjustments (+ or -) Value Chosen</v>
          </cell>
          <cell r="D562" t="str">
            <v>£m</v>
          </cell>
          <cell r="E562" t="str">
            <v>Periodic Review 2014</v>
          </cell>
          <cell r="F562" t="str">
            <v>Run 10: Final Determinations</v>
          </cell>
          <cell r="G562" t="str">
            <v>Modelling run to set final determinations.</v>
          </cell>
          <cell r="H562" t="str">
            <v>Latest</v>
          </cell>
          <cell r="I562" t="str">
            <v/>
          </cell>
          <cell r="J562" t="str">
            <v/>
          </cell>
          <cell r="K562" t="str">
            <v/>
          </cell>
          <cell r="L562" t="str">
            <v/>
          </cell>
          <cell r="M562" t="str">
            <v/>
          </cell>
          <cell r="N562" t="str">
            <v/>
          </cell>
          <cell r="O562">
            <v>0</v>
          </cell>
          <cell r="P562">
            <v>0</v>
          </cell>
          <cell r="Q562">
            <v>0</v>
          </cell>
          <cell r="R562">
            <v>0</v>
          </cell>
          <cell r="S562">
            <v>0</v>
          </cell>
          <cell r="T562" t="str">
            <v/>
          </cell>
          <cell r="U562" t="str">
            <v/>
          </cell>
          <cell r="V562" t="str">
            <v/>
          </cell>
          <cell r="W562">
            <v>0</v>
          </cell>
        </row>
        <row r="563">
          <cell r="B563" t="str">
            <v>C00131_L020</v>
          </cell>
          <cell r="C563" t="str">
            <v>Waste - Equity injection clawback adjustment (+ or -) Value Chosen</v>
          </cell>
          <cell r="D563" t="str">
            <v>£m</v>
          </cell>
          <cell r="E563" t="str">
            <v>Periodic Review 2014</v>
          </cell>
          <cell r="F563" t="str">
            <v>Run 10: Final Determinations</v>
          </cell>
          <cell r="G563" t="str">
            <v>Modelling run to set final determinations.</v>
          </cell>
          <cell r="H563" t="str">
            <v>Latest</v>
          </cell>
          <cell r="I563" t="str">
            <v/>
          </cell>
          <cell r="J563" t="str">
            <v/>
          </cell>
          <cell r="K563" t="str">
            <v/>
          </cell>
          <cell r="L563" t="str">
            <v/>
          </cell>
          <cell r="M563" t="str">
            <v/>
          </cell>
          <cell r="N563" t="str">
            <v/>
          </cell>
          <cell r="O563">
            <v>0</v>
          </cell>
          <cell r="P563">
            <v>0</v>
          </cell>
          <cell r="Q563">
            <v>0</v>
          </cell>
          <cell r="R563">
            <v>0</v>
          </cell>
          <cell r="S563">
            <v>0</v>
          </cell>
          <cell r="T563" t="str">
            <v/>
          </cell>
          <cell r="U563" t="str">
            <v/>
          </cell>
          <cell r="V563" t="str">
            <v/>
          </cell>
          <cell r="W563">
            <v>0</v>
          </cell>
        </row>
        <row r="564">
          <cell r="B564" t="str">
            <v>C00603_L020</v>
          </cell>
          <cell r="C564" t="str">
            <v>Waste - Other adjustments (+ or -) Value Chosen</v>
          </cell>
          <cell r="D564" t="str">
            <v>£m</v>
          </cell>
          <cell r="E564" t="str">
            <v>Periodic Review 2014</v>
          </cell>
          <cell r="F564" t="str">
            <v>Run 10: Final Determinations</v>
          </cell>
          <cell r="G564" t="str">
            <v>Modelling run to set final determinations.</v>
          </cell>
          <cell r="H564" t="str">
            <v>Latest</v>
          </cell>
          <cell r="I564" t="str">
            <v/>
          </cell>
          <cell r="J564" t="str">
            <v/>
          </cell>
          <cell r="K564" t="str">
            <v/>
          </cell>
          <cell r="L564" t="str">
            <v/>
          </cell>
          <cell r="M564" t="str">
            <v/>
          </cell>
          <cell r="N564" t="str">
            <v/>
          </cell>
          <cell r="O564">
            <v>0</v>
          </cell>
          <cell r="P564">
            <v>0</v>
          </cell>
          <cell r="Q564">
            <v>0</v>
          </cell>
          <cell r="R564">
            <v>0</v>
          </cell>
          <cell r="S564">
            <v>0</v>
          </cell>
          <cell r="T564" t="str">
            <v/>
          </cell>
          <cell r="U564" t="str">
            <v/>
          </cell>
          <cell r="V564" t="str">
            <v/>
          </cell>
          <cell r="W564">
            <v>0</v>
          </cell>
        </row>
        <row r="565">
          <cell r="B565" t="str">
            <v>C00572_L012</v>
          </cell>
          <cell r="C565" t="str">
            <v>Water: Ex post RCV adjustment (2012-13 prices)</v>
          </cell>
          <cell r="D565" t="str">
            <v>£m</v>
          </cell>
          <cell r="E565" t="str">
            <v>Periodic Review 2014</v>
          </cell>
          <cell r="F565" t="str">
            <v>Run 10: Final Determinations</v>
          </cell>
          <cell r="G565" t="str">
            <v>Modelling run to set final determinations.</v>
          </cell>
          <cell r="H565" t="str">
            <v>Latest</v>
          </cell>
          <cell r="I565" t="str">
            <v/>
          </cell>
          <cell r="J565" t="str">
            <v/>
          </cell>
          <cell r="K565" t="str">
            <v/>
          </cell>
          <cell r="L565" t="str">
            <v/>
          </cell>
          <cell r="M565" t="str">
            <v/>
          </cell>
          <cell r="N565" t="str">
            <v/>
          </cell>
          <cell r="O565" t="str">
            <v/>
          </cell>
          <cell r="P565" t="str">
            <v/>
          </cell>
          <cell r="Q565" t="str">
            <v/>
          </cell>
          <cell r="R565" t="str">
            <v/>
          </cell>
          <cell r="S565" t="str">
            <v/>
          </cell>
          <cell r="T565">
            <v>5.5927890879519104</v>
          </cell>
          <cell r="U565" t="str">
            <v/>
          </cell>
          <cell r="V565">
            <v>5.5927890879519104</v>
          </cell>
          <cell r="W565" t="str">
            <v/>
          </cell>
        </row>
        <row r="566">
          <cell r="B566" t="str">
            <v>C00579_L012</v>
          </cell>
          <cell r="C566" t="str">
            <v>Sewerage: Ex post RCV adjustment (2012-13 prices)</v>
          </cell>
          <cell r="D566" t="str">
            <v>£m</v>
          </cell>
          <cell r="E566" t="str">
            <v>Periodic Review 2014</v>
          </cell>
          <cell r="F566" t="str">
            <v>Run 10: Final Determinations</v>
          </cell>
          <cell r="G566" t="str">
            <v>Modelling run to set final determinations.</v>
          </cell>
          <cell r="H566" t="str">
            <v>Latest</v>
          </cell>
          <cell r="I566" t="str">
            <v/>
          </cell>
          <cell r="J566" t="str">
            <v/>
          </cell>
          <cell r="K566" t="str">
            <v/>
          </cell>
          <cell r="L566" t="str">
            <v/>
          </cell>
          <cell r="M566" t="str">
            <v/>
          </cell>
          <cell r="N566" t="str">
            <v/>
          </cell>
          <cell r="O566" t="str">
            <v/>
          </cell>
          <cell r="P566" t="str">
            <v/>
          </cell>
          <cell r="Q566" t="str">
            <v/>
          </cell>
          <cell r="R566" t="str">
            <v/>
          </cell>
          <cell r="S566" t="str">
            <v/>
          </cell>
          <cell r="T566">
            <v>0</v>
          </cell>
          <cell r="U566" t="str">
            <v/>
          </cell>
          <cell r="V566">
            <v>0</v>
          </cell>
          <cell r="W566" t="str">
            <v/>
          </cell>
        </row>
        <row r="567">
          <cell r="B567" t="str">
            <v>C00720_L015</v>
          </cell>
          <cell r="C567" t="str">
            <v>Baseline view of one-sided adjustments to water service total capex for shortfalls relating to serviceability</v>
          </cell>
          <cell r="D567" t="str">
            <v>£m</v>
          </cell>
          <cell r="E567" t="str">
            <v>Periodic Review 2014</v>
          </cell>
          <cell r="F567" t="str">
            <v>Run 10: Final Determinations</v>
          </cell>
          <cell r="G567" t="str">
            <v>Modelling run to set final determinations.</v>
          </cell>
          <cell r="H567" t="str">
            <v>Latest</v>
          </cell>
          <cell r="I567">
            <v>0</v>
          </cell>
          <cell r="J567">
            <v>0</v>
          </cell>
          <cell r="K567">
            <v>0</v>
          </cell>
          <cell r="L567">
            <v>0</v>
          </cell>
          <cell r="M567">
            <v>0</v>
          </cell>
          <cell r="N567">
            <v>0</v>
          </cell>
          <cell r="O567" t="str">
            <v/>
          </cell>
          <cell r="P567" t="str">
            <v/>
          </cell>
          <cell r="Q567" t="str">
            <v/>
          </cell>
          <cell r="R567" t="str">
            <v/>
          </cell>
          <cell r="S567" t="str">
            <v/>
          </cell>
          <cell r="T567" t="str">
            <v/>
          </cell>
          <cell r="U567" t="str">
            <v/>
          </cell>
          <cell r="V567">
            <v>0</v>
          </cell>
          <cell r="W567" t="str">
            <v/>
          </cell>
        </row>
        <row r="568">
          <cell r="B568" t="str">
            <v>C00721_L015</v>
          </cell>
          <cell r="C568" t="str">
            <v>Baseline view of one-sided adjustments to sewerage service total capex for shortfalls relating to serviceability</v>
          </cell>
          <cell r="D568" t="str">
            <v>£m</v>
          </cell>
          <cell r="E568" t="str">
            <v>Periodic Review 2014</v>
          </cell>
          <cell r="F568" t="str">
            <v>Run 10: Final Determinations</v>
          </cell>
          <cell r="G568" t="str">
            <v>Modelling run to set final determinations.</v>
          </cell>
          <cell r="H568" t="str">
            <v>Latest</v>
          </cell>
          <cell r="I568">
            <v>0</v>
          </cell>
          <cell r="J568">
            <v>0</v>
          </cell>
          <cell r="K568">
            <v>0</v>
          </cell>
          <cell r="L568">
            <v>0</v>
          </cell>
          <cell r="M568">
            <v>0</v>
          </cell>
          <cell r="N568">
            <v>0</v>
          </cell>
          <cell r="O568" t="str">
            <v/>
          </cell>
          <cell r="P568" t="str">
            <v/>
          </cell>
          <cell r="Q568" t="str">
            <v/>
          </cell>
          <cell r="R568" t="str">
            <v/>
          </cell>
          <cell r="S568" t="str">
            <v/>
          </cell>
          <cell r="T568" t="str">
            <v/>
          </cell>
          <cell r="U568" t="str">
            <v/>
          </cell>
          <cell r="V568">
            <v>0</v>
          </cell>
          <cell r="W568" t="str">
            <v/>
          </cell>
        </row>
        <row r="569">
          <cell r="B569" t="str">
            <v>C00743_L013</v>
          </cell>
          <cell r="C569" t="str">
            <v>Land sales - Water</v>
          </cell>
          <cell r="D569" t="str">
            <v>£m</v>
          </cell>
          <cell r="E569" t="str">
            <v>Periodic Review 2014</v>
          </cell>
          <cell r="F569" t="str">
            <v>Run 10: Final Determinations</v>
          </cell>
          <cell r="G569" t="str">
            <v>Modelling run to set final determinations.</v>
          </cell>
          <cell r="H569" t="str">
            <v>Latest</v>
          </cell>
          <cell r="I569" t="str">
            <v/>
          </cell>
          <cell r="J569" t="str">
            <v/>
          </cell>
          <cell r="K569" t="str">
            <v/>
          </cell>
          <cell r="L569" t="str">
            <v/>
          </cell>
          <cell r="M569" t="str">
            <v/>
          </cell>
          <cell r="N569">
            <v>0</v>
          </cell>
          <cell r="O569" t="str">
            <v/>
          </cell>
          <cell r="P569" t="str">
            <v/>
          </cell>
          <cell r="Q569" t="str">
            <v/>
          </cell>
          <cell r="R569" t="str">
            <v/>
          </cell>
          <cell r="S569" t="str">
            <v/>
          </cell>
          <cell r="T569" t="str">
            <v/>
          </cell>
          <cell r="U569" t="str">
            <v/>
          </cell>
          <cell r="V569" t="str">
            <v/>
          </cell>
          <cell r="W569" t="str">
            <v/>
          </cell>
        </row>
        <row r="570">
          <cell r="B570" t="str">
            <v>C00751_L013</v>
          </cell>
          <cell r="C570" t="str">
            <v>Land sales - Wastewater</v>
          </cell>
          <cell r="D570" t="str">
            <v>£m</v>
          </cell>
          <cell r="E570" t="str">
            <v>Periodic Review 2014</v>
          </cell>
          <cell r="F570" t="str">
            <v>Run 10: Final Determinations</v>
          </cell>
          <cell r="G570" t="str">
            <v>Modelling run to set final determinations.</v>
          </cell>
          <cell r="H570" t="str">
            <v>Latest</v>
          </cell>
          <cell r="I570" t="str">
            <v/>
          </cell>
          <cell r="J570" t="str">
            <v/>
          </cell>
          <cell r="K570" t="str">
            <v/>
          </cell>
          <cell r="L570" t="str">
            <v/>
          </cell>
          <cell r="M570" t="str">
            <v/>
          </cell>
          <cell r="N570">
            <v>0</v>
          </cell>
          <cell r="O570" t="str">
            <v/>
          </cell>
          <cell r="P570" t="str">
            <v/>
          </cell>
          <cell r="Q570" t="str">
            <v/>
          </cell>
          <cell r="R570" t="str">
            <v/>
          </cell>
          <cell r="S570" t="str">
            <v/>
          </cell>
          <cell r="T570" t="str">
            <v/>
          </cell>
          <cell r="U570" t="str">
            <v/>
          </cell>
          <cell r="V570" t="str">
            <v/>
          </cell>
          <cell r="W570" t="str">
            <v/>
          </cell>
        </row>
        <row r="571">
          <cell r="B571" t="str">
            <v>C00744_L013</v>
          </cell>
          <cell r="C571" t="str">
            <v>2009-10 outperformance - Water</v>
          </cell>
          <cell r="D571" t="str">
            <v>£m</v>
          </cell>
          <cell r="E571" t="str">
            <v>Periodic Review 2014</v>
          </cell>
          <cell r="F571" t="str">
            <v>Run 10: Final Determinations</v>
          </cell>
          <cell r="G571" t="str">
            <v>Modelling run to set final determinations.</v>
          </cell>
          <cell r="H571" t="str">
            <v>Latest</v>
          </cell>
          <cell r="I571" t="str">
            <v/>
          </cell>
          <cell r="J571" t="str">
            <v/>
          </cell>
          <cell r="K571" t="str">
            <v/>
          </cell>
          <cell r="L571" t="str">
            <v/>
          </cell>
          <cell r="M571" t="str">
            <v/>
          </cell>
          <cell r="N571">
            <v>5.8637411845710998</v>
          </cell>
          <cell r="O571" t="str">
            <v/>
          </cell>
          <cell r="P571" t="str">
            <v/>
          </cell>
          <cell r="Q571" t="str">
            <v/>
          </cell>
          <cell r="R571" t="str">
            <v/>
          </cell>
          <cell r="S571" t="str">
            <v/>
          </cell>
          <cell r="T571" t="str">
            <v/>
          </cell>
          <cell r="U571" t="str">
            <v/>
          </cell>
          <cell r="V571" t="str">
            <v/>
          </cell>
          <cell r="W571" t="str">
            <v/>
          </cell>
        </row>
        <row r="572">
          <cell r="B572" t="str">
            <v>C00752_L013</v>
          </cell>
          <cell r="C572" t="str">
            <v>2009-10 outperformance - Wastewater</v>
          </cell>
          <cell r="D572" t="str">
            <v>£m</v>
          </cell>
          <cell r="E572" t="str">
            <v>Periodic Review 2014</v>
          </cell>
          <cell r="F572" t="str">
            <v>Run 10: Final Determinations</v>
          </cell>
          <cell r="G572" t="str">
            <v>Modelling run to set final determinations.</v>
          </cell>
          <cell r="H572" t="str">
            <v>Latest</v>
          </cell>
          <cell r="I572" t="str">
            <v/>
          </cell>
          <cell r="J572" t="str">
            <v/>
          </cell>
          <cell r="K572" t="str">
            <v/>
          </cell>
          <cell r="L572" t="str">
            <v/>
          </cell>
          <cell r="M572" t="str">
            <v/>
          </cell>
          <cell r="N572">
            <v>0</v>
          </cell>
          <cell r="O572" t="str">
            <v/>
          </cell>
          <cell r="P572" t="str">
            <v/>
          </cell>
          <cell r="Q572" t="str">
            <v/>
          </cell>
          <cell r="R572" t="str">
            <v/>
          </cell>
          <cell r="S572" t="str">
            <v/>
          </cell>
          <cell r="T572" t="str">
            <v/>
          </cell>
          <cell r="U572" t="str">
            <v/>
          </cell>
          <cell r="V572" t="str">
            <v/>
          </cell>
          <cell r="W572" t="str">
            <v/>
          </cell>
        </row>
        <row r="573">
          <cell r="B573" t="str">
            <v>C00060_L014</v>
          </cell>
          <cell r="C573" t="str">
            <v>Baseline view of two-sided adjustments for water overlap capex programme</v>
          </cell>
          <cell r="D573" t="str">
            <v>£m</v>
          </cell>
          <cell r="E573" t="str">
            <v>Periodic Review 2014</v>
          </cell>
          <cell r="F573" t="str">
            <v>Run 10: Final Determinations</v>
          </cell>
          <cell r="G573" t="str">
            <v>Modelling run to set final determinations.</v>
          </cell>
          <cell r="H573" t="str">
            <v>Latest</v>
          </cell>
          <cell r="I573" t="str">
            <v/>
          </cell>
          <cell r="J573">
            <v>0</v>
          </cell>
          <cell r="K573">
            <v>0</v>
          </cell>
          <cell r="L573">
            <v>0</v>
          </cell>
          <cell r="M573">
            <v>0</v>
          </cell>
          <cell r="N573">
            <v>0</v>
          </cell>
          <cell r="O573" t="str">
            <v/>
          </cell>
          <cell r="P573" t="str">
            <v/>
          </cell>
          <cell r="Q573" t="str">
            <v/>
          </cell>
          <cell r="R573" t="str">
            <v/>
          </cell>
          <cell r="S573" t="str">
            <v/>
          </cell>
          <cell r="T573" t="str">
            <v/>
          </cell>
          <cell r="U573" t="str">
            <v/>
          </cell>
          <cell r="V573">
            <v>0</v>
          </cell>
          <cell r="W573" t="str">
            <v/>
          </cell>
        </row>
        <row r="574">
          <cell r="B574" t="str">
            <v>C00064_L014</v>
          </cell>
          <cell r="C574" t="str">
            <v>Baseline view of two-sided adjustments for sewerage overlap capex programme</v>
          </cell>
          <cell r="D574" t="str">
            <v>£m</v>
          </cell>
          <cell r="E574" t="str">
            <v>Periodic Review 2014</v>
          </cell>
          <cell r="F574" t="str">
            <v>Run 10: Final Determinations</v>
          </cell>
          <cell r="G574" t="str">
            <v>Modelling run to set final determinations.</v>
          </cell>
          <cell r="H574" t="str">
            <v>Latest</v>
          </cell>
          <cell r="I574" t="str">
            <v/>
          </cell>
          <cell r="J574">
            <v>0</v>
          </cell>
          <cell r="K574">
            <v>0</v>
          </cell>
          <cell r="L574">
            <v>0</v>
          </cell>
          <cell r="M574">
            <v>0</v>
          </cell>
          <cell r="N574">
            <v>0</v>
          </cell>
          <cell r="O574" t="str">
            <v/>
          </cell>
          <cell r="P574" t="str">
            <v/>
          </cell>
          <cell r="Q574" t="str">
            <v/>
          </cell>
          <cell r="R574" t="str">
            <v/>
          </cell>
          <cell r="S574" t="str">
            <v/>
          </cell>
          <cell r="T574" t="str">
            <v/>
          </cell>
          <cell r="U574" t="str">
            <v/>
          </cell>
          <cell r="V574">
            <v>0</v>
          </cell>
          <cell r="W574" t="str">
            <v/>
          </cell>
        </row>
        <row r="575">
          <cell r="B575" t="str">
            <v>C00071_L015</v>
          </cell>
          <cell r="C575" t="str">
            <v>Baseline view of two-sided adjustments to water service total capex for logging up/down</v>
          </cell>
          <cell r="D575" t="str">
            <v>£m</v>
          </cell>
          <cell r="E575" t="str">
            <v>Periodic Review 2014</v>
          </cell>
          <cell r="F575" t="str">
            <v>Run 10: Final Determinations</v>
          </cell>
          <cell r="G575" t="str">
            <v>Modelling run to set final determinations.</v>
          </cell>
          <cell r="H575" t="str">
            <v>Latest</v>
          </cell>
          <cell r="I575">
            <v>0</v>
          </cell>
          <cell r="J575">
            <v>-0.24557873999999999</v>
          </cell>
          <cell r="K575">
            <v>-0.1672150105728</v>
          </cell>
          <cell r="L575">
            <v>-2.4804745823692801E-2</v>
          </cell>
          <cell r="M575">
            <v>-2.20585061074983E-2</v>
          </cell>
          <cell r="N575">
            <v>0</v>
          </cell>
          <cell r="O575" t="str">
            <v/>
          </cell>
          <cell r="P575" t="str">
            <v/>
          </cell>
          <cell r="Q575" t="str">
            <v/>
          </cell>
          <cell r="R575" t="str">
            <v/>
          </cell>
          <cell r="S575" t="str">
            <v/>
          </cell>
          <cell r="T575" t="str">
            <v/>
          </cell>
          <cell r="U575" t="str">
            <v/>
          </cell>
          <cell r="V575">
            <v>-0.45965700250399111</v>
          </cell>
          <cell r="W575" t="str">
            <v/>
          </cell>
        </row>
        <row r="576">
          <cell r="B576" t="str">
            <v>C00077_L015</v>
          </cell>
          <cell r="C576" t="str">
            <v>Baseline view of two-sided adjustments to sewerage service total capex for logging up/down</v>
          </cell>
          <cell r="D576" t="str">
            <v>£m</v>
          </cell>
          <cell r="E576" t="str">
            <v>Periodic Review 2014</v>
          </cell>
          <cell r="F576" t="str">
            <v>Run 10: Final Determinations</v>
          </cell>
          <cell r="G576" t="str">
            <v>Modelling run to set final determinations.</v>
          </cell>
          <cell r="H576" t="str">
            <v>Latest</v>
          </cell>
          <cell r="I576">
            <v>0</v>
          </cell>
          <cell r="J576">
            <v>0</v>
          </cell>
          <cell r="K576">
            <v>0</v>
          </cell>
          <cell r="L576">
            <v>0</v>
          </cell>
          <cell r="M576">
            <v>0</v>
          </cell>
          <cell r="N576">
            <v>0</v>
          </cell>
          <cell r="O576" t="str">
            <v/>
          </cell>
          <cell r="P576" t="str">
            <v/>
          </cell>
          <cell r="Q576" t="str">
            <v/>
          </cell>
          <cell r="R576" t="str">
            <v/>
          </cell>
          <cell r="S576" t="str">
            <v/>
          </cell>
          <cell r="T576" t="str">
            <v/>
          </cell>
          <cell r="U576" t="str">
            <v/>
          </cell>
          <cell r="V576">
            <v>0</v>
          </cell>
          <cell r="W576" t="str">
            <v/>
          </cell>
        </row>
        <row r="577">
          <cell r="B577" t="str">
            <v>C00050_L009</v>
          </cell>
          <cell r="C577" t="str">
            <v>SIM adjustment as £m - water</v>
          </cell>
          <cell r="D577" t="str">
            <v>£m</v>
          </cell>
          <cell r="E577" t="str">
            <v>Periodic Review 2014</v>
          </cell>
          <cell r="F577" t="str">
            <v>Run 10: Final Determinations</v>
          </cell>
          <cell r="G577" t="str">
            <v>Modelling run to set final determinations.</v>
          </cell>
          <cell r="H577" t="str">
            <v>Latest</v>
          </cell>
          <cell r="I577">
            <v>5.7731306005072598E-2</v>
          </cell>
          <cell r="J577">
            <v>5.7731306005072598E-2</v>
          </cell>
          <cell r="K577">
            <v>5.7731306005072598E-2</v>
          </cell>
          <cell r="L577">
            <v>5.7731306005072598E-2</v>
          </cell>
          <cell r="M577">
            <v>5.7731306005072598E-2</v>
          </cell>
          <cell r="N577">
            <v>0.28865653002536301</v>
          </cell>
          <cell r="O577" t="str">
            <v/>
          </cell>
          <cell r="P577" t="str">
            <v/>
          </cell>
          <cell r="Q577" t="str">
            <v/>
          </cell>
          <cell r="R577" t="str">
            <v/>
          </cell>
          <cell r="S577" t="str">
            <v/>
          </cell>
          <cell r="T577" t="str">
            <v/>
          </cell>
          <cell r="U577" t="str">
            <v/>
          </cell>
          <cell r="V577">
            <v>0</v>
          </cell>
          <cell r="W577" t="str">
            <v/>
          </cell>
        </row>
        <row r="578">
          <cell r="B578" t="str">
            <v>C00050_L020</v>
          </cell>
          <cell r="C578" t="str">
            <v>Water - SIM adjustment (+ or -) Value chosen</v>
          </cell>
          <cell r="D578" t="str">
            <v>£m</v>
          </cell>
          <cell r="E578" t="str">
            <v>Periodic Review 2014</v>
          </cell>
          <cell r="F578" t="str">
            <v>Run 10: Final Determinations</v>
          </cell>
          <cell r="G578" t="str">
            <v>Modelling run to set final determinations.</v>
          </cell>
          <cell r="H578" t="str">
            <v>Latest</v>
          </cell>
          <cell r="I578">
            <v>5.7731306005072598E-2</v>
          </cell>
          <cell r="J578">
            <v>5.7731306005072598E-2</v>
          </cell>
          <cell r="K578">
            <v>5.7731306005072598E-2</v>
          </cell>
          <cell r="L578">
            <v>5.7731306005072598E-2</v>
          </cell>
          <cell r="M578">
            <v>5.7731306005072598E-2</v>
          </cell>
          <cell r="N578">
            <v>0.28865653002536301</v>
          </cell>
          <cell r="O578" t="str">
            <v/>
          </cell>
          <cell r="P578" t="str">
            <v/>
          </cell>
          <cell r="Q578" t="str">
            <v/>
          </cell>
          <cell r="R578" t="str">
            <v/>
          </cell>
          <cell r="S578" t="str">
            <v/>
          </cell>
          <cell r="T578" t="str">
            <v/>
          </cell>
          <cell r="U578" t="str">
            <v/>
          </cell>
          <cell r="V578">
            <v>0</v>
          </cell>
          <cell r="W578" t="str">
            <v/>
          </cell>
        </row>
        <row r="579">
          <cell r="B579" t="str">
            <v>C00052_L010</v>
          </cell>
          <cell r="C579" t="str">
            <v>Water: Annualised adjustment to 2014 price review requirement at 2012-13 prices</v>
          </cell>
          <cell r="D579" t="str">
            <v>£m</v>
          </cell>
          <cell r="E579" t="str">
            <v>Periodic Review 2014</v>
          </cell>
          <cell r="F579" t="str">
            <v>Run 10: Final Determinations</v>
          </cell>
          <cell r="G579" t="str">
            <v>Modelling run to set final determinations.</v>
          </cell>
          <cell r="H579" t="str">
            <v>Latest</v>
          </cell>
          <cell r="I579">
            <v>1.85538749823145</v>
          </cell>
          <cell r="J579">
            <v>1.85538749823145</v>
          </cell>
          <cell r="K579">
            <v>1.85538749823145</v>
          </cell>
          <cell r="L579">
            <v>1.85538749823145</v>
          </cell>
          <cell r="M579">
            <v>1.85538749823145</v>
          </cell>
          <cell r="N579">
            <v>9.2769374911572502</v>
          </cell>
          <cell r="O579" t="str">
            <v/>
          </cell>
          <cell r="P579" t="str">
            <v/>
          </cell>
          <cell r="Q579" t="str">
            <v/>
          </cell>
          <cell r="R579" t="str">
            <v/>
          </cell>
          <cell r="S579" t="str">
            <v/>
          </cell>
          <cell r="T579" t="str">
            <v/>
          </cell>
          <cell r="U579" t="str">
            <v/>
          </cell>
          <cell r="V579" t="str">
            <v/>
          </cell>
          <cell r="W579" t="str">
            <v/>
          </cell>
        </row>
        <row r="580">
          <cell r="B580" t="str">
            <v>C00052_L020</v>
          </cell>
          <cell r="C580" t="str">
            <v>Water - RCM adjustment (+ or -) Value Chosen</v>
          </cell>
          <cell r="D580" t="str">
            <v>£m</v>
          </cell>
          <cell r="E580" t="str">
            <v>Periodic Review 2014</v>
          </cell>
          <cell r="F580" t="str">
            <v>Run 10: Final Determinations</v>
          </cell>
          <cell r="G580" t="str">
            <v>Modelling run to set final determinations.</v>
          </cell>
          <cell r="H580" t="str">
            <v>Latest</v>
          </cell>
          <cell r="I580">
            <v>1.85538749823145</v>
          </cell>
          <cell r="J580">
            <v>1.85538749823145</v>
          </cell>
          <cell r="K580">
            <v>1.85538749823145</v>
          </cell>
          <cell r="L580">
            <v>1.85538749823145</v>
          </cell>
          <cell r="M580">
            <v>1.85538749823145</v>
          </cell>
          <cell r="N580">
            <v>9.2769374911572502</v>
          </cell>
          <cell r="O580" t="str">
            <v/>
          </cell>
          <cell r="P580" t="str">
            <v/>
          </cell>
          <cell r="Q580" t="str">
            <v/>
          </cell>
          <cell r="R580" t="str">
            <v/>
          </cell>
          <cell r="S580" t="str">
            <v/>
          </cell>
          <cell r="T580" t="str">
            <v/>
          </cell>
          <cell r="U580" t="str">
            <v/>
          </cell>
          <cell r="V580" t="str">
            <v/>
          </cell>
          <cell r="W580" t="str">
            <v/>
          </cell>
        </row>
        <row r="581">
          <cell r="B581" t="str">
            <v>BC40000_L011</v>
          </cell>
          <cell r="C581" t="str">
            <v>Total adjusted water operating expenditure incentive revenue allowance</v>
          </cell>
          <cell r="D581" t="str">
            <v>£m</v>
          </cell>
          <cell r="E581" t="str">
            <v>Periodic Review 2014</v>
          </cell>
          <cell r="F581" t="str">
            <v>Run 10: Final Determinations</v>
          </cell>
          <cell r="G581" t="str">
            <v>Modelling run to set final determinations.</v>
          </cell>
          <cell r="H581" t="str">
            <v>Latest</v>
          </cell>
          <cell r="I581">
            <v>0.297610393862837</v>
          </cell>
          <cell r="J581">
            <v>0.297610393862837</v>
          </cell>
          <cell r="K581">
            <v>0.297610393862837</v>
          </cell>
          <cell r="L581">
            <v>0.297610393862837</v>
          </cell>
          <cell r="M581">
            <v>0.297610393862837</v>
          </cell>
          <cell r="N581">
            <v>1.4880519693141849</v>
          </cell>
          <cell r="O581" t="str">
            <v/>
          </cell>
          <cell r="P581" t="str">
            <v/>
          </cell>
          <cell r="Q581" t="str">
            <v/>
          </cell>
          <cell r="R581" t="str">
            <v/>
          </cell>
          <cell r="S581" t="str">
            <v/>
          </cell>
          <cell r="T581" t="str">
            <v/>
          </cell>
          <cell r="U581" t="str">
            <v/>
          </cell>
          <cell r="V581" t="str">
            <v/>
          </cell>
          <cell r="W581" t="str">
            <v/>
          </cell>
        </row>
        <row r="582">
          <cell r="B582" t="str">
            <v>BC40000_L020</v>
          </cell>
          <cell r="C582" t="str">
            <v>Water - Opex incentive allowance (+ only) Value chosen</v>
          </cell>
          <cell r="D582" t="str">
            <v>£m</v>
          </cell>
          <cell r="E582" t="str">
            <v>Periodic Review 2014</v>
          </cell>
          <cell r="F582" t="str">
            <v>Run 10: Final Determinations</v>
          </cell>
          <cell r="G582" t="str">
            <v>Modelling run to set final determinations.</v>
          </cell>
          <cell r="H582" t="str">
            <v>Latest</v>
          </cell>
          <cell r="I582">
            <v>0.297610393862837</v>
          </cell>
          <cell r="J582">
            <v>0.297610393862837</v>
          </cell>
          <cell r="K582">
            <v>0.297610393862837</v>
          </cell>
          <cell r="L582">
            <v>0.297610393862837</v>
          </cell>
          <cell r="M582">
            <v>0.297610393862837</v>
          </cell>
          <cell r="N582">
            <v>1.4880519693141849</v>
          </cell>
          <cell r="O582" t="str">
            <v/>
          </cell>
          <cell r="P582" t="str">
            <v/>
          </cell>
          <cell r="Q582" t="str">
            <v/>
          </cell>
          <cell r="R582" t="str">
            <v/>
          </cell>
          <cell r="S582" t="str">
            <v/>
          </cell>
          <cell r="T582" t="str">
            <v/>
          </cell>
          <cell r="U582" t="str">
            <v/>
          </cell>
          <cell r="V582" t="str">
            <v/>
          </cell>
          <cell r="W582" t="str">
            <v/>
          </cell>
        </row>
        <row r="583">
          <cell r="B583" t="str">
            <v>C00054_L012</v>
          </cell>
          <cell r="C583" t="str">
            <v>Water: Future value of ex post revenue adjustment of prior year annual adjustments (2012-13 prices)</v>
          </cell>
          <cell r="D583" t="str">
            <v>£m</v>
          </cell>
          <cell r="E583" t="str">
            <v>Periodic Review 2014</v>
          </cell>
          <cell r="F583" t="str">
            <v>Run 10: Final Determinations</v>
          </cell>
          <cell r="G583" t="str">
            <v>Modelling run to set final determinations.</v>
          </cell>
          <cell r="H583" t="str">
            <v>Latest</v>
          </cell>
          <cell r="I583">
            <v>-0.72272677635137506</v>
          </cell>
          <cell r="J583">
            <v>-0.72272677635137506</v>
          </cell>
          <cell r="K583">
            <v>-0.72272677635137506</v>
          </cell>
          <cell r="L583">
            <v>-0.72272677635137506</v>
          </cell>
          <cell r="M583">
            <v>-0.72272677635137506</v>
          </cell>
          <cell r="N583">
            <v>-3.6136338817568752</v>
          </cell>
          <cell r="O583">
            <v>0.21</v>
          </cell>
          <cell r="P583">
            <v>0.21</v>
          </cell>
          <cell r="Q583">
            <v>0.21</v>
          </cell>
          <cell r="R583">
            <v>0.21</v>
          </cell>
          <cell r="S583">
            <v>0.21</v>
          </cell>
          <cell r="T583" t="str">
            <v/>
          </cell>
          <cell r="U583" t="str">
            <v/>
          </cell>
          <cell r="V583" t="str">
            <v/>
          </cell>
          <cell r="W583">
            <v>1.05</v>
          </cell>
        </row>
        <row r="584">
          <cell r="B584" t="str">
            <v>C00054_L020</v>
          </cell>
          <cell r="C584" t="str">
            <v>Water - CIS adjustment (+ or -) Value Chosen</v>
          </cell>
          <cell r="D584" t="str">
            <v>£m</v>
          </cell>
          <cell r="E584" t="str">
            <v>Periodic Review 2014</v>
          </cell>
          <cell r="F584" t="str">
            <v>Run 10: Final Determinations</v>
          </cell>
          <cell r="G584" t="str">
            <v>Modelling run to set final determinations.</v>
          </cell>
          <cell r="H584" t="str">
            <v>Latest</v>
          </cell>
          <cell r="I584">
            <v>-0.72272677635137506</v>
          </cell>
          <cell r="J584">
            <v>-0.72272677635137506</v>
          </cell>
          <cell r="K584">
            <v>-0.72272677635137506</v>
          </cell>
          <cell r="L584">
            <v>-0.72272677635137506</v>
          </cell>
          <cell r="M584">
            <v>-0.72272677635137506</v>
          </cell>
          <cell r="N584">
            <v>-3.6136338817568752</v>
          </cell>
          <cell r="O584">
            <v>-0.41170902916142299</v>
          </cell>
          <cell r="P584">
            <v>-0.41170902916142299</v>
          </cell>
          <cell r="Q584">
            <v>-0.41170902916142299</v>
          </cell>
          <cell r="R584">
            <v>-0.41170902916142299</v>
          </cell>
          <cell r="S584">
            <v>-0.41170902916142299</v>
          </cell>
          <cell r="T584" t="str">
            <v/>
          </cell>
          <cell r="U584" t="str">
            <v/>
          </cell>
          <cell r="V584" t="str">
            <v/>
          </cell>
          <cell r="W584">
            <v>-2.0585451458071149</v>
          </cell>
        </row>
        <row r="585">
          <cell r="B585" t="str">
            <v>C00578_L012</v>
          </cell>
          <cell r="C585" t="str">
            <v>Water: Future value of ex post revenue adjustment of prior year annual adjustments (applied in single year, unprofiled) (2012-13 prices)</v>
          </cell>
          <cell r="D585" t="str">
            <v>£m</v>
          </cell>
          <cell r="E585" t="str">
            <v>Periodic Review 2014</v>
          </cell>
          <cell r="F585" t="str">
            <v>Run 10: Final Determinations</v>
          </cell>
          <cell r="G585" t="str">
            <v>Modelling run to set final determinations.</v>
          </cell>
          <cell r="H585" t="str">
            <v>Latest</v>
          </cell>
          <cell r="I585" t="str">
            <v/>
          </cell>
          <cell r="J585" t="str">
            <v/>
          </cell>
          <cell r="K585" t="str">
            <v/>
          </cell>
          <cell r="L585" t="str">
            <v/>
          </cell>
          <cell r="M585" t="str">
            <v/>
          </cell>
          <cell r="N585">
            <v>0</v>
          </cell>
          <cell r="O585">
            <v>0</v>
          </cell>
          <cell r="P585">
            <v>0</v>
          </cell>
          <cell r="Q585">
            <v>0</v>
          </cell>
          <cell r="R585">
            <v>0</v>
          </cell>
          <cell r="S585">
            <v>0</v>
          </cell>
          <cell r="T585" t="str">
            <v/>
          </cell>
          <cell r="U585" t="str">
            <v/>
          </cell>
          <cell r="V585" t="str">
            <v/>
          </cell>
          <cell r="W585">
            <v>0</v>
          </cell>
        </row>
        <row r="586">
          <cell r="B586" t="str">
            <v>C00129_L020</v>
          </cell>
          <cell r="C586" t="str">
            <v>Water - Tax refinancing benefit clawback (- only) Value Chosen</v>
          </cell>
          <cell r="D586" t="str">
            <v>£m</v>
          </cell>
          <cell r="E586" t="str">
            <v>Periodic Review 2014</v>
          </cell>
          <cell r="F586" t="str">
            <v>Run 10: Final Determinations</v>
          </cell>
          <cell r="G586" t="str">
            <v>Modelling run to set final determinations.</v>
          </cell>
          <cell r="H586" t="str">
            <v>Latest</v>
          </cell>
          <cell r="I586">
            <v>0</v>
          </cell>
          <cell r="J586">
            <v>0</v>
          </cell>
          <cell r="K586">
            <v>0</v>
          </cell>
          <cell r="L586">
            <v>0</v>
          </cell>
          <cell r="M586">
            <v>0</v>
          </cell>
          <cell r="N586">
            <v>0</v>
          </cell>
          <cell r="O586">
            <v>-0.32288011888483098</v>
          </cell>
          <cell r="P586">
            <v>-0.32288011888483098</v>
          </cell>
          <cell r="Q586">
            <v>-0.32288011888483098</v>
          </cell>
          <cell r="R586">
            <v>-0.32288011888483098</v>
          </cell>
          <cell r="S586">
            <v>-0.32288011888483098</v>
          </cell>
          <cell r="T586" t="str">
            <v/>
          </cell>
          <cell r="U586" t="str">
            <v/>
          </cell>
          <cell r="V586" t="str">
            <v/>
          </cell>
          <cell r="W586">
            <v>-1.6144005944241548</v>
          </cell>
        </row>
        <row r="587">
          <cell r="B587" t="str">
            <v>C00600_L020</v>
          </cell>
          <cell r="C587" t="str">
            <v>Water - Other tax adjustments (+ or -) Value Chosen</v>
          </cell>
          <cell r="D587" t="str">
            <v>£m</v>
          </cell>
          <cell r="E587" t="str">
            <v>Periodic Review 2014</v>
          </cell>
          <cell r="F587" t="str">
            <v>Run 10: Final Determinations</v>
          </cell>
          <cell r="G587" t="str">
            <v>Modelling run to set final determinations.</v>
          </cell>
          <cell r="H587" t="str">
            <v>Latest</v>
          </cell>
          <cell r="I587">
            <v>0</v>
          </cell>
          <cell r="J587">
            <v>0</v>
          </cell>
          <cell r="K587">
            <v>0</v>
          </cell>
          <cell r="L587">
            <v>0</v>
          </cell>
          <cell r="M587">
            <v>0</v>
          </cell>
          <cell r="N587">
            <v>0</v>
          </cell>
          <cell r="O587">
            <v>0</v>
          </cell>
          <cell r="P587">
            <v>0</v>
          </cell>
          <cell r="Q587">
            <v>0</v>
          </cell>
          <cell r="R587">
            <v>0</v>
          </cell>
          <cell r="S587">
            <v>0</v>
          </cell>
          <cell r="T587" t="str">
            <v/>
          </cell>
          <cell r="U587" t="str">
            <v/>
          </cell>
          <cell r="V587" t="str">
            <v/>
          </cell>
          <cell r="W587">
            <v>0</v>
          </cell>
        </row>
        <row r="588">
          <cell r="B588" t="str">
            <v>C00128_L020</v>
          </cell>
          <cell r="C588" t="str">
            <v>Water - Equity injection clawback (- only) Value Chosen</v>
          </cell>
          <cell r="D588" t="str">
            <v>£m</v>
          </cell>
          <cell r="E588" t="str">
            <v>Periodic Review 2014</v>
          </cell>
          <cell r="F588" t="str">
            <v>Run 10: Final Determinations</v>
          </cell>
          <cell r="G588" t="str">
            <v>Modelling run to set final determinations.</v>
          </cell>
          <cell r="H588" t="str">
            <v>Latest</v>
          </cell>
          <cell r="I588">
            <v>0</v>
          </cell>
          <cell r="J588">
            <v>0</v>
          </cell>
          <cell r="K588">
            <v>0</v>
          </cell>
          <cell r="L588">
            <v>0</v>
          </cell>
          <cell r="M588">
            <v>0</v>
          </cell>
          <cell r="N588">
            <v>0</v>
          </cell>
          <cell r="O588">
            <v>0</v>
          </cell>
          <cell r="P588">
            <v>0</v>
          </cell>
          <cell r="Q588">
            <v>0</v>
          </cell>
          <cell r="R588">
            <v>0</v>
          </cell>
          <cell r="S588">
            <v>0</v>
          </cell>
          <cell r="T588" t="str">
            <v/>
          </cell>
          <cell r="U588" t="str">
            <v/>
          </cell>
          <cell r="V588" t="str">
            <v/>
          </cell>
          <cell r="W588">
            <v>0</v>
          </cell>
        </row>
        <row r="589">
          <cell r="B589" t="str">
            <v>C00601_L020</v>
          </cell>
          <cell r="C589" t="str">
            <v>Water - Other adjustments (+ or -) Value Chosen</v>
          </cell>
          <cell r="D589" t="str">
            <v>£m</v>
          </cell>
          <cell r="E589" t="str">
            <v>Periodic Review 2014</v>
          </cell>
          <cell r="F589" t="str">
            <v>Run 10: Final Determinations</v>
          </cell>
          <cell r="G589" t="str">
            <v>Modelling run to set final determinations.</v>
          </cell>
          <cell r="H589" t="str">
            <v>Latest</v>
          </cell>
          <cell r="I589">
            <v>0</v>
          </cell>
          <cell r="J589">
            <v>0</v>
          </cell>
          <cell r="K589">
            <v>0</v>
          </cell>
          <cell r="L589">
            <v>0</v>
          </cell>
          <cell r="M589">
            <v>0</v>
          </cell>
          <cell r="N589">
            <v>0</v>
          </cell>
          <cell r="O589">
            <v>0</v>
          </cell>
          <cell r="P589">
            <v>0</v>
          </cell>
          <cell r="Q589">
            <v>0</v>
          </cell>
          <cell r="R589">
            <v>0</v>
          </cell>
          <cell r="S589">
            <v>0</v>
          </cell>
          <cell r="T589" t="str">
            <v/>
          </cell>
          <cell r="U589" t="str">
            <v/>
          </cell>
          <cell r="V589" t="str">
            <v/>
          </cell>
          <cell r="W589">
            <v>0</v>
          </cell>
        </row>
        <row r="590">
          <cell r="B590" t="str">
            <v>C00051_L009</v>
          </cell>
          <cell r="C590" t="str">
            <v>SIM adjustment as £m - sewerage</v>
          </cell>
          <cell r="D590" t="str">
            <v>£m</v>
          </cell>
          <cell r="E590" t="str">
            <v>Periodic Review 2014</v>
          </cell>
          <cell r="F590" t="str">
            <v>Run 10: Final Determinations</v>
          </cell>
          <cell r="G590" t="str">
            <v>Modelling run to set final determinations.</v>
          </cell>
          <cell r="H590" t="str">
            <v>Latest</v>
          </cell>
          <cell r="I590" t="str">
            <v/>
          </cell>
          <cell r="J590" t="str">
            <v/>
          </cell>
          <cell r="K590" t="str">
            <v/>
          </cell>
          <cell r="L590" t="str">
            <v/>
          </cell>
          <cell r="M590" t="str">
            <v/>
          </cell>
          <cell r="N590">
            <v>0</v>
          </cell>
          <cell r="O590">
            <v>0</v>
          </cell>
          <cell r="P590">
            <v>0</v>
          </cell>
          <cell r="Q590">
            <v>0</v>
          </cell>
          <cell r="R590">
            <v>0</v>
          </cell>
          <cell r="S590">
            <v>0</v>
          </cell>
          <cell r="T590" t="str">
            <v/>
          </cell>
          <cell r="U590" t="str">
            <v/>
          </cell>
          <cell r="V590" t="str">
            <v/>
          </cell>
          <cell r="W590">
            <v>0</v>
          </cell>
        </row>
        <row r="591">
          <cell r="B591" t="str">
            <v>C00051_L020</v>
          </cell>
          <cell r="C591" t="str">
            <v>Waste - SIM adjustment (+ or -) Value Chosen</v>
          </cell>
          <cell r="D591" t="str">
            <v>£m</v>
          </cell>
          <cell r="E591" t="str">
            <v>Periodic Review 2014</v>
          </cell>
          <cell r="F591" t="str">
            <v>Run 10: Final Determinations</v>
          </cell>
          <cell r="G591" t="str">
            <v>Modelling run to set final determinations.</v>
          </cell>
          <cell r="H591" t="str">
            <v>Latest</v>
          </cell>
          <cell r="I591">
            <v>0</v>
          </cell>
          <cell r="J591">
            <v>0</v>
          </cell>
          <cell r="K591">
            <v>0</v>
          </cell>
          <cell r="L591">
            <v>0</v>
          </cell>
          <cell r="M591">
            <v>0</v>
          </cell>
          <cell r="N591">
            <v>0</v>
          </cell>
          <cell r="O591">
            <v>0</v>
          </cell>
          <cell r="P591">
            <v>0</v>
          </cell>
          <cell r="Q591">
            <v>0</v>
          </cell>
          <cell r="R591">
            <v>0</v>
          </cell>
          <cell r="S591">
            <v>0</v>
          </cell>
          <cell r="T591" t="str">
            <v/>
          </cell>
          <cell r="U591" t="str">
            <v/>
          </cell>
          <cell r="V591" t="str">
            <v/>
          </cell>
          <cell r="W591">
            <v>0</v>
          </cell>
        </row>
        <row r="592">
          <cell r="B592" t="str">
            <v>C00053_L010</v>
          </cell>
          <cell r="C592" t="str">
            <v>Sewerage: Annualised adjustment to 2014 price review requirement at 2012-13 prices</v>
          </cell>
          <cell r="D592" t="str">
            <v>£m</v>
          </cell>
          <cell r="E592" t="str">
            <v>Periodic Review 2014</v>
          </cell>
          <cell r="F592" t="str">
            <v>Run 10: Final Determinations</v>
          </cell>
          <cell r="G592" t="str">
            <v>Modelling run to set final determinations.</v>
          </cell>
          <cell r="H592" t="str">
            <v>Latest</v>
          </cell>
          <cell r="I592">
            <v>0</v>
          </cell>
          <cell r="J592">
            <v>0</v>
          </cell>
          <cell r="K592">
            <v>0</v>
          </cell>
          <cell r="L592">
            <v>0</v>
          </cell>
          <cell r="M592">
            <v>0</v>
          </cell>
          <cell r="N592">
            <v>0</v>
          </cell>
          <cell r="O592">
            <v>0</v>
          </cell>
          <cell r="P592">
            <v>0</v>
          </cell>
          <cell r="Q592">
            <v>0</v>
          </cell>
          <cell r="R592">
            <v>0</v>
          </cell>
          <cell r="S592">
            <v>0</v>
          </cell>
          <cell r="T592" t="str">
            <v/>
          </cell>
          <cell r="U592" t="str">
            <v/>
          </cell>
          <cell r="V592" t="str">
            <v/>
          </cell>
          <cell r="W592">
            <v>0</v>
          </cell>
        </row>
        <row r="593">
          <cell r="B593" t="str">
            <v>C00053_L020</v>
          </cell>
          <cell r="C593" t="str">
            <v>Waste - RCM adjustment (+ or -) Value Chosen</v>
          </cell>
          <cell r="D593" t="str">
            <v>£m</v>
          </cell>
          <cell r="E593" t="str">
            <v>Periodic Review 2014</v>
          </cell>
          <cell r="F593" t="str">
            <v>Run 10: Final Determinations</v>
          </cell>
          <cell r="G593" t="str">
            <v>Modelling run to set final determinations.</v>
          </cell>
          <cell r="H593" t="str">
            <v>Latest</v>
          </cell>
          <cell r="I593">
            <v>0</v>
          </cell>
          <cell r="J593">
            <v>0</v>
          </cell>
          <cell r="K593">
            <v>0</v>
          </cell>
          <cell r="L593">
            <v>0</v>
          </cell>
          <cell r="M593">
            <v>0</v>
          </cell>
          <cell r="N593">
            <v>0</v>
          </cell>
          <cell r="O593">
            <v>0</v>
          </cell>
          <cell r="P593">
            <v>0</v>
          </cell>
          <cell r="Q593">
            <v>0</v>
          </cell>
          <cell r="R593">
            <v>0</v>
          </cell>
          <cell r="S593">
            <v>0</v>
          </cell>
          <cell r="T593" t="str">
            <v/>
          </cell>
          <cell r="U593" t="str">
            <v/>
          </cell>
          <cell r="V593" t="str">
            <v/>
          </cell>
          <cell r="W593">
            <v>0</v>
          </cell>
        </row>
        <row r="594">
          <cell r="B594" t="str">
            <v>BC40010_L011</v>
          </cell>
          <cell r="C594" t="str">
            <v>Total adjusted sewerage operating expenditure incentive revenue allowance</v>
          </cell>
          <cell r="D594" t="str">
            <v>£m</v>
          </cell>
          <cell r="E594" t="str">
            <v>Periodic Review 2014</v>
          </cell>
          <cell r="F594" t="str">
            <v>Run 10: Final Determinations</v>
          </cell>
          <cell r="G594" t="str">
            <v>Modelling run to set final determinations.</v>
          </cell>
          <cell r="H594" t="str">
            <v>Latest</v>
          </cell>
          <cell r="I594">
            <v>0</v>
          </cell>
          <cell r="J594">
            <v>0</v>
          </cell>
          <cell r="K594">
            <v>0</v>
          </cell>
          <cell r="L594">
            <v>0</v>
          </cell>
          <cell r="M594">
            <v>0</v>
          </cell>
          <cell r="N594">
            <v>0</v>
          </cell>
          <cell r="O594">
            <v>0</v>
          </cell>
          <cell r="P594">
            <v>0</v>
          </cell>
          <cell r="Q594">
            <v>0</v>
          </cell>
          <cell r="R594">
            <v>0</v>
          </cell>
          <cell r="S594">
            <v>0</v>
          </cell>
          <cell r="T594" t="str">
            <v/>
          </cell>
          <cell r="U594" t="str">
            <v/>
          </cell>
          <cell r="V594" t="str">
            <v/>
          </cell>
          <cell r="W594">
            <v>0</v>
          </cell>
        </row>
        <row r="595">
          <cell r="B595" t="str">
            <v>BC40010_L020</v>
          </cell>
          <cell r="C595" t="str">
            <v>Waste - Opex incentive allowance (+ only) Value Chosen</v>
          </cell>
          <cell r="D595" t="str">
            <v>£m</v>
          </cell>
          <cell r="E595" t="str">
            <v>Periodic Review 2014</v>
          </cell>
          <cell r="F595" t="str">
            <v>Run 10: Final Determinations</v>
          </cell>
          <cell r="G595" t="str">
            <v>Modelling run to set final determinations.</v>
          </cell>
          <cell r="H595" t="str">
            <v>Latest</v>
          </cell>
          <cell r="I595">
            <v>0</v>
          </cell>
          <cell r="J595">
            <v>0</v>
          </cell>
          <cell r="K595">
            <v>0</v>
          </cell>
          <cell r="L595">
            <v>0</v>
          </cell>
          <cell r="M595">
            <v>0</v>
          </cell>
          <cell r="N595">
            <v>0</v>
          </cell>
          <cell r="O595">
            <v>0</v>
          </cell>
          <cell r="P595">
            <v>0</v>
          </cell>
          <cell r="Q595">
            <v>0</v>
          </cell>
          <cell r="R595">
            <v>0</v>
          </cell>
          <cell r="S595">
            <v>0</v>
          </cell>
          <cell r="T595" t="str">
            <v/>
          </cell>
          <cell r="U595" t="str">
            <v/>
          </cell>
          <cell r="V595" t="str">
            <v/>
          </cell>
          <cell r="W595">
            <v>0</v>
          </cell>
        </row>
        <row r="596">
          <cell r="B596" t="str">
            <v>C00055_L012</v>
          </cell>
          <cell r="C596" t="str">
            <v>Sewerage: Future value of ex post revenue adjustment of prior year annual adjustments (2012-13 prices)</v>
          </cell>
          <cell r="D596" t="str">
            <v>£m</v>
          </cell>
          <cell r="E596" t="str">
            <v>Periodic Review 2014</v>
          </cell>
          <cell r="F596" t="str">
            <v>Run 10: Final Determinations</v>
          </cell>
          <cell r="G596" t="str">
            <v>Modelling run to set final determinations.</v>
          </cell>
          <cell r="H596" t="str">
            <v>Latest</v>
          </cell>
          <cell r="I596">
            <v>0</v>
          </cell>
          <cell r="J596">
            <v>0</v>
          </cell>
          <cell r="K596">
            <v>0</v>
          </cell>
          <cell r="L596">
            <v>0</v>
          </cell>
          <cell r="M596">
            <v>0</v>
          </cell>
          <cell r="N596">
            <v>0</v>
          </cell>
          <cell r="O596">
            <v>0</v>
          </cell>
          <cell r="P596">
            <v>0</v>
          </cell>
          <cell r="Q596">
            <v>0</v>
          </cell>
          <cell r="R596">
            <v>0</v>
          </cell>
          <cell r="S596">
            <v>0</v>
          </cell>
          <cell r="T596" t="str">
            <v/>
          </cell>
          <cell r="U596" t="str">
            <v/>
          </cell>
          <cell r="V596" t="str">
            <v/>
          </cell>
          <cell r="W596">
            <v>0</v>
          </cell>
        </row>
        <row r="597">
          <cell r="B597" t="str">
            <v>C00055_L020</v>
          </cell>
          <cell r="C597" t="str">
            <v>Waste - CIS adjustment (+ or -) Value Chosen</v>
          </cell>
          <cell r="D597" t="str">
            <v>£m</v>
          </cell>
          <cell r="E597" t="str">
            <v>Periodic Review 2014</v>
          </cell>
          <cell r="F597" t="str">
            <v>Run 10: Final Determinations</v>
          </cell>
          <cell r="G597" t="str">
            <v>Modelling run to set final determinations.</v>
          </cell>
          <cell r="H597" t="str">
            <v>Latest</v>
          </cell>
          <cell r="I597">
            <v>0</v>
          </cell>
          <cell r="J597">
            <v>0</v>
          </cell>
          <cell r="K597">
            <v>0</v>
          </cell>
          <cell r="L597">
            <v>0</v>
          </cell>
          <cell r="M597">
            <v>0</v>
          </cell>
          <cell r="N597">
            <v>0</v>
          </cell>
          <cell r="O597">
            <v>0</v>
          </cell>
          <cell r="P597">
            <v>0</v>
          </cell>
          <cell r="Q597">
            <v>0</v>
          </cell>
          <cell r="R597">
            <v>0</v>
          </cell>
          <cell r="S597">
            <v>0</v>
          </cell>
          <cell r="T597" t="str">
            <v/>
          </cell>
          <cell r="U597" t="str">
            <v/>
          </cell>
          <cell r="V597" t="str">
            <v/>
          </cell>
          <cell r="W597">
            <v>0</v>
          </cell>
        </row>
        <row r="598">
          <cell r="B598" t="str">
            <v>C00585_L012</v>
          </cell>
          <cell r="C598" t="str">
            <v>Sewerage: Future value of ex post revenue adjustment of prior year annual adjustments (applied in single year, unprofiled) (2012-13 prices)</v>
          </cell>
          <cell r="D598" t="str">
            <v>£m</v>
          </cell>
          <cell r="E598" t="str">
            <v>Periodic Review 2014</v>
          </cell>
          <cell r="F598" t="str">
            <v>Run 10: Final Determinations</v>
          </cell>
          <cell r="G598" t="str">
            <v>Modelling run to set final determinations.</v>
          </cell>
          <cell r="H598" t="str">
            <v>Latest</v>
          </cell>
          <cell r="I598" t="str">
            <v/>
          </cell>
          <cell r="J598" t="str">
            <v/>
          </cell>
          <cell r="K598" t="str">
            <v/>
          </cell>
          <cell r="L598" t="str">
            <v/>
          </cell>
          <cell r="M598" t="str">
            <v/>
          </cell>
          <cell r="N598">
            <v>0</v>
          </cell>
          <cell r="O598">
            <v>0</v>
          </cell>
          <cell r="P598">
            <v>0</v>
          </cell>
          <cell r="Q598">
            <v>0</v>
          </cell>
          <cell r="R598">
            <v>0</v>
          </cell>
          <cell r="S598">
            <v>0</v>
          </cell>
          <cell r="T598" t="str">
            <v/>
          </cell>
          <cell r="U598" t="str">
            <v/>
          </cell>
          <cell r="V598" t="str">
            <v/>
          </cell>
          <cell r="W598">
            <v>0</v>
          </cell>
        </row>
        <row r="599">
          <cell r="B599" t="str">
            <v>C00132_L020</v>
          </cell>
          <cell r="C599" t="str">
            <v>Waste - Tax refinancing benefit clawback (- only) Value Chosen</v>
          </cell>
          <cell r="D599" t="str">
            <v>£m</v>
          </cell>
          <cell r="E599" t="str">
            <v>Periodic Review 2014</v>
          </cell>
          <cell r="F599" t="str">
            <v>Run 10: Final Determinations</v>
          </cell>
          <cell r="G599" t="str">
            <v>Modelling run to set final determinations.</v>
          </cell>
          <cell r="H599" t="str">
            <v>Latest</v>
          </cell>
          <cell r="I599">
            <v>0</v>
          </cell>
          <cell r="J599">
            <v>0</v>
          </cell>
          <cell r="K599">
            <v>0</v>
          </cell>
          <cell r="L599">
            <v>0</v>
          </cell>
          <cell r="M599">
            <v>0</v>
          </cell>
          <cell r="N599">
            <v>0</v>
          </cell>
          <cell r="O599" t="str">
            <v/>
          </cell>
          <cell r="P599" t="str">
            <v/>
          </cell>
          <cell r="Q599" t="str">
            <v/>
          </cell>
          <cell r="R599" t="str">
            <v/>
          </cell>
          <cell r="S599" t="str">
            <v/>
          </cell>
          <cell r="T599">
            <v>0.89015679804887504</v>
          </cell>
          <cell r="U599" t="str">
            <v/>
          </cell>
          <cell r="V599">
            <v>0.89015679804887504</v>
          </cell>
          <cell r="W599" t="str">
            <v/>
          </cell>
        </row>
        <row r="600">
          <cell r="B600" t="str">
            <v>C00602_L020</v>
          </cell>
          <cell r="C600" t="str">
            <v>Waste - Other tax adjustments (+ or -) Value Chosen</v>
          </cell>
          <cell r="D600" t="str">
            <v>£m</v>
          </cell>
          <cell r="E600" t="str">
            <v>Periodic Review 2014</v>
          </cell>
          <cell r="F600" t="str">
            <v>Run 10: Final Determinations</v>
          </cell>
          <cell r="G600" t="str">
            <v>Modelling run to set final determinations.</v>
          </cell>
          <cell r="H600" t="str">
            <v>Latest</v>
          </cell>
          <cell r="I600">
            <v>0</v>
          </cell>
          <cell r="J600">
            <v>0</v>
          </cell>
          <cell r="K600">
            <v>0</v>
          </cell>
          <cell r="L600">
            <v>0</v>
          </cell>
          <cell r="M600">
            <v>0</v>
          </cell>
          <cell r="N600">
            <v>0</v>
          </cell>
          <cell r="O600" t="str">
            <v/>
          </cell>
          <cell r="P600" t="str">
            <v/>
          </cell>
          <cell r="Q600" t="str">
            <v/>
          </cell>
          <cell r="R600" t="str">
            <v/>
          </cell>
          <cell r="S600" t="str">
            <v/>
          </cell>
          <cell r="T600">
            <v>0</v>
          </cell>
          <cell r="U600" t="str">
            <v/>
          </cell>
          <cell r="V600">
            <v>0</v>
          </cell>
          <cell r="W600" t="str">
            <v/>
          </cell>
        </row>
        <row r="601">
          <cell r="B601" t="str">
            <v>C00131_L020</v>
          </cell>
          <cell r="C601" t="str">
            <v>Waste - Equity injection clawback adjustment (+ or -) Value Chosen</v>
          </cell>
          <cell r="D601" t="str">
            <v>£m</v>
          </cell>
          <cell r="E601" t="str">
            <v>Periodic Review 2014</v>
          </cell>
          <cell r="F601" t="str">
            <v>Run 10: Final Determinations</v>
          </cell>
          <cell r="G601" t="str">
            <v>Modelling run to set final determinations.</v>
          </cell>
          <cell r="H601" t="str">
            <v>Latest</v>
          </cell>
          <cell r="I601">
            <v>0</v>
          </cell>
          <cell r="J601">
            <v>0</v>
          </cell>
          <cell r="K601">
            <v>0</v>
          </cell>
          <cell r="L601">
            <v>0</v>
          </cell>
          <cell r="M601">
            <v>0</v>
          </cell>
          <cell r="N601">
            <v>0</v>
          </cell>
          <cell r="O601" t="str">
            <v/>
          </cell>
          <cell r="P601" t="str">
            <v/>
          </cell>
          <cell r="Q601" t="str">
            <v/>
          </cell>
          <cell r="R601" t="str">
            <v/>
          </cell>
          <cell r="S601" t="str">
            <v/>
          </cell>
          <cell r="T601" t="str">
            <v/>
          </cell>
          <cell r="U601" t="str">
            <v/>
          </cell>
          <cell r="V601">
            <v>0</v>
          </cell>
          <cell r="W601" t="str">
            <v/>
          </cell>
        </row>
        <row r="602">
          <cell r="B602" t="str">
            <v>C00603_L020</v>
          </cell>
          <cell r="C602" t="str">
            <v>Waste - Other adjustments (+ or -) Value Chosen</v>
          </cell>
          <cell r="D602" t="str">
            <v>£m</v>
          </cell>
          <cell r="E602" t="str">
            <v>Periodic Review 2014</v>
          </cell>
          <cell r="F602" t="str">
            <v>Run 10: Final Determinations</v>
          </cell>
          <cell r="G602" t="str">
            <v>Modelling run to set final determinations.</v>
          </cell>
          <cell r="H602" t="str">
            <v>Latest</v>
          </cell>
          <cell r="I602">
            <v>0</v>
          </cell>
          <cell r="J602">
            <v>0</v>
          </cell>
          <cell r="K602">
            <v>0</v>
          </cell>
          <cell r="L602">
            <v>0</v>
          </cell>
          <cell r="M602">
            <v>0</v>
          </cell>
          <cell r="N602">
            <v>0</v>
          </cell>
          <cell r="O602" t="str">
            <v/>
          </cell>
          <cell r="P602" t="str">
            <v/>
          </cell>
          <cell r="Q602" t="str">
            <v/>
          </cell>
          <cell r="R602" t="str">
            <v/>
          </cell>
          <cell r="S602" t="str">
            <v/>
          </cell>
          <cell r="T602" t="str">
            <v/>
          </cell>
          <cell r="U602" t="str">
            <v/>
          </cell>
          <cell r="V602">
            <v>0</v>
          </cell>
          <cell r="W602" t="str">
            <v/>
          </cell>
        </row>
        <row r="603">
          <cell r="B603" t="str">
            <v>C00743_L013</v>
          </cell>
          <cell r="C603" t="str">
            <v>Land sales - Water</v>
          </cell>
          <cell r="D603" t="str">
            <v>£m</v>
          </cell>
          <cell r="E603" t="str">
            <v>Periodic Review 2014</v>
          </cell>
          <cell r="F603" t="str">
            <v>Run 10: Final Determinations</v>
          </cell>
          <cell r="G603" t="str">
            <v>Modelling run to set final determinations.</v>
          </cell>
          <cell r="H603" t="str">
            <v>Latest</v>
          </cell>
          <cell r="I603" t="str">
            <v/>
          </cell>
          <cell r="J603" t="str">
            <v/>
          </cell>
          <cell r="K603" t="str">
            <v/>
          </cell>
          <cell r="L603" t="str">
            <v/>
          </cell>
          <cell r="M603" t="str">
            <v/>
          </cell>
          <cell r="N603">
            <v>6.1692239830124999E-2</v>
          </cell>
          <cell r="O603" t="str">
            <v/>
          </cell>
          <cell r="P603" t="str">
            <v/>
          </cell>
          <cell r="Q603" t="str">
            <v/>
          </cell>
          <cell r="R603" t="str">
            <v/>
          </cell>
          <cell r="S603" t="str">
            <v/>
          </cell>
          <cell r="T603" t="str">
            <v/>
          </cell>
          <cell r="U603" t="str">
            <v/>
          </cell>
          <cell r="V603" t="str">
            <v/>
          </cell>
          <cell r="W603" t="str">
            <v/>
          </cell>
        </row>
        <row r="604">
          <cell r="B604" t="str">
            <v>C00751_L013</v>
          </cell>
          <cell r="C604" t="str">
            <v>Land sales - Wastewater</v>
          </cell>
          <cell r="D604" t="str">
            <v>£m</v>
          </cell>
          <cell r="E604" t="str">
            <v>Periodic Review 2014</v>
          </cell>
          <cell r="F604" t="str">
            <v>Run 10: Final Determinations</v>
          </cell>
          <cell r="G604" t="str">
            <v>Modelling run to set final determinations.</v>
          </cell>
          <cell r="H604" t="str">
            <v>Latest</v>
          </cell>
          <cell r="I604" t="str">
            <v/>
          </cell>
          <cell r="J604" t="str">
            <v/>
          </cell>
          <cell r="K604" t="str">
            <v/>
          </cell>
          <cell r="L604" t="str">
            <v/>
          </cell>
          <cell r="M604" t="str">
            <v/>
          </cell>
          <cell r="N604">
            <v>0</v>
          </cell>
          <cell r="O604" t="str">
            <v/>
          </cell>
          <cell r="P604" t="str">
            <v/>
          </cell>
          <cell r="Q604" t="str">
            <v/>
          </cell>
          <cell r="R604" t="str">
            <v/>
          </cell>
          <cell r="S604" t="str">
            <v/>
          </cell>
          <cell r="T604" t="str">
            <v/>
          </cell>
          <cell r="U604" t="str">
            <v/>
          </cell>
          <cell r="V604" t="str">
            <v/>
          </cell>
          <cell r="W604" t="str">
            <v/>
          </cell>
        </row>
        <row r="605">
          <cell r="B605" t="str">
            <v>C00744_L013</v>
          </cell>
          <cell r="C605" t="str">
            <v>2009-10 outperformance - Water</v>
          </cell>
          <cell r="D605" t="str">
            <v>£m</v>
          </cell>
          <cell r="E605" t="str">
            <v>Periodic Review 2014</v>
          </cell>
          <cell r="F605" t="str">
            <v>Run 10: Final Determinations</v>
          </cell>
          <cell r="G605" t="str">
            <v>Modelling run to set final determinations.</v>
          </cell>
          <cell r="H605" t="str">
            <v>Latest</v>
          </cell>
          <cell r="I605" t="str">
            <v/>
          </cell>
          <cell r="J605" t="str">
            <v/>
          </cell>
          <cell r="K605" t="str">
            <v/>
          </cell>
          <cell r="L605" t="str">
            <v/>
          </cell>
          <cell r="M605" t="str">
            <v/>
          </cell>
          <cell r="N605">
            <v>0.48352356365506499</v>
          </cell>
          <cell r="O605" t="str">
            <v/>
          </cell>
          <cell r="P605" t="str">
            <v/>
          </cell>
          <cell r="Q605" t="str">
            <v/>
          </cell>
          <cell r="R605" t="str">
            <v/>
          </cell>
          <cell r="S605" t="str">
            <v/>
          </cell>
          <cell r="T605" t="str">
            <v/>
          </cell>
          <cell r="U605" t="str">
            <v/>
          </cell>
          <cell r="V605" t="str">
            <v/>
          </cell>
          <cell r="W605" t="str">
            <v/>
          </cell>
        </row>
        <row r="606">
          <cell r="B606" t="str">
            <v>C00752_L013</v>
          </cell>
          <cell r="C606" t="str">
            <v>2009-10 outperformance - Wastewater</v>
          </cell>
          <cell r="D606" t="str">
            <v>£m</v>
          </cell>
          <cell r="E606" t="str">
            <v>Periodic Review 2014</v>
          </cell>
          <cell r="F606" t="str">
            <v>Run 10: Final Determinations</v>
          </cell>
          <cell r="G606" t="str">
            <v>Modelling run to set final determinations.</v>
          </cell>
          <cell r="H606" t="str">
            <v>Latest</v>
          </cell>
          <cell r="I606" t="str">
            <v/>
          </cell>
          <cell r="J606" t="str">
            <v/>
          </cell>
          <cell r="K606" t="str">
            <v/>
          </cell>
          <cell r="L606" t="str">
            <v/>
          </cell>
          <cell r="M606" t="str">
            <v/>
          </cell>
          <cell r="N606">
            <v>0</v>
          </cell>
          <cell r="O606" t="str">
            <v/>
          </cell>
          <cell r="P606" t="str">
            <v/>
          </cell>
          <cell r="Q606" t="str">
            <v/>
          </cell>
          <cell r="R606" t="str">
            <v/>
          </cell>
          <cell r="S606" t="str">
            <v/>
          </cell>
          <cell r="T606" t="str">
            <v/>
          </cell>
          <cell r="U606" t="str">
            <v/>
          </cell>
          <cell r="V606" t="str">
            <v/>
          </cell>
          <cell r="W606" t="str">
            <v/>
          </cell>
        </row>
        <row r="607">
          <cell r="B607" t="str">
            <v>C00060_L014</v>
          </cell>
          <cell r="C607" t="str">
            <v>Baseline view of two-sided adjustments for water overlap capex programme</v>
          </cell>
          <cell r="D607" t="str">
            <v>£m</v>
          </cell>
          <cell r="E607" t="str">
            <v>Periodic Review 2014</v>
          </cell>
          <cell r="F607" t="str">
            <v>Run 10: Final Determinations</v>
          </cell>
          <cell r="G607" t="str">
            <v>Modelling run to set final determinations.</v>
          </cell>
          <cell r="H607" t="str">
            <v>Latest</v>
          </cell>
          <cell r="I607" t="str">
            <v/>
          </cell>
          <cell r="J607">
            <v>0</v>
          </cell>
          <cell r="K607">
            <v>0</v>
          </cell>
          <cell r="L607">
            <v>0</v>
          </cell>
          <cell r="M607">
            <v>0</v>
          </cell>
          <cell r="N607">
            <v>0</v>
          </cell>
          <cell r="O607" t="str">
            <v/>
          </cell>
          <cell r="P607" t="str">
            <v/>
          </cell>
          <cell r="Q607" t="str">
            <v/>
          </cell>
          <cell r="R607" t="str">
            <v/>
          </cell>
          <cell r="S607" t="str">
            <v/>
          </cell>
          <cell r="T607" t="str">
            <v/>
          </cell>
          <cell r="U607" t="str">
            <v/>
          </cell>
          <cell r="V607">
            <v>0</v>
          </cell>
          <cell r="W607" t="str">
            <v/>
          </cell>
        </row>
        <row r="608">
          <cell r="B608" t="str">
            <v>C00064_L014</v>
          </cell>
          <cell r="C608" t="str">
            <v>Baseline view of two-sided adjustments for sewerage overlap capex programme</v>
          </cell>
          <cell r="D608" t="str">
            <v>£m</v>
          </cell>
          <cell r="E608" t="str">
            <v>Periodic Review 2014</v>
          </cell>
          <cell r="F608" t="str">
            <v>Run 10: Final Determinations</v>
          </cell>
          <cell r="G608" t="str">
            <v>Modelling run to set final determinations.</v>
          </cell>
          <cell r="H608" t="str">
            <v>Latest</v>
          </cell>
          <cell r="I608" t="str">
            <v/>
          </cell>
          <cell r="J608">
            <v>0</v>
          </cell>
          <cell r="K608">
            <v>0</v>
          </cell>
          <cell r="L608">
            <v>0</v>
          </cell>
          <cell r="M608">
            <v>0</v>
          </cell>
          <cell r="N608">
            <v>0</v>
          </cell>
          <cell r="O608" t="str">
            <v/>
          </cell>
          <cell r="P608" t="str">
            <v/>
          </cell>
          <cell r="Q608" t="str">
            <v/>
          </cell>
          <cell r="R608" t="str">
            <v/>
          </cell>
          <cell r="S608" t="str">
            <v/>
          </cell>
          <cell r="T608" t="str">
            <v/>
          </cell>
          <cell r="U608" t="str">
            <v/>
          </cell>
          <cell r="V608">
            <v>0</v>
          </cell>
          <cell r="W608" t="str">
            <v/>
          </cell>
        </row>
        <row r="609">
          <cell r="B609" t="str">
            <v>C00071_L015</v>
          </cell>
          <cell r="C609" t="str">
            <v>Baseline view of two-sided adjustments to water service total capex for logging up/down</v>
          </cell>
          <cell r="D609" t="str">
            <v>£m</v>
          </cell>
          <cell r="E609" t="str">
            <v>Periodic Review 2014</v>
          </cell>
          <cell r="F609" t="str">
            <v>Run 10: Final Determinations</v>
          </cell>
          <cell r="G609" t="str">
            <v>Modelling run to set final determinations.</v>
          </cell>
          <cell r="H609" t="str">
            <v>Latest</v>
          </cell>
          <cell r="I609">
            <v>0</v>
          </cell>
          <cell r="J609">
            <v>-8.6301507599999994E-2</v>
          </cell>
          <cell r="K609">
            <v>8.3183517647999992E-3</v>
          </cell>
          <cell r="L609">
            <v>2.7616927859136001E-2</v>
          </cell>
          <cell r="M609">
            <v>-0.19988027707328301</v>
          </cell>
          <cell r="N609">
            <v>-0.192688254626664</v>
          </cell>
          <cell r="O609" t="str">
            <v/>
          </cell>
          <cell r="P609" t="str">
            <v/>
          </cell>
          <cell r="Q609" t="str">
            <v/>
          </cell>
          <cell r="R609" t="str">
            <v/>
          </cell>
          <cell r="S609" t="str">
            <v/>
          </cell>
          <cell r="T609" t="str">
            <v/>
          </cell>
          <cell r="U609" t="str">
            <v/>
          </cell>
          <cell r="V609">
            <v>-0.44293475967601098</v>
          </cell>
          <cell r="W609" t="str">
            <v/>
          </cell>
        </row>
        <row r="610">
          <cell r="B610" t="str">
            <v>C00077_L015</v>
          </cell>
          <cell r="C610" t="str">
            <v>Baseline view of two-sided adjustments to sewerage service total capex for logging up/down</v>
          </cell>
          <cell r="D610" t="str">
            <v>£m</v>
          </cell>
          <cell r="E610" t="str">
            <v>Periodic Review 2014</v>
          </cell>
          <cell r="F610" t="str">
            <v>Run 10: Final Determinations</v>
          </cell>
          <cell r="G610" t="str">
            <v>Modelling run to set final determinations.</v>
          </cell>
          <cell r="H610" t="str">
            <v>Latest</v>
          </cell>
          <cell r="I610">
            <v>0</v>
          </cell>
          <cell r="J610">
            <v>0</v>
          </cell>
          <cell r="K610">
            <v>0</v>
          </cell>
          <cell r="L610">
            <v>0</v>
          </cell>
          <cell r="M610">
            <v>0</v>
          </cell>
          <cell r="N610">
            <v>0</v>
          </cell>
          <cell r="O610" t="str">
            <v/>
          </cell>
          <cell r="P610" t="str">
            <v/>
          </cell>
          <cell r="Q610" t="str">
            <v/>
          </cell>
          <cell r="R610" t="str">
            <v/>
          </cell>
          <cell r="S610" t="str">
            <v/>
          </cell>
          <cell r="T610" t="str">
            <v/>
          </cell>
          <cell r="U610" t="str">
            <v/>
          </cell>
          <cell r="V610">
            <v>0</v>
          </cell>
          <cell r="W610" t="str">
            <v/>
          </cell>
        </row>
        <row r="611">
          <cell r="B611" t="str">
            <v>C00073_L015</v>
          </cell>
          <cell r="C611" t="str">
            <v>Baseline view of one-sided adjustments to water service total capex for shortfalls</v>
          </cell>
          <cell r="D611" t="str">
            <v>£m</v>
          </cell>
          <cell r="E611" t="str">
            <v>Periodic Review 2014</v>
          </cell>
          <cell r="F611" t="str">
            <v>Run 10: Final Determinations</v>
          </cell>
          <cell r="G611" t="str">
            <v>Modelling run to set final determinations.</v>
          </cell>
          <cell r="H611" t="str">
            <v>Latest</v>
          </cell>
          <cell r="I611">
            <v>0</v>
          </cell>
          <cell r="J611">
            <v>0</v>
          </cell>
          <cell r="K611">
            <v>0</v>
          </cell>
          <cell r="L611">
            <v>0</v>
          </cell>
          <cell r="M611">
            <v>0</v>
          </cell>
          <cell r="N611">
            <v>0</v>
          </cell>
          <cell r="O611" t="str">
            <v/>
          </cell>
          <cell r="P611" t="str">
            <v/>
          </cell>
          <cell r="Q611" t="str">
            <v/>
          </cell>
          <cell r="R611" t="str">
            <v/>
          </cell>
          <cell r="S611" t="str">
            <v/>
          </cell>
          <cell r="T611" t="str">
            <v/>
          </cell>
          <cell r="U611" t="str">
            <v/>
          </cell>
          <cell r="V611">
            <v>0</v>
          </cell>
          <cell r="W611" t="str">
            <v/>
          </cell>
        </row>
        <row r="612">
          <cell r="B612" t="str">
            <v>C00079_L015</v>
          </cell>
          <cell r="C612" t="str">
            <v>Baseline view of one-sided adjustments to sewerage service total capex for shortfalls</v>
          </cell>
          <cell r="D612" t="str">
            <v>£m</v>
          </cell>
          <cell r="E612" t="str">
            <v>Periodic Review 2014</v>
          </cell>
          <cell r="F612" t="str">
            <v>Run 10: Final Determinations</v>
          </cell>
          <cell r="G612" t="str">
            <v>Modelling run to set final determinations.</v>
          </cell>
          <cell r="H612" t="str">
            <v>Latest</v>
          </cell>
          <cell r="I612">
            <v>0</v>
          </cell>
          <cell r="J612">
            <v>0</v>
          </cell>
          <cell r="K612">
            <v>0</v>
          </cell>
          <cell r="L612">
            <v>0</v>
          </cell>
          <cell r="M612">
            <v>0</v>
          </cell>
          <cell r="N612">
            <v>0</v>
          </cell>
          <cell r="O612" t="str">
            <v/>
          </cell>
          <cell r="P612" t="str">
            <v/>
          </cell>
          <cell r="Q612" t="str">
            <v/>
          </cell>
          <cell r="R612" t="str">
            <v/>
          </cell>
          <cell r="S612" t="str">
            <v/>
          </cell>
          <cell r="T612" t="str">
            <v/>
          </cell>
          <cell r="U612" t="str">
            <v/>
          </cell>
          <cell r="V612">
            <v>0</v>
          </cell>
          <cell r="W612" t="str">
            <v/>
          </cell>
        </row>
        <row r="613">
          <cell r="B613" t="str">
            <v>C00746_L013</v>
          </cell>
          <cell r="C613" t="str">
            <v>Enhanced reward - Water</v>
          </cell>
          <cell r="D613" t="str">
            <v>£m</v>
          </cell>
          <cell r="E613" t="str">
            <v>Periodic Review 2014</v>
          </cell>
          <cell r="F613" t="str">
            <v>Run 10: Final Determinations</v>
          </cell>
          <cell r="G613" t="str">
            <v>Modelling run to set final determinations.</v>
          </cell>
          <cell r="H613" t="str">
            <v>Latest</v>
          </cell>
          <cell r="I613" t="str">
            <v/>
          </cell>
          <cell r="J613" t="str">
            <v/>
          </cell>
          <cell r="K613" t="str">
            <v/>
          </cell>
          <cell r="L613" t="str">
            <v/>
          </cell>
          <cell r="M613" t="str">
            <v/>
          </cell>
          <cell r="N613">
            <v>0</v>
          </cell>
          <cell r="O613" t="str">
            <v/>
          </cell>
          <cell r="P613" t="str">
            <v/>
          </cell>
          <cell r="Q613" t="str">
            <v/>
          </cell>
          <cell r="R613" t="str">
            <v/>
          </cell>
          <cell r="S613" t="str">
            <v/>
          </cell>
          <cell r="T613" t="str">
            <v/>
          </cell>
          <cell r="U613" t="str">
            <v/>
          </cell>
          <cell r="V613" t="str">
            <v/>
          </cell>
          <cell r="W613" t="str">
            <v/>
          </cell>
        </row>
        <row r="614">
          <cell r="B614" t="str">
            <v>C00754_L013</v>
          </cell>
          <cell r="C614" t="str">
            <v>Enhanced reward - Wastewater</v>
          </cell>
          <cell r="D614" t="str">
            <v>£m</v>
          </cell>
          <cell r="E614" t="str">
            <v>Periodic Review 2014</v>
          </cell>
          <cell r="F614" t="str">
            <v>Run 10: Final Determinations</v>
          </cell>
          <cell r="G614" t="str">
            <v>Modelling run to set final determinations.</v>
          </cell>
          <cell r="H614" t="str">
            <v>Latest</v>
          </cell>
          <cell r="I614" t="str">
            <v/>
          </cell>
          <cell r="J614" t="str">
            <v/>
          </cell>
          <cell r="K614" t="str">
            <v/>
          </cell>
          <cell r="L614" t="str">
            <v/>
          </cell>
          <cell r="M614" t="str">
            <v/>
          </cell>
          <cell r="N614">
            <v>0</v>
          </cell>
          <cell r="O614" t="str">
            <v/>
          </cell>
          <cell r="P614" t="str">
            <v/>
          </cell>
          <cell r="Q614" t="str">
            <v/>
          </cell>
          <cell r="R614" t="str">
            <v/>
          </cell>
          <cell r="S614" t="str">
            <v/>
          </cell>
          <cell r="T614" t="str">
            <v/>
          </cell>
          <cell r="U614" t="str">
            <v/>
          </cell>
          <cell r="V614" t="str">
            <v/>
          </cell>
          <cell r="W614" t="str">
            <v/>
          </cell>
        </row>
        <row r="615">
          <cell r="B615" t="str">
            <v>C00748_L013</v>
          </cell>
          <cell r="C615" t="str">
            <v>Other - Water</v>
          </cell>
          <cell r="D615" t="str">
            <v>£m</v>
          </cell>
          <cell r="E615" t="str">
            <v>Periodic Review 2014</v>
          </cell>
          <cell r="F615" t="str">
            <v>Run 10: Final Determinations</v>
          </cell>
          <cell r="G615" t="str">
            <v>Modelling run to set final determinations.</v>
          </cell>
          <cell r="H615" t="str">
            <v>Latest</v>
          </cell>
          <cell r="I615" t="str">
            <v/>
          </cell>
          <cell r="J615" t="str">
            <v/>
          </cell>
          <cell r="K615" t="str">
            <v/>
          </cell>
          <cell r="L615" t="str">
            <v/>
          </cell>
          <cell r="M615" t="str">
            <v/>
          </cell>
          <cell r="N615">
            <v>0</v>
          </cell>
          <cell r="O615" t="str">
            <v/>
          </cell>
          <cell r="P615" t="str">
            <v/>
          </cell>
          <cell r="Q615" t="str">
            <v/>
          </cell>
          <cell r="R615" t="str">
            <v/>
          </cell>
          <cell r="S615" t="str">
            <v/>
          </cell>
          <cell r="T615" t="str">
            <v/>
          </cell>
          <cell r="U615" t="str">
            <v/>
          </cell>
          <cell r="V615" t="str">
            <v/>
          </cell>
          <cell r="W615" t="str">
            <v/>
          </cell>
        </row>
        <row r="616">
          <cell r="B616" t="str">
            <v>C00756_L013</v>
          </cell>
          <cell r="C616" t="str">
            <v>Other - Wastewater</v>
          </cell>
          <cell r="D616" t="str">
            <v>£m</v>
          </cell>
          <cell r="E616" t="str">
            <v>Periodic Review 2014</v>
          </cell>
          <cell r="F616" t="str">
            <v>Run 10: Final Determinations</v>
          </cell>
          <cell r="G616" t="str">
            <v>Modelling run to set final determinations.</v>
          </cell>
          <cell r="H616" t="str">
            <v>Latest</v>
          </cell>
          <cell r="I616" t="str">
            <v/>
          </cell>
          <cell r="J616" t="str">
            <v/>
          </cell>
          <cell r="K616" t="str">
            <v/>
          </cell>
          <cell r="L616" t="str">
            <v/>
          </cell>
          <cell r="M616" t="str">
            <v/>
          </cell>
          <cell r="N616">
            <v>0</v>
          </cell>
          <cell r="O616" t="str">
            <v/>
          </cell>
          <cell r="P616" t="str">
            <v/>
          </cell>
          <cell r="Q616" t="str">
            <v/>
          </cell>
          <cell r="R616" t="str">
            <v/>
          </cell>
          <cell r="S616" t="str">
            <v/>
          </cell>
          <cell r="T616" t="str">
            <v/>
          </cell>
          <cell r="U616" t="str">
            <v/>
          </cell>
          <cell r="V616" t="str">
            <v/>
          </cell>
          <cell r="W616" t="str">
            <v/>
          </cell>
        </row>
        <row r="617">
          <cell r="B617" t="str">
            <v>C00050_L020</v>
          </cell>
          <cell r="C617" t="str">
            <v>Water - SIM adjustment (+ or -) Value chosen</v>
          </cell>
          <cell r="D617" t="str">
            <v>£m</v>
          </cell>
          <cell r="E617" t="str">
            <v>Periodic Review 2014</v>
          </cell>
          <cell r="F617" t="str">
            <v>Run 10: Final Determinations</v>
          </cell>
          <cell r="G617" t="str">
            <v>Modelling run to set final determinations.</v>
          </cell>
          <cell r="H617" t="str">
            <v>Latest</v>
          </cell>
          <cell r="I617" t="str">
            <v/>
          </cell>
          <cell r="J617" t="str">
            <v/>
          </cell>
          <cell r="K617" t="str">
            <v/>
          </cell>
          <cell r="L617" t="str">
            <v/>
          </cell>
          <cell r="M617" t="str">
            <v/>
          </cell>
          <cell r="N617" t="str">
            <v/>
          </cell>
          <cell r="O617">
            <v>-1.4408030000000001</v>
          </cell>
          <cell r="P617">
            <v>-1.4408030000000001</v>
          </cell>
          <cell r="Q617">
            <v>-1.4408030000000001</v>
          </cell>
          <cell r="R617">
            <v>-1.4408030000000001</v>
          </cell>
          <cell r="S617">
            <v>-1.4408030000000001</v>
          </cell>
          <cell r="T617" t="str">
            <v/>
          </cell>
          <cell r="U617" t="str">
            <v/>
          </cell>
          <cell r="V617" t="str">
            <v/>
          </cell>
          <cell r="W617">
            <v>-7.2040150000000001</v>
          </cell>
        </row>
        <row r="618">
          <cell r="B618" t="str">
            <v>C00052_L020</v>
          </cell>
          <cell r="C618" t="str">
            <v>Water - RCM adjustment (+ or -) Value Chosen</v>
          </cell>
          <cell r="D618" t="str">
            <v>£m</v>
          </cell>
          <cell r="E618" t="str">
            <v>Periodic Review 2014</v>
          </cell>
          <cell r="F618" t="str">
            <v>Run 10: Final Determinations</v>
          </cell>
          <cell r="G618" t="str">
            <v>Modelling run to set final determinations.</v>
          </cell>
          <cell r="H618" t="str">
            <v>Latest</v>
          </cell>
          <cell r="I618" t="str">
            <v/>
          </cell>
          <cell r="J618" t="str">
            <v/>
          </cell>
          <cell r="K618" t="str">
            <v/>
          </cell>
          <cell r="L618" t="str">
            <v/>
          </cell>
          <cell r="M618" t="str">
            <v/>
          </cell>
          <cell r="N618" t="str">
            <v/>
          </cell>
          <cell r="O618">
            <v>4.0168553072888598</v>
          </cell>
          <cell r="P618">
            <v>4.0168553072888598</v>
          </cell>
          <cell r="Q618">
            <v>4.0168553072888598</v>
          </cell>
          <cell r="R618">
            <v>4.0168553072888598</v>
          </cell>
          <cell r="S618">
            <v>4.0168553072888598</v>
          </cell>
          <cell r="T618" t="str">
            <v/>
          </cell>
          <cell r="U618" t="str">
            <v/>
          </cell>
          <cell r="V618" t="str">
            <v/>
          </cell>
          <cell r="W618">
            <v>20.0842765364443</v>
          </cell>
        </row>
        <row r="619">
          <cell r="B619" t="str">
            <v>BC40000_L020</v>
          </cell>
          <cell r="C619" t="str">
            <v>Water - Opex incentive allowance (+ only) Value chosen</v>
          </cell>
          <cell r="D619" t="str">
            <v>£m</v>
          </cell>
          <cell r="E619" t="str">
            <v>Periodic Review 2014</v>
          </cell>
          <cell r="F619" t="str">
            <v>Run 10: Final Determinations</v>
          </cell>
          <cell r="G619" t="str">
            <v>Modelling run to set final determinations.</v>
          </cell>
          <cell r="H619" t="str">
            <v>Latest</v>
          </cell>
          <cell r="I619" t="str">
            <v/>
          </cell>
          <cell r="J619" t="str">
            <v/>
          </cell>
          <cell r="K619" t="str">
            <v/>
          </cell>
          <cell r="L619" t="str">
            <v/>
          </cell>
          <cell r="M619" t="str">
            <v/>
          </cell>
          <cell r="N619" t="str">
            <v/>
          </cell>
          <cell r="O619">
            <v>3.3257003280778901</v>
          </cell>
          <cell r="P619">
            <v>0</v>
          </cell>
          <cell r="Q619">
            <v>0</v>
          </cell>
          <cell r="R619">
            <v>0</v>
          </cell>
          <cell r="S619">
            <v>0</v>
          </cell>
          <cell r="T619" t="str">
            <v/>
          </cell>
          <cell r="U619" t="str">
            <v/>
          </cell>
          <cell r="V619" t="str">
            <v/>
          </cell>
          <cell r="W619">
            <v>3.3257003280778901</v>
          </cell>
        </row>
        <row r="620">
          <cell r="B620" t="str">
            <v>C00054_L020</v>
          </cell>
          <cell r="C620" t="str">
            <v>Water - CIS adjustment (+ or -) Value Chosen</v>
          </cell>
          <cell r="D620" t="str">
            <v>£m</v>
          </cell>
          <cell r="E620" t="str">
            <v>Periodic Review 2014</v>
          </cell>
          <cell r="F620" t="str">
            <v>Run 10: Final Determinations</v>
          </cell>
          <cell r="G620" t="str">
            <v>Modelling run to set final determinations.</v>
          </cell>
          <cell r="H620" t="str">
            <v>Latest</v>
          </cell>
          <cell r="I620" t="str">
            <v/>
          </cell>
          <cell r="J620" t="str">
            <v/>
          </cell>
          <cell r="K620" t="str">
            <v/>
          </cell>
          <cell r="L620" t="str">
            <v/>
          </cell>
          <cell r="M620" t="str">
            <v/>
          </cell>
          <cell r="N620" t="str">
            <v/>
          </cell>
          <cell r="O620">
            <v>-1.6392001180196001</v>
          </cell>
          <cell r="P620">
            <v>-1.6392001180196001</v>
          </cell>
          <cell r="Q620">
            <v>-1.6392001180196001</v>
          </cell>
          <cell r="R620">
            <v>-1.6392001180196001</v>
          </cell>
          <cell r="S620">
            <v>-1.6392001180196001</v>
          </cell>
          <cell r="T620" t="str">
            <v/>
          </cell>
          <cell r="U620" t="str">
            <v/>
          </cell>
          <cell r="V620" t="str">
            <v/>
          </cell>
          <cell r="W620">
            <v>-8.1960005900980004</v>
          </cell>
        </row>
        <row r="621">
          <cell r="B621" t="str">
            <v>C00129_L020</v>
          </cell>
          <cell r="C621" t="str">
            <v>Water - Tax refinancing benefit clawback (- only) Value Chosen</v>
          </cell>
          <cell r="D621" t="str">
            <v>£m</v>
          </cell>
          <cell r="E621" t="str">
            <v>Periodic Review 2014</v>
          </cell>
          <cell r="F621" t="str">
            <v>Run 10: Final Determinations</v>
          </cell>
          <cell r="G621" t="str">
            <v>Modelling run to set final determinations.</v>
          </cell>
          <cell r="H621" t="str">
            <v>Latest</v>
          </cell>
          <cell r="I621" t="str">
            <v/>
          </cell>
          <cell r="J621" t="str">
            <v/>
          </cell>
          <cell r="K621" t="str">
            <v/>
          </cell>
          <cell r="L621" t="str">
            <v/>
          </cell>
          <cell r="M621" t="str">
            <v/>
          </cell>
          <cell r="N621" t="str">
            <v/>
          </cell>
          <cell r="O621">
            <v>0</v>
          </cell>
          <cell r="P621">
            <v>0</v>
          </cell>
          <cell r="Q621">
            <v>0</v>
          </cell>
          <cell r="R621">
            <v>0</v>
          </cell>
          <cell r="S621">
            <v>0</v>
          </cell>
          <cell r="T621" t="str">
            <v/>
          </cell>
          <cell r="U621" t="str">
            <v/>
          </cell>
          <cell r="V621" t="str">
            <v/>
          </cell>
          <cell r="W621">
            <v>0</v>
          </cell>
        </row>
        <row r="622">
          <cell r="B622" t="str">
            <v>C00600_L020</v>
          </cell>
          <cell r="C622" t="str">
            <v>Water - Other tax adjustments (+ or -) Value Chosen</v>
          </cell>
          <cell r="D622" t="str">
            <v>£m</v>
          </cell>
          <cell r="E622" t="str">
            <v>Periodic Review 2014</v>
          </cell>
          <cell r="F622" t="str">
            <v>Run 10: Final Determinations</v>
          </cell>
          <cell r="G622" t="str">
            <v>Modelling run to set final determinations.</v>
          </cell>
          <cell r="H622" t="str">
            <v>Latest</v>
          </cell>
          <cell r="I622" t="str">
            <v/>
          </cell>
          <cell r="J622" t="str">
            <v/>
          </cell>
          <cell r="K622" t="str">
            <v/>
          </cell>
          <cell r="L622" t="str">
            <v/>
          </cell>
          <cell r="M622" t="str">
            <v/>
          </cell>
          <cell r="N622" t="str">
            <v/>
          </cell>
          <cell r="O622">
            <v>0</v>
          </cell>
          <cell r="P622">
            <v>0</v>
          </cell>
          <cell r="Q622">
            <v>0</v>
          </cell>
          <cell r="R622">
            <v>0</v>
          </cell>
          <cell r="S622">
            <v>0</v>
          </cell>
          <cell r="T622" t="str">
            <v/>
          </cell>
          <cell r="U622" t="str">
            <v/>
          </cell>
          <cell r="V622" t="str">
            <v/>
          </cell>
          <cell r="W622">
            <v>0</v>
          </cell>
        </row>
        <row r="623">
          <cell r="B623" t="str">
            <v>C00128_L020</v>
          </cell>
          <cell r="C623" t="str">
            <v>Water - Equity injection clawback (- only) Value Chosen</v>
          </cell>
          <cell r="D623" t="str">
            <v>£m</v>
          </cell>
          <cell r="E623" t="str">
            <v>Periodic Review 2014</v>
          </cell>
          <cell r="F623" t="str">
            <v>Run 10: Final Determinations</v>
          </cell>
          <cell r="G623" t="str">
            <v>Modelling run to set final determinations.</v>
          </cell>
          <cell r="H623" t="str">
            <v>Latest</v>
          </cell>
          <cell r="I623" t="str">
            <v/>
          </cell>
          <cell r="J623" t="str">
            <v/>
          </cell>
          <cell r="K623" t="str">
            <v/>
          </cell>
          <cell r="L623" t="str">
            <v/>
          </cell>
          <cell r="M623" t="str">
            <v/>
          </cell>
          <cell r="N623" t="str">
            <v/>
          </cell>
          <cell r="O623">
            <v>-2.0988663861608501</v>
          </cell>
          <cell r="P623">
            <v>0</v>
          </cell>
          <cell r="Q623">
            <v>0</v>
          </cell>
          <cell r="R623">
            <v>0</v>
          </cell>
          <cell r="S623">
            <v>0</v>
          </cell>
          <cell r="T623" t="str">
            <v/>
          </cell>
          <cell r="U623" t="str">
            <v/>
          </cell>
          <cell r="V623" t="str">
            <v/>
          </cell>
          <cell r="W623">
            <v>-2.0988663861608501</v>
          </cell>
        </row>
        <row r="624">
          <cell r="B624" t="str">
            <v>C00601_L020</v>
          </cell>
          <cell r="C624" t="str">
            <v>Water - Other adjustments (+ or -) Value Chosen</v>
          </cell>
          <cell r="D624" t="str">
            <v>£m</v>
          </cell>
          <cell r="E624" t="str">
            <v>Periodic Review 2014</v>
          </cell>
          <cell r="F624" t="str">
            <v>Run 10: Final Determinations</v>
          </cell>
          <cell r="G624" t="str">
            <v>Modelling run to set final determinations.</v>
          </cell>
          <cell r="H624" t="str">
            <v>Latest</v>
          </cell>
          <cell r="I624" t="str">
            <v/>
          </cell>
          <cell r="J624" t="str">
            <v/>
          </cell>
          <cell r="K624" t="str">
            <v/>
          </cell>
          <cell r="L624" t="str">
            <v/>
          </cell>
          <cell r="M624" t="str">
            <v/>
          </cell>
          <cell r="N624" t="str">
            <v/>
          </cell>
          <cell r="O624">
            <v>0</v>
          </cell>
          <cell r="P624">
            <v>0</v>
          </cell>
          <cell r="Q624">
            <v>0</v>
          </cell>
          <cell r="R624">
            <v>0</v>
          </cell>
          <cell r="S624">
            <v>0</v>
          </cell>
          <cell r="T624" t="str">
            <v/>
          </cell>
          <cell r="U624" t="str">
            <v/>
          </cell>
          <cell r="V624" t="str">
            <v/>
          </cell>
          <cell r="W624">
            <v>0</v>
          </cell>
        </row>
        <row r="625">
          <cell r="B625" t="str">
            <v>C00051_L020</v>
          </cell>
          <cell r="C625" t="str">
            <v>Waste - SIM adjustment (+ or -) Value Chosen</v>
          </cell>
          <cell r="D625" t="str">
            <v>£m</v>
          </cell>
          <cell r="E625" t="str">
            <v>Periodic Review 2014</v>
          </cell>
          <cell r="F625" t="str">
            <v>Run 10: Final Determinations</v>
          </cell>
          <cell r="G625" t="str">
            <v>Modelling run to set final determinations.</v>
          </cell>
          <cell r="H625" t="str">
            <v>Latest</v>
          </cell>
          <cell r="I625" t="str">
            <v/>
          </cell>
          <cell r="J625" t="str">
            <v/>
          </cell>
          <cell r="K625" t="str">
            <v/>
          </cell>
          <cell r="L625" t="str">
            <v/>
          </cell>
          <cell r="M625" t="str">
            <v/>
          </cell>
          <cell r="N625" t="str">
            <v/>
          </cell>
          <cell r="O625">
            <v>0</v>
          </cell>
          <cell r="P625">
            <v>0</v>
          </cell>
          <cell r="Q625">
            <v>0</v>
          </cell>
          <cell r="R625">
            <v>0</v>
          </cell>
          <cell r="S625">
            <v>0</v>
          </cell>
          <cell r="T625" t="str">
            <v/>
          </cell>
          <cell r="U625" t="str">
            <v/>
          </cell>
          <cell r="V625" t="str">
            <v/>
          </cell>
          <cell r="W625">
            <v>0</v>
          </cell>
        </row>
        <row r="626">
          <cell r="B626" t="str">
            <v>C00053_L020</v>
          </cell>
          <cell r="C626" t="str">
            <v>Waste - RCM adjustment (+ or -) Value Chosen</v>
          </cell>
          <cell r="D626" t="str">
            <v>£m</v>
          </cell>
          <cell r="E626" t="str">
            <v>Periodic Review 2014</v>
          </cell>
          <cell r="F626" t="str">
            <v>Run 10: Final Determinations</v>
          </cell>
          <cell r="G626" t="str">
            <v>Modelling run to set final determinations.</v>
          </cell>
          <cell r="H626" t="str">
            <v>Latest</v>
          </cell>
          <cell r="I626" t="str">
            <v/>
          </cell>
          <cell r="J626" t="str">
            <v/>
          </cell>
          <cell r="K626" t="str">
            <v/>
          </cell>
          <cell r="L626" t="str">
            <v/>
          </cell>
          <cell r="M626" t="str">
            <v/>
          </cell>
          <cell r="N626" t="str">
            <v/>
          </cell>
          <cell r="O626">
            <v>0</v>
          </cell>
          <cell r="P626">
            <v>0</v>
          </cell>
          <cell r="Q626">
            <v>0</v>
          </cell>
          <cell r="R626">
            <v>0</v>
          </cell>
          <cell r="S626">
            <v>0</v>
          </cell>
          <cell r="T626" t="str">
            <v/>
          </cell>
          <cell r="U626" t="str">
            <v/>
          </cell>
          <cell r="V626" t="str">
            <v/>
          </cell>
          <cell r="W626">
            <v>0</v>
          </cell>
        </row>
        <row r="627">
          <cell r="B627" t="str">
            <v>BC40010_L020</v>
          </cell>
          <cell r="C627" t="str">
            <v>Waste - Opex incentive allowance (+ only) Value Chosen</v>
          </cell>
          <cell r="D627" t="str">
            <v>£m</v>
          </cell>
          <cell r="E627" t="str">
            <v>Periodic Review 2014</v>
          </cell>
          <cell r="F627" t="str">
            <v>Run 10: Final Determinations</v>
          </cell>
          <cell r="G627" t="str">
            <v>Modelling run to set final determinations.</v>
          </cell>
          <cell r="H627" t="str">
            <v>Latest</v>
          </cell>
          <cell r="I627" t="str">
            <v/>
          </cell>
          <cell r="J627" t="str">
            <v/>
          </cell>
          <cell r="K627" t="str">
            <v/>
          </cell>
          <cell r="L627" t="str">
            <v/>
          </cell>
          <cell r="M627" t="str">
            <v/>
          </cell>
          <cell r="N627" t="str">
            <v/>
          </cell>
          <cell r="O627">
            <v>0</v>
          </cell>
          <cell r="P627">
            <v>0</v>
          </cell>
          <cell r="Q627">
            <v>0</v>
          </cell>
          <cell r="R627">
            <v>0</v>
          </cell>
          <cell r="S627">
            <v>0</v>
          </cell>
          <cell r="T627" t="str">
            <v/>
          </cell>
          <cell r="U627" t="str">
            <v/>
          </cell>
          <cell r="V627" t="str">
            <v/>
          </cell>
          <cell r="W627">
            <v>0</v>
          </cell>
        </row>
        <row r="628">
          <cell r="B628" t="str">
            <v>C00055_L020</v>
          </cell>
          <cell r="C628" t="str">
            <v>Waste - CIS adjustment (+ or -) Value Chosen</v>
          </cell>
          <cell r="D628" t="str">
            <v>£m</v>
          </cell>
          <cell r="E628" t="str">
            <v>Periodic Review 2014</v>
          </cell>
          <cell r="F628" t="str">
            <v>Run 10: Final Determinations</v>
          </cell>
          <cell r="G628" t="str">
            <v>Modelling run to set final determinations.</v>
          </cell>
          <cell r="H628" t="str">
            <v>Latest</v>
          </cell>
          <cell r="I628" t="str">
            <v/>
          </cell>
          <cell r="J628" t="str">
            <v/>
          </cell>
          <cell r="K628" t="str">
            <v/>
          </cell>
          <cell r="L628" t="str">
            <v/>
          </cell>
          <cell r="M628" t="str">
            <v/>
          </cell>
          <cell r="N628" t="str">
            <v/>
          </cell>
          <cell r="O628">
            <v>0</v>
          </cell>
          <cell r="P628">
            <v>0</v>
          </cell>
          <cell r="Q628">
            <v>0</v>
          </cell>
          <cell r="R628">
            <v>0</v>
          </cell>
          <cell r="S628">
            <v>0</v>
          </cell>
          <cell r="T628" t="str">
            <v/>
          </cell>
          <cell r="U628" t="str">
            <v/>
          </cell>
          <cell r="V628" t="str">
            <v/>
          </cell>
          <cell r="W628">
            <v>0</v>
          </cell>
        </row>
        <row r="629">
          <cell r="B629" t="str">
            <v>C00132_L020</v>
          </cell>
          <cell r="C629" t="str">
            <v>Waste - Tax refinancing benefit clawback (- only) Value Chosen</v>
          </cell>
          <cell r="D629" t="str">
            <v>£m</v>
          </cell>
          <cell r="E629" t="str">
            <v>Periodic Review 2014</v>
          </cell>
          <cell r="F629" t="str">
            <v>Run 10: Final Determinations</v>
          </cell>
          <cell r="G629" t="str">
            <v>Modelling run to set final determinations.</v>
          </cell>
          <cell r="H629" t="str">
            <v>Latest</v>
          </cell>
          <cell r="I629" t="str">
            <v/>
          </cell>
          <cell r="J629" t="str">
            <v/>
          </cell>
          <cell r="K629" t="str">
            <v/>
          </cell>
          <cell r="L629" t="str">
            <v/>
          </cell>
          <cell r="M629" t="str">
            <v/>
          </cell>
          <cell r="N629" t="str">
            <v/>
          </cell>
          <cell r="O629">
            <v>0</v>
          </cell>
          <cell r="P629">
            <v>0</v>
          </cell>
          <cell r="Q629">
            <v>0</v>
          </cell>
          <cell r="R629">
            <v>0</v>
          </cell>
          <cell r="S629">
            <v>0</v>
          </cell>
          <cell r="T629" t="str">
            <v/>
          </cell>
          <cell r="U629" t="str">
            <v/>
          </cell>
          <cell r="V629" t="str">
            <v/>
          </cell>
          <cell r="W629">
            <v>0</v>
          </cell>
        </row>
        <row r="630">
          <cell r="B630" t="str">
            <v>C00602_L020</v>
          </cell>
          <cell r="C630" t="str">
            <v>Waste - Other tax adjustments (+ or -) Value Chosen</v>
          </cell>
          <cell r="D630" t="str">
            <v>£m</v>
          </cell>
          <cell r="E630" t="str">
            <v>Periodic Review 2014</v>
          </cell>
          <cell r="F630" t="str">
            <v>Run 10: Final Determinations</v>
          </cell>
          <cell r="G630" t="str">
            <v>Modelling run to set final determinations.</v>
          </cell>
          <cell r="H630" t="str">
            <v>Latest</v>
          </cell>
          <cell r="I630" t="str">
            <v/>
          </cell>
          <cell r="J630" t="str">
            <v/>
          </cell>
          <cell r="K630" t="str">
            <v/>
          </cell>
          <cell r="L630" t="str">
            <v/>
          </cell>
          <cell r="M630" t="str">
            <v/>
          </cell>
          <cell r="N630" t="str">
            <v/>
          </cell>
          <cell r="O630">
            <v>0</v>
          </cell>
          <cell r="P630">
            <v>0</v>
          </cell>
          <cell r="Q630">
            <v>0</v>
          </cell>
          <cell r="R630">
            <v>0</v>
          </cell>
          <cell r="S630">
            <v>0</v>
          </cell>
          <cell r="T630" t="str">
            <v/>
          </cell>
          <cell r="U630" t="str">
            <v/>
          </cell>
          <cell r="V630" t="str">
            <v/>
          </cell>
          <cell r="W630">
            <v>0</v>
          </cell>
        </row>
        <row r="631">
          <cell r="B631" t="str">
            <v>C00131_L020</v>
          </cell>
          <cell r="C631" t="str">
            <v>Waste - Equity injection clawback adjustment (+ or -) Value Chosen</v>
          </cell>
          <cell r="D631" t="str">
            <v>£m</v>
          </cell>
          <cell r="E631" t="str">
            <v>Periodic Review 2014</v>
          </cell>
          <cell r="F631" t="str">
            <v>Run 10: Final Determinations</v>
          </cell>
          <cell r="G631" t="str">
            <v>Modelling run to set final determinations.</v>
          </cell>
          <cell r="H631" t="str">
            <v>Latest</v>
          </cell>
          <cell r="I631" t="str">
            <v/>
          </cell>
          <cell r="J631" t="str">
            <v/>
          </cell>
          <cell r="K631" t="str">
            <v/>
          </cell>
          <cell r="L631" t="str">
            <v/>
          </cell>
          <cell r="M631" t="str">
            <v/>
          </cell>
          <cell r="N631" t="str">
            <v/>
          </cell>
          <cell r="O631">
            <v>0</v>
          </cell>
          <cell r="P631">
            <v>0</v>
          </cell>
          <cell r="Q631">
            <v>0</v>
          </cell>
          <cell r="R631">
            <v>0</v>
          </cell>
          <cell r="S631">
            <v>0</v>
          </cell>
          <cell r="T631" t="str">
            <v/>
          </cell>
          <cell r="U631" t="str">
            <v/>
          </cell>
          <cell r="V631" t="str">
            <v/>
          </cell>
          <cell r="W631">
            <v>0</v>
          </cell>
        </row>
        <row r="632">
          <cell r="B632" t="str">
            <v>C00603_L020</v>
          </cell>
          <cell r="C632" t="str">
            <v>Waste - Other adjustments (+ or -) Value Chosen</v>
          </cell>
          <cell r="D632" t="str">
            <v>£m</v>
          </cell>
          <cell r="E632" t="str">
            <v>Periodic Review 2014</v>
          </cell>
          <cell r="F632" t="str">
            <v>Run 10: Final Determinations</v>
          </cell>
          <cell r="G632" t="str">
            <v>Modelling run to set final determinations.</v>
          </cell>
          <cell r="H632" t="str">
            <v>Latest</v>
          </cell>
          <cell r="I632" t="str">
            <v/>
          </cell>
          <cell r="J632" t="str">
            <v/>
          </cell>
          <cell r="K632" t="str">
            <v/>
          </cell>
          <cell r="L632" t="str">
            <v/>
          </cell>
          <cell r="M632" t="str">
            <v/>
          </cell>
          <cell r="N632" t="str">
            <v/>
          </cell>
          <cell r="O632">
            <v>0</v>
          </cell>
          <cell r="P632">
            <v>0</v>
          </cell>
          <cell r="Q632">
            <v>0</v>
          </cell>
          <cell r="R632">
            <v>0</v>
          </cell>
          <cell r="S632">
            <v>0</v>
          </cell>
          <cell r="T632" t="str">
            <v/>
          </cell>
          <cell r="U632" t="str">
            <v/>
          </cell>
          <cell r="V632" t="str">
            <v/>
          </cell>
          <cell r="W632">
            <v>0</v>
          </cell>
        </row>
        <row r="633">
          <cell r="B633" t="str">
            <v>C00572_L012</v>
          </cell>
          <cell r="C633" t="str">
            <v>Water: Ex post RCV adjustment (2012-13 prices)</v>
          </cell>
          <cell r="D633" t="str">
            <v>£m</v>
          </cell>
          <cell r="E633" t="str">
            <v>Periodic Review 2014</v>
          </cell>
          <cell r="F633" t="str">
            <v>Run 10: Final Determinations</v>
          </cell>
          <cell r="G633" t="str">
            <v>Modelling run to set final determinations.</v>
          </cell>
          <cell r="H633" t="str">
            <v>Latest</v>
          </cell>
          <cell r="I633" t="str">
            <v/>
          </cell>
          <cell r="J633" t="str">
            <v/>
          </cell>
          <cell r="K633" t="str">
            <v/>
          </cell>
          <cell r="L633" t="str">
            <v/>
          </cell>
          <cell r="M633" t="str">
            <v/>
          </cell>
          <cell r="N633" t="str">
            <v/>
          </cell>
          <cell r="O633" t="str">
            <v/>
          </cell>
          <cell r="P633" t="str">
            <v/>
          </cell>
          <cell r="Q633" t="str">
            <v/>
          </cell>
          <cell r="R633" t="str">
            <v/>
          </cell>
          <cell r="S633" t="str">
            <v/>
          </cell>
          <cell r="T633">
            <v>7.4638720739441498</v>
          </cell>
          <cell r="U633" t="str">
            <v/>
          </cell>
          <cell r="V633">
            <v>7.4638720739441498</v>
          </cell>
          <cell r="W633" t="str">
            <v/>
          </cell>
        </row>
        <row r="634">
          <cell r="B634" t="str">
            <v>C00579_L012</v>
          </cell>
          <cell r="C634" t="str">
            <v>Sewerage: Ex post RCV adjustment (2012-13 prices)</v>
          </cell>
          <cell r="D634" t="str">
            <v>£m</v>
          </cell>
          <cell r="E634" t="str">
            <v>Periodic Review 2014</v>
          </cell>
          <cell r="F634" t="str">
            <v>Run 10: Final Determinations</v>
          </cell>
          <cell r="G634" t="str">
            <v>Modelling run to set final determinations.</v>
          </cell>
          <cell r="H634" t="str">
            <v>Latest</v>
          </cell>
          <cell r="I634" t="str">
            <v/>
          </cell>
          <cell r="J634" t="str">
            <v/>
          </cell>
          <cell r="K634" t="str">
            <v/>
          </cell>
          <cell r="L634" t="str">
            <v/>
          </cell>
          <cell r="M634" t="str">
            <v/>
          </cell>
          <cell r="N634" t="str">
            <v/>
          </cell>
          <cell r="O634" t="str">
            <v/>
          </cell>
          <cell r="P634" t="str">
            <v/>
          </cell>
          <cell r="Q634" t="str">
            <v/>
          </cell>
          <cell r="R634" t="str">
            <v/>
          </cell>
          <cell r="S634" t="str">
            <v/>
          </cell>
          <cell r="T634">
            <v>0</v>
          </cell>
          <cell r="U634" t="str">
            <v/>
          </cell>
          <cell r="V634">
            <v>0</v>
          </cell>
          <cell r="W634" t="str">
            <v/>
          </cell>
        </row>
        <row r="635">
          <cell r="B635" t="str">
            <v>C00720_L015</v>
          </cell>
          <cell r="C635" t="str">
            <v>Baseline view of one-sided adjustments to water service total capex for shortfalls relating to serviceability</v>
          </cell>
          <cell r="D635" t="str">
            <v>£m</v>
          </cell>
          <cell r="E635" t="str">
            <v>Periodic Review 2014</v>
          </cell>
          <cell r="F635" t="str">
            <v>Run 10: Final Determinations</v>
          </cell>
          <cell r="G635" t="str">
            <v>Modelling run to set final determinations.</v>
          </cell>
          <cell r="H635" t="str">
            <v>Latest</v>
          </cell>
          <cell r="I635">
            <v>0</v>
          </cell>
          <cell r="J635">
            <v>0</v>
          </cell>
          <cell r="K635">
            <v>-2.1707796875665699</v>
          </cell>
          <cell r="L635">
            <v>-2.1620965688162999</v>
          </cell>
          <cell r="M635">
            <v>-2.1534481825410299</v>
          </cell>
          <cell r="N635">
            <v>0</v>
          </cell>
          <cell r="O635" t="str">
            <v/>
          </cell>
          <cell r="P635" t="str">
            <v/>
          </cell>
          <cell r="Q635" t="str">
            <v/>
          </cell>
          <cell r="R635" t="str">
            <v/>
          </cell>
          <cell r="S635" t="str">
            <v/>
          </cell>
          <cell r="T635" t="str">
            <v/>
          </cell>
          <cell r="U635" t="str">
            <v/>
          </cell>
          <cell r="V635">
            <v>-6.4863244389238996</v>
          </cell>
          <cell r="W635" t="str">
            <v/>
          </cell>
        </row>
        <row r="636">
          <cell r="B636" t="str">
            <v>C00721_L015</v>
          </cell>
          <cell r="C636" t="str">
            <v>Baseline view of one-sided adjustments to sewerage service total capex for shortfalls relating to serviceability</v>
          </cell>
          <cell r="D636" t="str">
            <v>£m</v>
          </cell>
          <cell r="E636" t="str">
            <v>Periodic Review 2014</v>
          </cell>
          <cell r="F636" t="str">
            <v>Run 10: Final Determinations</v>
          </cell>
          <cell r="G636" t="str">
            <v>Modelling run to set final determinations.</v>
          </cell>
          <cell r="H636" t="str">
            <v>Latest</v>
          </cell>
          <cell r="I636">
            <v>0</v>
          </cell>
          <cell r="J636">
            <v>0</v>
          </cell>
          <cell r="K636">
            <v>0</v>
          </cell>
          <cell r="L636">
            <v>0</v>
          </cell>
          <cell r="M636">
            <v>0</v>
          </cell>
          <cell r="N636">
            <v>0</v>
          </cell>
          <cell r="O636" t="str">
            <v/>
          </cell>
          <cell r="P636" t="str">
            <v/>
          </cell>
          <cell r="Q636" t="str">
            <v/>
          </cell>
          <cell r="R636" t="str">
            <v/>
          </cell>
          <cell r="S636" t="str">
            <v/>
          </cell>
          <cell r="T636" t="str">
            <v/>
          </cell>
          <cell r="U636" t="str">
            <v/>
          </cell>
          <cell r="V636">
            <v>0</v>
          </cell>
          <cell r="W636" t="str">
            <v/>
          </cell>
        </row>
        <row r="637">
          <cell r="B637" t="str">
            <v>C00743_L013</v>
          </cell>
          <cell r="C637" t="str">
            <v>Land sales - Water</v>
          </cell>
          <cell r="D637" t="str">
            <v>£m</v>
          </cell>
          <cell r="E637" t="str">
            <v>Periodic Review 2014</v>
          </cell>
          <cell r="F637" t="str">
            <v>Run 10: Final Determinations</v>
          </cell>
          <cell r="G637" t="str">
            <v>Modelling run to set final determinations.</v>
          </cell>
          <cell r="H637" t="str">
            <v>Latest</v>
          </cell>
          <cell r="I637" t="str">
            <v/>
          </cell>
          <cell r="J637" t="str">
            <v/>
          </cell>
          <cell r="K637" t="str">
            <v/>
          </cell>
          <cell r="L637" t="str">
            <v/>
          </cell>
          <cell r="M637" t="str">
            <v/>
          </cell>
          <cell r="N637">
            <v>-2.4866459017053102</v>
          </cell>
          <cell r="O637" t="str">
            <v/>
          </cell>
          <cell r="P637" t="str">
            <v/>
          </cell>
          <cell r="Q637" t="str">
            <v/>
          </cell>
          <cell r="R637" t="str">
            <v/>
          </cell>
          <cell r="S637" t="str">
            <v/>
          </cell>
          <cell r="T637" t="str">
            <v/>
          </cell>
          <cell r="U637" t="str">
            <v/>
          </cell>
          <cell r="V637" t="str">
            <v/>
          </cell>
          <cell r="W637" t="str">
            <v/>
          </cell>
        </row>
        <row r="638">
          <cell r="B638" t="str">
            <v>C00751_L013</v>
          </cell>
          <cell r="C638" t="str">
            <v>Land sales - Wastewater</v>
          </cell>
          <cell r="D638" t="str">
            <v>£m</v>
          </cell>
          <cell r="E638" t="str">
            <v>Periodic Review 2014</v>
          </cell>
          <cell r="F638" t="str">
            <v>Run 10: Final Determinations</v>
          </cell>
          <cell r="G638" t="str">
            <v>Modelling run to set final determinations.</v>
          </cell>
          <cell r="H638" t="str">
            <v>Latest</v>
          </cell>
          <cell r="I638" t="str">
            <v/>
          </cell>
          <cell r="J638" t="str">
            <v/>
          </cell>
          <cell r="K638" t="str">
            <v/>
          </cell>
          <cell r="L638" t="str">
            <v/>
          </cell>
          <cell r="M638" t="str">
            <v/>
          </cell>
          <cell r="N638">
            <v>0</v>
          </cell>
          <cell r="O638" t="str">
            <v/>
          </cell>
          <cell r="P638" t="str">
            <v/>
          </cell>
          <cell r="Q638" t="str">
            <v/>
          </cell>
          <cell r="R638" t="str">
            <v/>
          </cell>
          <cell r="S638" t="str">
            <v/>
          </cell>
          <cell r="T638" t="str">
            <v/>
          </cell>
          <cell r="U638" t="str">
            <v/>
          </cell>
          <cell r="V638" t="str">
            <v/>
          </cell>
          <cell r="W638" t="str">
            <v/>
          </cell>
        </row>
        <row r="639">
          <cell r="B639" t="str">
            <v>C00744_L013</v>
          </cell>
          <cell r="C639" t="str">
            <v>2009-10 outperformance - Water</v>
          </cell>
          <cell r="D639" t="str">
            <v>£m</v>
          </cell>
          <cell r="E639" t="str">
            <v>Periodic Review 2014</v>
          </cell>
          <cell r="F639" t="str">
            <v>Run 10: Final Determinations</v>
          </cell>
          <cell r="G639" t="str">
            <v>Modelling run to set final determinations.</v>
          </cell>
          <cell r="H639" t="str">
            <v>Latest</v>
          </cell>
          <cell r="I639" t="str">
            <v/>
          </cell>
          <cell r="J639" t="str">
            <v/>
          </cell>
          <cell r="K639" t="str">
            <v/>
          </cell>
          <cell r="L639" t="str">
            <v/>
          </cell>
          <cell r="M639" t="str">
            <v/>
          </cell>
          <cell r="N639">
            <v>2.1828584214442599</v>
          </cell>
          <cell r="O639" t="str">
            <v/>
          </cell>
          <cell r="P639" t="str">
            <v/>
          </cell>
          <cell r="Q639" t="str">
            <v/>
          </cell>
          <cell r="R639" t="str">
            <v/>
          </cell>
          <cell r="S639" t="str">
            <v/>
          </cell>
          <cell r="T639" t="str">
            <v/>
          </cell>
          <cell r="U639" t="str">
            <v/>
          </cell>
          <cell r="V639" t="str">
            <v/>
          </cell>
          <cell r="W639" t="str">
            <v/>
          </cell>
        </row>
        <row r="640">
          <cell r="B640" t="str">
            <v>C00752_L013</v>
          </cell>
          <cell r="C640" t="str">
            <v>2009-10 outperformance - Wastewater</v>
          </cell>
          <cell r="D640" t="str">
            <v>£m</v>
          </cell>
          <cell r="E640" t="str">
            <v>Periodic Review 2014</v>
          </cell>
          <cell r="F640" t="str">
            <v>Run 10: Final Determinations</v>
          </cell>
          <cell r="G640" t="str">
            <v>Modelling run to set final determinations.</v>
          </cell>
          <cell r="H640" t="str">
            <v>Latest</v>
          </cell>
          <cell r="I640" t="str">
            <v/>
          </cell>
          <cell r="J640" t="str">
            <v/>
          </cell>
          <cell r="K640" t="str">
            <v/>
          </cell>
          <cell r="L640" t="str">
            <v/>
          </cell>
          <cell r="M640" t="str">
            <v/>
          </cell>
          <cell r="N640">
            <v>0</v>
          </cell>
          <cell r="O640" t="str">
            <v/>
          </cell>
          <cell r="P640" t="str">
            <v/>
          </cell>
          <cell r="Q640" t="str">
            <v/>
          </cell>
          <cell r="R640" t="str">
            <v/>
          </cell>
          <cell r="S640" t="str">
            <v/>
          </cell>
          <cell r="T640" t="str">
            <v/>
          </cell>
          <cell r="U640" t="str">
            <v/>
          </cell>
          <cell r="V640" t="str">
            <v/>
          </cell>
          <cell r="W640" t="str">
            <v/>
          </cell>
        </row>
        <row r="641">
          <cell r="B641" t="str">
            <v>C00060_L014</v>
          </cell>
          <cell r="C641" t="str">
            <v>Baseline view of two-sided adjustments for water overlap capex programme</v>
          </cell>
          <cell r="D641" t="str">
            <v>£m</v>
          </cell>
          <cell r="E641" t="str">
            <v>Periodic Review 2014</v>
          </cell>
          <cell r="F641" t="str">
            <v>Run 10: Final Determinations</v>
          </cell>
          <cell r="G641" t="str">
            <v>Modelling run to set final determinations.</v>
          </cell>
          <cell r="H641" t="str">
            <v>Latest</v>
          </cell>
          <cell r="I641" t="str">
            <v/>
          </cell>
          <cell r="J641">
            <v>0</v>
          </cell>
          <cell r="K641">
            <v>0</v>
          </cell>
          <cell r="L641">
            <v>0</v>
          </cell>
          <cell r="M641">
            <v>0</v>
          </cell>
          <cell r="N641">
            <v>0</v>
          </cell>
          <cell r="O641" t="str">
            <v/>
          </cell>
          <cell r="P641" t="str">
            <v/>
          </cell>
          <cell r="Q641" t="str">
            <v/>
          </cell>
          <cell r="R641" t="str">
            <v/>
          </cell>
          <cell r="S641" t="str">
            <v/>
          </cell>
          <cell r="T641" t="str">
            <v/>
          </cell>
          <cell r="U641" t="str">
            <v/>
          </cell>
          <cell r="V641">
            <v>0</v>
          </cell>
          <cell r="W641" t="str">
            <v/>
          </cell>
        </row>
        <row r="642">
          <cell r="B642" t="str">
            <v>C00064_L014</v>
          </cell>
          <cell r="C642" t="str">
            <v>Baseline view of two-sided adjustments for sewerage overlap capex programme</v>
          </cell>
          <cell r="D642" t="str">
            <v>£m</v>
          </cell>
          <cell r="E642" t="str">
            <v>Periodic Review 2014</v>
          </cell>
          <cell r="F642" t="str">
            <v>Run 10: Final Determinations</v>
          </cell>
          <cell r="G642" t="str">
            <v>Modelling run to set final determinations.</v>
          </cell>
          <cell r="H642" t="str">
            <v>Latest</v>
          </cell>
          <cell r="I642" t="str">
            <v/>
          </cell>
          <cell r="J642">
            <v>0</v>
          </cell>
          <cell r="K642">
            <v>0</v>
          </cell>
          <cell r="L642">
            <v>0</v>
          </cell>
          <cell r="M642">
            <v>0</v>
          </cell>
          <cell r="N642">
            <v>0</v>
          </cell>
          <cell r="O642" t="str">
            <v/>
          </cell>
          <cell r="P642" t="str">
            <v/>
          </cell>
          <cell r="Q642" t="str">
            <v/>
          </cell>
          <cell r="R642" t="str">
            <v/>
          </cell>
          <cell r="S642" t="str">
            <v/>
          </cell>
          <cell r="T642" t="str">
            <v/>
          </cell>
          <cell r="U642" t="str">
            <v/>
          </cell>
          <cell r="V642">
            <v>0</v>
          </cell>
          <cell r="W642" t="str">
            <v/>
          </cell>
        </row>
        <row r="643">
          <cell r="B643" t="str">
            <v>C00071_L015</v>
          </cell>
          <cell r="C643" t="str">
            <v>Baseline view of two-sided adjustments to water service total capex for logging up/down</v>
          </cell>
          <cell r="D643" t="str">
            <v>£m</v>
          </cell>
          <cell r="E643" t="str">
            <v>Periodic Review 2014</v>
          </cell>
          <cell r="F643" t="str">
            <v>Run 10: Final Determinations</v>
          </cell>
          <cell r="G643" t="str">
            <v>Modelling run to set final determinations.</v>
          </cell>
          <cell r="H643" t="str">
            <v>Latest</v>
          </cell>
          <cell r="I643">
            <v>0</v>
          </cell>
          <cell r="J643">
            <v>0</v>
          </cell>
          <cell r="K643">
            <v>0</v>
          </cell>
          <cell r="L643">
            <v>0</v>
          </cell>
          <cell r="M643">
            <v>0</v>
          </cell>
          <cell r="N643">
            <v>0</v>
          </cell>
          <cell r="O643" t="str">
            <v/>
          </cell>
          <cell r="P643" t="str">
            <v/>
          </cell>
          <cell r="Q643" t="str">
            <v/>
          </cell>
          <cell r="R643" t="str">
            <v/>
          </cell>
          <cell r="S643" t="str">
            <v/>
          </cell>
          <cell r="T643" t="str">
            <v/>
          </cell>
          <cell r="U643" t="str">
            <v/>
          </cell>
          <cell r="V643">
            <v>0</v>
          </cell>
          <cell r="W643" t="str">
            <v/>
          </cell>
        </row>
        <row r="644">
          <cell r="B644" t="str">
            <v>C00077_L015</v>
          </cell>
          <cell r="C644" t="str">
            <v>Baseline view of two-sided adjustments to sewerage service total capex for logging up/down</v>
          </cell>
          <cell r="D644" t="str">
            <v>£m</v>
          </cell>
          <cell r="E644" t="str">
            <v>Periodic Review 2014</v>
          </cell>
          <cell r="F644" t="str">
            <v>Run 10: Final Determinations</v>
          </cell>
          <cell r="G644" t="str">
            <v>Modelling run to set final determinations.</v>
          </cell>
          <cell r="H644" t="str">
            <v>Latest</v>
          </cell>
          <cell r="I644">
            <v>0</v>
          </cell>
          <cell r="J644">
            <v>0</v>
          </cell>
          <cell r="K644">
            <v>0</v>
          </cell>
          <cell r="L644">
            <v>0</v>
          </cell>
          <cell r="M644">
            <v>0</v>
          </cell>
          <cell r="N644">
            <v>0</v>
          </cell>
          <cell r="O644" t="str">
            <v/>
          </cell>
          <cell r="P644" t="str">
            <v/>
          </cell>
          <cell r="Q644" t="str">
            <v/>
          </cell>
          <cell r="R644" t="str">
            <v/>
          </cell>
          <cell r="S644" t="str">
            <v/>
          </cell>
          <cell r="T644" t="str">
            <v/>
          </cell>
          <cell r="U644" t="str">
            <v/>
          </cell>
          <cell r="V644">
            <v>0</v>
          </cell>
          <cell r="W644" t="str">
            <v/>
          </cell>
        </row>
        <row r="645">
          <cell r="B645" t="str">
            <v>C00073_L015</v>
          </cell>
          <cell r="C645" t="str">
            <v>Baseline view of one-sided adjustments to water service total capex for shortfalls</v>
          </cell>
          <cell r="D645" t="str">
            <v>£m</v>
          </cell>
          <cell r="E645" t="str">
            <v>Periodic Review 2014</v>
          </cell>
          <cell r="F645" t="str">
            <v>Run 10: Final Determinations</v>
          </cell>
          <cell r="G645" t="str">
            <v>Modelling run to set final determinations.</v>
          </cell>
          <cell r="H645" t="str">
            <v>Latest</v>
          </cell>
          <cell r="I645">
            <v>0</v>
          </cell>
          <cell r="J645">
            <v>0</v>
          </cell>
          <cell r="K645">
            <v>0</v>
          </cell>
          <cell r="L645">
            <v>0</v>
          </cell>
          <cell r="M645">
            <v>0</v>
          </cell>
          <cell r="N645">
            <v>0</v>
          </cell>
          <cell r="O645" t="str">
            <v/>
          </cell>
          <cell r="P645" t="str">
            <v/>
          </cell>
          <cell r="Q645" t="str">
            <v/>
          </cell>
          <cell r="R645" t="str">
            <v/>
          </cell>
          <cell r="S645" t="str">
            <v/>
          </cell>
          <cell r="T645" t="str">
            <v/>
          </cell>
          <cell r="U645" t="str">
            <v/>
          </cell>
          <cell r="V645">
            <v>0</v>
          </cell>
          <cell r="W645" t="str">
            <v/>
          </cell>
        </row>
        <row r="646">
          <cell r="B646" t="str">
            <v>C00079_L015</v>
          </cell>
          <cell r="C646" t="str">
            <v>Baseline view of one-sided adjustments to sewerage service total capex for shortfalls</v>
          </cell>
          <cell r="D646" t="str">
            <v>£m</v>
          </cell>
          <cell r="E646" t="str">
            <v>Periodic Review 2014</v>
          </cell>
          <cell r="F646" t="str">
            <v>Run 10: Final Determinations</v>
          </cell>
          <cell r="G646" t="str">
            <v>Modelling run to set final determinations.</v>
          </cell>
          <cell r="H646" t="str">
            <v>Latest</v>
          </cell>
          <cell r="I646">
            <v>0</v>
          </cell>
          <cell r="J646">
            <v>0</v>
          </cell>
          <cell r="K646">
            <v>0</v>
          </cell>
          <cell r="L646">
            <v>0</v>
          </cell>
          <cell r="M646">
            <v>0</v>
          </cell>
          <cell r="N646">
            <v>0</v>
          </cell>
          <cell r="O646" t="str">
            <v/>
          </cell>
          <cell r="P646" t="str">
            <v/>
          </cell>
          <cell r="Q646" t="str">
            <v/>
          </cell>
          <cell r="R646" t="str">
            <v/>
          </cell>
          <cell r="S646" t="str">
            <v/>
          </cell>
          <cell r="T646" t="str">
            <v/>
          </cell>
          <cell r="U646" t="str">
            <v/>
          </cell>
          <cell r="V646">
            <v>0</v>
          </cell>
          <cell r="W646" t="str">
            <v/>
          </cell>
        </row>
        <row r="647">
          <cell r="B647" t="str">
            <v>C00746_L013</v>
          </cell>
          <cell r="C647" t="str">
            <v>Enhanced reward - Water</v>
          </cell>
          <cell r="D647" t="str">
            <v>£m</v>
          </cell>
          <cell r="E647" t="str">
            <v>Periodic Review 2014</v>
          </cell>
          <cell r="F647" t="str">
            <v>Run 10: Final Determinations</v>
          </cell>
          <cell r="G647" t="str">
            <v>Modelling run to set final determinations.</v>
          </cell>
          <cell r="H647" t="str">
            <v>Latest</v>
          </cell>
          <cell r="I647" t="str">
            <v/>
          </cell>
          <cell r="J647" t="str">
            <v/>
          </cell>
          <cell r="K647" t="str">
            <v/>
          </cell>
          <cell r="L647" t="str">
            <v/>
          </cell>
          <cell r="M647" t="str">
            <v/>
          </cell>
          <cell r="N647">
            <v>0</v>
          </cell>
          <cell r="O647" t="str">
            <v/>
          </cell>
          <cell r="P647" t="str">
            <v/>
          </cell>
          <cell r="Q647" t="str">
            <v/>
          </cell>
          <cell r="R647" t="str">
            <v/>
          </cell>
          <cell r="S647" t="str">
            <v/>
          </cell>
          <cell r="T647" t="str">
            <v/>
          </cell>
          <cell r="U647" t="str">
            <v/>
          </cell>
          <cell r="V647" t="str">
            <v/>
          </cell>
          <cell r="W647" t="str">
            <v/>
          </cell>
        </row>
        <row r="648">
          <cell r="B648" t="str">
            <v>C00754_L013</v>
          </cell>
          <cell r="C648" t="str">
            <v>Enhanced reward - Wastewater</v>
          </cell>
          <cell r="D648" t="str">
            <v>£m</v>
          </cell>
          <cell r="E648" t="str">
            <v>Periodic Review 2014</v>
          </cell>
          <cell r="F648" t="str">
            <v>Run 10: Final Determinations</v>
          </cell>
          <cell r="G648" t="str">
            <v>Modelling run to set final determinations.</v>
          </cell>
          <cell r="H648" t="str">
            <v>Latest</v>
          </cell>
          <cell r="I648" t="str">
            <v/>
          </cell>
          <cell r="J648" t="str">
            <v/>
          </cell>
          <cell r="K648" t="str">
            <v/>
          </cell>
          <cell r="L648" t="str">
            <v/>
          </cell>
          <cell r="M648" t="str">
            <v/>
          </cell>
          <cell r="N648">
            <v>0</v>
          </cell>
          <cell r="O648" t="str">
            <v/>
          </cell>
          <cell r="P648" t="str">
            <v/>
          </cell>
          <cell r="Q648" t="str">
            <v/>
          </cell>
          <cell r="R648" t="str">
            <v/>
          </cell>
          <cell r="S648" t="str">
            <v/>
          </cell>
          <cell r="T648" t="str">
            <v/>
          </cell>
          <cell r="U648" t="str">
            <v/>
          </cell>
          <cell r="V648" t="str">
            <v/>
          </cell>
          <cell r="W648" t="str">
            <v/>
          </cell>
        </row>
        <row r="649">
          <cell r="B649" t="str">
            <v>C00748_L013</v>
          </cell>
          <cell r="C649" t="str">
            <v>Other - Water</v>
          </cell>
          <cell r="D649" t="str">
            <v>£m</v>
          </cell>
          <cell r="E649" t="str">
            <v>Periodic Review 2014</v>
          </cell>
          <cell r="F649" t="str">
            <v>Run 10: Final Determinations</v>
          </cell>
          <cell r="G649" t="str">
            <v>Modelling run to set final determinations.</v>
          </cell>
          <cell r="H649" t="str">
            <v>Latest</v>
          </cell>
          <cell r="I649" t="str">
            <v/>
          </cell>
          <cell r="J649" t="str">
            <v/>
          </cell>
          <cell r="K649" t="str">
            <v/>
          </cell>
          <cell r="L649" t="str">
            <v/>
          </cell>
          <cell r="M649" t="str">
            <v/>
          </cell>
          <cell r="N649">
            <v>0</v>
          </cell>
          <cell r="O649" t="str">
            <v/>
          </cell>
          <cell r="P649" t="str">
            <v/>
          </cell>
          <cell r="Q649" t="str">
            <v/>
          </cell>
          <cell r="R649" t="str">
            <v/>
          </cell>
          <cell r="S649" t="str">
            <v/>
          </cell>
          <cell r="T649" t="str">
            <v/>
          </cell>
          <cell r="U649" t="str">
            <v/>
          </cell>
          <cell r="V649" t="str">
            <v/>
          </cell>
          <cell r="W649" t="str">
            <v/>
          </cell>
        </row>
        <row r="650">
          <cell r="B650" t="str">
            <v>C00756_L013</v>
          </cell>
          <cell r="C650" t="str">
            <v>Other - Wastewater</v>
          </cell>
          <cell r="D650" t="str">
            <v>£m</v>
          </cell>
          <cell r="E650" t="str">
            <v>Periodic Review 2014</v>
          </cell>
          <cell r="F650" t="str">
            <v>Run 10: Final Determinations</v>
          </cell>
          <cell r="G650" t="str">
            <v>Modelling run to set final determinations.</v>
          </cell>
          <cell r="H650" t="str">
            <v>Latest</v>
          </cell>
          <cell r="I650" t="str">
            <v/>
          </cell>
          <cell r="J650" t="str">
            <v/>
          </cell>
          <cell r="K650" t="str">
            <v/>
          </cell>
          <cell r="L650" t="str">
            <v/>
          </cell>
          <cell r="M650" t="str">
            <v/>
          </cell>
          <cell r="N650">
            <v>0</v>
          </cell>
          <cell r="O650" t="str">
            <v/>
          </cell>
          <cell r="P650" t="str">
            <v/>
          </cell>
          <cell r="Q650" t="str">
            <v/>
          </cell>
          <cell r="R650" t="str">
            <v/>
          </cell>
          <cell r="S650" t="str">
            <v/>
          </cell>
          <cell r="T650" t="str">
            <v/>
          </cell>
          <cell r="U650" t="str">
            <v/>
          </cell>
          <cell r="V650" t="str">
            <v/>
          </cell>
          <cell r="W650" t="str">
            <v/>
          </cell>
        </row>
        <row r="651">
          <cell r="B651" t="str">
            <v>C00050_L020</v>
          </cell>
          <cell r="C651" t="str">
            <v>Water - SIM adjustment (+ or -) Value chosen</v>
          </cell>
          <cell r="D651" t="str">
            <v>£m</v>
          </cell>
          <cell r="E651" t="str">
            <v>Periodic Review 2014</v>
          </cell>
          <cell r="F651" t="str">
            <v>Run 10: Final Determinations</v>
          </cell>
          <cell r="G651" t="str">
            <v>Modelling run to set final determinations.</v>
          </cell>
          <cell r="H651" t="str">
            <v>Latest</v>
          </cell>
          <cell r="I651" t="str">
            <v/>
          </cell>
          <cell r="J651" t="str">
            <v/>
          </cell>
          <cell r="K651" t="str">
            <v/>
          </cell>
          <cell r="L651" t="str">
            <v/>
          </cell>
          <cell r="M651" t="str">
            <v/>
          </cell>
          <cell r="N651" t="str">
            <v/>
          </cell>
          <cell r="O651">
            <v>0.56621992179475</v>
          </cell>
          <cell r="P651">
            <v>0.56621992179475</v>
          </cell>
          <cell r="Q651">
            <v>0.56621992179475</v>
          </cell>
          <cell r="R651">
            <v>0.56621992179475</v>
          </cell>
          <cell r="S651">
            <v>0.56621992179475</v>
          </cell>
          <cell r="T651" t="str">
            <v/>
          </cell>
          <cell r="U651" t="str">
            <v/>
          </cell>
          <cell r="V651" t="str">
            <v/>
          </cell>
          <cell r="W651">
            <v>2.8310996089737501</v>
          </cell>
        </row>
        <row r="652">
          <cell r="B652" t="str">
            <v>C00052_L020</v>
          </cell>
          <cell r="C652" t="str">
            <v>Water - RCM adjustment (+ or -) Value Chosen</v>
          </cell>
          <cell r="D652" t="str">
            <v>£m</v>
          </cell>
          <cell r="E652" t="str">
            <v>Periodic Review 2014</v>
          </cell>
          <cell r="F652" t="str">
            <v>Run 10: Final Determinations</v>
          </cell>
          <cell r="G652" t="str">
            <v>Modelling run to set final determinations.</v>
          </cell>
          <cell r="H652" t="str">
            <v>Latest</v>
          </cell>
          <cell r="I652" t="str">
            <v/>
          </cell>
          <cell r="J652" t="str">
            <v/>
          </cell>
          <cell r="K652" t="str">
            <v/>
          </cell>
          <cell r="L652" t="str">
            <v/>
          </cell>
          <cell r="M652" t="str">
            <v/>
          </cell>
          <cell r="N652" t="str">
            <v/>
          </cell>
          <cell r="O652">
            <v>2.4372300892439598</v>
          </cell>
          <cell r="P652">
            <v>2.4372300892439598</v>
          </cell>
          <cell r="Q652">
            <v>2.4372300892439598</v>
          </cell>
          <cell r="R652">
            <v>2.4372300892439598</v>
          </cell>
          <cell r="S652">
            <v>2.4372300892439598</v>
          </cell>
          <cell r="T652" t="str">
            <v/>
          </cell>
          <cell r="U652" t="str">
            <v/>
          </cell>
          <cell r="V652" t="str">
            <v/>
          </cell>
          <cell r="W652">
            <v>12.186150446219798</v>
          </cell>
        </row>
        <row r="653">
          <cell r="B653" t="str">
            <v>BC40000_L020</v>
          </cell>
          <cell r="C653" t="str">
            <v>Water - Opex incentive allowance (+ only) Value chosen</v>
          </cell>
          <cell r="D653" t="str">
            <v>£m</v>
          </cell>
          <cell r="E653" t="str">
            <v>Periodic Review 2014</v>
          </cell>
          <cell r="F653" t="str">
            <v>Run 10: Final Determinations</v>
          </cell>
          <cell r="G653" t="str">
            <v>Modelling run to set final determinations.</v>
          </cell>
          <cell r="H653" t="str">
            <v>Latest</v>
          </cell>
          <cell r="I653" t="str">
            <v/>
          </cell>
          <cell r="J653" t="str">
            <v/>
          </cell>
          <cell r="K653" t="str">
            <v/>
          </cell>
          <cell r="L653" t="str">
            <v/>
          </cell>
          <cell r="M653" t="str">
            <v/>
          </cell>
          <cell r="N653" t="str">
            <v/>
          </cell>
          <cell r="O653">
            <v>3.0569311844956402</v>
          </cell>
          <cell r="P653">
            <v>1.14273871058688</v>
          </cell>
          <cell r="Q653">
            <v>0.36981311592848798</v>
          </cell>
          <cell r="R653">
            <v>0.36981311592848798</v>
          </cell>
          <cell r="S653">
            <v>0</v>
          </cell>
          <cell r="T653" t="str">
            <v/>
          </cell>
          <cell r="U653" t="str">
            <v/>
          </cell>
          <cell r="V653" t="str">
            <v/>
          </cell>
          <cell r="W653">
            <v>4.9392961269394959</v>
          </cell>
        </row>
        <row r="654">
          <cell r="B654" t="str">
            <v>C00054_L020</v>
          </cell>
          <cell r="C654" t="str">
            <v>Water - CIS adjustment (+ or -) Value Chosen</v>
          </cell>
          <cell r="D654" t="str">
            <v>£m</v>
          </cell>
          <cell r="E654" t="str">
            <v>Periodic Review 2014</v>
          </cell>
          <cell r="F654" t="str">
            <v>Run 10: Final Determinations</v>
          </cell>
          <cell r="G654" t="str">
            <v>Modelling run to set final determinations.</v>
          </cell>
          <cell r="H654" t="str">
            <v>Latest</v>
          </cell>
          <cell r="I654" t="str">
            <v/>
          </cell>
          <cell r="J654" t="str">
            <v/>
          </cell>
          <cell r="K654" t="str">
            <v/>
          </cell>
          <cell r="L654" t="str">
            <v/>
          </cell>
          <cell r="M654" t="str">
            <v/>
          </cell>
          <cell r="N654" t="str">
            <v/>
          </cell>
          <cell r="O654">
            <v>-4.2574661372379703</v>
          </cell>
          <cell r="P654">
            <v>0</v>
          </cell>
          <cell r="Q654">
            <v>0</v>
          </cell>
          <cell r="R654">
            <v>0</v>
          </cell>
          <cell r="S654">
            <v>0</v>
          </cell>
          <cell r="T654" t="str">
            <v/>
          </cell>
          <cell r="U654" t="str">
            <v/>
          </cell>
          <cell r="V654" t="str">
            <v/>
          </cell>
          <cell r="W654">
            <v>-4.2574661372379703</v>
          </cell>
        </row>
        <row r="655">
          <cell r="B655" t="str">
            <v>C00129_L020</v>
          </cell>
          <cell r="C655" t="str">
            <v>Water - Tax refinancing benefit clawback (- only) Value Chosen</v>
          </cell>
          <cell r="D655" t="str">
            <v>£m</v>
          </cell>
          <cell r="E655" t="str">
            <v>Periodic Review 2014</v>
          </cell>
          <cell r="F655" t="str">
            <v>Run 10: Final Determinations</v>
          </cell>
          <cell r="G655" t="str">
            <v>Modelling run to set final determinations.</v>
          </cell>
          <cell r="H655" t="str">
            <v>Latest</v>
          </cell>
          <cell r="I655" t="str">
            <v/>
          </cell>
          <cell r="J655" t="str">
            <v/>
          </cell>
          <cell r="K655" t="str">
            <v/>
          </cell>
          <cell r="L655" t="str">
            <v/>
          </cell>
          <cell r="M655" t="str">
            <v/>
          </cell>
          <cell r="N655" t="str">
            <v/>
          </cell>
          <cell r="O655">
            <v>0</v>
          </cell>
          <cell r="P655">
            <v>0</v>
          </cell>
          <cell r="Q655">
            <v>0</v>
          </cell>
          <cell r="R655">
            <v>0</v>
          </cell>
          <cell r="S655">
            <v>0</v>
          </cell>
          <cell r="T655" t="str">
            <v/>
          </cell>
          <cell r="U655" t="str">
            <v/>
          </cell>
          <cell r="V655" t="str">
            <v/>
          </cell>
          <cell r="W655">
            <v>0</v>
          </cell>
        </row>
        <row r="656">
          <cell r="B656" t="str">
            <v>C00600_L020</v>
          </cell>
          <cell r="C656" t="str">
            <v>Water - Other tax adjustments (+ or -) Value Chosen</v>
          </cell>
          <cell r="D656" t="str">
            <v>£m</v>
          </cell>
          <cell r="E656" t="str">
            <v>Periodic Review 2014</v>
          </cell>
          <cell r="F656" t="str">
            <v>Run 10: Final Determinations</v>
          </cell>
          <cell r="G656" t="str">
            <v>Modelling run to set final determinations.</v>
          </cell>
          <cell r="H656" t="str">
            <v>Latest</v>
          </cell>
          <cell r="I656" t="str">
            <v/>
          </cell>
          <cell r="J656" t="str">
            <v/>
          </cell>
          <cell r="K656" t="str">
            <v/>
          </cell>
          <cell r="L656" t="str">
            <v/>
          </cell>
          <cell r="M656" t="str">
            <v/>
          </cell>
          <cell r="N656" t="str">
            <v/>
          </cell>
          <cell r="O656">
            <v>0</v>
          </cell>
          <cell r="P656">
            <v>0</v>
          </cell>
          <cell r="Q656">
            <v>0</v>
          </cell>
          <cell r="R656">
            <v>0</v>
          </cell>
          <cell r="S656">
            <v>0</v>
          </cell>
          <cell r="T656" t="str">
            <v/>
          </cell>
          <cell r="U656" t="str">
            <v/>
          </cell>
          <cell r="V656" t="str">
            <v/>
          </cell>
          <cell r="W656">
            <v>0</v>
          </cell>
        </row>
        <row r="657">
          <cell r="B657" t="str">
            <v>C00128_L020</v>
          </cell>
          <cell r="C657" t="str">
            <v>Water - Equity injection clawback (- only) Value Chosen</v>
          </cell>
          <cell r="D657" t="str">
            <v>£m</v>
          </cell>
          <cell r="E657" t="str">
            <v>Periodic Review 2014</v>
          </cell>
          <cell r="F657" t="str">
            <v>Run 10: Final Determinations</v>
          </cell>
          <cell r="G657" t="str">
            <v>Modelling run to set final determinations.</v>
          </cell>
          <cell r="H657" t="str">
            <v>Latest</v>
          </cell>
          <cell r="I657" t="str">
            <v/>
          </cell>
          <cell r="J657" t="str">
            <v/>
          </cell>
          <cell r="K657" t="str">
            <v/>
          </cell>
          <cell r="L657" t="str">
            <v/>
          </cell>
          <cell r="M657" t="str">
            <v/>
          </cell>
          <cell r="N657" t="str">
            <v/>
          </cell>
          <cell r="O657">
            <v>0</v>
          </cell>
          <cell r="P657">
            <v>0</v>
          </cell>
          <cell r="Q657">
            <v>0</v>
          </cell>
          <cell r="R657">
            <v>0</v>
          </cell>
          <cell r="S657">
            <v>0</v>
          </cell>
          <cell r="T657" t="str">
            <v/>
          </cell>
          <cell r="U657" t="str">
            <v/>
          </cell>
          <cell r="V657" t="str">
            <v/>
          </cell>
          <cell r="W657">
            <v>0</v>
          </cell>
        </row>
        <row r="658">
          <cell r="B658" t="str">
            <v>C00601_L020</v>
          </cell>
          <cell r="C658" t="str">
            <v>Water - Other adjustments (+ or -) Value Chosen</v>
          </cell>
          <cell r="D658" t="str">
            <v>£m</v>
          </cell>
          <cell r="E658" t="str">
            <v>Periodic Review 2014</v>
          </cell>
          <cell r="F658" t="str">
            <v>Run 10: Final Determinations</v>
          </cell>
          <cell r="G658" t="str">
            <v>Modelling run to set final determinations.</v>
          </cell>
          <cell r="H658" t="str">
            <v>Latest</v>
          </cell>
          <cell r="I658" t="str">
            <v/>
          </cell>
          <cell r="J658" t="str">
            <v/>
          </cell>
          <cell r="K658" t="str">
            <v/>
          </cell>
          <cell r="L658" t="str">
            <v/>
          </cell>
          <cell r="M658" t="str">
            <v/>
          </cell>
          <cell r="N658" t="str">
            <v/>
          </cell>
          <cell r="O658">
            <v>0</v>
          </cell>
          <cell r="P658">
            <v>0</v>
          </cell>
          <cell r="Q658">
            <v>0</v>
          </cell>
          <cell r="R658">
            <v>0</v>
          </cell>
          <cell r="S658">
            <v>0</v>
          </cell>
          <cell r="T658" t="str">
            <v/>
          </cell>
          <cell r="U658" t="str">
            <v/>
          </cell>
          <cell r="V658" t="str">
            <v/>
          </cell>
          <cell r="W658">
            <v>0</v>
          </cell>
        </row>
        <row r="659">
          <cell r="B659" t="str">
            <v>C00051_L020</v>
          </cell>
          <cell r="C659" t="str">
            <v>Waste - SIM adjustment (+ or -) Value Chosen</v>
          </cell>
          <cell r="D659" t="str">
            <v>£m</v>
          </cell>
          <cell r="E659" t="str">
            <v>Periodic Review 2014</v>
          </cell>
          <cell r="F659" t="str">
            <v>Run 10: Final Determinations</v>
          </cell>
          <cell r="G659" t="str">
            <v>Modelling run to set final determinations.</v>
          </cell>
          <cell r="H659" t="str">
            <v>Latest</v>
          </cell>
          <cell r="I659" t="str">
            <v/>
          </cell>
          <cell r="J659" t="str">
            <v/>
          </cell>
          <cell r="K659" t="str">
            <v/>
          </cell>
          <cell r="L659" t="str">
            <v/>
          </cell>
          <cell r="M659" t="str">
            <v/>
          </cell>
          <cell r="N659" t="str">
            <v/>
          </cell>
          <cell r="O659">
            <v>0</v>
          </cell>
          <cell r="P659">
            <v>0</v>
          </cell>
          <cell r="Q659">
            <v>0</v>
          </cell>
          <cell r="R659">
            <v>0</v>
          </cell>
          <cell r="S659">
            <v>0</v>
          </cell>
          <cell r="T659" t="str">
            <v/>
          </cell>
          <cell r="U659" t="str">
            <v/>
          </cell>
          <cell r="V659" t="str">
            <v/>
          </cell>
          <cell r="W659">
            <v>0</v>
          </cell>
        </row>
        <row r="660">
          <cell r="B660" t="str">
            <v>C00053_L020</v>
          </cell>
          <cell r="C660" t="str">
            <v>Waste - RCM adjustment (+ or -) Value Chosen</v>
          </cell>
          <cell r="D660" t="str">
            <v>£m</v>
          </cell>
          <cell r="E660" t="str">
            <v>Periodic Review 2014</v>
          </cell>
          <cell r="F660" t="str">
            <v>Run 10: Final Determinations</v>
          </cell>
          <cell r="G660" t="str">
            <v>Modelling run to set final determinations.</v>
          </cell>
          <cell r="H660" t="str">
            <v>Latest</v>
          </cell>
          <cell r="I660" t="str">
            <v/>
          </cell>
          <cell r="J660" t="str">
            <v/>
          </cell>
          <cell r="K660" t="str">
            <v/>
          </cell>
          <cell r="L660" t="str">
            <v/>
          </cell>
          <cell r="M660" t="str">
            <v/>
          </cell>
          <cell r="N660" t="str">
            <v/>
          </cell>
          <cell r="O660">
            <v>0</v>
          </cell>
          <cell r="P660">
            <v>0</v>
          </cell>
          <cell r="Q660">
            <v>0</v>
          </cell>
          <cell r="R660">
            <v>0</v>
          </cell>
          <cell r="S660">
            <v>0</v>
          </cell>
          <cell r="T660" t="str">
            <v/>
          </cell>
          <cell r="U660" t="str">
            <v/>
          </cell>
          <cell r="V660" t="str">
            <v/>
          </cell>
          <cell r="W660">
            <v>0</v>
          </cell>
        </row>
        <row r="661">
          <cell r="B661" t="str">
            <v>BC40010_L020</v>
          </cell>
          <cell r="C661" t="str">
            <v>Waste - Opex incentive allowance (+ only) Value Chosen</v>
          </cell>
          <cell r="D661" t="str">
            <v>£m</v>
          </cell>
          <cell r="E661" t="str">
            <v>Periodic Review 2014</v>
          </cell>
          <cell r="F661" t="str">
            <v>Run 10: Final Determinations</v>
          </cell>
          <cell r="G661" t="str">
            <v>Modelling run to set final determinations.</v>
          </cell>
          <cell r="H661" t="str">
            <v>Latest</v>
          </cell>
          <cell r="I661" t="str">
            <v/>
          </cell>
          <cell r="J661" t="str">
            <v/>
          </cell>
          <cell r="K661" t="str">
            <v/>
          </cell>
          <cell r="L661" t="str">
            <v/>
          </cell>
          <cell r="M661" t="str">
            <v/>
          </cell>
          <cell r="N661" t="str">
            <v/>
          </cell>
          <cell r="O661">
            <v>0</v>
          </cell>
          <cell r="P661">
            <v>0</v>
          </cell>
          <cell r="Q661">
            <v>0</v>
          </cell>
          <cell r="R661">
            <v>0</v>
          </cell>
          <cell r="S661">
            <v>0</v>
          </cell>
          <cell r="T661" t="str">
            <v/>
          </cell>
          <cell r="U661" t="str">
            <v/>
          </cell>
          <cell r="V661" t="str">
            <v/>
          </cell>
          <cell r="W661">
            <v>0</v>
          </cell>
        </row>
        <row r="662">
          <cell r="B662" t="str">
            <v>C00055_L020</v>
          </cell>
          <cell r="C662" t="str">
            <v>Waste - CIS adjustment (+ or -) Value Chosen</v>
          </cell>
          <cell r="D662" t="str">
            <v>£m</v>
          </cell>
          <cell r="E662" t="str">
            <v>Periodic Review 2014</v>
          </cell>
          <cell r="F662" t="str">
            <v>Run 10: Final Determinations</v>
          </cell>
          <cell r="G662" t="str">
            <v>Modelling run to set final determinations.</v>
          </cell>
          <cell r="H662" t="str">
            <v>Latest</v>
          </cell>
          <cell r="I662" t="str">
            <v/>
          </cell>
          <cell r="J662" t="str">
            <v/>
          </cell>
          <cell r="K662" t="str">
            <v/>
          </cell>
          <cell r="L662" t="str">
            <v/>
          </cell>
          <cell r="M662" t="str">
            <v/>
          </cell>
          <cell r="N662" t="str">
            <v/>
          </cell>
          <cell r="O662">
            <v>0</v>
          </cell>
          <cell r="P662">
            <v>0</v>
          </cell>
          <cell r="Q662">
            <v>0</v>
          </cell>
          <cell r="R662">
            <v>0</v>
          </cell>
          <cell r="S662">
            <v>0</v>
          </cell>
          <cell r="T662" t="str">
            <v/>
          </cell>
          <cell r="U662" t="str">
            <v/>
          </cell>
          <cell r="V662" t="str">
            <v/>
          </cell>
          <cell r="W662">
            <v>0</v>
          </cell>
        </row>
        <row r="663">
          <cell r="B663" t="str">
            <v>C00132_L020</v>
          </cell>
          <cell r="C663" t="str">
            <v>Waste - Tax refinancing benefit clawback (- only) Value Chosen</v>
          </cell>
          <cell r="D663" t="str">
            <v>£m</v>
          </cell>
          <cell r="E663" t="str">
            <v>Periodic Review 2014</v>
          </cell>
          <cell r="F663" t="str">
            <v>Run 10: Final Determinations</v>
          </cell>
          <cell r="G663" t="str">
            <v>Modelling run to set final determinations.</v>
          </cell>
          <cell r="H663" t="str">
            <v>Latest</v>
          </cell>
          <cell r="I663" t="str">
            <v/>
          </cell>
          <cell r="J663" t="str">
            <v/>
          </cell>
          <cell r="K663" t="str">
            <v/>
          </cell>
          <cell r="L663" t="str">
            <v/>
          </cell>
          <cell r="M663" t="str">
            <v/>
          </cell>
          <cell r="N663" t="str">
            <v/>
          </cell>
          <cell r="O663">
            <v>0</v>
          </cell>
          <cell r="P663">
            <v>0</v>
          </cell>
          <cell r="Q663">
            <v>0</v>
          </cell>
          <cell r="R663">
            <v>0</v>
          </cell>
          <cell r="S663">
            <v>0</v>
          </cell>
          <cell r="T663" t="str">
            <v/>
          </cell>
          <cell r="U663" t="str">
            <v/>
          </cell>
          <cell r="V663" t="str">
            <v/>
          </cell>
          <cell r="W663">
            <v>0</v>
          </cell>
        </row>
        <row r="664">
          <cell r="B664" t="str">
            <v>C00602_L020</v>
          </cell>
          <cell r="C664" t="str">
            <v>Waste - Other tax adjustments (+ or -) Value Chosen</v>
          </cell>
          <cell r="D664" t="str">
            <v>£m</v>
          </cell>
          <cell r="E664" t="str">
            <v>Periodic Review 2014</v>
          </cell>
          <cell r="F664" t="str">
            <v>Run 10: Final Determinations</v>
          </cell>
          <cell r="G664" t="str">
            <v>Modelling run to set final determinations.</v>
          </cell>
          <cell r="H664" t="str">
            <v>Latest</v>
          </cell>
          <cell r="I664" t="str">
            <v/>
          </cell>
          <cell r="J664" t="str">
            <v/>
          </cell>
          <cell r="K664" t="str">
            <v/>
          </cell>
          <cell r="L664" t="str">
            <v/>
          </cell>
          <cell r="M664" t="str">
            <v/>
          </cell>
          <cell r="N664" t="str">
            <v/>
          </cell>
          <cell r="O664">
            <v>0</v>
          </cell>
          <cell r="P664">
            <v>0</v>
          </cell>
          <cell r="Q664">
            <v>0</v>
          </cell>
          <cell r="R664">
            <v>0</v>
          </cell>
          <cell r="S664">
            <v>0</v>
          </cell>
          <cell r="T664" t="str">
            <v/>
          </cell>
          <cell r="U664" t="str">
            <v/>
          </cell>
          <cell r="V664" t="str">
            <v/>
          </cell>
          <cell r="W664">
            <v>0</v>
          </cell>
        </row>
        <row r="665">
          <cell r="B665" t="str">
            <v>C00131_L020</v>
          </cell>
          <cell r="C665" t="str">
            <v>Waste - Equity injection clawback adjustment (+ or -) Value Chosen</v>
          </cell>
          <cell r="D665" t="str">
            <v>£m</v>
          </cell>
          <cell r="E665" t="str">
            <v>Periodic Review 2014</v>
          </cell>
          <cell r="F665" t="str">
            <v>Run 10: Final Determinations</v>
          </cell>
          <cell r="G665" t="str">
            <v>Modelling run to set final determinations.</v>
          </cell>
          <cell r="H665" t="str">
            <v>Latest</v>
          </cell>
          <cell r="I665" t="str">
            <v/>
          </cell>
          <cell r="J665" t="str">
            <v/>
          </cell>
          <cell r="K665" t="str">
            <v/>
          </cell>
          <cell r="L665" t="str">
            <v/>
          </cell>
          <cell r="M665" t="str">
            <v/>
          </cell>
          <cell r="N665" t="str">
            <v/>
          </cell>
          <cell r="O665">
            <v>0</v>
          </cell>
          <cell r="P665">
            <v>0</v>
          </cell>
          <cell r="Q665">
            <v>0</v>
          </cell>
          <cell r="R665">
            <v>0</v>
          </cell>
          <cell r="S665">
            <v>0</v>
          </cell>
          <cell r="T665" t="str">
            <v/>
          </cell>
          <cell r="U665" t="str">
            <v/>
          </cell>
          <cell r="V665" t="str">
            <v/>
          </cell>
          <cell r="W665">
            <v>0</v>
          </cell>
        </row>
        <row r="666">
          <cell r="B666" t="str">
            <v>C00603_L020</v>
          </cell>
          <cell r="C666" t="str">
            <v>Waste - Other adjustments (+ or -) Value Chosen</v>
          </cell>
          <cell r="D666" t="str">
            <v>£m</v>
          </cell>
          <cell r="E666" t="str">
            <v>Periodic Review 2014</v>
          </cell>
          <cell r="F666" t="str">
            <v>Run 10: Final Determinations</v>
          </cell>
          <cell r="G666" t="str">
            <v>Modelling run to set final determinations.</v>
          </cell>
          <cell r="H666" t="str">
            <v>Latest</v>
          </cell>
          <cell r="I666" t="str">
            <v/>
          </cell>
          <cell r="J666" t="str">
            <v/>
          </cell>
          <cell r="K666" t="str">
            <v/>
          </cell>
          <cell r="L666" t="str">
            <v/>
          </cell>
          <cell r="M666" t="str">
            <v/>
          </cell>
          <cell r="N666" t="str">
            <v/>
          </cell>
          <cell r="O666">
            <v>0</v>
          </cell>
          <cell r="P666">
            <v>0</v>
          </cell>
          <cell r="Q666">
            <v>0</v>
          </cell>
          <cell r="R666">
            <v>0</v>
          </cell>
          <cell r="S666">
            <v>0</v>
          </cell>
          <cell r="T666" t="str">
            <v/>
          </cell>
          <cell r="U666" t="str">
            <v/>
          </cell>
          <cell r="V666" t="str">
            <v/>
          </cell>
          <cell r="W666">
            <v>0</v>
          </cell>
        </row>
        <row r="667">
          <cell r="B667" t="str">
            <v>C00572_L012</v>
          </cell>
          <cell r="C667" t="str">
            <v>Water: Ex post RCV adjustment (2012-13 prices)</v>
          </cell>
          <cell r="D667" t="str">
            <v>£m</v>
          </cell>
          <cell r="E667" t="str">
            <v>Periodic Review 2014</v>
          </cell>
          <cell r="F667" t="str">
            <v>Run 10: Final Determinations</v>
          </cell>
          <cell r="G667" t="str">
            <v>Modelling run to set final determinations.</v>
          </cell>
          <cell r="H667" t="str">
            <v>Latest</v>
          </cell>
          <cell r="I667" t="str">
            <v/>
          </cell>
          <cell r="J667" t="str">
            <v/>
          </cell>
          <cell r="K667" t="str">
            <v/>
          </cell>
          <cell r="L667" t="str">
            <v/>
          </cell>
          <cell r="M667" t="str">
            <v/>
          </cell>
          <cell r="N667" t="str">
            <v/>
          </cell>
          <cell r="O667" t="str">
            <v/>
          </cell>
          <cell r="P667" t="str">
            <v/>
          </cell>
          <cell r="Q667" t="str">
            <v/>
          </cell>
          <cell r="R667" t="str">
            <v/>
          </cell>
          <cell r="S667" t="str">
            <v/>
          </cell>
          <cell r="T667" t="str">
            <v/>
          </cell>
          <cell r="U667" t="str">
            <v/>
          </cell>
          <cell r="V667" t="str">
            <v/>
          </cell>
          <cell r="W667" t="str">
            <v/>
          </cell>
        </row>
        <row r="668">
          <cell r="B668" t="str">
            <v>C00579_L012</v>
          </cell>
          <cell r="C668" t="str">
            <v>Sewerage: Ex post RCV adjustment (2012-13 prices)</v>
          </cell>
          <cell r="D668" t="str">
            <v>£m</v>
          </cell>
          <cell r="E668" t="str">
            <v>Periodic Review 2014</v>
          </cell>
          <cell r="F668" t="str">
            <v>Run 10: Final Determinations</v>
          </cell>
          <cell r="G668" t="str">
            <v>Modelling run to set final determinations.</v>
          </cell>
          <cell r="H668" t="str">
            <v>Latest</v>
          </cell>
          <cell r="I668" t="str">
            <v/>
          </cell>
          <cell r="J668" t="str">
            <v/>
          </cell>
          <cell r="K668" t="str">
            <v/>
          </cell>
          <cell r="L668" t="str">
            <v/>
          </cell>
          <cell r="M668" t="str">
            <v/>
          </cell>
          <cell r="N668" t="str">
            <v/>
          </cell>
          <cell r="O668" t="str">
            <v/>
          </cell>
          <cell r="P668" t="str">
            <v/>
          </cell>
          <cell r="Q668" t="str">
            <v/>
          </cell>
          <cell r="R668" t="str">
            <v/>
          </cell>
          <cell r="S668" t="str">
            <v/>
          </cell>
          <cell r="T668" t="str">
            <v/>
          </cell>
          <cell r="U668" t="str">
            <v/>
          </cell>
          <cell r="V668" t="str">
            <v/>
          </cell>
          <cell r="W668" t="str">
            <v/>
          </cell>
        </row>
        <row r="669">
          <cell r="B669" t="str">
            <v>C00720_L015</v>
          </cell>
          <cell r="C669" t="str">
            <v>Baseline view of one-sided adjustments to water service total capex for shortfalls relating to serviceability</v>
          </cell>
          <cell r="D669" t="str">
            <v>£m</v>
          </cell>
          <cell r="E669" t="str">
            <v>Periodic Review 2014</v>
          </cell>
          <cell r="F669" t="str">
            <v>Run 10: Final Determinations</v>
          </cell>
          <cell r="G669" t="str">
            <v>Modelling run to set final determinations.</v>
          </cell>
          <cell r="H669" t="str">
            <v>Latest</v>
          </cell>
          <cell r="I669">
            <v>0</v>
          </cell>
          <cell r="J669">
            <v>0</v>
          </cell>
          <cell r="K669">
            <v>0</v>
          </cell>
          <cell r="L669">
            <v>0</v>
          </cell>
          <cell r="M669">
            <v>0</v>
          </cell>
          <cell r="N669">
            <v>0</v>
          </cell>
          <cell r="O669" t="str">
            <v/>
          </cell>
          <cell r="P669" t="str">
            <v/>
          </cell>
          <cell r="Q669" t="str">
            <v/>
          </cell>
          <cell r="R669" t="str">
            <v/>
          </cell>
          <cell r="S669" t="str">
            <v/>
          </cell>
          <cell r="T669" t="str">
            <v/>
          </cell>
          <cell r="U669" t="str">
            <v/>
          </cell>
          <cell r="V669">
            <v>0</v>
          </cell>
          <cell r="W669" t="str">
            <v/>
          </cell>
        </row>
        <row r="670">
          <cell r="B670" t="str">
            <v>C00721_L015</v>
          </cell>
          <cell r="C670" t="str">
            <v>Baseline view of one-sided adjustments to sewerage service total capex for shortfalls relating to serviceability</v>
          </cell>
          <cell r="D670" t="str">
            <v>£m</v>
          </cell>
          <cell r="E670" t="str">
            <v>Periodic Review 2014</v>
          </cell>
          <cell r="F670" t="str">
            <v>Run 10: Final Determinations</v>
          </cell>
          <cell r="G670" t="str">
            <v>Modelling run to set final determinations.</v>
          </cell>
          <cell r="H670" t="str">
            <v>Latest</v>
          </cell>
          <cell r="I670">
            <v>0</v>
          </cell>
          <cell r="J670">
            <v>0</v>
          </cell>
          <cell r="K670">
            <v>0</v>
          </cell>
          <cell r="L670">
            <v>0</v>
          </cell>
          <cell r="M670">
            <v>0</v>
          </cell>
          <cell r="N670">
            <v>0</v>
          </cell>
          <cell r="O670" t="str">
            <v/>
          </cell>
          <cell r="P670" t="str">
            <v/>
          </cell>
          <cell r="Q670" t="str">
            <v/>
          </cell>
          <cell r="R670" t="str">
            <v/>
          </cell>
          <cell r="S670" t="str">
            <v/>
          </cell>
          <cell r="T670" t="str">
            <v/>
          </cell>
          <cell r="U670" t="str">
            <v/>
          </cell>
          <cell r="V670">
            <v>0</v>
          </cell>
          <cell r="W670" t="str">
            <v/>
          </cell>
        </row>
        <row r="671">
          <cell r="B671" t="str">
            <v>C00743_L013</v>
          </cell>
          <cell r="C671" t="str">
            <v>Land sales - Water</v>
          </cell>
          <cell r="D671" t="str">
            <v>£m</v>
          </cell>
          <cell r="E671" t="str">
            <v>Periodic Review 2014</v>
          </cell>
          <cell r="F671" t="str">
            <v>Run 10: Final Determinations</v>
          </cell>
          <cell r="G671" t="str">
            <v>Modelling run to set final determinations.</v>
          </cell>
          <cell r="H671" t="str">
            <v>Latest</v>
          </cell>
          <cell r="I671" t="str">
            <v/>
          </cell>
          <cell r="J671" t="str">
            <v/>
          </cell>
          <cell r="K671" t="str">
            <v/>
          </cell>
          <cell r="L671" t="str">
            <v/>
          </cell>
          <cell r="M671" t="str">
            <v/>
          </cell>
          <cell r="N671">
            <v>-1.2009064243073799</v>
          </cell>
          <cell r="O671" t="str">
            <v/>
          </cell>
          <cell r="P671" t="str">
            <v/>
          </cell>
          <cell r="Q671" t="str">
            <v/>
          </cell>
          <cell r="R671" t="str">
            <v/>
          </cell>
          <cell r="S671" t="str">
            <v/>
          </cell>
          <cell r="T671" t="str">
            <v/>
          </cell>
          <cell r="U671" t="str">
            <v/>
          </cell>
          <cell r="V671" t="str">
            <v/>
          </cell>
          <cell r="W671" t="str">
            <v/>
          </cell>
        </row>
        <row r="672">
          <cell r="B672" t="str">
            <v>C00751_L013</v>
          </cell>
          <cell r="C672" t="str">
            <v>Land sales - Wastewater</v>
          </cell>
          <cell r="D672" t="str">
            <v>£m</v>
          </cell>
          <cell r="E672" t="str">
            <v>Periodic Review 2014</v>
          </cell>
          <cell r="F672" t="str">
            <v>Run 10: Final Determinations</v>
          </cell>
          <cell r="G672" t="str">
            <v>Modelling run to set final determinations.</v>
          </cell>
          <cell r="H672" t="str">
            <v>Latest</v>
          </cell>
          <cell r="I672" t="str">
            <v/>
          </cell>
          <cell r="J672" t="str">
            <v/>
          </cell>
          <cell r="K672" t="str">
            <v/>
          </cell>
          <cell r="L672" t="str">
            <v/>
          </cell>
          <cell r="M672" t="str">
            <v/>
          </cell>
          <cell r="N672">
            <v>0</v>
          </cell>
          <cell r="O672" t="str">
            <v/>
          </cell>
          <cell r="P672" t="str">
            <v/>
          </cell>
          <cell r="Q672" t="str">
            <v/>
          </cell>
          <cell r="R672" t="str">
            <v/>
          </cell>
          <cell r="S672" t="str">
            <v/>
          </cell>
          <cell r="T672" t="str">
            <v/>
          </cell>
          <cell r="U672" t="str">
            <v/>
          </cell>
          <cell r="V672" t="str">
            <v/>
          </cell>
          <cell r="W672" t="str">
            <v/>
          </cell>
        </row>
        <row r="673">
          <cell r="B673" t="str">
            <v>C00744_L013</v>
          </cell>
          <cell r="C673" t="str">
            <v>2009-10 outperformance - Water</v>
          </cell>
          <cell r="D673" t="str">
            <v>£m</v>
          </cell>
          <cell r="E673" t="str">
            <v>Periodic Review 2014</v>
          </cell>
          <cell r="F673" t="str">
            <v>Run 10: Final Determinations</v>
          </cell>
          <cell r="G673" t="str">
            <v>Modelling run to set final determinations.</v>
          </cell>
          <cell r="H673" t="str">
            <v>Latest</v>
          </cell>
          <cell r="I673" t="str">
            <v/>
          </cell>
          <cell r="J673" t="str">
            <v/>
          </cell>
          <cell r="K673" t="str">
            <v/>
          </cell>
          <cell r="L673" t="str">
            <v/>
          </cell>
          <cell r="M673" t="str">
            <v/>
          </cell>
          <cell r="N673">
            <v>-3.7965817694256301</v>
          </cell>
          <cell r="O673" t="str">
            <v/>
          </cell>
          <cell r="P673" t="str">
            <v/>
          </cell>
          <cell r="Q673" t="str">
            <v/>
          </cell>
          <cell r="R673" t="str">
            <v/>
          </cell>
          <cell r="S673" t="str">
            <v/>
          </cell>
          <cell r="T673" t="str">
            <v/>
          </cell>
          <cell r="U673" t="str">
            <v/>
          </cell>
          <cell r="V673" t="str">
            <v/>
          </cell>
          <cell r="W673" t="str">
            <v/>
          </cell>
        </row>
        <row r="674">
          <cell r="B674" t="str">
            <v>C00752_L013</v>
          </cell>
          <cell r="C674" t="str">
            <v>2009-10 outperformance - Wastewater</v>
          </cell>
          <cell r="D674" t="str">
            <v>£m</v>
          </cell>
          <cell r="E674" t="str">
            <v>Periodic Review 2014</v>
          </cell>
          <cell r="F674" t="str">
            <v>Run 10: Final Determinations</v>
          </cell>
          <cell r="G674" t="str">
            <v>Modelling run to set final determinations.</v>
          </cell>
          <cell r="H674" t="str">
            <v>Latest</v>
          </cell>
          <cell r="I674" t="str">
            <v/>
          </cell>
          <cell r="J674" t="str">
            <v/>
          </cell>
          <cell r="K674" t="str">
            <v/>
          </cell>
          <cell r="L674" t="str">
            <v/>
          </cell>
          <cell r="M674" t="str">
            <v/>
          </cell>
          <cell r="N674">
            <v>0</v>
          </cell>
          <cell r="O674" t="str">
            <v/>
          </cell>
          <cell r="P674" t="str">
            <v/>
          </cell>
          <cell r="Q674" t="str">
            <v/>
          </cell>
          <cell r="R674" t="str">
            <v/>
          </cell>
          <cell r="S674" t="str">
            <v/>
          </cell>
          <cell r="T674" t="str">
            <v/>
          </cell>
          <cell r="U674" t="str">
            <v/>
          </cell>
          <cell r="V674" t="str">
            <v/>
          </cell>
          <cell r="W674" t="str">
            <v/>
          </cell>
        </row>
        <row r="675">
          <cell r="B675" t="str">
            <v>C00060_L014</v>
          </cell>
          <cell r="C675" t="str">
            <v>Baseline view of two-sided adjustments for water overlap capex programme</v>
          </cell>
          <cell r="D675" t="str">
            <v>£m</v>
          </cell>
          <cell r="E675" t="str">
            <v>Periodic Review 2014</v>
          </cell>
          <cell r="F675" t="str">
            <v>Run 10: Final Determinations</v>
          </cell>
          <cell r="G675" t="str">
            <v>Modelling run to set final determinations.</v>
          </cell>
          <cell r="H675" t="str">
            <v>Latest</v>
          </cell>
          <cell r="I675" t="str">
            <v/>
          </cell>
          <cell r="J675">
            <v>0</v>
          </cell>
          <cell r="K675">
            <v>0</v>
          </cell>
          <cell r="L675">
            <v>0</v>
          </cell>
          <cell r="M675">
            <v>0</v>
          </cell>
          <cell r="N675">
            <v>0</v>
          </cell>
          <cell r="O675" t="str">
            <v/>
          </cell>
          <cell r="P675" t="str">
            <v/>
          </cell>
          <cell r="Q675" t="str">
            <v/>
          </cell>
          <cell r="R675" t="str">
            <v/>
          </cell>
          <cell r="S675" t="str">
            <v/>
          </cell>
          <cell r="T675" t="str">
            <v/>
          </cell>
          <cell r="U675" t="str">
            <v/>
          </cell>
          <cell r="V675">
            <v>0</v>
          </cell>
          <cell r="W675" t="str">
            <v/>
          </cell>
        </row>
        <row r="676">
          <cell r="B676" t="str">
            <v>C00064_L014</v>
          </cell>
          <cell r="C676" t="str">
            <v>Baseline view of two-sided adjustments for sewerage overlap capex programme</v>
          </cell>
          <cell r="D676" t="str">
            <v>£m</v>
          </cell>
          <cell r="E676" t="str">
            <v>Periodic Review 2014</v>
          </cell>
          <cell r="F676" t="str">
            <v>Run 10: Final Determinations</v>
          </cell>
          <cell r="G676" t="str">
            <v>Modelling run to set final determinations.</v>
          </cell>
          <cell r="H676" t="str">
            <v>Latest</v>
          </cell>
          <cell r="I676" t="str">
            <v/>
          </cell>
          <cell r="J676">
            <v>0</v>
          </cell>
          <cell r="K676">
            <v>0</v>
          </cell>
          <cell r="L676">
            <v>0</v>
          </cell>
          <cell r="M676">
            <v>0</v>
          </cell>
          <cell r="N676">
            <v>0</v>
          </cell>
          <cell r="O676" t="str">
            <v/>
          </cell>
          <cell r="P676" t="str">
            <v/>
          </cell>
          <cell r="Q676" t="str">
            <v/>
          </cell>
          <cell r="R676" t="str">
            <v/>
          </cell>
          <cell r="S676" t="str">
            <v/>
          </cell>
          <cell r="T676" t="str">
            <v/>
          </cell>
          <cell r="U676" t="str">
            <v/>
          </cell>
          <cell r="V676">
            <v>0</v>
          </cell>
          <cell r="W676" t="str">
            <v/>
          </cell>
        </row>
        <row r="677">
          <cell r="B677" t="str">
            <v>C00071_L015</v>
          </cell>
          <cell r="C677" t="str">
            <v>Baseline view of two-sided adjustments to water service total capex for logging up/down</v>
          </cell>
          <cell r="D677" t="str">
            <v>£m</v>
          </cell>
          <cell r="E677" t="str">
            <v>Periodic Review 2014</v>
          </cell>
          <cell r="F677" t="str">
            <v>Run 10: Final Determinations</v>
          </cell>
          <cell r="G677" t="str">
            <v>Modelling run to set final determinations.</v>
          </cell>
          <cell r="H677" t="str">
            <v>Latest</v>
          </cell>
          <cell r="I677">
            <v>0</v>
          </cell>
          <cell r="J677">
            <v>0</v>
          </cell>
          <cell r="K677">
            <v>0</v>
          </cell>
          <cell r="L677">
            <v>0</v>
          </cell>
          <cell r="M677">
            <v>0</v>
          </cell>
          <cell r="N677">
            <v>0</v>
          </cell>
          <cell r="O677" t="str">
            <v/>
          </cell>
          <cell r="P677" t="str">
            <v/>
          </cell>
          <cell r="Q677" t="str">
            <v/>
          </cell>
          <cell r="R677" t="str">
            <v/>
          </cell>
          <cell r="S677" t="str">
            <v/>
          </cell>
          <cell r="T677" t="str">
            <v/>
          </cell>
          <cell r="U677" t="str">
            <v/>
          </cell>
          <cell r="V677">
            <v>0</v>
          </cell>
          <cell r="W677" t="str">
            <v/>
          </cell>
        </row>
        <row r="678">
          <cell r="B678" t="str">
            <v>C00077_L015</v>
          </cell>
          <cell r="C678" t="str">
            <v>Baseline view of two-sided adjustments to sewerage service total capex for logging up/down</v>
          </cell>
          <cell r="D678" t="str">
            <v>£m</v>
          </cell>
          <cell r="E678" t="str">
            <v>Periodic Review 2014</v>
          </cell>
          <cell r="F678" t="str">
            <v>Run 10: Final Determinations</v>
          </cell>
          <cell r="G678" t="str">
            <v>Modelling run to set final determinations.</v>
          </cell>
          <cell r="H678" t="str">
            <v>Latest</v>
          </cell>
          <cell r="I678">
            <v>0</v>
          </cell>
          <cell r="J678">
            <v>0</v>
          </cell>
          <cell r="K678">
            <v>0</v>
          </cell>
          <cell r="L678">
            <v>0</v>
          </cell>
          <cell r="M678">
            <v>0</v>
          </cell>
          <cell r="N678">
            <v>0</v>
          </cell>
          <cell r="O678" t="str">
            <v/>
          </cell>
          <cell r="P678" t="str">
            <v/>
          </cell>
          <cell r="Q678" t="str">
            <v/>
          </cell>
          <cell r="R678" t="str">
            <v/>
          </cell>
          <cell r="S678" t="str">
            <v/>
          </cell>
          <cell r="T678" t="str">
            <v/>
          </cell>
          <cell r="U678" t="str">
            <v/>
          </cell>
          <cell r="V678">
            <v>0</v>
          </cell>
          <cell r="W678" t="str">
            <v/>
          </cell>
        </row>
        <row r="679">
          <cell r="B679" t="str">
            <v>C00073_L015</v>
          </cell>
          <cell r="C679" t="str">
            <v>Baseline view of one-sided adjustments to water service total capex for shortfalls</v>
          </cell>
          <cell r="D679" t="str">
            <v>£m</v>
          </cell>
          <cell r="E679" t="str">
            <v>Periodic Review 2014</v>
          </cell>
          <cell r="F679" t="str">
            <v>Run 10: Final Determinations</v>
          </cell>
          <cell r="G679" t="str">
            <v>Modelling run to set final determinations.</v>
          </cell>
          <cell r="H679" t="str">
            <v>Latest</v>
          </cell>
          <cell r="I679">
            <v>0</v>
          </cell>
          <cell r="J679">
            <v>0</v>
          </cell>
          <cell r="K679">
            <v>0</v>
          </cell>
          <cell r="L679">
            <v>0</v>
          </cell>
          <cell r="M679">
            <v>0</v>
          </cell>
          <cell r="N679">
            <v>0</v>
          </cell>
          <cell r="O679" t="str">
            <v/>
          </cell>
          <cell r="P679" t="str">
            <v/>
          </cell>
          <cell r="Q679" t="str">
            <v/>
          </cell>
          <cell r="R679" t="str">
            <v/>
          </cell>
          <cell r="S679" t="str">
            <v/>
          </cell>
          <cell r="T679" t="str">
            <v/>
          </cell>
          <cell r="U679" t="str">
            <v/>
          </cell>
          <cell r="V679">
            <v>0</v>
          </cell>
          <cell r="W679" t="str">
            <v/>
          </cell>
        </row>
        <row r="680">
          <cell r="B680" t="str">
            <v>C00079_L015</v>
          </cell>
          <cell r="C680" t="str">
            <v>Baseline view of one-sided adjustments to sewerage service total capex for shortfalls</v>
          </cell>
          <cell r="D680" t="str">
            <v>£m</v>
          </cell>
          <cell r="E680" t="str">
            <v>Periodic Review 2014</v>
          </cell>
          <cell r="F680" t="str">
            <v>Run 10: Final Determinations</v>
          </cell>
          <cell r="G680" t="str">
            <v>Modelling run to set final determinations.</v>
          </cell>
          <cell r="H680" t="str">
            <v>Latest</v>
          </cell>
          <cell r="I680">
            <v>0</v>
          </cell>
          <cell r="J680">
            <v>0</v>
          </cell>
          <cell r="K680">
            <v>0</v>
          </cell>
          <cell r="L680">
            <v>0</v>
          </cell>
          <cell r="M680">
            <v>0</v>
          </cell>
          <cell r="N680">
            <v>0</v>
          </cell>
          <cell r="O680" t="str">
            <v/>
          </cell>
          <cell r="P680" t="str">
            <v/>
          </cell>
          <cell r="Q680" t="str">
            <v/>
          </cell>
          <cell r="R680" t="str">
            <v/>
          </cell>
          <cell r="S680" t="str">
            <v/>
          </cell>
          <cell r="T680" t="str">
            <v/>
          </cell>
          <cell r="U680" t="str">
            <v/>
          </cell>
          <cell r="V680">
            <v>0</v>
          </cell>
          <cell r="W680" t="str">
            <v/>
          </cell>
        </row>
        <row r="681">
          <cell r="B681" t="str">
            <v>C00746_L013</v>
          </cell>
          <cell r="C681" t="str">
            <v>Enhanced reward - Water</v>
          </cell>
          <cell r="D681" t="str">
            <v>£m</v>
          </cell>
          <cell r="E681" t="str">
            <v>Periodic Review 2014</v>
          </cell>
          <cell r="F681" t="str">
            <v>Run 10: Final Determinations</v>
          </cell>
          <cell r="G681" t="str">
            <v>Modelling run to set final determinations.</v>
          </cell>
          <cell r="H681" t="str">
            <v>Latest</v>
          </cell>
          <cell r="I681" t="str">
            <v/>
          </cell>
          <cell r="J681" t="str">
            <v/>
          </cell>
          <cell r="K681" t="str">
            <v/>
          </cell>
          <cell r="L681" t="str">
            <v/>
          </cell>
          <cell r="M681" t="str">
            <v/>
          </cell>
          <cell r="N681">
            <v>0</v>
          </cell>
          <cell r="O681" t="str">
            <v/>
          </cell>
          <cell r="P681" t="str">
            <v/>
          </cell>
          <cell r="Q681" t="str">
            <v/>
          </cell>
          <cell r="R681" t="str">
            <v/>
          </cell>
          <cell r="S681" t="str">
            <v/>
          </cell>
          <cell r="T681" t="str">
            <v/>
          </cell>
          <cell r="U681" t="str">
            <v/>
          </cell>
          <cell r="V681" t="str">
            <v/>
          </cell>
          <cell r="W681" t="str">
            <v/>
          </cell>
        </row>
        <row r="682">
          <cell r="B682" t="str">
            <v>C00754_L013</v>
          </cell>
          <cell r="C682" t="str">
            <v>Enhanced reward - Wastewater</v>
          </cell>
          <cell r="D682" t="str">
            <v>£m</v>
          </cell>
          <cell r="E682" t="str">
            <v>Periodic Review 2014</v>
          </cell>
          <cell r="F682" t="str">
            <v>Run 10: Final Determinations</v>
          </cell>
          <cell r="G682" t="str">
            <v>Modelling run to set final determinations.</v>
          </cell>
          <cell r="H682" t="str">
            <v>Latest</v>
          </cell>
          <cell r="I682" t="str">
            <v/>
          </cell>
          <cell r="J682" t="str">
            <v/>
          </cell>
          <cell r="K682" t="str">
            <v/>
          </cell>
          <cell r="L682" t="str">
            <v/>
          </cell>
          <cell r="M682" t="str">
            <v/>
          </cell>
          <cell r="N682">
            <v>0</v>
          </cell>
          <cell r="O682" t="str">
            <v/>
          </cell>
          <cell r="P682" t="str">
            <v/>
          </cell>
          <cell r="Q682" t="str">
            <v/>
          </cell>
          <cell r="R682" t="str">
            <v/>
          </cell>
          <cell r="S682" t="str">
            <v/>
          </cell>
          <cell r="T682" t="str">
            <v/>
          </cell>
          <cell r="U682" t="str">
            <v/>
          </cell>
          <cell r="V682" t="str">
            <v/>
          </cell>
          <cell r="W682" t="str">
            <v/>
          </cell>
        </row>
        <row r="683">
          <cell r="B683" t="str">
            <v>C00748_L013</v>
          </cell>
          <cell r="C683" t="str">
            <v>Other - Water</v>
          </cell>
          <cell r="D683" t="str">
            <v>£m</v>
          </cell>
          <cell r="E683" t="str">
            <v>Periodic Review 2014</v>
          </cell>
          <cell r="F683" t="str">
            <v>Run 10: Final Determinations</v>
          </cell>
          <cell r="G683" t="str">
            <v>Modelling run to set final determinations.</v>
          </cell>
          <cell r="H683" t="str">
            <v>Latest</v>
          </cell>
          <cell r="I683" t="str">
            <v/>
          </cell>
          <cell r="J683" t="str">
            <v/>
          </cell>
          <cell r="K683" t="str">
            <v/>
          </cell>
          <cell r="L683" t="str">
            <v/>
          </cell>
          <cell r="M683" t="str">
            <v/>
          </cell>
          <cell r="N683">
            <v>0</v>
          </cell>
          <cell r="O683" t="str">
            <v/>
          </cell>
          <cell r="P683" t="str">
            <v/>
          </cell>
          <cell r="Q683" t="str">
            <v/>
          </cell>
          <cell r="R683" t="str">
            <v/>
          </cell>
          <cell r="S683" t="str">
            <v/>
          </cell>
          <cell r="T683" t="str">
            <v/>
          </cell>
          <cell r="U683" t="str">
            <v/>
          </cell>
          <cell r="V683" t="str">
            <v/>
          </cell>
          <cell r="W683" t="str">
            <v/>
          </cell>
        </row>
        <row r="684">
          <cell r="B684" t="str">
            <v>C00756_L013</v>
          </cell>
          <cell r="C684" t="str">
            <v>Other - Wastewater</v>
          </cell>
          <cell r="D684" t="str">
            <v>£m</v>
          </cell>
          <cell r="E684" t="str">
            <v>Periodic Review 2014</v>
          </cell>
          <cell r="F684" t="str">
            <v>Run 10: Final Determinations</v>
          </cell>
          <cell r="G684" t="str">
            <v>Modelling run to set final determinations.</v>
          </cell>
          <cell r="H684" t="str">
            <v>Latest</v>
          </cell>
          <cell r="I684" t="str">
            <v/>
          </cell>
          <cell r="J684" t="str">
            <v/>
          </cell>
          <cell r="K684" t="str">
            <v/>
          </cell>
          <cell r="L684" t="str">
            <v/>
          </cell>
          <cell r="M684" t="str">
            <v/>
          </cell>
          <cell r="N684">
            <v>0</v>
          </cell>
          <cell r="O684" t="str">
            <v/>
          </cell>
          <cell r="P684" t="str">
            <v/>
          </cell>
          <cell r="Q684" t="str">
            <v/>
          </cell>
          <cell r="R684" t="str">
            <v/>
          </cell>
          <cell r="S684" t="str">
            <v/>
          </cell>
          <cell r="T684" t="str">
            <v/>
          </cell>
          <cell r="U684" t="str">
            <v/>
          </cell>
          <cell r="V684" t="str">
            <v/>
          </cell>
          <cell r="W684" t="str">
            <v/>
          </cell>
        </row>
        <row r="753">
          <cell r="B753" t="str">
            <v>C00050_L020</v>
          </cell>
          <cell r="C753" t="str">
            <v>Water - SIM adjustment (+ or -) Value chosen</v>
          </cell>
          <cell r="D753" t="str">
            <v>£m</v>
          </cell>
          <cell r="E753" t="str">
            <v>Periodic Review 2014</v>
          </cell>
          <cell r="F753" t="str">
            <v>Run 10: Final Determinations</v>
          </cell>
          <cell r="G753" t="str">
            <v>Modelling run to set final determinations.</v>
          </cell>
          <cell r="H753" t="str">
            <v>Latest</v>
          </cell>
          <cell r="I753" t="str">
            <v/>
          </cell>
          <cell r="J753" t="str">
            <v/>
          </cell>
          <cell r="K753" t="str">
            <v/>
          </cell>
          <cell r="L753" t="str">
            <v/>
          </cell>
          <cell r="M753" t="str">
            <v/>
          </cell>
          <cell r="N753" t="str">
            <v/>
          </cell>
          <cell r="O753">
            <v>5.7731306005072598E-2</v>
          </cell>
          <cell r="P753">
            <v>5.7731306005072598E-2</v>
          </cell>
          <cell r="Q753">
            <v>5.7731306005072598E-2</v>
          </cell>
          <cell r="R753">
            <v>5.7731306005072598E-2</v>
          </cell>
          <cell r="S753">
            <v>5.7731306005072598E-2</v>
          </cell>
          <cell r="T753" t="str">
            <v/>
          </cell>
          <cell r="U753" t="str">
            <v/>
          </cell>
          <cell r="V753" t="str">
            <v/>
          </cell>
          <cell r="W753">
            <v>0.28865653002536301</v>
          </cell>
        </row>
        <row r="754">
          <cell r="B754" t="str">
            <v>C00052_L020</v>
          </cell>
          <cell r="C754" t="str">
            <v>Water - RCM adjustment (+ or -) Value Chosen</v>
          </cell>
          <cell r="D754" t="str">
            <v>£m</v>
          </cell>
          <cell r="E754" t="str">
            <v>Periodic Review 2014</v>
          </cell>
          <cell r="F754" t="str">
            <v>Run 10: Final Determinations</v>
          </cell>
          <cell r="G754" t="str">
            <v>Modelling run to set final determinations.</v>
          </cell>
          <cell r="H754" t="str">
            <v>Latest</v>
          </cell>
          <cell r="I754" t="str">
            <v/>
          </cell>
          <cell r="J754" t="str">
            <v/>
          </cell>
          <cell r="K754" t="str">
            <v/>
          </cell>
          <cell r="L754" t="str">
            <v/>
          </cell>
          <cell r="M754" t="str">
            <v/>
          </cell>
          <cell r="N754" t="str">
            <v/>
          </cell>
          <cell r="O754">
            <v>1.8501530171765199</v>
          </cell>
          <cell r="P754">
            <v>1.8501530171765199</v>
          </cell>
          <cell r="Q754">
            <v>1.8501530171765199</v>
          </cell>
          <cell r="R754">
            <v>1.8501530171765199</v>
          </cell>
          <cell r="S754">
            <v>1.8501530171765199</v>
          </cell>
          <cell r="T754" t="str">
            <v/>
          </cell>
          <cell r="U754" t="str">
            <v/>
          </cell>
          <cell r="V754" t="str">
            <v/>
          </cell>
          <cell r="W754">
            <v>9.2507650858826</v>
          </cell>
        </row>
        <row r="755">
          <cell r="B755" t="str">
            <v>BC40000_L020</v>
          </cell>
          <cell r="C755" t="str">
            <v>Water - Opex incentive allowance (+ only) Value chosen</v>
          </cell>
          <cell r="D755" t="str">
            <v>£m</v>
          </cell>
          <cell r="E755" t="str">
            <v>Periodic Review 2014</v>
          </cell>
          <cell r="F755" t="str">
            <v>Run 10: Final Determinations</v>
          </cell>
          <cell r="G755" t="str">
            <v>Modelling run to set final determinations.</v>
          </cell>
          <cell r="H755" t="str">
            <v>Latest</v>
          </cell>
          <cell r="I755" t="str">
            <v/>
          </cell>
          <cell r="J755" t="str">
            <v/>
          </cell>
          <cell r="K755" t="str">
            <v/>
          </cell>
          <cell r="L755" t="str">
            <v/>
          </cell>
          <cell r="M755" t="str">
            <v/>
          </cell>
          <cell r="N755" t="str">
            <v/>
          </cell>
          <cell r="O755">
            <v>0.297610393862837</v>
          </cell>
          <cell r="P755">
            <v>0.297610393862837</v>
          </cell>
          <cell r="Q755">
            <v>0.297610393862837</v>
          </cell>
          <cell r="R755">
            <v>0.297610393862837</v>
          </cell>
          <cell r="S755">
            <v>0.297610393862837</v>
          </cell>
          <cell r="T755" t="str">
            <v/>
          </cell>
          <cell r="U755" t="str">
            <v/>
          </cell>
          <cell r="V755" t="str">
            <v/>
          </cell>
          <cell r="W755">
            <v>1.4880519693141849</v>
          </cell>
        </row>
        <row r="756">
          <cell r="B756" t="str">
            <v>C00054_L020</v>
          </cell>
          <cell r="C756" t="str">
            <v>Water - CIS adjustment (+ or -) Value Chosen</v>
          </cell>
          <cell r="D756" t="str">
            <v>£m</v>
          </cell>
          <cell r="E756" t="str">
            <v>Periodic Review 2014</v>
          </cell>
          <cell r="F756" t="str">
            <v>Run 10: Final Determinations</v>
          </cell>
          <cell r="G756" t="str">
            <v>Modelling run to set final determinations.</v>
          </cell>
          <cell r="H756" t="str">
            <v>Latest</v>
          </cell>
          <cell r="I756" t="str">
            <v/>
          </cell>
          <cell r="J756" t="str">
            <v/>
          </cell>
          <cell r="K756" t="str">
            <v/>
          </cell>
          <cell r="L756" t="str">
            <v/>
          </cell>
          <cell r="M756" t="str">
            <v/>
          </cell>
          <cell r="N756" t="str">
            <v/>
          </cell>
          <cell r="O756">
            <v>-0.72138344006978905</v>
          </cell>
          <cell r="P756">
            <v>-0.72138344006978905</v>
          </cell>
          <cell r="Q756">
            <v>-0.72138344006978905</v>
          </cell>
          <cell r="R756">
            <v>-0.72138344006978905</v>
          </cell>
          <cell r="S756">
            <v>-0.72138344006978905</v>
          </cell>
          <cell r="T756" t="str">
            <v/>
          </cell>
          <cell r="U756" t="str">
            <v/>
          </cell>
          <cell r="V756" t="str">
            <v/>
          </cell>
          <cell r="W756">
            <v>-3.6069172003489451</v>
          </cell>
        </row>
        <row r="757">
          <cell r="B757" t="str">
            <v>C00129_L020</v>
          </cell>
          <cell r="C757" t="str">
            <v>Water - Tax refinancing benefit clawback (- only) Value Chosen</v>
          </cell>
          <cell r="D757" t="str">
            <v>£m</v>
          </cell>
          <cell r="E757" t="str">
            <v>Periodic Review 2014</v>
          </cell>
          <cell r="F757" t="str">
            <v>Run 10: Final Determinations</v>
          </cell>
          <cell r="G757" t="str">
            <v>Modelling run to set final determinations.</v>
          </cell>
          <cell r="H757" t="str">
            <v>Latest</v>
          </cell>
          <cell r="I757" t="str">
            <v/>
          </cell>
          <cell r="J757" t="str">
            <v/>
          </cell>
          <cell r="K757" t="str">
            <v/>
          </cell>
          <cell r="L757" t="str">
            <v/>
          </cell>
          <cell r="M757" t="str">
            <v/>
          </cell>
          <cell r="N757" t="str">
            <v/>
          </cell>
          <cell r="O757">
            <v>0</v>
          </cell>
          <cell r="P757">
            <v>0</v>
          </cell>
          <cell r="Q757">
            <v>0</v>
          </cell>
          <cell r="R757">
            <v>0</v>
          </cell>
          <cell r="S757">
            <v>0</v>
          </cell>
          <cell r="T757" t="str">
            <v/>
          </cell>
          <cell r="U757" t="str">
            <v/>
          </cell>
          <cell r="V757" t="str">
            <v/>
          </cell>
          <cell r="W757">
            <v>0</v>
          </cell>
        </row>
        <row r="758">
          <cell r="B758" t="str">
            <v>C00600_L020</v>
          </cell>
          <cell r="C758" t="str">
            <v>Water - Other tax adjustments (+ or -) Value Chosen</v>
          </cell>
          <cell r="D758" t="str">
            <v>£m</v>
          </cell>
          <cell r="E758" t="str">
            <v>Periodic Review 2014</v>
          </cell>
          <cell r="F758" t="str">
            <v>Run 10: Final Determinations</v>
          </cell>
          <cell r="G758" t="str">
            <v>Modelling run to set final determinations.</v>
          </cell>
          <cell r="H758" t="str">
            <v>Latest</v>
          </cell>
          <cell r="I758" t="str">
            <v/>
          </cell>
          <cell r="J758" t="str">
            <v/>
          </cell>
          <cell r="K758" t="str">
            <v/>
          </cell>
          <cell r="L758" t="str">
            <v/>
          </cell>
          <cell r="M758" t="str">
            <v/>
          </cell>
          <cell r="N758" t="str">
            <v/>
          </cell>
          <cell r="O758">
            <v>0</v>
          </cell>
          <cell r="P758">
            <v>0</v>
          </cell>
          <cell r="Q758">
            <v>0</v>
          </cell>
          <cell r="R758">
            <v>0</v>
          </cell>
          <cell r="S758">
            <v>0</v>
          </cell>
          <cell r="T758" t="str">
            <v/>
          </cell>
          <cell r="U758" t="str">
            <v/>
          </cell>
          <cell r="V758" t="str">
            <v/>
          </cell>
          <cell r="W758">
            <v>0</v>
          </cell>
        </row>
        <row r="759">
          <cell r="B759" t="str">
            <v>C00128_L020</v>
          </cell>
          <cell r="C759" t="str">
            <v>Water - Equity injection clawback (- only) Value Chosen</v>
          </cell>
          <cell r="D759" t="str">
            <v>£m</v>
          </cell>
          <cell r="E759" t="str">
            <v>Periodic Review 2014</v>
          </cell>
          <cell r="F759" t="str">
            <v>Run 10: Final Determinations</v>
          </cell>
          <cell r="G759" t="str">
            <v>Modelling run to set final determinations.</v>
          </cell>
          <cell r="H759" t="str">
            <v>Latest</v>
          </cell>
          <cell r="I759" t="str">
            <v/>
          </cell>
          <cell r="J759" t="str">
            <v/>
          </cell>
          <cell r="K759" t="str">
            <v/>
          </cell>
          <cell r="L759" t="str">
            <v/>
          </cell>
          <cell r="M759" t="str">
            <v/>
          </cell>
          <cell r="N759" t="str">
            <v/>
          </cell>
          <cell r="O759">
            <v>0</v>
          </cell>
          <cell r="P759">
            <v>0</v>
          </cell>
          <cell r="Q759">
            <v>0</v>
          </cell>
          <cell r="R759">
            <v>0</v>
          </cell>
          <cell r="S759">
            <v>0</v>
          </cell>
          <cell r="T759" t="str">
            <v/>
          </cell>
          <cell r="U759" t="str">
            <v/>
          </cell>
          <cell r="V759" t="str">
            <v/>
          </cell>
          <cell r="W759">
            <v>0</v>
          </cell>
        </row>
        <row r="760">
          <cell r="B760" t="str">
            <v>C00601_L020</v>
          </cell>
          <cell r="C760" t="str">
            <v>Water - Other adjustments (+ or -) Value Chosen</v>
          </cell>
          <cell r="D760" t="str">
            <v>£m</v>
          </cell>
          <cell r="E760" t="str">
            <v>Periodic Review 2014</v>
          </cell>
          <cell r="F760" t="str">
            <v>Run 10: Final Determinations</v>
          </cell>
          <cell r="G760" t="str">
            <v>Modelling run to set final determinations.</v>
          </cell>
          <cell r="H760" t="str">
            <v>Latest</v>
          </cell>
          <cell r="I760" t="str">
            <v/>
          </cell>
          <cell r="J760" t="str">
            <v/>
          </cell>
          <cell r="K760" t="str">
            <v/>
          </cell>
          <cell r="L760" t="str">
            <v/>
          </cell>
          <cell r="M760" t="str">
            <v/>
          </cell>
          <cell r="N760" t="str">
            <v/>
          </cell>
          <cell r="O760">
            <v>0</v>
          </cell>
          <cell r="P760">
            <v>0</v>
          </cell>
          <cell r="Q760">
            <v>0</v>
          </cell>
          <cell r="R760">
            <v>0</v>
          </cell>
          <cell r="S760">
            <v>0</v>
          </cell>
          <cell r="T760" t="str">
            <v/>
          </cell>
          <cell r="U760" t="str">
            <v/>
          </cell>
          <cell r="V760" t="str">
            <v/>
          </cell>
          <cell r="W760">
            <v>0</v>
          </cell>
        </row>
        <row r="761">
          <cell r="B761" t="str">
            <v>C00051_L020</v>
          </cell>
          <cell r="C761" t="str">
            <v>Waste - SIM adjustment (+ or -) Value Chosen</v>
          </cell>
          <cell r="D761" t="str">
            <v>£m</v>
          </cell>
          <cell r="E761" t="str">
            <v>Periodic Review 2014</v>
          </cell>
          <cell r="F761" t="str">
            <v>Run 10: Final Determinations</v>
          </cell>
          <cell r="G761" t="str">
            <v>Modelling run to set final determinations.</v>
          </cell>
          <cell r="H761" t="str">
            <v>Latest</v>
          </cell>
          <cell r="I761" t="str">
            <v/>
          </cell>
          <cell r="J761" t="str">
            <v/>
          </cell>
          <cell r="K761" t="str">
            <v/>
          </cell>
          <cell r="L761" t="str">
            <v/>
          </cell>
          <cell r="M761" t="str">
            <v/>
          </cell>
          <cell r="N761" t="str">
            <v/>
          </cell>
          <cell r="O761">
            <v>0</v>
          </cell>
          <cell r="P761">
            <v>0</v>
          </cell>
          <cell r="Q761">
            <v>0</v>
          </cell>
          <cell r="R761">
            <v>0</v>
          </cell>
          <cell r="S761">
            <v>0</v>
          </cell>
          <cell r="T761" t="str">
            <v/>
          </cell>
          <cell r="U761" t="str">
            <v/>
          </cell>
          <cell r="V761" t="str">
            <v/>
          </cell>
          <cell r="W761">
            <v>0</v>
          </cell>
        </row>
        <row r="762">
          <cell r="B762" t="str">
            <v>C00053_L020</v>
          </cell>
          <cell r="C762" t="str">
            <v>Waste - RCM adjustment (+ or -) Value Chosen</v>
          </cell>
          <cell r="D762" t="str">
            <v>£m</v>
          </cell>
          <cell r="E762" t="str">
            <v>Periodic Review 2014</v>
          </cell>
          <cell r="F762" t="str">
            <v>Run 10: Final Determinations</v>
          </cell>
          <cell r="G762" t="str">
            <v>Modelling run to set final determinations.</v>
          </cell>
          <cell r="H762" t="str">
            <v>Latest</v>
          </cell>
          <cell r="I762" t="str">
            <v/>
          </cell>
          <cell r="J762" t="str">
            <v/>
          </cell>
          <cell r="K762" t="str">
            <v/>
          </cell>
          <cell r="L762" t="str">
            <v/>
          </cell>
          <cell r="M762" t="str">
            <v/>
          </cell>
          <cell r="N762" t="str">
            <v/>
          </cell>
          <cell r="O762">
            <v>0</v>
          </cell>
          <cell r="P762">
            <v>0</v>
          </cell>
          <cell r="Q762">
            <v>0</v>
          </cell>
          <cell r="R762">
            <v>0</v>
          </cell>
          <cell r="S762">
            <v>0</v>
          </cell>
          <cell r="T762" t="str">
            <v/>
          </cell>
          <cell r="U762" t="str">
            <v/>
          </cell>
          <cell r="V762" t="str">
            <v/>
          </cell>
          <cell r="W762">
            <v>0</v>
          </cell>
        </row>
        <row r="763">
          <cell r="B763" t="str">
            <v>BC40010_L020</v>
          </cell>
          <cell r="C763" t="str">
            <v>Waste - Opex incentive allowance (+ only) Value Chosen</v>
          </cell>
          <cell r="D763" t="str">
            <v>£m</v>
          </cell>
          <cell r="E763" t="str">
            <v>Periodic Review 2014</v>
          </cell>
          <cell r="F763" t="str">
            <v>Run 10: Final Determinations</v>
          </cell>
          <cell r="G763" t="str">
            <v>Modelling run to set final determinations.</v>
          </cell>
          <cell r="H763" t="str">
            <v>Latest</v>
          </cell>
          <cell r="I763" t="str">
            <v/>
          </cell>
          <cell r="J763" t="str">
            <v/>
          </cell>
          <cell r="K763" t="str">
            <v/>
          </cell>
          <cell r="L763" t="str">
            <v/>
          </cell>
          <cell r="M763" t="str">
            <v/>
          </cell>
          <cell r="N763" t="str">
            <v/>
          </cell>
          <cell r="O763">
            <v>0</v>
          </cell>
          <cell r="P763">
            <v>0</v>
          </cell>
          <cell r="Q763">
            <v>0</v>
          </cell>
          <cell r="R763">
            <v>0</v>
          </cell>
          <cell r="S763">
            <v>0</v>
          </cell>
          <cell r="T763" t="str">
            <v/>
          </cell>
          <cell r="U763" t="str">
            <v/>
          </cell>
          <cell r="V763" t="str">
            <v/>
          </cell>
          <cell r="W763">
            <v>0</v>
          </cell>
        </row>
        <row r="764">
          <cell r="B764" t="str">
            <v>C00055_L020</v>
          </cell>
          <cell r="C764" t="str">
            <v>Waste - CIS adjustment (+ or -) Value Chosen</v>
          </cell>
          <cell r="D764" t="str">
            <v>£m</v>
          </cell>
          <cell r="E764" t="str">
            <v>Periodic Review 2014</v>
          </cell>
          <cell r="F764" t="str">
            <v>Run 10: Final Determinations</v>
          </cell>
          <cell r="G764" t="str">
            <v>Modelling run to set final determinations.</v>
          </cell>
          <cell r="H764" t="str">
            <v>Latest</v>
          </cell>
          <cell r="I764" t="str">
            <v/>
          </cell>
          <cell r="J764" t="str">
            <v/>
          </cell>
          <cell r="K764" t="str">
            <v/>
          </cell>
          <cell r="L764" t="str">
            <v/>
          </cell>
          <cell r="M764" t="str">
            <v/>
          </cell>
          <cell r="N764" t="str">
            <v/>
          </cell>
          <cell r="O764">
            <v>0</v>
          </cell>
          <cell r="P764">
            <v>0</v>
          </cell>
          <cell r="Q764">
            <v>0</v>
          </cell>
          <cell r="R764">
            <v>0</v>
          </cell>
          <cell r="S764">
            <v>0</v>
          </cell>
          <cell r="T764" t="str">
            <v/>
          </cell>
          <cell r="U764" t="str">
            <v/>
          </cell>
          <cell r="V764" t="str">
            <v/>
          </cell>
          <cell r="W764">
            <v>0</v>
          </cell>
        </row>
        <row r="765">
          <cell r="B765" t="str">
            <v>C00132_L020</v>
          </cell>
          <cell r="C765" t="str">
            <v>Waste - Tax refinancing benefit clawback (- only) Value Chosen</v>
          </cell>
          <cell r="D765" t="str">
            <v>£m</v>
          </cell>
          <cell r="E765" t="str">
            <v>Periodic Review 2014</v>
          </cell>
          <cell r="F765" t="str">
            <v>Run 10: Final Determinations</v>
          </cell>
          <cell r="G765" t="str">
            <v>Modelling run to set final determinations.</v>
          </cell>
          <cell r="H765" t="str">
            <v>Latest</v>
          </cell>
          <cell r="I765" t="str">
            <v/>
          </cell>
          <cell r="J765" t="str">
            <v/>
          </cell>
          <cell r="K765" t="str">
            <v/>
          </cell>
          <cell r="L765" t="str">
            <v/>
          </cell>
          <cell r="M765" t="str">
            <v/>
          </cell>
          <cell r="N765" t="str">
            <v/>
          </cell>
          <cell r="O765">
            <v>0</v>
          </cell>
          <cell r="P765">
            <v>0</v>
          </cell>
          <cell r="Q765">
            <v>0</v>
          </cell>
          <cell r="R765">
            <v>0</v>
          </cell>
          <cell r="S765">
            <v>0</v>
          </cell>
          <cell r="T765" t="str">
            <v/>
          </cell>
          <cell r="U765" t="str">
            <v/>
          </cell>
          <cell r="V765" t="str">
            <v/>
          </cell>
          <cell r="W765">
            <v>0</v>
          </cell>
        </row>
        <row r="766">
          <cell r="B766" t="str">
            <v>C00602_L020</v>
          </cell>
          <cell r="C766" t="str">
            <v>Waste - Other tax adjustments (+ or -) Value Chosen</v>
          </cell>
          <cell r="D766" t="str">
            <v>£m</v>
          </cell>
          <cell r="E766" t="str">
            <v>Periodic Review 2014</v>
          </cell>
          <cell r="F766" t="str">
            <v>Run 10: Final Determinations</v>
          </cell>
          <cell r="G766" t="str">
            <v>Modelling run to set final determinations.</v>
          </cell>
          <cell r="H766" t="str">
            <v>Latest</v>
          </cell>
          <cell r="I766" t="str">
            <v/>
          </cell>
          <cell r="J766" t="str">
            <v/>
          </cell>
          <cell r="K766" t="str">
            <v/>
          </cell>
          <cell r="L766" t="str">
            <v/>
          </cell>
          <cell r="M766" t="str">
            <v/>
          </cell>
          <cell r="N766" t="str">
            <v/>
          </cell>
          <cell r="O766">
            <v>0</v>
          </cell>
          <cell r="P766">
            <v>0</v>
          </cell>
          <cell r="Q766">
            <v>0</v>
          </cell>
          <cell r="R766">
            <v>0</v>
          </cell>
          <cell r="S766">
            <v>0</v>
          </cell>
          <cell r="T766" t="str">
            <v/>
          </cell>
          <cell r="U766" t="str">
            <v/>
          </cell>
          <cell r="V766" t="str">
            <v/>
          </cell>
          <cell r="W766">
            <v>0</v>
          </cell>
        </row>
        <row r="767">
          <cell r="B767" t="str">
            <v>C00131_L020</v>
          </cell>
          <cell r="C767" t="str">
            <v>Waste - Equity injection clawback adjustment (+ or -) Value Chosen</v>
          </cell>
          <cell r="D767" t="str">
            <v>£m</v>
          </cell>
          <cell r="E767" t="str">
            <v>Periodic Review 2014</v>
          </cell>
          <cell r="F767" t="str">
            <v>Run 10: Final Determinations</v>
          </cell>
          <cell r="G767" t="str">
            <v>Modelling run to set final determinations.</v>
          </cell>
          <cell r="H767" t="str">
            <v>Latest</v>
          </cell>
          <cell r="I767" t="str">
            <v/>
          </cell>
          <cell r="J767" t="str">
            <v/>
          </cell>
          <cell r="K767" t="str">
            <v/>
          </cell>
          <cell r="L767" t="str">
            <v/>
          </cell>
          <cell r="M767" t="str">
            <v/>
          </cell>
          <cell r="N767" t="str">
            <v/>
          </cell>
          <cell r="O767">
            <v>0</v>
          </cell>
          <cell r="P767">
            <v>0</v>
          </cell>
          <cell r="Q767">
            <v>0</v>
          </cell>
          <cell r="R767">
            <v>0</v>
          </cell>
          <cell r="S767">
            <v>0</v>
          </cell>
          <cell r="T767" t="str">
            <v/>
          </cell>
          <cell r="U767" t="str">
            <v/>
          </cell>
          <cell r="V767" t="str">
            <v/>
          </cell>
          <cell r="W767">
            <v>0</v>
          </cell>
        </row>
        <row r="768">
          <cell r="B768" t="str">
            <v>C00603_L020</v>
          </cell>
          <cell r="C768" t="str">
            <v>Waste - Other adjustments (+ or -) Value Chosen</v>
          </cell>
          <cell r="D768" t="str">
            <v>£m</v>
          </cell>
          <cell r="E768" t="str">
            <v>Periodic Review 2014</v>
          </cell>
          <cell r="F768" t="str">
            <v>Run 10: Final Determinations</v>
          </cell>
          <cell r="G768" t="str">
            <v>Modelling run to set final determinations.</v>
          </cell>
          <cell r="H768" t="str">
            <v>Latest</v>
          </cell>
          <cell r="I768" t="str">
            <v/>
          </cell>
          <cell r="J768" t="str">
            <v/>
          </cell>
          <cell r="K768" t="str">
            <v/>
          </cell>
          <cell r="L768" t="str">
            <v/>
          </cell>
          <cell r="M768" t="str">
            <v/>
          </cell>
          <cell r="N768" t="str">
            <v/>
          </cell>
          <cell r="O768">
            <v>0</v>
          </cell>
          <cell r="P768">
            <v>0</v>
          </cell>
          <cell r="Q768">
            <v>0</v>
          </cell>
          <cell r="R768">
            <v>0</v>
          </cell>
          <cell r="S768">
            <v>0</v>
          </cell>
          <cell r="T768" t="str">
            <v/>
          </cell>
          <cell r="U768" t="str">
            <v/>
          </cell>
          <cell r="V768" t="str">
            <v/>
          </cell>
          <cell r="W768">
            <v>0</v>
          </cell>
        </row>
        <row r="769">
          <cell r="B769" t="str">
            <v>C00572_L012</v>
          </cell>
          <cell r="C769" t="str">
            <v>Water: Ex post RCV adjustment (2012-13 prices)</v>
          </cell>
          <cell r="D769" t="str">
            <v>£m</v>
          </cell>
          <cell r="E769" t="str">
            <v>Periodic Review 2014</v>
          </cell>
          <cell r="F769" t="str">
            <v>Run 10: Final Determinations</v>
          </cell>
          <cell r="G769" t="str">
            <v>Modelling run to set final determinations.</v>
          </cell>
          <cell r="H769" t="str">
            <v>Latest</v>
          </cell>
          <cell r="I769" t="str">
            <v/>
          </cell>
          <cell r="J769" t="str">
            <v/>
          </cell>
          <cell r="K769" t="str">
            <v/>
          </cell>
          <cell r="L769" t="str">
            <v/>
          </cell>
          <cell r="M769" t="str">
            <v/>
          </cell>
          <cell r="N769" t="str">
            <v/>
          </cell>
          <cell r="O769" t="str">
            <v/>
          </cell>
          <cell r="P769" t="str">
            <v/>
          </cell>
          <cell r="Q769" t="str">
            <v/>
          </cell>
          <cell r="R769" t="str">
            <v/>
          </cell>
          <cell r="S769" t="str">
            <v/>
          </cell>
          <cell r="T769">
            <v>-6.5245870835005002</v>
          </cell>
          <cell r="U769" t="str">
            <v/>
          </cell>
          <cell r="V769">
            <v>-6.5245870835005002</v>
          </cell>
          <cell r="W769" t="str">
            <v/>
          </cell>
        </row>
        <row r="770">
          <cell r="B770" t="str">
            <v>C00579_L012</v>
          </cell>
          <cell r="C770" t="str">
            <v>Sewerage: Ex post RCV adjustment (2012-13 prices)</v>
          </cell>
          <cell r="D770" t="str">
            <v>£m</v>
          </cell>
          <cell r="E770" t="str">
            <v>Periodic Review 2014</v>
          </cell>
          <cell r="F770" t="str">
            <v>Run 10: Final Determinations</v>
          </cell>
          <cell r="G770" t="str">
            <v>Modelling run to set final determinations.</v>
          </cell>
          <cell r="H770" t="str">
            <v>Latest</v>
          </cell>
          <cell r="I770" t="str">
            <v/>
          </cell>
          <cell r="J770" t="str">
            <v/>
          </cell>
          <cell r="K770" t="str">
            <v/>
          </cell>
          <cell r="L770" t="str">
            <v/>
          </cell>
          <cell r="M770" t="str">
            <v/>
          </cell>
          <cell r="N770" t="str">
            <v/>
          </cell>
          <cell r="O770" t="str">
            <v/>
          </cell>
          <cell r="P770" t="str">
            <v/>
          </cell>
          <cell r="Q770" t="str">
            <v/>
          </cell>
          <cell r="R770" t="str">
            <v/>
          </cell>
          <cell r="S770" t="str">
            <v/>
          </cell>
          <cell r="T770">
            <v>0</v>
          </cell>
          <cell r="U770" t="str">
            <v/>
          </cell>
          <cell r="V770">
            <v>0</v>
          </cell>
          <cell r="W770" t="str">
            <v/>
          </cell>
        </row>
        <row r="771">
          <cell r="B771" t="str">
            <v>C00720_L015</v>
          </cell>
          <cell r="C771" t="str">
            <v>Baseline view of one-sided adjustments to water service total capex for shortfalls relating to serviceability</v>
          </cell>
          <cell r="D771" t="str">
            <v>£m</v>
          </cell>
          <cell r="E771" t="str">
            <v>Periodic Review 2014</v>
          </cell>
          <cell r="F771" t="str">
            <v>Run 10: Final Determinations</v>
          </cell>
          <cell r="G771" t="str">
            <v>Modelling run to set final determinations.</v>
          </cell>
          <cell r="H771" t="str">
            <v>Latest</v>
          </cell>
          <cell r="I771">
            <v>0</v>
          </cell>
          <cell r="J771">
            <v>0</v>
          </cell>
          <cell r="K771">
            <v>0</v>
          </cell>
          <cell r="L771">
            <v>0</v>
          </cell>
          <cell r="M771">
            <v>0</v>
          </cell>
          <cell r="N771">
            <v>0</v>
          </cell>
          <cell r="O771" t="str">
            <v/>
          </cell>
          <cell r="P771" t="str">
            <v/>
          </cell>
          <cell r="Q771" t="str">
            <v/>
          </cell>
          <cell r="R771" t="str">
            <v/>
          </cell>
          <cell r="S771" t="str">
            <v/>
          </cell>
          <cell r="T771" t="str">
            <v/>
          </cell>
          <cell r="U771" t="str">
            <v/>
          </cell>
          <cell r="V771">
            <v>0</v>
          </cell>
          <cell r="W771" t="str">
            <v/>
          </cell>
        </row>
        <row r="772">
          <cell r="B772" t="str">
            <v>C00721_L015</v>
          </cell>
          <cell r="C772" t="str">
            <v>Baseline view of one-sided adjustments to sewerage service total capex for shortfalls relating to serviceability</v>
          </cell>
          <cell r="D772" t="str">
            <v>£m</v>
          </cell>
          <cell r="E772" t="str">
            <v>Periodic Review 2014</v>
          </cell>
          <cell r="F772" t="str">
            <v>Run 10: Final Determinations</v>
          </cell>
          <cell r="G772" t="str">
            <v>Modelling run to set final determinations.</v>
          </cell>
          <cell r="H772" t="str">
            <v>Latest</v>
          </cell>
          <cell r="I772">
            <v>0</v>
          </cell>
          <cell r="J772">
            <v>0</v>
          </cell>
          <cell r="K772">
            <v>0</v>
          </cell>
          <cell r="L772">
            <v>0</v>
          </cell>
          <cell r="M772">
            <v>0</v>
          </cell>
          <cell r="N772">
            <v>0</v>
          </cell>
          <cell r="O772" t="str">
            <v/>
          </cell>
          <cell r="P772" t="str">
            <v/>
          </cell>
          <cell r="Q772" t="str">
            <v/>
          </cell>
          <cell r="R772" t="str">
            <v/>
          </cell>
          <cell r="S772" t="str">
            <v/>
          </cell>
          <cell r="T772" t="str">
            <v/>
          </cell>
          <cell r="U772" t="str">
            <v/>
          </cell>
          <cell r="V772">
            <v>0</v>
          </cell>
          <cell r="W772" t="str">
            <v/>
          </cell>
        </row>
        <row r="773">
          <cell r="B773" t="str">
            <v>C00743_L013</v>
          </cell>
          <cell r="C773" t="str">
            <v>Land sales - Water</v>
          </cell>
          <cell r="D773" t="str">
            <v>£m</v>
          </cell>
          <cell r="E773" t="str">
            <v>Periodic Review 2014</v>
          </cell>
          <cell r="F773" t="str">
            <v>Run 10: Final Determinations</v>
          </cell>
          <cell r="G773" t="str">
            <v>Modelling run to set final determinations.</v>
          </cell>
          <cell r="H773" t="str">
            <v>Latest</v>
          </cell>
          <cell r="I773" t="str">
            <v/>
          </cell>
          <cell r="J773" t="str">
            <v/>
          </cell>
          <cell r="K773" t="str">
            <v/>
          </cell>
          <cell r="L773" t="str">
            <v/>
          </cell>
          <cell r="M773" t="str">
            <v/>
          </cell>
          <cell r="N773">
            <v>2.1079627520000001E-2</v>
          </cell>
          <cell r="O773" t="str">
            <v/>
          </cell>
          <cell r="P773" t="str">
            <v/>
          </cell>
          <cell r="Q773" t="str">
            <v/>
          </cell>
          <cell r="R773" t="str">
            <v/>
          </cell>
          <cell r="S773" t="str">
            <v/>
          </cell>
          <cell r="T773" t="str">
            <v/>
          </cell>
          <cell r="U773" t="str">
            <v/>
          </cell>
          <cell r="V773" t="str">
            <v/>
          </cell>
          <cell r="W773" t="str">
            <v/>
          </cell>
        </row>
        <row r="774">
          <cell r="B774" t="str">
            <v>C00751_L013</v>
          </cell>
          <cell r="C774" t="str">
            <v>Land sales - Wastewater</v>
          </cell>
          <cell r="D774" t="str">
            <v>£m</v>
          </cell>
          <cell r="E774" t="str">
            <v>Periodic Review 2014</v>
          </cell>
          <cell r="F774" t="str">
            <v>Run 10: Final Determinations</v>
          </cell>
          <cell r="G774" t="str">
            <v>Modelling run to set final determinations.</v>
          </cell>
          <cell r="H774" t="str">
            <v>Latest</v>
          </cell>
          <cell r="I774" t="str">
            <v/>
          </cell>
          <cell r="J774" t="str">
            <v/>
          </cell>
          <cell r="K774" t="str">
            <v/>
          </cell>
          <cell r="L774" t="str">
            <v/>
          </cell>
          <cell r="M774" t="str">
            <v/>
          </cell>
          <cell r="N774">
            <v>0</v>
          </cell>
          <cell r="O774" t="str">
            <v/>
          </cell>
          <cell r="P774" t="str">
            <v/>
          </cell>
          <cell r="Q774" t="str">
            <v/>
          </cell>
          <cell r="R774" t="str">
            <v/>
          </cell>
          <cell r="S774" t="str">
            <v/>
          </cell>
          <cell r="T774" t="str">
            <v/>
          </cell>
          <cell r="U774" t="str">
            <v/>
          </cell>
          <cell r="V774" t="str">
            <v/>
          </cell>
          <cell r="W774" t="str">
            <v/>
          </cell>
        </row>
        <row r="775">
          <cell r="B775" t="str">
            <v>C00744_L013</v>
          </cell>
          <cell r="C775" t="str">
            <v>2009-10 outperformance - Water</v>
          </cell>
          <cell r="D775" t="str">
            <v>£m</v>
          </cell>
          <cell r="E775" t="str">
            <v>Periodic Review 2014</v>
          </cell>
          <cell r="F775" t="str">
            <v>Run 10: Final Determinations</v>
          </cell>
          <cell r="G775" t="str">
            <v>Modelling run to set final determinations.</v>
          </cell>
          <cell r="H775" t="str">
            <v>Latest</v>
          </cell>
          <cell r="I775" t="str">
            <v/>
          </cell>
          <cell r="J775" t="str">
            <v/>
          </cell>
          <cell r="K775" t="str">
            <v/>
          </cell>
          <cell r="L775" t="str">
            <v/>
          </cell>
          <cell r="M775" t="str">
            <v/>
          </cell>
          <cell r="N775">
            <v>3.7195741521063499</v>
          </cell>
          <cell r="O775" t="str">
            <v/>
          </cell>
          <cell r="P775" t="str">
            <v/>
          </cell>
          <cell r="Q775" t="str">
            <v/>
          </cell>
          <cell r="R775" t="str">
            <v/>
          </cell>
          <cell r="S775" t="str">
            <v/>
          </cell>
          <cell r="T775" t="str">
            <v/>
          </cell>
          <cell r="U775" t="str">
            <v/>
          </cell>
          <cell r="V775" t="str">
            <v/>
          </cell>
          <cell r="W775" t="str">
            <v/>
          </cell>
        </row>
        <row r="776">
          <cell r="B776" t="str">
            <v>C00752_L013</v>
          </cell>
          <cell r="C776" t="str">
            <v>2009-10 outperformance - Wastewater</v>
          </cell>
          <cell r="D776" t="str">
            <v>£m</v>
          </cell>
          <cell r="E776" t="str">
            <v>Periodic Review 2014</v>
          </cell>
          <cell r="F776" t="str">
            <v>Run 10: Final Determinations</v>
          </cell>
          <cell r="G776" t="str">
            <v>Modelling run to set final determinations.</v>
          </cell>
          <cell r="H776" t="str">
            <v>Latest</v>
          </cell>
          <cell r="I776" t="str">
            <v/>
          </cell>
          <cell r="J776" t="str">
            <v/>
          </cell>
          <cell r="K776" t="str">
            <v/>
          </cell>
          <cell r="L776" t="str">
            <v/>
          </cell>
          <cell r="M776" t="str">
            <v/>
          </cell>
          <cell r="N776">
            <v>0</v>
          </cell>
          <cell r="O776" t="str">
            <v/>
          </cell>
          <cell r="P776" t="str">
            <v/>
          </cell>
          <cell r="Q776" t="str">
            <v/>
          </cell>
          <cell r="R776" t="str">
            <v/>
          </cell>
          <cell r="S776" t="str">
            <v/>
          </cell>
          <cell r="T776" t="str">
            <v/>
          </cell>
          <cell r="U776" t="str">
            <v/>
          </cell>
          <cell r="V776" t="str">
            <v/>
          </cell>
          <cell r="W776" t="str">
            <v/>
          </cell>
        </row>
        <row r="777">
          <cell r="B777" t="str">
            <v>C00060_L014</v>
          </cell>
          <cell r="C777" t="str">
            <v>Baseline view of two-sided adjustments for water overlap capex programme</v>
          </cell>
          <cell r="D777" t="str">
            <v>£m</v>
          </cell>
          <cell r="E777" t="str">
            <v>Periodic Review 2014</v>
          </cell>
          <cell r="F777" t="str">
            <v>Run 10: Final Determinations</v>
          </cell>
          <cell r="G777" t="str">
            <v>Modelling run to set final determinations.</v>
          </cell>
          <cell r="H777" t="str">
            <v>Latest</v>
          </cell>
          <cell r="I777" t="str">
            <v/>
          </cell>
          <cell r="J777">
            <v>0</v>
          </cell>
          <cell r="K777">
            <v>0</v>
          </cell>
          <cell r="L777">
            <v>0</v>
          </cell>
          <cell r="M777">
            <v>0</v>
          </cell>
          <cell r="N777">
            <v>0</v>
          </cell>
          <cell r="O777" t="str">
            <v/>
          </cell>
          <cell r="P777" t="str">
            <v/>
          </cell>
          <cell r="Q777" t="str">
            <v/>
          </cell>
          <cell r="R777" t="str">
            <v/>
          </cell>
          <cell r="S777" t="str">
            <v/>
          </cell>
          <cell r="T777" t="str">
            <v/>
          </cell>
          <cell r="U777" t="str">
            <v/>
          </cell>
          <cell r="V777">
            <v>0</v>
          </cell>
          <cell r="W777" t="str">
            <v/>
          </cell>
        </row>
        <row r="778">
          <cell r="B778" t="str">
            <v>C00064_L014</v>
          </cell>
          <cell r="C778" t="str">
            <v>Baseline view of two-sided adjustments for sewerage overlap capex programme</v>
          </cell>
          <cell r="D778" t="str">
            <v>£m</v>
          </cell>
          <cell r="E778" t="str">
            <v>Periodic Review 2014</v>
          </cell>
          <cell r="F778" t="str">
            <v>Run 10: Final Determinations</v>
          </cell>
          <cell r="G778" t="str">
            <v>Modelling run to set final determinations.</v>
          </cell>
          <cell r="H778" t="str">
            <v>Latest</v>
          </cell>
          <cell r="I778" t="str">
            <v/>
          </cell>
          <cell r="J778">
            <v>0</v>
          </cell>
          <cell r="K778">
            <v>0</v>
          </cell>
          <cell r="L778">
            <v>0</v>
          </cell>
          <cell r="M778">
            <v>0</v>
          </cell>
          <cell r="N778">
            <v>0</v>
          </cell>
          <cell r="O778" t="str">
            <v/>
          </cell>
          <cell r="P778" t="str">
            <v/>
          </cell>
          <cell r="Q778" t="str">
            <v/>
          </cell>
          <cell r="R778" t="str">
            <v/>
          </cell>
          <cell r="S778" t="str">
            <v/>
          </cell>
          <cell r="T778" t="str">
            <v/>
          </cell>
          <cell r="U778" t="str">
            <v/>
          </cell>
          <cell r="V778">
            <v>0</v>
          </cell>
          <cell r="W778" t="str">
            <v/>
          </cell>
        </row>
        <row r="779">
          <cell r="B779" t="str">
            <v>C00071_L015</v>
          </cell>
          <cell r="C779" t="str">
            <v>Baseline view of two-sided adjustments to water service total capex for logging up/down</v>
          </cell>
          <cell r="D779" t="str">
            <v>£m</v>
          </cell>
          <cell r="E779" t="str">
            <v>Periodic Review 2014</v>
          </cell>
          <cell r="F779" t="str">
            <v>Run 10: Final Determinations</v>
          </cell>
          <cell r="G779" t="str">
            <v>Modelling run to set final determinations.</v>
          </cell>
          <cell r="H779" t="str">
            <v>Latest</v>
          </cell>
          <cell r="I779">
            <v>0</v>
          </cell>
          <cell r="J779">
            <v>0</v>
          </cell>
          <cell r="K779">
            <v>0</v>
          </cell>
          <cell r="L779">
            <v>0</v>
          </cell>
          <cell r="M779">
            <v>0</v>
          </cell>
          <cell r="N779">
            <v>0</v>
          </cell>
          <cell r="O779" t="str">
            <v/>
          </cell>
          <cell r="P779" t="str">
            <v/>
          </cell>
          <cell r="Q779" t="str">
            <v/>
          </cell>
          <cell r="R779" t="str">
            <v/>
          </cell>
          <cell r="S779" t="str">
            <v/>
          </cell>
          <cell r="T779" t="str">
            <v/>
          </cell>
          <cell r="U779" t="str">
            <v/>
          </cell>
          <cell r="V779">
            <v>0</v>
          </cell>
          <cell r="W779" t="str">
            <v/>
          </cell>
        </row>
        <row r="780">
          <cell r="B780" t="str">
            <v>C00077_L015</v>
          </cell>
          <cell r="C780" t="str">
            <v>Baseline view of two-sided adjustments to sewerage service total capex for logging up/down</v>
          </cell>
          <cell r="D780" t="str">
            <v>£m</v>
          </cell>
          <cell r="E780" t="str">
            <v>Periodic Review 2014</v>
          </cell>
          <cell r="F780" t="str">
            <v>Run 10: Final Determinations</v>
          </cell>
          <cell r="G780" t="str">
            <v>Modelling run to set final determinations.</v>
          </cell>
          <cell r="H780" t="str">
            <v>Latest</v>
          </cell>
          <cell r="I780">
            <v>0</v>
          </cell>
          <cell r="J780">
            <v>0</v>
          </cell>
          <cell r="K780">
            <v>0</v>
          </cell>
          <cell r="L780">
            <v>0</v>
          </cell>
          <cell r="M780">
            <v>0</v>
          </cell>
          <cell r="N780">
            <v>0</v>
          </cell>
          <cell r="O780" t="str">
            <v/>
          </cell>
          <cell r="P780" t="str">
            <v/>
          </cell>
          <cell r="Q780" t="str">
            <v/>
          </cell>
          <cell r="R780" t="str">
            <v/>
          </cell>
          <cell r="S780" t="str">
            <v/>
          </cell>
          <cell r="T780" t="str">
            <v/>
          </cell>
          <cell r="U780" t="str">
            <v/>
          </cell>
          <cell r="V780">
            <v>0</v>
          </cell>
          <cell r="W780" t="str">
            <v/>
          </cell>
        </row>
        <row r="781">
          <cell r="B781" t="str">
            <v>C00073_L015</v>
          </cell>
          <cell r="C781" t="str">
            <v>Baseline view of one-sided adjustments to water service total capex for shortfalls</v>
          </cell>
          <cell r="D781" t="str">
            <v>£m</v>
          </cell>
          <cell r="E781" t="str">
            <v>Periodic Review 2014</v>
          </cell>
          <cell r="F781" t="str">
            <v>Run 10: Final Determinations</v>
          </cell>
          <cell r="G781" t="str">
            <v>Modelling run to set final determinations.</v>
          </cell>
          <cell r="H781" t="str">
            <v>Latest</v>
          </cell>
          <cell r="I781">
            <v>0</v>
          </cell>
          <cell r="J781">
            <v>0</v>
          </cell>
          <cell r="K781">
            <v>0</v>
          </cell>
          <cell r="L781">
            <v>0</v>
          </cell>
          <cell r="M781">
            <v>0</v>
          </cell>
          <cell r="N781">
            <v>0</v>
          </cell>
          <cell r="O781" t="str">
            <v/>
          </cell>
          <cell r="P781" t="str">
            <v/>
          </cell>
          <cell r="Q781" t="str">
            <v/>
          </cell>
          <cell r="R781" t="str">
            <v/>
          </cell>
          <cell r="S781" t="str">
            <v/>
          </cell>
          <cell r="T781" t="str">
            <v/>
          </cell>
          <cell r="U781" t="str">
            <v/>
          </cell>
          <cell r="V781">
            <v>0</v>
          </cell>
          <cell r="W781" t="str">
            <v/>
          </cell>
        </row>
        <row r="782">
          <cell r="B782" t="str">
            <v>C00079_L015</v>
          </cell>
          <cell r="C782" t="str">
            <v>Baseline view of one-sided adjustments to sewerage service total capex for shortfalls</v>
          </cell>
          <cell r="D782" t="str">
            <v>£m</v>
          </cell>
          <cell r="E782" t="str">
            <v>Periodic Review 2014</v>
          </cell>
          <cell r="F782" t="str">
            <v>Run 10: Final Determinations</v>
          </cell>
          <cell r="G782" t="str">
            <v>Modelling run to set final determinations.</v>
          </cell>
          <cell r="H782" t="str">
            <v>Latest</v>
          </cell>
          <cell r="I782">
            <v>0</v>
          </cell>
          <cell r="J782">
            <v>0</v>
          </cell>
          <cell r="K782">
            <v>0</v>
          </cell>
          <cell r="L782">
            <v>0</v>
          </cell>
          <cell r="M782">
            <v>0</v>
          </cell>
          <cell r="N782">
            <v>0</v>
          </cell>
          <cell r="O782" t="str">
            <v/>
          </cell>
          <cell r="P782" t="str">
            <v/>
          </cell>
          <cell r="Q782" t="str">
            <v/>
          </cell>
          <cell r="R782" t="str">
            <v/>
          </cell>
          <cell r="S782" t="str">
            <v/>
          </cell>
          <cell r="T782" t="str">
            <v/>
          </cell>
          <cell r="U782" t="str">
            <v/>
          </cell>
          <cell r="V782">
            <v>0</v>
          </cell>
          <cell r="W782" t="str">
            <v/>
          </cell>
        </row>
        <row r="783">
          <cell r="B783" t="str">
            <v>C00746_L013</v>
          </cell>
          <cell r="C783" t="str">
            <v>Enhanced reward - Water</v>
          </cell>
          <cell r="D783" t="str">
            <v>£m</v>
          </cell>
          <cell r="E783" t="str">
            <v>Periodic Review 2014</v>
          </cell>
          <cell r="F783" t="str">
            <v>Run 10: Final Determinations</v>
          </cell>
          <cell r="G783" t="str">
            <v>Modelling run to set final determinations.</v>
          </cell>
          <cell r="H783" t="str">
            <v>Latest</v>
          </cell>
          <cell r="I783" t="str">
            <v/>
          </cell>
          <cell r="J783" t="str">
            <v/>
          </cell>
          <cell r="K783" t="str">
            <v/>
          </cell>
          <cell r="L783" t="str">
            <v/>
          </cell>
          <cell r="M783" t="str">
            <v/>
          </cell>
          <cell r="N783">
            <v>0</v>
          </cell>
          <cell r="O783" t="str">
            <v/>
          </cell>
          <cell r="P783" t="str">
            <v/>
          </cell>
          <cell r="Q783" t="str">
            <v/>
          </cell>
          <cell r="R783" t="str">
            <v/>
          </cell>
          <cell r="S783" t="str">
            <v/>
          </cell>
          <cell r="T783" t="str">
            <v/>
          </cell>
          <cell r="U783" t="str">
            <v/>
          </cell>
          <cell r="V783" t="str">
            <v/>
          </cell>
          <cell r="W783" t="str">
            <v/>
          </cell>
        </row>
        <row r="784">
          <cell r="B784" t="str">
            <v>C00754_L013</v>
          </cell>
          <cell r="C784" t="str">
            <v>Enhanced reward - Wastewater</v>
          </cell>
          <cell r="D784" t="str">
            <v>£m</v>
          </cell>
          <cell r="E784" t="str">
            <v>Periodic Review 2014</v>
          </cell>
          <cell r="F784" t="str">
            <v>Run 10: Final Determinations</v>
          </cell>
          <cell r="G784" t="str">
            <v>Modelling run to set final determinations.</v>
          </cell>
          <cell r="H784" t="str">
            <v>Latest</v>
          </cell>
          <cell r="I784" t="str">
            <v/>
          </cell>
          <cell r="J784" t="str">
            <v/>
          </cell>
          <cell r="K784" t="str">
            <v/>
          </cell>
          <cell r="L784" t="str">
            <v/>
          </cell>
          <cell r="M784" t="str">
            <v/>
          </cell>
          <cell r="N784">
            <v>0</v>
          </cell>
          <cell r="O784" t="str">
            <v/>
          </cell>
          <cell r="P784" t="str">
            <v/>
          </cell>
          <cell r="Q784" t="str">
            <v/>
          </cell>
          <cell r="R784" t="str">
            <v/>
          </cell>
          <cell r="S784" t="str">
            <v/>
          </cell>
          <cell r="T784" t="str">
            <v/>
          </cell>
          <cell r="U784" t="str">
            <v/>
          </cell>
          <cell r="V784" t="str">
            <v/>
          </cell>
          <cell r="W784" t="str">
            <v/>
          </cell>
        </row>
        <row r="785">
          <cell r="B785" t="str">
            <v>C00748_L013</v>
          </cell>
          <cell r="C785" t="str">
            <v>Other - Water</v>
          </cell>
          <cell r="D785" t="str">
            <v>£m</v>
          </cell>
          <cell r="E785" t="str">
            <v>Periodic Review 2014</v>
          </cell>
          <cell r="F785" t="str">
            <v>Run 10: Final Determinations</v>
          </cell>
          <cell r="G785" t="str">
            <v>Modelling run to set final determinations.</v>
          </cell>
          <cell r="H785" t="str">
            <v>Latest</v>
          </cell>
          <cell r="I785" t="str">
            <v/>
          </cell>
          <cell r="J785" t="str">
            <v/>
          </cell>
          <cell r="K785" t="str">
            <v/>
          </cell>
          <cell r="L785" t="str">
            <v/>
          </cell>
          <cell r="M785" t="str">
            <v/>
          </cell>
          <cell r="N785">
            <v>0</v>
          </cell>
          <cell r="O785" t="str">
            <v/>
          </cell>
          <cell r="P785" t="str">
            <v/>
          </cell>
          <cell r="Q785" t="str">
            <v/>
          </cell>
          <cell r="R785" t="str">
            <v/>
          </cell>
          <cell r="S785" t="str">
            <v/>
          </cell>
          <cell r="T785" t="str">
            <v/>
          </cell>
          <cell r="U785" t="str">
            <v/>
          </cell>
          <cell r="V785" t="str">
            <v/>
          </cell>
          <cell r="W785" t="str">
            <v/>
          </cell>
        </row>
        <row r="786">
          <cell r="B786" t="str">
            <v>C00756_L013</v>
          </cell>
          <cell r="C786" t="str">
            <v>Other - Wastewater</v>
          </cell>
          <cell r="D786" t="str">
            <v>£m</v>
          </cell>
          <cell r="E786" t="str">
            <v>Periodic Review 2014</v>
          </cell>
          <cell r="F786" t="str">
            <v>Run 10: Final Determinations</v>
          </cell>
          <cell r="G786" t="str">
            <v>Modelling run to set final determinations.</v>
          </cell>
          <cell r="H786" t="str">
            <v>Latest</v>
          </cell>
          <cell r="I786" t="str">
            <v/>
          </cell>
          <cell r="J786" t="str">
            <v/>
          </cell>
          <cell r="K786" t="str">
            <v/>
          </cell>
          <cell r="L786" t="str">
            <v/>
          </cell>
          <cell r="M786" t="str">
            <v/>
          </cell>
          <cell r="N786">
            <v>0</v>
          </cell>
          <cell r="O786" t="str">
            <v/>
          </cell>
          <cell r="P786" t="str">
            <v/>
          </cell>
          <cell r="Q786" t="str">
            <v/>
          </cell>
          <cell r="R786" t="str">
            <v/>
          </cell>
          <cell r="S786" t="str">
            <v/>
          </cell>
          <cell r="T786" t="str">
            <v/>
          </cell>
          <cell r="U786" t="str">
            <v/>
          </cell>
          <cell r="V786" t="str">
            <v/>
          </cell>
          <cell r="W786" t="str">
            <v/>
          </cell>
        </row>
      </sheetData>
      <sheetData sheetId="7">
        <row r="39">
          <cell r="B39" t="str">
            <v>Legacy incentive tool</v>
          </cell>
        </row>
      </sheetData>
      <sheetData sheetId="8">
        <row r="39">
          <cell r="K39" t="str">
            <v>Water diffs</v>
          </cell>
        </row>
      </sheetData>
      <sheetData sheetId="9">
        <row r="39">
          <cell r="K39" t="str">
            <v>Water diffs</v>
          </cell>
        </row>
      </sheetData>
      <sheetData sheetId="10">
        <row r="39">
          <cell r="K39" t="str">
            <v>Water diffs</v>
          </cell>
        </row>
      </sheetData>
      <sheetData sheetId="11">
        <row r="39">
          <cell r="K39" t="str">
            <v>Water diffs</v>
          </cell>
        </row>
      </sheetData>
      <sheetData sheetId="12">
        <row r="39">
          <cell r="K39" t="str">
            <v>Water diffs</v>
          </cell>
        </row>
      </sheetData>
      <sheetData sheetId="13">
        <row r="39">
          <cell r="K39" t="str">
            <v>Water diffs</v>
          </cell>
        </row>
      </sheetData>
      <sheetData sheetId="14">
        <row r="39">
          <cell r="K39" t="str">
            <v>Water diffs</v>
          </cell>
        </row>
      </sheetData>
      <sheetData sheetId="15">
        <row r="39">
          <cell r="K39" t="str">
            <v>Water diffs</v>
          </cell>
        </row>
      </sheetData>
      <sheetData sheetId="16">
        <row r="39">
          <cell r="K39" t="str">
            <v>Water diffs</v>
          </cell>
        </row>
      </sheetData>
      <sheetData sheetId="17">
        <row r="39">
          <cell r="K39" t="str">
            <v>Water diffs</v>
          </cell>
        </row>
      </sheetData>
      <sheetData sheetId="18">
        <row r="39">
          <cell r="K39" t="str">
            <v>Water diffs</v>
          </cell>
        </row>
      </sheetData>
      <sheetData sheetId="19">
        <row r="39">
          <cell r="K39" t="str">
            <v>Water diffs</v>
          </cell>
        </row>
      </sheetData>
      <sheetData sheetId="20">
        <row r="39">
          <cell r="K39" t="str">
            <v>Water diffs</v>
          </cell>
        </row>
      </sheetData>
      <sheetData sheetId="21">
        <row r="39">
          <cell r="K39" t="str">
            <v>Water diffs</v>
          </cell>
        </row>
      </sheetData>
      <sheetData sheetId="22">
        <row r="39">
          <cell r="K39" t="str">
            <v>Water diffs</v>
          </cell>
        </row>
      </sheetData>
      <sheetData sheetId="23">
        <row r="39">
          <cell r="K39" t="str">
            <v>Water diffs</v>
          </cell>
        </row>
      </sheetData>
      <sheetData sheetId="24">
        <row r="39">
          <cell r="K39" t="str">
            <v>Water diffs</v>
          </cell>
        </row>
      </sheetData>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ve analysis"/>
      <sheetName val="Board pack S - sent 07.08"/>
      <sheetName val="Consistency meeting - sent 29.7"/>
      <sheetName val="Consistency meeting - sent 25.7"/>
    </sheetNames>
    <sheetDataSet>
      <sheetData sheetId="0">
        <row r="4">
          <cell r="AG4" t="str">
            <v>ANH</v>
          </cell>
          <cell r="AH4" t="str">
            <v>WSH</v>
          </cell>
          <cell r="AI4" t="str">
            <v>NES</v>
          </cell>
          <cell r="AJ4" t="str">
            <v>SVT</v>
          </cell>
          <cell r="AK4" t="str">
            <v>SWT</v>
          </cell>
          <cell r="AL4" t="str">
            <v>SRN</v>
          </cell>
          <cell r="AM4" t="str">
            <v>TMS</v>
          </cell>
          <cell r="AN4" t="str">
            <v>NWT</v>
          </cell>
          <cell r="AO4" t="str">
            <v>WSX</v>
          </cell>
          <cell r="AP4" t="str">
            <v>YKY</v>
          </cell>
          <cell r="AQ4" t="str">
            <v>AFW</v>
          </cell>
          <cell r="AR4" t="str">
            <v>BRL</v>
          </cell>
          <cell r="AS4" t="str">
            <v>DVW</v>
          </cell>
          <cell r="AT4" t="str">
            <v>PRT</v>
          </cell>
          <cell r="AU4" t="str">
            <v>SBW</v>
          </cell>
          <cell r="AV4" t="str">
            <v>SEW</v>
          </cell>
          <cell r="AW4" t="str">
            <v>SSC</v>
          </cell>
          <cell r="AX4" t="str">
            <v>SES</v>
          </cell>
        </row>
        <row r="7">
          <cell r="AG7">
            <v>15.611000000000001</v>
          </cell>
          <cell r="AH7">
            <v>0</v>
          </cell>
          <cell r="AI7">
            <v>0</v>
          </cell>
          <cell r="AJ7">
            <v>-22.508000000000003</v>
          </cell>
          <cell r="AK7">
            <v>-12.365</v>
          </cell>
          <cell r="AL7">
            <v>-19.917999999999999</v>
          </cell>
          <cell r="AM7">
            <v>-57</v>
          </cell>
          <cell r="AN7">
            <v>0</v>
          </cell>
          <cell r="AO7">
            <v>12</v>
          </cell>
          <cell r="AP7">
            <v>0</v>
          </cell>
          <cell r="AQ7">
            <v>0</v>
          </cell>
          <cell r="AR7">
            <v>2.63</v>
          </cell>
          <cell r="AS7">
            <v>0</v>
          </cell>
          <cell r="AT7">
            <v>-1.782</v>
          </cell>
          <cell r="AU7">
            <v>0.71</v>
          </cell>
          <cell r="AV7">
            <v>-2.75</v>
          </cell>
          <cell r="AW7">
            <v>2.8499999999999996</v>
          </cell>
          <cell r="AX7">
            <v>0</v>
          </cell>
        </row>
        <row r="8">
          <cell r="AG8">
            <v>17.555</v>
          </cell>
          <cell r="AH8">
            <v>3.585</v>
          </cell>
          <cell r="AI8">
            <v>7.6150000000000002</v>
          </cell>
          <cell r="AJ8">
            <v>0</v>
          </cell>
          <cell r="AK8">
            <v>-12.34</v>
          </cell>
          <cell r="AL8">
            <v>-18.585924432477952</v>
          </cell>
          <cell r="AM8">
            <v>-73.59</v>
          </cell>
          <cell r="AN8">
            <v>0</v>
          </cell>
          <cell r="AO8">
            <v>12.225000000000001</v>
          </cell>
          <cell r="AP8">
            <v>0</v>
          </cell>
          <cell r="AQ8">
            <v>0</v>
          </cell>
          <cell r="AR8">
            <v>2.4350000000000001</v>
          </cell>
          <cell r="AS8">
            <v>-3.5000000000000003E-2</v>
          </cell>
          <cell r="AT8">
            <v>-1.7659999999999998</v>
          </cell>
          <cell r="AU8">
            <v>1.05</v>
          </cell>
          <cell r="AV8">
            <v>-2.75</v>
          </cell>
          <cell r="AW8">
            <v>2.8499999999999996</v>
          </cell>
          <cell r="AX8">
            <v>0</v>
          </cell>
        </row>
        <row r="9">
          <cell r="AG9">
            <v>17.409999999999997</v>
          </cell>
          <cell r="AH9">
            <v>6.8450000000000006</v>
          </cell>
          <cell r="AI9">
            <v>0</v>
          </cell>
          <cell r="AJ9">
            <v>0</v>
          </cell>
          <cell r="AK9">
            <v>-12.355</v>
          </cell>
          <cell r="AL9">
            <v>-26.02</v>
          </cell>
          <cell r="AM9">
            <v>-84.19</v>
          </cell>
          <cell r="AN9">
            <v>0</v>
          </cell>
          <cell r="AO9">
            <v>12.370000000000001</v>
          </cell>
          <cell r="AP9">
            <v>0</v>
          </cell>
          <cell r="AQ9">
            <v>0</v>
          </cell>
          <cell r="AR9">
            <v>3.0249999999999999</v>
          </cell>
          <cell r="AS9">
            <v>-0.11499999999999999</v>
          </cell>
          <cell r="AT9">
            <v>-0.86999999999999988</v>
          </cell>
          <cell r="AU9">
            <v>0.91500000000000004</v>
          </cell>
          <cell r="AV9">
            <v>-7.2050000000000001</v>
          </cell>
          <cell r="AW9">
            <v>2.8299999999999996</v>
          </cell>
          <cell r="AX9">
            <v>0.29000000000000004</v>
          </cell>
        </row>
        <row r="12">
          <cell r="AG12">
            <v>-78.552316942298674</v>
          </cell>
          <cell r="AH12">
            <v>35.65</v>
          </cell>
          <cell r="AI12">
            <v>70.05</v>
          </cell>
          <cell r="AJ12">
            <v>21.479999999999997</v>
          </cell>
          <cell r="AK12">
            <v>-3.2750000000000012</v>
          </cell>
          <cell r="AL12">
            <v>202.22500000000002</v>
          </cell>
          <cell r="AM12">
            <v>128.57500000000002</v>
          </cell>
          <cell r="AN12">
            <v>99.45</v>
          </cell>
          <cell r="AO12">
            <v>-1.4100000000000001</v>
          </cell>
          <cell r="AP12">
            <v>121.22999999999999</v>
          </cell>
          <cell r="AQ12">
            <v>2.5</v>
          </cell>
          <cell r="AR12">
            <v>4.6000000000000005</v>
          </cell>
          <cell r="AS12">
            <v>2.5</v>
          </cell>
          <cell r="AT12">
            <v>4.1099999999999994</v>
          </cell>
          <cell r="AU12">
            <v>-2.4</v>
          </cell>
          <cell r="AV12">
            <v>13.37</v>
          </cell>
          <cell r="AW12">
            <v>10.585000000000001</v>
          </cell>
          <cell r="AX12">
            <v>8.754999999999999</v>
          </cell>
        </row>
        <row r="13">
          <cell r="AG13">
            <v>-71.435000000000002</v>
          </cell>
          <cell r="AH13">
            <v>34.94</v>
          </cell>
          <cell r="AI13">
            <v>64.215000000000003</v>
          </cell>
          <cell r="AJ13">
            <v>5.0650000000000013</v>
          </cell>
          <cell r="AK13">
            <v>-5.9599999999999991</v>
          </cell>
          <cell r="AL13">
            <v>199.00779765473459</v>
          </cell>
          <cell r="AM13">
            <v>134.54500000000002</v>
          </cell>
          <cell r="AN13">
            <v>115.97916476960209</v>
          </cell>
          <cell r="AO13">
            <v>-0.40499999999999936</v>
          </cell>
          <cell r="AP13">
            <v>105.64500000000001</v>
          </cell>
          <cell r="AQ13">
            <v>0.82000000000000006</v>
          </cell>
          <cell r="AR13">
            <v>2.56</v>
          </cell>
          <cell r="AS13">
            <v>4.9084235103146918</v>
          </cell>
          <cell r="AT13">
            <v>9.42</v>
          </cell>
          <cell r="AU13">
            <v>-1.9500000000000002</v>
          </cell>
          <cell r="AV13">
            <v>21.265000000000001</v>
          </cell>
          <cell r="AW13">
            <v>12.835000000000001</v>
          </cell>
          <cell r="AX13">
            <v>9.5350000000000001</v>
          </cell>
        </row>
        <row r="14">
          <cell r="AG14">
            <v>-72.112839777687881</v>
          </cell>
          <cell r="AH14">
            <v>33.20195996440539</v>
          </cell>
          <cell r="AI14">
            <v>55.370319730862846</v>
          </cell>
          <cell r="AJ14">
            <v>-14.817090215157098</v>
          </cell>
          <cell r="AK14">
            <v>-3.2750000000000012</v>
          </cell>
          <cell r="AL14">
            <v>187.31363236855401</v>
          </cell>
          <cell r="AM14">
            <v>96.781368320331282</v>
          </cell>
          <cell r="AN14">
            <v>110.0066731751039</v>
          </cell>
          <cell r="AO14">
            <v>-1.610760022827364</v>
          </cell>
          <cell r="AP14">
            <v>106.32119185930776</v>
          </cell>
          <cell r="AQ14">
            <v>2.5</v>
          </cell>
          <cell r="AR14">
            <v>2.5595418618056098</v>
          </cell>
          <cell r="AS14">
            <v>5.0231280562388889</v>
          </cell>
          <cell r="AT14">
            <v>8.976887717623649</v>
          </cell>
          <cell r="AU14">
            <v>-2.0550631134708381</v>
          </cell>
          <cell r="AV14">
            <v>20.141099277080322</v>
          </cell>
          <cell r="AW14">
            <v>10.600249021956325</v>
          </cell>
          <cell r="AX14">
            <v>9.2769374911572395</v>
          </cell>
        </row>
        <row r="17">
          <cell r="AG17">
            <v>2.3013284148262287</v>
          </cell>
          <cell r="AH17">
            <v>0</v>
          </cell>
          <cell r="AI17">
            <v>14.477</v>
          </cell>
          <cell r="AJ17">
            <v>20.417000000000002</v>
          </cell>
          <cell r="AK17">
            <v>1.536</v>
          </cell>
          <cell r="AL17">
            <v>69.458323133220432</v>
          </cell>
          <cell r="AM17">
            <v>11.933999999999999</v>
          </cell>
          <cell r="AN17">
            <v>63.828000000000003</v>
          </cell>
          <cell r="AO17">
            <v>18.122</v>
          </cell>
          <cell r="AP17">
            <v>33.714019200000003</v>
          </cell>
          <cell r="AQ17">
            <v>0</v>
          </cell>
          <cell r="AR17">
            <v>0.255</v>
          </cell>
          <cell r="AS17">
            <v>0</v>
          </cell>
          <cell r="AT17">
            <v>0</v>
          </cell>
          <cell r="AU17">
            <v>0</v>
          </cell>
          <cell r="AV17">
            <v>3.74</v>
          </cell>
          <cell r="AW17">
            <v>3.7969999999999997</v>
          </cell>
          <cell r="AX17">
            <v>1.972</v>
          </cell>
        </row>
        <row r="18">
          <cell r="AG18">
            <v>4.577</v>
          </cell>
          <cell r="AH18">
            <v>0</v>
          </cell>
          <cell r="AI18">
            <v>15.289</v>
          </cell>
          <cell r="AJ18">
            <v>19.373999999999999</v>
          </cell>
          <cell r="AK18">
            <v>3.6984092000000004</v>
          </cell>
          <cell r="AL18">
            <v>42.096500457014194</v>
          </cell>
          <cell r="AM18">
            <v>0</v>
          </cell>
          <cell r="AN18">
            <v>83.655000000000001</v>
          </cell>
          <cell r="AO18">
            <v>17.309999999999999</v>
          </cell>
          <cell r="AP18">
            <v>16.692999999999998</v>
          </cell>
          <cell r="AQ18">
            <v>0</v>
          </cell>
          <cell r="AR18">
            <v>0</v>
          </cell>
          <cell r="AS18">
            <v>0</v>
          </cell>
          <cell r="AT18">
            <v>1.5840000000000001</v>
          </cell>
          <cell r="AU18">
            <v>0</v>
          </cell>
          <cell r="AV18">
            <v>3.6779999999999999</v>
          </cell>
          <cell r="AW18">
            <v>4.9400000000000004</v>
          </cell>
          <cell r="AX18">
            <v>1.488</v>
          </cell>
        </row>
        <row r="19">
          <cell r="AG19">
            <v>4.58</v>
          </cell>
          <cell r="AH19">
            <v>0</v>
          </cell>
          <cell r="AI19">
            <v>11.980399999999999</v>
          </cell>
          <cell r="AJ19">
            <v>9.3309999999999995</v>
          </cell>
          <cell r="AK19">
            <v>3.6960000000000002</v>
          </cell>
          <cell r="AL19">
            <v>43.935751811348112</v>
          </cell>
          <cell r="AM19">
            <v>0</v>
          </cell>
          <cell r="AN19">
            <v>95.497716596563762</v>
          </cell>
          <cell r="AO19">
            <v>17.997999999999998</v>
          </cell>
          <cell r="AP19">
            <v>13.567</v>
          </cell>
          <cell r="AQ19">
            <v>0</v>
          </cell>
          <cell r="AR19">
            <v>0</v>
          </cell>
          <cell r="AS19">
            <v>0</v>
          </cell>
          <cell r="AT19">
            <v>1.585</v>
          </cell>
          <cell r="AU19">
            <v>0</v>
          </cell>
          <cell r="AV19">
            <v>3.6779999999999999</v>
          </cell>
          <cell r="AW19">
            <v>4.9400000000000004</v>
          </cell>
          <cell r="AX19">
            <v>1.488</v>
          </cell>
        </row>
        <row r="22">
          <cell r="AG22">
            <v>-87.483726864330649</v>
          </cell>
          <cell r="AH22">
            <v>46.809904239980128</v>
          </cell>
          <cell r="AI22">
            <v>42.069000000000003</v>
          </cell>
          <cell r="AJ22">
            <v>1.353650728382739</v>
          </cell>
          <cell r="AK22">
            <v>36.539000000000001</v>
          </cell>
          <cell r="AL22">
            <v>-18.661772853283871</v>
          </cell>
          <cell r="AM22">
            <v>442.25368924144567</v>
          </cell>
          <cell r="AN22">
            <v>53.290000000000006</v>
          </cell>
          <cell r="AO22">
            <v>18.549023721455804</v>
          </cell>
          <cell r="AP22">
            <v>-22.120999999999995</v>
          </cell>
          <cell r="AQ22">
            <v>0</v>
          </cell>
          <cell r="AR22">
            <v>0</v>
          </cell>
          <cell r="AS22">
            <v>0.38300000000000001</v>
          </cell>
          <cell r="AT22">
            <v>-0.49100000000000005</v>
          </cell>
          <cell r="AU22">
            <v>0</v>
          </cell>
          <cell r="AV22">
            <v>0</v>
          </cell>
          <cell r="AW22">
            <v>0</v>
          </cell>
          <cell r="AX22">
            <v>0</v>
          </cell>
        </row>
        <row r="23">
          <cell r="AG23">
            <v>-70.17005459325766</v>
          </cell>
          <cell r="AH23">
            <v>46.809904239980128</v>
          </cell>
          <cell r="AI23">
            <v>42.069000000000003</v>
          </cell>
          <cell r="AJ23">
            <v>-11.009480612726943</v>
          </cell>
          <cell r="AK23">
            <v>38.674000000000007</v>
          </cell>
          <cell r="AL23">
            <v>-55.185439590544071</v>
          </cell>
          <cell r="AM23">
            <v>439.46869820290163</v>
          </cell>
          <cell r="AN23">
            <v>55.856308061920977</v>
          </cell>
          <cell r="AO23">
            <v>19.624146633103798</v>
          </cell>
          <cell r="AP23">
            <v>-17.079000000000001</v>
          </cell>
          <cell r="AQ23">
            <v>0</v>
          </cell>
          <cell r="AR23">
            <v>0</v>
          </cell>
          <cell r="AS23">
            <v>0.36899999999999999</v>
          </cell>
          <cell r="AT23">
            <v>-0.51600000000000001</v>
          </cell>
          <cell r="AU23">
            <v>-0.48299999999999998</v>
          </cell>
          <cell r="AV23">
            <v>0</v>
          </cell>
          <cell r="AW23">
            <v>0</v>
          </cell>
          <cell r="AX23">
            <v>0</v>
          </cell>
        </row>
        <row r="24">
          <cell r="AG24">
            <v>-23.407819401075901</v>
          </cell>
          <cell r="AH24">
            <v>45.779999999999994</v>
          </cell>
          <cell r="AI24">
            <v>-32.594000000000001</v>
          </cell>
          <cell r="AJ24">
            <v>-25.349353511506692</v>
          </cell>
          <cell r="AK24">
            <v>36.539000000000001</v>
          </cell>
          <cell r="AL24">
            <v>-81.157028819883337</v>
          </cell>
          <cell r="AM24">
            <v>307.89720797114063</v>
          </cell>
          <cell r="AN24">
            <v>-1.0036276204197812</v>
          </cell>
          <cell r="AO24">
            <v>19.624146633103798</v>
          </cell>
          <cell r="AP24">
            <v>-12.346000000000004</v>
          </cell>
          <cell r="AQ24">
            <v>0</v>
          </cell>
          <cell r="AR24">
            <v>0</v>
          </cell>
          <cell r="AS24">
            <v>0.36899999999999999</v>
          </cell>
          <cell r="AT24">
            <v>-0.51600000000000001</v>
          </cell>
          <cell r="AU24">
            <v>-0.48299999999999998</v>
          </cell>
          <cell r="AV24">
            <v>0</v>
          </cell>
          <cell r="AW24">
            <v>0</v>
          </cell>
          <cell r="AX24">
            <v>0</v>
          </cell>
        </row>
        <row r="27">
          <cell r="AG27">
            <v>0</v>
          </cell>
          <cell r="AH27">
            <v>0</v>
          </cell>
          <cell r="AI27">
            <v>0</v>
          </cell>
          <cell r="AJ27">
            <v>-20</v>
          </cell>
          <cell r="AK27">
            <v>0</v>
          </cell>
          <cell r="AL27">
            <v>0</v>
          </cell>
          <cell r="AM27">
            <v>-12.803223724807356</v>
          </cell>
          <cell r="AN27">
            <v>0</v>
          </cell>
          <cell r="AO27">
            <v>0</v>
          </cell>
          <cell r="AP27">
            <v>0</v>
          </cell>
          <cell r="AQ27">
            <v>0</v>
          </cell>
          <cell r="AR27">
            <v>0</v>
          </cell>
          <cell r="AS27">
            <v>0</v>
          </cell>
          <cell r="AT27">
            <v>0</v>
          </cell>
          <cell r="AU27">
            <v>0</v>
          </cell>
          <cell r="AV27">
            <v>0</v>
          </cell>
          <cell r="AW27">
            <v>0</v>
          </cell>
          <cell r="AX27">
            <v>0</v>
          </cell>
        </row>
        <row r="28">
          <cell r="AG28">
            <v>0</v>
          </cell>
          <cell r="AH28">
            <v>0</v>
          </cell>
          <cell r="AI28">
            <v>0</v>
          </cell>
          <cell r="AJ28">
            <v>-30</v>
          </cell>
          <cell r="AK28">
            <v>0</v>
          </cell>
          <cell r="AL28">
            <v>0</v>
          </cell>
          <cell r="AM28">
            <v>-17.160192377098465</v>
          </cell>
          <cell r="AN28">
            <v>0</v>
          </cell>
          <cell r="AO28">
            <v>0</v>
          </cell>
          <cell r="AP28">
            <v>0</v>
          </cell>
          <cell r="AQ28">
            <v>0</v>
          </cell>
          <cell r="AR28">
            <v>0</v>
          </cell>
          <cell r="AS28">
            <v>0</v>
          </cell>
          <cell r="AT28">
            <v>0</v>
          </cell>
          <cell r="AU28">
            <v>0</v>
          </cell>
          <cell r="AV28">
            <v>0</v>
          </cell>
          <cell r="AW28">
            <v>0</v>
          </cell>
          <cell r="AX28">
            <v>0</v>
          </cell>
        </row>
        <row r="29">
          <cell r="AG29">
            <v>0</v>
          </cell>
          <cell r="AH29">
            <v>-33.787792073533225</v>
          </cell>
          <cell r="AI29">
            <v>-2.0214951564372434</v>
          </cell>
          <cell r="AJ29">
            <v>-92.844974085279176</v>
          </cell>
          <cell r="AK29">
            <v>0</v>
          </cell>
          <cell r="AL29">
            <v>-171.73965771320181</v>
          </cell>
          <cell r="AM29">
            <v>-60.259378497290925</v>
          </cell>
          <cell r="AN29">
            <v>0</v>
          </cell>
          <cell r="AO29">
            <v>0</v>
          </cell>
          <cell r="AP29">
            <v>-2.0127513091272768</v>
          </cell>
          <cell r="AQ29">
            <v>0</v>
          </cell>
          <cell r="AR29">
            <v>-12.002750000000004</v>
          </cell>
          <cell r="AS29">
            <v>0</v>
          </cell>
          <cell r="AT29">
            <v>0</v>
          </cell>
          <cell r="AU29">
            <v>0</v>
          </cell>
          <cell r="AV29">
            <v>-20.170532835614281</v>
          </cell>
          <cell r="AW29">
            <v>0</v>
          </cell>
          <cell r="AX29">
            <v>0</v>
          </cell>
        </row>
        <row r="32">
          <cell r="AG32">
            <v>27.421185964281072</v>
          </cell>
          <cell r="AH32">
            <v>-89.646000000000001</v>
          </cell>
          <cell r="AI32">
            <v>-13.154999999999999</v>
          </cell>
          <cell r="AJ32">
            <v>-68.784999999999997</v>
          </cell>
          <cell r="AK32">
            <v>-14.763999999999999</v>
          </cell>
          <cell r="AL32">
            <v>-23.339531639501438</v>
          </cell>
          <cell r="AM32">
            <v>-95.5</v>
          </cell>
          <cell r="AN32">
            <v>-8.5</v>
          </cell>
          <cell r="AO32">
            <v>15.956999999999999</v>
          </cell>
          <cell r="AP32">
            <v>21.688014793450122</v>
          </cell>
          <cell r="AQ32">
            <v>-8.1999999999999993</v>
          </cell>
          <cell r="AR32">
            <v>-4</v>
          </cell>
          <cell r="AS32">
            <v>0</v>
          </cell>
          <cell r="AT32">
            <v>-2.085</v>
          </cell>
          <cell r="AU32">
            <v>-1.4949999999999999</v>
          </cell>
          <cell r="AV32">
            <v>-8.09</v>
          </cell>
          <cell r="AW32">
            <v>0</v>
          </cell>
          <cell r="AX32">
            <v>-3.351</v>
          </cell>
        </row>
        <row r="33">
          <cell r="AG33">
            <v>26.313000000000002</v>
          </cell>
          <cell r="AH33">
            <v>-81.462999999999994</v>
          </cell>
          <cell r="AI33">
            <v>-4.8500000000000005</v>
          </cell>
          <cell r="AJ33">
            <v>-35.055</v>
          </cell>
          <cell r="AK33">
            <v>-13.173000000000002</v>
          </cell>
          <cell r="AL33">
            <v>-40.115000000000002</v>
          </cell>
          <cell r="AM33">
            <v>-105.20899999999999</v>
          </cell>
          <cell r="AN33">
            <v>-36.031999999999996</v>
          </cell>
          <cell r="AO33">
            <v>15.19</v>
          </cell>
          <cell r="AP33">
            <v>34.06</v>
          </cell>
          <cell r="AQ33">
            <v>-10.697000000000001</v>
          </cell>
          <cell r="AR33">
            <v>-3.4849999999999999</v>
          </cell>
          <cell r="AS33">
            <v>-0.93400000000000005</v>
          </cell>
          <cell r="AT33">
            <v>-2.242</v>
          </cell>
          <cell r="AU33">
            <v>-1.4630000000000001</v>
          </cell>
          <cell r="AV33">
            <v>-7.6449999999999996</v>
          </cell>
          <cell r="AW33">
            <v>-4.1710000000000003</v>
          </cell>
          <cell r="AX33">
            <v>-3.4079999999999999</v>
          </cell>
        </row>
        <row r="34">
          <cell r="AG34">
            <v>8.2890000000000015</v>
          </cell>
          <cell r="AH34">
            <v>-84.917000000000002</v>
          </cell>
          <cell r="AI34">
            <v>-13.69</v>
          </cell>
          <cell r="AJ34">
            <v>-62.858000000000004</v>
          </cell>
          <cell r="AK34">
            <v>-14.763999999999999</v>
          </cell>
          <cell r="AL34">
            <v>-44.347000000000001</v>
          </cell>
          <cell r="AM34">
            <v>-85.8</v>
          </cell>
          <cell r="AN34">
            <v>-52.594999999999999</v>
          </cell>
          <cell r="AO34">
            <v>14.701999999999998</v>
          </cell>
          <cell r="AP34">
            <v>25.315999999999999</v>
          </cell>
          <cell r="AQ34">
            <v>-8.1999999999999993</v>
          </cell>
          <cell r="AR34">
            <v>-6.2789999999999999</v>
          </cell>
          <cell r="AS34">
            <v>-0.96399999999999997</v>
          </cell>
          <cell r="AT34">
            <v>-2.2320000000000002</v>
          </cell>
          <cell r="AU34">
            <v>-1.502</v>
          </cell>
          <cell r="AV34">
            <v>-7.6459999999999999</v>
          </cell>
          <cell r="AW34">
            <v>-4.2569999999999997</v>
          </cell>
          <cell r="AX34">
            <v>-3.3650000000000002</v>
          </cell>
        </row>
        <row r="37">
          <cell r="AG37">
            <v>0</v>
          </cell>
          <cell r="AH37">
            <v>0</v>
          </cell>
          <cell r="AI37">
            <v>19.274999999999999</v>
          </cell>
          <cell r="AJ37">
            <v>-0.3470000000000002</v>
          </cell>
          <cell r="AK37">
            <v>0</v>
          </cell>
          <cell r="AL37">
            <v>0</v>
          </cell>
          <cell r="AM37">
            <v>0</v>
          </cell>
          <cell r="AN37">
            <v>38</v>
          </cell>
          <cell r="AO37">
            <v>11.600000000000001</v>
          </cell>
          <cell r="AP37">
            <v>35.292000000000002</v>
          </cell>
          <cell r="AQ37">
            <v>-4</v>
          </cell>
          <cell r="AR37">
            <v>0</v>
          </cell>
          <cell r="AS37">
            <v>0</v>
          </cell>
          <cell r="AT37">
            <v>0</v>
          </cell>
          <cell r="AU37">
            <v>0</v>
          </cell>
          <cell r="AV37">
            <v>-2.2919999999999998</v>
          </cell>
          <cell r="AW37">
            <v>0</v>
          </cell>
          <cell r="AX37">
            <v>0</v>
          </cell>
        </row>
        <row r="38">
          <cell r="AG38">
            <v>0</v>
          </cell>
          <cell r="AH38">
            <v>0</v>
          </cell>
          <cell r="AI38">
            <v>14.267999999999999</v>
          </cell>
          <cell r="AJ38">
            <v>-2.21</v>
          </cell>
          <cell r="AK38">
            <v>0</v>
          </cell>
          <cell r="AL38">
            <v>-5.5684351305249979</v>
          </cell>
          <cell r="AM38">
            <v>37.78</v>
          </cell>
          <cell r="AN38">
            <v>-26.25316679340245</v>
          </cell>
          <cell r="AO38">
            <v>0</v>
          </cell>
          <cell r="AP38">
            <v>0</v>
          </cell>
          <cell r="AQ38">
            <v>-4</v>
          </cell>
          <cell r="AR38">
            <v>2.6389999999999998</v>
          </cell>
          <cell r="AS38">
            <v>0</v>
          </cell>
          <cell r="AT38">
            <v>0</v>
          </cell>
          <cell r="AU38">
            <v>0</v>
          </cell>
          <cell r="AV38">
            <v>-2.2749999999999999</v>
          </cell>
          <cell r="AW38">
            <v>0</v>
          </cell>
          <cell r="AX38">
            <v>0</v>
          </cell>
        </row>
        <row r="39">
          <cell r="AG39">
            <v>0</v>
          </cell>
          <cell r="AH39">
            <v>0</v>
          </cell>
          <cell r="AI39">
            <v>14.267999999999999</v>
          </cell>
          <cell r="AJ39">
            <v>0</v>
          </cell>
          <cell r="AK39">
            <v>0</v>
          </cell>
          <cell r="AL39">
            <v>-5.5684351305249979</v>
          </cell>
          <cell r="AM39">
            <v>31.972000000000001</v>
          </cell>
          <cell r="AN39">
            <v>-26.25316679340245</v>
          </cell>
          <cell r="AO39">
            <v>0</v>
          </cell>
          <cell r="AP39">
            <v>0</v>
          </cell>
          <cell r="AQ39">
            <v>-4</v>
          </cell>
          <cell r="AR39">
            <v>0</v>
          </cell>
          <cell r="AS39">
            <v>0</v>
          </cell>
          <cell r="AT39">
            <v>-5.2239999999999993</v>
          </cell>
          <cell r="AU39">
            <v>0</v>
          </cell>
          <cell r="AV39">
            <v>-2.2540793286357448</v>
          </cell>
          <cell r="AW39">
            <v>0</v>
          </cell>
          <cell r="AX39">
            <v>0</v>
          </cell>
        </row>
      </sheetData>
      <sheetData sheetId="1"/>
      <sheetData sheetId="2">
        <row r="8">
          <cell r="J8" t="str">
            <v>Value of Intervention £m (DD vs June)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G37"/>
  <sheetViews>
    <sheetView workbookViewId="0">
      <pane ySplit="11" topLeftCell="A27" activePane="bottomLeft" state="frozen"/>
      <selection pane="bottomLeft" activeCell="F35" sqref="F35"/>
    </sheetView>
  </sheetViews>
  <sheetFormatPr defaultRowHeight="13.2"/>
  <cols>
    <col min="2" max="2" width="14.5546875" bestFit="1" customWidth="1"/>
    <col min="3" max="3" width="19.109375" customWidth="1"/>
    <col min="4" max="4" width="12" bestFit="1" customWidth="1"/>
    <col min="5" max="5" width="25.44140625" customWidth="1"/>
    <col min="6" max="6" width="46.88671875" style="16" customWidth="1"/>
    <col min="7" max="7" width="48.44140625" customWidth="1"/>
  </cols>
  <sheetData>
    <row r="2" spans="2:7">
      <c r="B2" s="18" t="s">
        <v>82</v>
      </c>
      <c r="C2" t="s">
        <v>198</v>
      </c>
    </row>
    <row r="3" spans="2:7">
      <c r="B3" s="18" t="s">
        <v>83</v>
      </c>
      <c r="C3" t="s">
        <v>90</v>
      </c>
    </row>
    <row r="4" spans="2:7">
      <c r="B4" s="18" t="s">
        <v>84</v>
      </c>
      <c r="C4" t="s">
        <v>91</v>
      </c>
    </row>
    <row r="5" spans="2:7">
      <c r="B5" s="18"/>
      <c r="C5" t="s">
        <v>100</v>
      </c>
    </row>
    <row r="6" spans="2:7">
      <c r="B6" s="51" t="s">
        <v>197</v>
      </c>
      <c r="D6" s="49" t="s">
        <v>195</v>
      </c>
      <c r="E6" s="49"/>
    </row>
    <row r="7" spans="2:7">
      <c r="B7" s="51"/>
      <c r="D7" s="50" t="s">
        <v>196</v>
      </c>
      <c r="E7" s="50"/>
    </row>
    <row r="8" spans="2:7">
      <c r="B8" s="18" t="s">
        <v>85</v>
      </c>
    </row>
    <row r="10" spans="2:7" ht="13.8" thickBot="1">
      <c r="B10" s="17" t="s">
        <v>86</v>
      </c>
      <c r="C10" s="17" t="s">
        <v>92</v>
      </c>
      <c r="D10" s="17" t="s">
        <v>112</v>
      </c>
      <c r="E10" s="17" t="s">
        <v>113</v>
      </c>
      <c r="F10" s="20" t="s">
        <v>87</v>
      </c>
      <c r="G10" s="40" t="s">
        <v>176</v>
      </c>
    </row>
    <row r="11" spans="2:7" ht="40.200000000000003" thickBot="1">
      <c r="B11" s="22">
        <v>40436</v>
      </c>
      <c r="C11" s="23" t="s">
        <v>88</v>
      </c>
      <c r="D11" s="23"/>
      <c r="E11" s="23"/>
      <c r="F11" s="24" t="s">
        <v>89</v>
      </c>
      <c r="G11" s="45"/>
    </row>
    <row r="12" spans="2:7" ht="26.4">
      <c r="B12" s="25">
        <v>40437</v>
      </c>
      <c r="C12" s="26" t="s">
        <v>172</v>
      </c>
      <c r="D12" s="26"/>
      <c r="E12" s="26"/>
      <c r="F12" s="27" t="s">
        <v>93</v>
      </c>
      <c r="G12" s="41"/>
    </row>
    <row r="13" spans="2:7" ht="26.4">
      <c r="B13" s="28"/>
      <c r="C13" s="29"/>
      <c r="D13" s="29" t="s">
        <v>106</v>
      </c>
      <c r="E13" s="29"/>
      <c r="F13" s="30" t="s">
        <v>120</v>
      </c>
      <c r="G13" s="41"/>
    </row>
    <row r="14" spans="2:7" ht="26.4">
      <c r="B14" s="28"/>
      <c r="C14" s="29"/>
      <c r="D14" s="29" t="s">
        <v>106</v>
      </c>
      <c r="E14" s="29"/>
      <c r="F14" s="31" t="s">
        <v>101</v>
      </c>
      <c r="G14" s="41"/>
    </row>
    <row r="15" spans="2:7">
      <c r="B15" s="28"/>
      <c r="C15" s="29"/>
      <c r="D15" s="29"/>
      <c r="E15" s="29"/>
      <c r="F15" s="31" t="s">
        <v>173</v>
      </c>
      <c r="G15" s="41"/>
    </row>
    <row r="16" spans="2:7" ht="52.8">
      <c r="B16" s="28"/>
      <c r="C16" s="29"/>
      <c r="D16" s="29" t="s">
        <v>107</v>
      </c>
      <c r="E16" s="29"/>
      <c r="F16" s="30" t="s">
        <v>162</v>
      </c>
      <c r="G16" s="42" t="s">
        <v>160</v>
      </c>
    </row>
    <row r="17" spans="2:7" ht="26.4">
      <c r="B17" s="28"/>
      <c r="C17" s="29"/>
      <c r="D17" s="29" t="s">
        <v>107</v>
      </c>
      <c r="E17" s="29" t="s">
        <v>63</v>
      </c>
      <c r="F17" s="30" t="s">
        <v>110</v>
      </c>
      <c r="G17" s="41"/>
    </row>
    <row r="18" spans="2:7" ht="26.4">
      <c r="B18" s="28"/>
      <c r="C18" s="29"/>
      <c r="D18" s="29" t="s">
        <v>107</v>
      </c>
      <c r="E18" s="29" t="s">
        <v>158</v>
      </c>
      <c r="F18" s="30" t="s">
        <v>116</v>
      </c>
      <c r="G18" s="41"/>
    </row>
    <row r="19" spans="2:7" ht="13.8" thickBot="1">
      <c r="B19" s="32"/>
      <c r="C19" s="33"/>
      <c r="D19" s="33"/>
      <c r="E19" s="33"/>
      <c r="F19" s="34"/>
      <c r="G19" s="44"/>
    </row>
    <row r="20" spans="2:7" ht="26.4">
      <c r="B20" s="25">
        <v>40438</v>
      </c>
      <c r="C20" s="26" t="s">
        <v>174</v>
      </c>
      <c r="D20" s="26" t="s">
        <v>106</v>
      </c>
      <c r="E20" s="26"/>
      <c r="F20" s="27" t="s">
        <v>163</v>
      </c>
      <c r="G20" s="42" t="s">
        <v>179</v>
      </c>
    </row>
    <row r="21" spans="2:7" ht="39.6">
      <c r="B21" s="28"/>
      <c r="C21" s="29"/>
      <c r="D21" s="29" t="s">
        <v>106</v>
      </c>
      <c r="E21" s="21" t="s">
        <v>164</v>
      </c>
      <c r="F21" s="30" t="s">
        <v>175</v>
      </c>
      <c r="G21" s="43"/>
    </row>
    <row r="22" spans="2:7" ht="26.4">
      <c r="B22" s="35"/>
      <c r="C22" s="36"/>
      <c r="D22" s="29" t="s">
        <v>107</v>
      </c>
      <c r="E22" s="29"/>
      <c r="F22" s="30" t="s">
        <v>114</v>
      </c>
      <c r="G22" s="41"/>
    </row>
    <row r="23" spans="2:7" ht="26.4">
      <c r="B23" s="35"/>
      <c r="C23" s="29"/>
      <c r="D23" s="29" t="s">
        <v>107</v>
      </c>
      <c r="E23" s="29" t="s">
        <v>159</v>
      </c>
      <c r="F23" s="30" t="s">
        <v>117</v>
      </c>
      <c r="G23" s="42" t="s">
        <v>177</v>
      </c>
    </row>
    <row r="24" spans="2:7">
      <c r="B24" s="35"/>
      <c r="C24" s="6"/>
      <c r="D24" s="6" t="s">
        <v>107</v>
      </c>
      <c r="E24" s="6" t="s">
        <v>166</v>
      </c>
      <c r="F24" s="30" t="s">
        <v>111</v>
      </c>
      <c r="G24" s="41"/>
    </row>
    <row r="25" spans="2:7" ht="26.4">
      <c r="B25" s="35"/>
      <c r="C25" s="36"/>
      <c r="D25" s="29" t="s">
        <v>107</v>
      </c>
      <c r="E25" s="29" t="s">
        <v>118</v>
      </c>
      <c r="F25" s="30" t="s">
        <v>119</v>
      </c>
      <c r="G25" s="42" t="s">
        <v>178</v>
      </c>
    </row>
    <row r="26" spans="2:7" ht="26.4">
      <c r="B26" s="35"/>
      <c r="C26" s="36"/>
      <c r="D26" s="39" t="s">
        <v>107</v>
      </c>
      <c r="E26" s="39" t="s">
        <v>157</v>
      </c>
      <c r="F26" s="30" t="s">
        <v>161</v>
      </c>
      <c r="G26" s="41"/>
    </row>
    <row r="27" spans="2:7" ht="13.8" thickBot="1">
      <c r="B27" s="37"/>
      <c r="C27" s="38"/>
      <c r="D27" s="46" t="s">
        <v>107</v>
      </c>
      <c r="E27" s="46" t="s">
        <v>165</v>
      </c>
      <c r="F27" s="34" t="s">
        <v>167</v>
      </c>
      <c r="G27" s="44"/>
    </row>
    <row r="28" spans="2:7" ht="26.4">
      <c r="B28" s="25">
        <v>40638</v>
      </c>
      <c r="C28" s="36" t="s">
        <v>181</v>
      </c>
      <c r="D28" s="39" t="s">
        <v>106</v>
      </c>
      <c r="E28" s="29" t="s">
        <v>182</v>
      </c>
      <c r="F28" s="30" t="s">
        <v>183</v>
      </c>
      <c r="G28" s="42"/>
    </row>
    <row r="29" spans="2:7" ht="26.4">
      <c r="B29" s="28"/>
      <c r="C29" s="36"/>
      <c r="D29" s="39" t="s">
        <v>107</v>
      </c>
      <c r="E29" s="29" t="s">
        <v>184</v>
      </c>
      <c r="F29" s="30" t="s">
        <v>185</v>
      </c>
      <c r="G29" s="42"/>
    </row>
    <row r="30" spans="2:7" ht="26.4">
      <c r="B30" s="28"/>
      <c r="C30" s="36"/>
      <c r="D30" s="39" t="s">
        <v>107</v>
      </c>
      <c r="E30" s="29" t="s">
        <v>190</v>
      </c>
      <c r="F30" s="30" t="s">
        <v>191</v>
      </c>
      <c r="G30" s="42"/>
    </row>
    <row r="31" spans="2:7" ht="13.8" thickBot="1">
      <c r="B31" s="37"/>
      <c r="C31" s="38"/>
      <c r="D31" s="46"/>
      <c r="E31" s="33"/>
      <c r="F31" s="34"/>
      <c r="G31" s="47"/>
    </row>
    <row r="32" spans="2:7">
      <c r="B32" s="28">
        <v>40710</v>
      </c>
      <c r="C32" s="36" t="s">
        <v>192</v>
      </c>
      <c r="D32" s="39" t="s">
        <v>106</v>
      </c>
      <c r="E32" s="39" t="s">
        <v>201</v>
      </c>
      <c r="F32" s="30" t="s">
        <v>193</v>
      </c>
      <c r="G32" s="41"/>
    </row>
    <row r="33" spans="2:7">
      <c r="B33" s="35"/>
      <c r="C33" s="36"/>
      <c r="D33" s="39" t="s">
        <v>107</v>
      </c>
      <c r="E33" s="39" t="s">
        <v>200</v>
      </c>
      <c r="F33" s="30" t="s">
        <v>199</v>
      </c>
      <c r="G33" s="41"/>
    </row>
    <row r="34" spans="2:7" ht="26.4">
      <c r="B34" s="35"/>
      <c r="C34" s="36"/>
      <c r="D34" s="39"/>
      <c r="E34" s="36"/>
      <c r="F34" s="30" t="s">
        <v>203</v>
      </c>
      <c r="G34" s="42" t="s">
        <v>204</v>
      </c>
    </row>
    <row r="35" spans="2:7">
      <c r="B35" s="35"/>
      <c r="C35" s="36"/>
      <c r="D35" s="39"/>
      <c r="E35" s="36"/>
      <c r="F35" s="30"/>
      <c r="G35" s="41"/>
    </row>
    <row r="36" spans="2:7">
      <c r="B36" s="35"/>
      <c r="C36" s="36"/>
      <c r="D36" s="39"/>
      <c r="E36" s="36"/>
      <c r="F36" s="30"/>
      <c r="G36" s="41"/>
    </row>
    <row r="37" spans="2:7" ht="13.8" thickBot="1">
      <c r="B37" s="37"/>
      <c r="C37" s="38"/>
      <c r="D37" s="38"/>
      <c r="E37" s="38"/>
      <c r="F37" s="34"/>
      <c r="G37" s="44"/>
    </row>
  </sheetData>
  <phoneticPr fontId="11"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0"/>
  <sheetViews>
    <sheetView showGridLines="0" zoomScale="70" zoomScaleNormal="70" workbookViewId="0">
      <pane xSplit="5" ySplit="2" topLeftCell="F3" activePane="bottomRight" state="frozen"/>
      <selection pane="topRight"/>
      <selection pane="bottomLeft"/>
      <selection pane="bottomRight" activeCell="F3" sqref="F3"/>
    </sheetView>
  </sheetViews>
  <sheetFormatPr defaultColWidth="9.109375" defaultRowHeight="13.2"/>
  <cols>
    <col min="1" max="1" width="9.109375" customWidth="1"/>
    <col min="2" max="2" width="12.33203125" customWidth="1"/>
    <col min="3" max="3" width="68.88671875" customWidth="1"/>
    <col min="4" max="4" width="3.5546875" customWidth="1"/>
    <col min="5" max="5" width="28.21875" customWidth="1"/>
    <col min="6" max="9" width="8.21875" customWidth="1"/>
    <col min="10" max="11" width="8.5546875" customWidth="1"/>
  </cols>
  <sheetData>
    <row r="1" spans="1:11">
      <c r="A1" s="256"/>
      <c r="B1" s="284"/>
      <c r="C1" s="285" t="s">
        <v>470</v>
      </c>
      <c r="D1" s="284"/>
      <c r="E1" s="256"/>
      <c r="F1" s="256"/>
      <c r="G1" s="256"/>
      <c r="H1" s="256"/>
      <c r="I1" s="256"/>
      <c r="J1" s="256"/>
    </row>
    <row r="2" spans="1:11">
      <c r="A2" s="257" t="s">
        <v>286</v>
      </c>
      <c r="B2" s="257" t="s">
        <v>224</v>
      </c>
      <c r="C2" s="257" t="s">
        <v>223</v>
      </c>
      <c r="D2" s="257" t="s">
        <v>287</v>
      </c>
      <c r="E2" s="257" t="s">
        <v>288</v>
      </c>
      <c r="F2" s="257" t="s">
        <v>248</v>
      </c>
      <c r="G2" s="257" t="s">
        <v>249</v>
      </c>
      <c r="H2" s="257" t="s">
        <v>250</v>
      </c>
      <c r="I2" s="257" t="s">
        <v>251</v>
      </c>
      <c r="J2" s="257" t="s">
        <v>252</v>
      </c>
      <c r="K2" s="257" t="s">
        <v>367</v>
      </c>
    </row>
    <row r="3" spans="1:11">
      <c r="A3" s="256"/>
      <c r="B3" s="256"/>
      <c r="C3" s="256"/>
      <c r="D3" s="256"/>
      <c r="E3" s="256"/>
      <c r="F3" s="256"/>
      <c r="G3" s="256"/>
      <c r="H3" s="256"/>
      <c r="I3" s="256"/>
      <c r="J3" s="256"/>
    </row>
    <row r="4" spans="1:11">
      <c r="A4" s="256"/>
      <c r="B4" s="267" t="s">
        <v>383</v>
      </c>
      <c r="C4" s="256" t="s">
        <v>137</v>
      </c>
      <c r="D4" s="256" t="s">
        <v>78</v>
      </c>
      <c r="E4" s="256" t="s">
        <v>433</v>
      </c>
      <c r="F4" s="286">
        <f>+Calc!$M51</f>
        <v>-0.85384842880467637</v>
      </c>
      <c r="G4" s="286">
        <f>+Calc!$M51</f>
        <v>-0.85384842880467637</v>
      </c>
      <c r="H4" s="286">
        <f>+Calc!$M51</f>
        <v>-0.85384842880467637</v>
      </c>
      <c r="I4" s="286">
        <f>+Calc!$M51</f>
        <v>-0.85384842880467637</v>
      </c>
      <c r="J4" s="286">
        <f>+Calc!$M51</f>
        <v>-0.85384842880467637</v>
      </c>
      <c r="K4" s="266"/>
    </row>
    <row r="5" spans="1:11">
      <c r="B5" s="287" t="s">
        <v>426</v>
      </c>
      <c r="C5" s="288" t="s">
        <v>424</v>
      </c>
      <c r="D5" s="289" t="s">
        <v>78</v>
      </c>
      <c r="E5" s="288" t="s">
        <v>433</v>
      </c>
      <c r="F5" s="290">
        <f>'RCM report'!$J$11</f>
        <v>-1.6687957552127561</v>
      </c>
      <c r="G5" s="290">
        <f>'RCM report'!$J$11</f>
        <v>-1.6687957552127561</v>
      </c>
      <c r="H5" s="290">
        <f>'RCM report'!$J$11</f>
        <v>-1.6687957552127561</v>
      </c>
      <c r="I5" s="290">
        <f>'RCM report'!$J$11</f>
        <v>-1.6687957552127561</v>
      </c>
      <c r="J5" s="290">
        <f>'RCM report'!$J$11</f>
        <v>-1.6687957552127561</v>
      </c>
      <c r="K5" s="266"/>
    </row>
    <row r="6" spans="1:11">
      <c r="B6" s="287" t="s">
        <v>427</v>
      </c>
      <c r="C6" s="288" t="s">
        <v>425</v>
      </c>
      <c r="D6" s="289" t="s">
        <v>78</v>
      </c>
      <c r="E6" s="288" t="s">
        <v>433</v>
      </c>
      <c r="F6" s="290">
        <f>'RCM report'!$J$12+'RCM report'!$J$13+'RCM report'!$J$14</f>
        <v>0.8149473264080801</v>
      </c>
      <c r="G6" s="290">
        <f>'RCM report'!$J$12+'RCM report'!$J$13+'RCM report'!$J$14</f>
        <v>0.8149473264080801</v>
      </c>
      <c r="H6" s="290">
        <f>'RCM report'!$J$12+'RCM report'!$J$13+'RCM report'!$J$14</f>
        <v>0.8149473264080801</v>
      </c>
      <c r="I6" s="290">
        <f>'RCM report'!$J$12+'RCM report'!$J$13+'RCM report'!$J$14</f>
        <v>0.8149473264080801</v>
      </c>
      <c r="J6" s="290">
        <f>'RCM report'!$J$12+'RCM report'!$J$13+'RCM report'!$J$14</f>
        <v>0.8149473264080801</v>
      </c>
      <c r="K6" s="266"/>
    </row>
    <row r="7" spans="1:11">
      <c r="B7" s="267" t="s">
        <v>384</v>
      </c>
      <c r="C7" s="256" t="s">
        <v>156</v>
      </c>
      <c r="D7" s="256" t="s">
        <v>78</v>
      </c>
      <c r="E7" s="256" t="s">
        <v>433</v>
      </c>
      <c r="F7" s="258">
        <f>+Calc!$M96</f>
        <v>0</v>
      </c>
      <c r="G7" s="258">
        <f>+Calc!$M96</f>
        <v>0</v>
      </c>
      <c r="H7" s="258">
        <f>+Calc!$M96</f>
        <v>0</v>
      </c>
      <c r="I7" s="258">
        <f>+Calc!$M96</f>
        <v>0</v>
      </c>
      <c r="J7" s="258">
        <f>+Calc!$M96</f>
        <v>0</v>
      </c>
      <c r="K7" s="266"/>
    </row>
    <row r="8" spans="1:11">
      <c r="B8" s="287" t="s">
        <v>428</v>
      </c>
      <c r="C8" s="289" t="s">
        <v>430</v>
      </c>
      <c r="D8" s="289" t="s">
        <v>78</v>
      </c>
      <c r="E8" s="289" t="s">
        <v>433</v>
      </c>
      <c r="F8" s="290">
        <f>'RCM report'!$J$29</f>
        <v>0</v>
      </c>
      <c r="G8" s="290">
        <f>'RCM report'!$J$29</f>
        <v>0</v>
      </c>
      <c r="H8" s="290">
        <f>'RCM report'!$J$29</f>
        <v>0</v>
      </c>
      <c r="I8" s="290">
        <f>'RCM report'!$J$29</f>
        <v>0</v>
      </c>
      <c r="J8" s="290">
        <f>'RCM report'!$J$29</f>
        <v>0</v>
      </c>
      <c r="K8" s="266"/>
    </row>
    <row r="9" spans="1:11">
      <c r="B9" s="287" t="s">
        <v>429</v>
      </c>
      <c r="C9" s="289" t="s">
        <v>431</v>
      </c>
      <c r="D9" s="289" t="s">
        <v>78</v>
      </c>
      <c r="E9" s="289" t="s">
        <v>433</v>
      </c>
      <c r="F9" s="290">
        <f>'RCM report'!$J$30+'RCM report'!$J$31+'RCM report'!$J$32</f>
        <v>0</v>
      </c>
      <c r="G9" s="290">
        <f>'RCM report'!$J$30+'RCM report'!$J$31+'RCM report'!$J$32</f>
        <v>0</v>
      </c>
      <c r="H9" s="290">
        <f>'RCM report'!$J$30+'RCM report'!$J$31+'RCM report'!$J$32</f>
        <v>0</v>
      </c>
      <c r="I9" s="290">
        <f>'RCM report'!$J$30+'RCM report'!$J$31+'RCM report'!$J$32</f>
        <v>0</v>
      </c>
      <c r="J9" s="290">
        <f>'RCM report'!$J$30+'RCM report'!$J$31+'RCM report'!$J$32</f>
        <v>0</v>
      </c>
      <c r="K9" s="266"/>
    </row>
    <row r="10" spans="1:11">
      <c r="B10" s="267" t="s">
        <v>385</v>
      </c>
      <c r="C10" s="256" t="s">
        <v>366</v>
      </c>
      <c r="D10" s="256" t="s">
        <v>362</v>
      </c>
      <c r="E10" s="256" t="s">
        <v>433</v>
      </c>
      <c r="F10" s="270"/>
      <c r="G10" s="270"/>
      <c r="H10" s="270"/>
      <c r="I10" s="270"/>
      <c r="J10" s="270"/>
      <c r="K10" s="273">
        <f>Input!M60</f>
        <v>3.6999999999999998E-2</v>
      </c>
    </row>
  </sheetData>
  <sheetProtection sort="0"/>
  <pageMargins left="0.75" right="0.75" top="1" bottom="1" header="0.5" footer="0.5"/>
  <pageSetup paperSize="9" scale="2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N50"/>
  <sheetViews>
    <sheetView showGridLines="0" tabSelected="1" zoomScale="88" zoomScaleNormal="55" workbookViewId="0">
      <pane ySplit="2" topLeftCell="A3" activePane="bottomLeft" state="frozen"/>
      <selection pane="bottomLeft" activeCell="A3" sqref="A3"/>
    </sheetView>
  </sheetViews>
  <sheetFormatPr defaultColWidth="9.109375" defaultRowHeight="15"/>
  <cols>
    <col min="1" max="1" width="2.5546875" style="87" customWidth="1"/>
    <col min="2" max="2" width="13.109375" style="87" customWidth="1"/>
    <col min="3" max="3" width="12.33203125" style="87" customWidth="1"/>
    <col min="4" max="4" width="10.109375" style="87" customWidth="1"/>
    <col min="5" max="6" width="20.6640625" style="87" customWidth="1"/>
    <col min="7" max="8" width="16.88671875" style="87" customWidth="1"/>
    <col min="9" max="13" width="10.88671875" style="87" customWidth="1"/>
    <col min="14" max="16384" width="9.109375" style="87"/>
  </cols>
  <sheetData>
    <row r="1" spans="1:14" ht="15.6">
      <c r="A1" s="86" t="s">
        <v>272</v>
      </c>
    </row>
    <row r="2" spans="1:14" ht="15.6">
      <c r="A2" s="86" t="s">
        <v>485</v>
      </c>
    </row>
    <row r="3" spans="1:14" ht="15.6">
      <c r="A3" s="86"/>
    </row>
    <row r="4" spans="1:14" ht="15.6">
      <c r="A4" s="88" t="s">
        <v>222</v>
      </c>
    </row>
    <row r="5" spans="1:14" ht="15.6">
      <c r="A5" s="86"/>
    </row>
    <row r="6" spans="1:14" ht="31.2">
      <c r="A6" s="89"/>
      <c r="B6" s="90" t="s">
        <v>86</v>
      </c>
      <c r="C6" s="90" t="s">
        <v>229</v>
      </c>
      <c r="D6" s="309" t="s">
        <v>219</v>
      </c>
      <c r="E6" s="310"/>
      <c r="F6" s="310"/>
      <c r="G6" s="310"/>
      <c r="H6" s="310"/>
      <c r="I6" s="310"/>
      <c r="J6" s="310"/>
      <c r="K6" s="310"/>
      <c r="L6" s="310"/>
      <c r="M6" s="311"/>
      <c r="N6" s="90" t="s">
        <v>220</v>
      </c>
    </row>
    <row r="7" spans="1:14" s="230" customFormat="1" ht="190.8" customHeight="1">
      <c r="A7" s="326"/>
      <c r="B7" s="327">
        <v>42382</v>
      </c>
      <c r="C7" s="331" t="s">
        <v>408</v>
      </c>
      <c r="D7" s="328" t="s">
        <v>471</v>
      </c>
      <c r="E7" s="329"/>
      <c r="F7" s="329"/>
      <c r="G7" s="329"/>
      <c r="H7" s="329"/>
      <c r="I7" s="329"/>
      <c r="J7" s="329"/>
      <c r="K7" s="329"/>
      <c r="L7" s="329"/>
      <c r="M7" s="329"/>
      <c r="N7" s="330" t="s">
        <v>247</v>
      </c>
    </row>
    <row r="9" spans="1:14" ht="15.6">
      <c r="A9" s="88" t="s">
        <v>221</v>
      </c>
    </row>
    <row r="10" spans="1:14" ht="15.6">
      <c r="A10" s="86"/>
    </row>
    <row r="11" spans="1:14" ht="31.2">
      <c r="A11" s="89"/>
      <c r="B11" s="90" t="s">
        <v>86</v>
      </c>
      <c r="C11" s="90" t="s">
        <v>229</v>
      </c>
      <c r="D11" s="309" t="s">
        <v>219</v>
      </c>
      <c r="E11" s="310"/>
      <c r="F11" s="310"/>
      <c r="G11" s="310"/>
      <c r="H11" s="310"/>
      <c r="I11" s="310"/>
      <c r="J11" s="310"/>
      <c r="K11" s="310"/>
      <c r="L11" s="310"/>
      <c r="M11" s="311"/>
      <c r="N11" s="90" t="s">
        <v>220</v>
      </c>
    </row>
    <row r="12" spans="1:14">
      <c r="A12" s="89"/>
      <c r="B12" s="93"/>
      <c r="C12" s="251"/>
      <c r="D12" s="318"/>
      <c r="E12" s="319"/>
      <c r="F12" s="319"/>
      <c r="G12" s="319"/>
      <c r="H12" s="319"/>
      <c r="I12" s="319"/>
      <c r="J12" s="319"/>
      <c r="K12" s="319"/>
      <c r="L12" s="319"/>
      <c r="M12" s="320"/>
      <c r="N12" s="91"/>
    </row>
    <row r="13" spans="1:14">
      <c r="A13" s="89"/>
      <c r="B13" s="93"/>
      <c r="C13" s="291"/>
      <c r="D13" s="318"/>
      <c r="E13" s="319"/>
      <c r="F13" s="319"/>
      <c r="G13" s="319"/>
      <c r="H13" s="319"/>
      <c r="I13" s="319"/>
      <c r="J13" s="319"/>
      <c r="K13" s="319"/>
      <c r="L13" s="319"/>
      <c r="M13" s="320"/>
      <c r="N13" s="91"/>
    </row>
    <row r="14" spans="1:14">
      <c r="A14" s="89"/>
      <c r="B14" s="93"/>
      <c r="C14" s="291"/>
      <c r="D14" s="318"/>
      <c r="E14" s="319"/>
      <c r="F14" s="319"/>
      <c r="G14" s="319"/>
      <c r="H14" s="319"/>
      <c r="I14" s="319"/>
      <c r="J14" s="319"/>
      <c r="K14" s="319"/>
      <c r="L14" s="319"/>
      <c r="M14" s="320"/>
      <c r="N14" s="91"/>
    </row>
    <row r="15" spans="1:14" ht="15.6">
      <c r="A15" s="89"/>
      <c r="B15" s="92"/>
      <c r="C15" s="251"/>
      <c r="D15" s="318"/>
      <c r="E15" s="319"/>
      <c r="F15" s="319"/>
      <c r="G15" s="319"/>
      <c r="H15" s="319"/>
      <c r="I15" s="319"/>
      <c r="J15" s="319"/>
      <c r="K15" s="319"/>
      <c r="L15" s="319"/>
      <c r="M15" s="320"/>
      <c r="N15" s="92"/>
    </row>
    <row r="17" spans="1:13" ht="25.5" customHeight="1">
      <c r="A17" s="88" t="s">
        <v>218</v>
      </c>
    </row>
    <row r="18" spans="1:13" ht="37.5" customHeight="1">
      <c r="A18" s="321" t="s">
        <v>217</v>
      </c>
      <c r="B18" s="321"/>
      <c r="C18" s="321"/>
      <c r="D18" s="321"/>
      <c r="E18" s="321"/>
      <c r="F18" s="321"/>
      <c r="G18" s="321"/>
      <c r="H18" s="321"/>
      <c r="I18" s="321"/>
      <c r="J18" s="321"/>
      <c r="K18" s="321"/>
      <c r="L18" s="321"/>
      <c r="M18" s="321"/>
    </row>
    <row r="19" spans="1:13" s="86" customFormat="1" ht="145.80000000000001" customHeight="1">
      <c r="A19" s="332"/>
      <c r="B19" s="317" t="s">
        <v>486</v>
      </c>
      <c r="C19" s="317"/>
      <c r="D19" s="317"/>
      <c r="E19" s="317"/>
      <c r="F19" s="317"/>
      <c r="G19" s="317"/>
      <c r="H19" s="317"/>
      <c r="I19" s="317"/>
      <c r="J19" s="317"/>
      <c r="K19" s="317"/>
      <c r="L19" s="317"/>
      <c r="M19" s="317"/>
    </row>
    <row r="20" spans="1:13">
      <c r="A20" s="89"/>
      <c r="B20" s="94"/>
      <c r="C20" s="89"/>
      <c r="D20" s="89"/>
      <c r="E20" s="89"/>
      <c r="F20" s="89"/>
      <c r="G20" s="89"/>
      <c r="H20" s="89"/>
      <c r="I20" s="89"/>
      <c r="J20" s="89"/>
      <c r="K20" s="89"/>
      <c r="L20" s="89"/>
      <c r="M20" s="89"/>
    </row>
    <row r="21" spans="1:13" ht="15.6">
      <c r="A21" s="88" t="s">
        <v>216</v>
      </c>
    </row>
    <row r="22" spans="1:13" ht="15.6">
      <c r="A22" s="95" t="s">
        <v>215</v>
      </c>
      <c r="B22" s="302" t="s">
        <v>273</v>
      </c>
      <c r="C22" s="302"/>
      <c r="D22" s="302"/>
      <c r="E22" s="302"/>
      <c r="F22" s="302"/>
      <c r="G22" s="302"/>
      <c r="H22" s="302"/>
      <c r="I22" s="302"/>
      <c r="J22" s="302"/>
      <c r="K22" s="302"/>
      <c r="L22" s="302"/>
      <c r="M22" s="302"/>
    </row>
    <row r="23" spans="1:13" ht="12.75" customHeight="1">
      <c r="A23" s="96" t="s">
        <v>215</v>
      </c>
      <c r="B23" s="302" t="s">
        <v>274</v>
      </c>
      <c r="C23" s="302"/>
      <c r="D23" s="302"/>
      <c r="E23" s="302"/>
      <c r="F23" s="302"/>
      <c r="G23" s="302"/>
      <c r="H23" s="302"/>
      <c r="I23" s="302"/>
      <c r="J23" s="302"/>
      <c r="K23" s="302"/>
      <c r="L23" s="302"/>
      <c r="M23" s="302"/>
    </row>
    <row r="24" spans="1:13" ht="15.6">
      <c r="A24" s="96" t="s">
        <v>215</v>
      </c>
      <c r="B24" s="303" t="s">
        <v>275</v>
      </c>
      <c r="C24" s="303"/>
      <c r="D24" s="303"/>
      <c r="E24" s="303"/>
      <c r="F24" s="303"/>
      <c r="G24" s="303"/>
      <c r="H24" s="303"/>
      <c r="I24" s="303"/>
      <c r="J24" s="303"/>
      <c r="K24" s="303"/>
      <c r="L24" s="303"/>
      <c r="M24" s="303"/>
    </row>
    <row r="25" spans="1:13" ht="15.6">
      <c r="A25" s="96" t="s">
        <v>215</v>
      </c>
      <c r="B25" s="303" t="s">
        <v>276</v>
      </c>
      <c r="C25" s="303"/>
      <c r="D25" s="303"/>
      <c r="E25" s="303"/>
      <c r="F25" s="303"/>
      <c r="G25" s="303"/>
      <c r="H25" s="303"/>
      <c r="I25" s="303"/>
      <c r="J25" s="303"/>
      <c r="K25" s="303"/>
      <c r="L25" s="303"/>
      <c r="M25" s="303"/>
    </row>
    <row r="26" spans="1:13">
      <c r="A26" s="97"/>
      <c r="B26" s="98"/>
      <c r="C26" s="98"/>
      <c r="D26" s="98"/>
      <c r="E26" s="98"/>
      <c r="F26" s="98"/>
      <c r="G26" s="98"/>
      <c r="H26" s="98"/>
      <c r="I26" s="98"/>
      <c r="J26" s="98"/>
      <c r="K26" s="98"/>
      <c r="L26" s="98"/>
      <c r="M26" s="98"/>
    </row>
    <row r="27" spans="1:13" ht="15.6">
      <c r="A27" s="88" t="s">
        <v>214</v>
      </c>
      <c r="B27" s="99"/>
      <c r="C27" s="99"/>
      <c r="D27" s="99"/>
      <c r="E27" s="99"/>
      <c r="F27" s="99"/>
      <c r="G27" s="99"/>
      <c r="H27" s="99"/>
      <c r="I27" s="99"/>
      <c r="J27" s="99"/>
      <c r="K27" s="99"/>
      <c r="L27" s="99"/>
      <c r="M27" s="99"/>
    </row>
    <row r="28" spans="1:13">
      <c r="A28" s="97"/>
      <c r="B28" s="87" t="s">
        <v>213</v>
      </c>
      <c r="C28" s="87" t="s">
        <v>212</v>
      </c>
    </row>
    <row r="30" spans="1:13" ht="15.6">
      <c r="A30" s="100" t="s">
        <v>211</v>
      </c>
    </row>
    <row r="31" spans="1:13">
      <c r="A31" s="101" t="s">
        <v>210</v>
      </c>
    </row>
    <row r="32" spans="1:13">
      <c r="A32" s="101"/>
    </row>
    <row r="33" spans="1:13" ht="18" customHeight="1">
      <c r="A33" s="101"/>
      <c r="B33" s="306" t="s">
        <v>209</v>
      </c>
      <c r="C33" s="307"/>
      <c r="D33" s="308"/>
      <c r="E33" s="304" t="s">
        <v>31</v>
      </c>
      <c r="F33" s="304"/>
      <c r="G33" s="305" t="s">
        <v>208</v>
      </c>
      <c r="H33" s="305"/>
      <c r="I33" s="304" t="s">
        <v>207</v>
      </c>
      <c r="J33" s="304"/>
      <c r="K33" s="304"/>
      <c r="L33" s="304"/>
      <c r="M33" s="304"/>
    </row>
    <row r="34" spans="1:13" s="103" customFormat="1" ht="84" customHeight="1">
      <c r="A34" s="102"/>
      <c r="B34" s="294" t="s">
        <v>115</v>
      </c>
      <c r="C34" s="295"/>
      <c r="D34" s="296"/>
      <c r="E34" s="292" t="s">
        <v>254</v>
      </c>
      <c r="F34" s="293"/>
      <c r="G34" s="292"/>
      <c r="H34" s="293"/>
      <c r="I34" s="312" t="s">
        <v>255</v>
      </c>
      <c r="J34" s="313"/>
      <c r="K34" s="313"/>
      <c r="L34" s="313"/>
      <c r="M34" s="314"/>
    </row>
    <row r="35" spans="1:13">
      <c r="A35" s="104"/>
      <c r="B35" s="297"/>
      <c r="C35" s="298"/>
      <c r="D35" s="299"/>
      <c r="E35" s="297"/>
      <c r="F35" s="299"/>
      <c r="G35" s="300"/>
      <c r="H35" s="301"/>
      <c r="I35" s="297"/>
      <c r="J35" s="298"/>
      <c r="K35" s="298"/>
      <c r="L35" s="298"/>
      <c r="M35" s="299"/>
    </row>
    <row r="36" spans="1:13" ht="61.5" customHeight="1">
      <c r="A36" s="104"/>
      <c r="B36" s="294" t="s">
        <v>62</v>
      </c>
      <c r="C36" s="295"/>
      <c r="D36" s="296"/>
      <c r="E36" s="315" t="s">
        <v>254</v>
      </c>
      <c r="F36" s="315"/>
      <c r="G36" s="315"/>
      <c r="H36" s="315"/>
      <c r="I36" s="312" t="s">
        <v>256</v>
      </c>
      <c r="J36" s="313"/>
      <c r="K36" s="313"/>
      <c r="L36" s="313"/>
      <c r="M36" s="314"/>
    </row>
    <row r="37" spans="1:13">
      <c r="A37" s="104"/>
      <c r="B37" s="297"/>
      <c r="C37" s="298"/>
      <c r="D37" s="299"/>
      <c r="E37" s="297"/>
      <c r="F37" s="299"/>
      <c r="G37" s="300"/>
      <c r="H37" s="301"/>
      <c r="I37" s="297"/>
      <c r="J37" s="298"/>
      <c r="K37" s="298"/>
      <c r="L37" s="298"/>
      <c r="M37" s="299"/>
    </row>
    <row r="38" spans="1:13" ht="39.75" customHeight="1">
      <c r="A38" s="104"/>
      <c r="B38" s="294" t="s">
        <v>42</v>
      </c>
      <c r="C38" s="295"/>
      <c r="D38" s="296"/>
      <c r="E38" s="315" t="s">
        <v>254</v>
      </c>
      <c r="F38" s="315"/>
      <c r="G38" s="315"/>
      <c r="H38" s="315"/>
      <c r="I38" s="312" t="s">
        <v>257</v>
      </c>
      <c r="J38" s="313"/>
      <c r="K38" s="313"/>
      <c r="L38" s="313"/>
      <c r="M38" s="314"/>
    </row>
    <row r="39" spans="1:13">
      <c r="A39" s="104"/>
      <c r="B39" s="297"/>
      <c r="C39" s="298"/>
      <c r="D39" s="299"/>
      <c r="E39" s="297"/>
      <c r="F39" s="299"/>
      <c r="G39" s="300"/>
      <c r="H39" s="301"/>
      <c r="I39" s="297"/>
      <c r="J39" s="298"/>
      <c r="K39" s="298"/>
      <c r="L39" s="298"/>
      <c r="M39" s="299"/>
    </row>
    <row r="40" spans="1:13">
      <c r="A40" s="104"/>
      <c r="B40" s="105"/>
      <c r="C40" s="105"/>
      <c r="D40" s="105"/>
      <c r="E40" s="105"/>
      <c r="F40" s="105"/>
      <c r="G40" s="106"/>
      <c r="H40" s="106"/>
      <c r="I40" s="105"/>
      <c r="J40" s="105"/>
      <c r="K40" s="105"/>
      <c r="L40" s="105"/>
      <c r="M40" s="105"/>
    </row>
    <row r="41" spans="1:13" ht="15.6">
      <c r="A41" s="86" t="s">
        <v>206</v>
      </c>
    </row>
    <row r="43" spans="1:13" ht="44.25" customHeight="1">
      <c r="A43" s="316"/>
      <c r="B43" s="316"/>
      <c r="C43" s="316"/>
      <c r="D43" s="316"/>
      <c r="E43" s="316"/>
      <c r="F43" s="316"/>
      <c r="G43" s="316"/>
      <c r="H43" s="316"/>
      <c r="I43" s="316"/>
      <c r="J43" s="316"/>
      <c r="K43" s="316"/>
      <c r="L43" s="316"/>
      <c r="M43" s="316"/>
    </row>
    <row r="44" spans="1:13" ht="15.6">
      <c r="A44" s="86"/>
    </row>
    <row r="45" spans="1:13">
      <c r="B45" s="87" t="s">
        <v>205</v>
      </c>
    </row>
    <row r="49" spans="2:2">
      <c r="B49" s="107"/>
    </row>
    <row r="50" spans="2:2">
      <c r="B50" s="107"/>
    </row>
  </sheetData>
  <mergeCells count="42">
    <mergeCell ref="A43:M43"/>
    <mergeCell ref="B38:D38"/>
    <mergeCell ref="B39:D39"/>
    <mergeCell ref="G36:H36"/>
    <mergeCell ref="E36:F36"/>
    <mergeCell ref="E39:F39"/>
    <mergeCell ref="G39:H39"/>
    <mergeCell ref="I39:M39"/>
    <mergeCell ref="B36:D36"/>
    <mergeCell ref="I36:M36"/>
    <mergeCell ref="E38:F38"/>
    <mergeCell ref="E37:F37"/>
    <mergeCell ref="G37:H37"/>
    <mergeCell ref="I37:M37"/>
    <mergeCell ref="B37:D37"/>
    <mergeCell ref="D6:M6"/>
    <mergeCell ref="I34:M34"/>
    <mergeCell ref="I35:M35"/>
    <mergeCell ref="I38:M38"/>
    <mergeCell ref="G38:H38"/>
    <mergeCell ref="G34:H34"/>
    <mergeCell ref="B19:M19"/>
    <mergeCell ref="D11:M11"/>
    <mergeCell ref="D12:M12"/>
    <mergeCell ref="D13:M13"/>
    <mergeCell ref="D14:M14"/>
    <mergeCell ref="D15:M15"/>
    <mergeCell ref="A18:M18"/>
    <mergeCell ref="D7:M7"/>
    <mergeCell ref="B22:M22"/>
    <mergeCell ref="B24:M24"/>
    <mergeCell ref="B23:M23"/>
    <mergeCell ref="E33:F33"/>
    <mergeCell ref="G33:H33"/>
    <mergeCell ref="B33:D33"/>
    <mergeCell ref="I33:M33"/>
    <mergeCell ref="B25:M25"/>
    <mergeCell ref="E34:F34"/>
    <mergeCell ref="B34:D34"/>
    <mergeCell ref="B35:D35"/>
    <mergeCell ref="E35:F35"/>
    <mergeCell ref="G35:H35"/>
  </mergeCells>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U107"/>
  <sheetViews>
    <sheetView zoomScale="85" zoomScaleNormal="85" workbookViewId="0">
      <selection sqref="A1:U1"/>
    </sheetView>
  </sheetViews>
  <sheetFormatPr defaultColWidth="9.109375" defaultRowHeight="13.2"/>
  <cols>
    <col min="1" max="1" width="3.109375" style="230" customWidth="1"/>
    <col min="2" max="20" width="12.6640625" style="230" customWidth="1"/>
    <col min="21" max="16384" width="9.109375" style="230"/>
  </cols>
  <sheetData>
    <row r="1" spans="1:21" ht="24.6">
      <c r="A1" s="322" t="s">
        <v>228</v>
      </c>
      <c r="B1" s="322"/>
      <c r="C1" s="322"/>
      <c r="D1" s="322"/>
      <c r="E1" s="322"/>
      <c r="F1" s="322"/>
      <c r="G1" s="322"/>
      <c r="H1" s="322"/>
      <c r="I1" s="322"/>
      <c r="J1" s="322"/>
      <c r="K1" s="322"/>
      <c r="L1" s="322"/>
      <c r="M1" s="322"/>
      <c r="N1" s="322"/>
      <c r="O1" s="322"/>
      <c r="P1" s="322"/>
      <c r="Q1" s="322"/>
      <c r="R1" s="322"/>
      <c r="S1" s="322"/>
      <c r="T1" s="322"/>
      <c r="U1" s="322"/>
    </row>
    <row r="2" spans="1:21" ht="22.8">
      <c r="A2" s="55"/>
      <c r="B2" s="83"/>
      <c r="C2" s="83"/>
      <c r="D2" s="55"/>
      <c r="E2" s="55"/>
      <c r="F2" s="55"/>
      <c r="G2" s="55"/>
      <c r="H2" s="55"/>
      <c r="I2" s="55"/>
      <c r="J2" s="55"/>
      <c r="K2" s="55"/>
      <c r="L2" s="55"/>
      <c r="M2" s="55"/>
      <c r="N2" s="55"/>
      <c r="O2" s="55"/>
      <c r="P2" s="55"/>
      <c r="Q2" s="55"/>
      <c r="R2" s="55"/>
      <c r="S2" s="55"/>
      <c r="T2" s="55"/>
      <c r="U2" s="54"/>
    </row>
    <row r="3" spans="1:21" ht="22.8">
      <c r="A3" s="55"/>
      <c r="B3" s="84" t="s">
        <v>260</v>
      </c>
      <c r="C3" s="232"/>
      <c r="D3" s="81"/>
      <c r="E3" s="81"/>
      <c r="F3" s="81"/>
      <c r="G3" s="81"/>
      <c r="H3" s="81"/>
      <c r="I3" s="81"/>
      <c r="J3" s="82"/>
      <c r="K3" s="81"/>
      <c r="L3" s="81"/>
      <c r="M3" s="81"/>
      <c r="N3" s="81"/>
      <c r="O3" s="82"/>
      <c r="P3" s="81"/>
      <c r="Q3" s="81"/>
      <c r="R3" s="81"/>
      <c r="S3" s="80"/>
      <c r="T3" s="74"/>
    </row>
    <row r="4" spans="1:21" ht="22.8">
      <c r="A4" s="55"/>
      <c r="B4" s="61"/>
      <c r="C4" s="77"/>
      <c r="D4" s="76"/>
      <c r="E4" s="76"/>
      <c r="F4" s="76"/>
      <c r="G4" s="76"/>
      <c r="H4" s="76"/>
      <c r="I4" s="76"/>
      <c r="J4" s="77"/>
      <c r="K4" s="76"/>
      <c r="L4" s="76"/>
      <c r="M4" s="76"/>
      <c r="N4" s="76"/>
      <c r="O4" s="76"/>
      <c r="P4" s="76"/>
      <c r="Q4" s="76"/>
      <c r="R4" s="76"/>
      <c r="S4" s="75"/>
      <c r="T4" s="74"/>
    </row>
    <row r="5" spans="1:21" ht="15.6">
      <c r="A5" s="79"/>
      <c r="B5" s="108" t="s">
        <v>268</v>
      </c>
      <c r="C5" s="110"/>
      <c r="D5" s="109"/>
      <c r="E5" s="109"/>
      <c r="F5" s="109"/>
      <c r="G5" s="109"/>
      <c r="H5" s="110" t="s">
        <v>269</v>
      </c>
      <c r="I5" s="109"/>
      <c r="J5" s="111"/>
      <c r="K5" s="109"/>
      <c r="L5" s="109"/>
      <c r="M5" s="109"/>
      <c r="N5" s="110" t="s">
        <v>270</v>
      </c>
      <c r="O5" s="109"/>
      <c r="P5" s="109"/>
      <c r="Q5" s="109"/>
      <c r="R5" s="109"/>
      <c r="S5" s="112"/>
      <c r="T5" s="78"/>
    </row>
    <row r="6" spans="1:21" ht="15.6">
      <c r="A6" s="79"/>
      <c r="B6" s="113"/>
      <c r="C6" s="114"/>
      <c r="D6" s="109"/>
      <c r="E6" s="109"/>
      <c r="F6" s="109"/>
      <c r="G6" s="109"/>
      <c r="H6" s="114"/>
      <c r="I6" s="109"/>
      <c r="J6" s="115"/>
      <c r="K6" s="109"/>
      <c r="L6" s="109"/>
      <c r="M6" s="109"/>
      <c r="N6" s="116"/>
      <c r="O6" s="109"/>
      <c r="P6" s="109"/>
      <c r="Q6" s="109"/>
      <c r="R6" s="109"/>
      <c r="S6" s="112"/>
      <c r="T6" s="78"/>
    </row>
    <row r="7" spans="1:21" ht="15.6">
      <c r="A7" s="79"/>
      <c r="B7" s="117" t="s">
        <v>258</v>
      </c>
      <c r="C7" s="118"/>
      <c r="D7" s="109"/>
      <c r="E7" s="109"/>
      <c r="F7" s="109"/>
      <c r="G7" s="109"/>
      <c r="H7" s="118" t="s">
        <v>259</v>
      </c>
      <c r="I7" s="109"/>
      <c r="J7" s="115"/>
      <c r="K7" s="109"/>
      <c r="L7" s="109"/>
      <c r="M7" s="116"/>
      <c r="N7" s="118" t="s">
        <v>258</v>
      </c>
      <c r="O7" s="116"/>
      <c r="P7" s="109"/>
      <c r="Q7" s="109"/>
      <c r="R7" s="109"/>
      <c r="S7" s="119"/>
      <c r="T7" s="78"/>
    </row>
    <row r="8" spans="1:21" ht="15.6">
      <c r="A8" s="79"/>
      <c r="B8" s="113"/>
      <c r="C8" s="114"/>
      <c r="D8" s="109"/>
      <c r="E8" s="109"/>
      <c r="F8" s="109"/>
      <c r="G8" s="109"/>
      <c r="H8" s="109"/>
      <c r="I8" s="109"/>
      <c r="J8" s="115"/>
      <c r="K8" s="109"/>
      <c r="L8" s="109"/>
      <c r="M8" s="116"/>
      <c r="N8" s="109"/>
      <c r="O8" s="116"/>
      <c r="P8" s="109"/>
      <c r="Q8" s="109"/>
      <c r="R8" s="109"/>
      <c r="S8" s="119"/>
      <c r="T8" s="78"/>
    </row>
    <row r="9" spans="1:21" ht="15.6">
      <c r="A9" s="79"/>
      <c r="B9" s="113" t="s">
        <v>40</v>
      </c>
      <c r="C9" s="114"/>
      <c r="D9" s="109"/>
      <c r="E9" s="109"/>
      <c r="F9" s="109"/>
      <c r="G9" s="109"/>
      <c r="H9" s="120" t="s">
        <v>266</v>
      </c>
      <c r="I9" s="109"/>
      <c r="J9" s="115"/>
      <c r="K9" s="109"/>
      <c r="L9" s="109"/>
      <c r="M9" s="116"/>
      <c r="N9" s="116"/>
      <c r="O9" s="116"/>
      <c r="P9" s="109"/>
      <c r="Q9" s="109"/>
      <c r="R9" s="109"/>
      <c r="S9" s="119"/>
      <c r="T9" s="78"/>
    </row>
    <row r="10" spans="1:21" ht="15.6">
      <c r="A10" s="79"/>
      <c r="B10" s="113" t="s">
        <v>39</v>
      </c>
      <c r="C10" s="114"/>
      <c r="D10" s="109"/>
      <c r="E10" s="109"/>
      <c r="F10" s="109"/>
      <c r="G10" s="109"/>
      <c r="H10" s="116" t="s">
        <v>45</v>
      </c>
      <c r="I10" s="109"/>
      <c r="J10" s="115"/>
      <c r="K10" s="109"/>
      <c r="L10" s="109"/>
      <c r="M10" s="109"/>
      <c r="N10" s="116" t="s">
        <v>43</v>
      </c>
      <c r="O10" s="109"/>
      <c r="P10" s="109"/>
      <c r="Q10" s="109"/>
      <c r="R10" s="109"/>
      <c r="S10" s="119"/>
      <c r="T10" s="78"/>
    </row>
    <row r="11" spans="1:21" ht="15.6">
      <c r="A11" s="79"/>
      <c r="B11" s="113" t="s">
        <v>37</v>
      </c>
      <c r="C11" s="114"/>
      <c r="D11" s="109"/>
      <c r="E11" s="109"/>
      <c r="F11" s="109"/>
      <c r="G11" s="109"/>
      <c r="H11" s="116" t="s">
        <v>46</v>
      </c>
      <c r="I11" s="109"/>
      <c r="J11" s="115"/>
      <c r="K11" s="109"/>
      <c r="L11" s="109"/>
      <c r="M11" s="109"/>
      <c r="N11" s="109"/>
      <c r="O11" s="109"/>
      <c r="P11" s="109"/>
      <c r="Q11" s="109"/>
      <c r="R11" s="109"/>
      <c r="S11" s="119"/>
      <c r="T11" s="78"/>
    </row>
    <row r="12" spans="1:21" ht="15.6">
      <c r="A12" s="79"/>
      <c r="B12" s="113" t="s">
        <v>104</v>
      </c>
      <c r="C12" s="114"/>
      <c r="D12" s="109"/>
      <c r="E12" s="109"/>
      <c r="F12" s="109"/>
      <c r="G12" s="109"/>
      <c r="H12" s="116" t="s">
        <v>47</v>
      </c>
      <c r="I12" s="109"/>
      <c r="J12" s="115"/>
      <c r="K12" s="109"/>
      <c r="L12" s="109"/>
      <c r="M12" s="109"/>
      <c r="N12" s="118" t="s">
        <v>261</v>
      </c>
      <c r="O12" s="109"/>
      <c r="P12" s="109"/>
      <c r="Q12" s="109"/>
      <c r="R12" s="109"/>
      <c r="S12" s="119"/>
      <c r="T12" s="78"/>
    </row>
    <row r="13" spans="1:21" ht="15.6">
      <c r="A13" s="79"/>
      <c r="B13" s="113" t="s">
        <v>105</v>
      </c>
      <c r="C13" s="114"/>
      <c r="D13" s="109"/>
      <c r="E13" s="109"/>
      <c r="F13" s="109"/>
      <c r="G13" s="109"/>
      <c r="H13" s="116" t="s">
        <v>48</v>
      </c>
      <c r="I13" s="109"/>
      <c r="J13" s="115"/>
      <c r="K13" s="109"/>
      <c r="L13" s="109"/>
      <c r="M13" s="109"/>
      <c r="N13" s="116"/>
      <c r="O13" s="109"/>
      <c r="P13" s="109"/>
      <c r="Q13" s="109"/>
      <c r="R13" s="109"/>
      <c r="S13" s="119"/>
      <c r="T13" s="78"/>
    </row>
    <row r="14" spans="1:21" ht="15.6">
      <c r="A14" s="79"/>
      <c r="B14" s="113" t="s">
        <v>102</v>
      </c>
      <c r="C14" s="114"/>
      <c r="D14" s="109"/>
      <c r="E14" s="109"/>
      <c r="F14" s="109"/>
      <c r="G14" s="109"/>
      <c r="H14" s="116" t="s">
        <v>49</v>
      </c>
      <c r="I14" s="109"/>
      <c r="J14" s="115"/>
      <c r="K14" s="109"/>
      <c r="L14" s="109"/>
      <c r="M14" s="109"/>
      <c r="N14" s="116" t="s">
        <v>44</v>
      </c>
      <c r="O14" s="109"/>
      <c r="P14" s="109"/>
      <c r="Q14" s="109"/>
      <c r="R14" s="109"/>
      <c r="S14" s="119"/>
      <c r="T14" s="78"/>
    </row>
    <row r="15" spans="1:21" ht="15.6">
      <c r="A15" s="79"/>
      <c r="B15" s="113" t="s">
        <v>103</v>
      </c>
      <c r="C15" s="114"/>
      <c r="D15" s="109"/>
      <c r="E15" s="109"/>
      <c r="F15" s="109"/>
      <c r="G15" s="109"/>
      <c r="H15" s="116" t="s">
        <v>285</v>
      </c>
      <c r="I15" s="109"/>
      <c r="J15" s="115"/>
      <c r="K15" s="109"/>
      <c r="L15" s="109"/>
      <c r="M15" s="109"/>
      <c r="N15" s="109"/>
      <c r="O15" s="109"/>
      <c r="P15" s="109"/>
      <c r="Q15" s="109"/>
      <c r="R15" s="109"/>
      <c r="S15" s="119"/>
      <c r="T15" s="78"/>
    </row>
    <row r="16" spans="1:21" ht="15.6">
      <c r="A16" s="79"/>
      <c r="B16" s="113" t="s">
        <v>35</v>
      </c>
      <c r="C16" s="114"/>
      <c r="D16" s="109"/>
      <c r="E16" s="109"/>
      <c r="F16" s="109"/>
      <c r="G16" s="109"/>
      <c r="H16" s="116" t="s">
        <v>284</v>
      </c>
      <c r="I16" s="109"/>
      <c r="J16" s="115"/>
      <c r="K16" s="109"/>
      <c r="L16" s="109"/>
      <c r="M16" s="109"/>
      <c r="N16" s="118" t="s">
        <v>263</v>
      </c>
      <c r="O16" s="109"/>
      <c r="P16" s="109"/>
      <c r="Q16" s="109"/>
      <c r="R16" s="109"/>
      <c r="S16" s="119"/>
      <c r="T16" s="78"/>
    </row>
    <row r="17" spans="1:20" ht="15.6">
      <c r="A17" s="79"/>
      <c r="B17" s="113" t="s">
        <v>38</v>
      </c>
      <c r="C17" s="114"/>
      <c r="D17" s="109"/>
      <c r="E17" s="109"/>
      <c r="F17" s="109"/>
      <c r="G17" s="109"/>
      <c r="H17" s="116" t="s">
        <v>53</v>
      </c>
      <c r="I17" s="109"/>
      <c r="J17" s="115"/>
      <c r="K17" s="109"/>
      <c r="L17" s="109"/>
      <c r="M17" s="109"/>
      <c r="N17" s="109"/>
      <c r="O17" s="109"/>
      <c r="P17" s="109"/>
      <c r="Q17" s="109"/>
      <c r="R17" s="109"/>
      <c r="S17" s="119"/>
      <c r="T17" s="78"/>
    </row>
    <row r="18" spans="1:20" ht="15.6">
      <c r="A18" s="79"/>
      <c r="B18" s="113" t="s">
        <v>41</v>
      </c>
      <c r="C18" s="114"/>
      <c r="D18" s="109"/>
      <c r="E18" s="109"/>
      <c r="F18" s="109"/>
      <c r="G18" s="109"/>
      <c r="H18" s="116" t="s">
        <v>54</v>
      </c>
      <c r="I18" s="109"/>
      <c r="J18" s="115"/>
      <c r="K18" s="109"/>
      <c r="L18" s="109"/>
      <c r="M18" s="109"/>
      <c r="N18" s="116" t="s">
        <v>202</v>
      </c>
      <c r="O18" s="109"/>
      <c r="P18" s="109"/>
      <c r="Q18" s="109"/>
      <c r="R18" s="109"/>
      <c r="S18" s="119"/>
      <c r="T18" s="78"/>
    </row>
    <row r="19" spans="1:20" ht="15.6">
      <c r="A19" s="79"/>
      <c r="B19" s="113"/>
      <c r="C19" s="114"/>
      <c r="D19" s="109"/>
      <c r="E19" s="109"/>
      <c r="F19" s="109"/>
      <c r="G19" s="109"/>
      <c r="H19" s="116" t="s">
        <v>55</v>
      </c>
      <c r="I19" s="109"/>
      <c r="J19" s="115"/>
      <c r="K19" s="109"/>
      <c r="L19" s="109"/>
      <c r="M19" s="109"/>
      <c r="N19" s="116" t="s">
        <v>194</v>
      </c>
      <c r="O19" s="109"/>
      <c r="P19" s="109"/>
      <c r="Q19" s="109"/>
      <c r="R19" s="109"/>
      <c r="S19" s="119"/>
      <c r="T19" s="78"/>
    </row>
    <row r="20" spans="1:20" ht="15.6">
      <c r="A20" s="79"/>
      <c r="B20" s="260" t="s">
        <v>333</v>
      </c>
      <c r="C20" s="110"/>
      <c r="D20" s="109"/>
      <c r="E20" s="109"/>
      <c r="F20" s="109"/>
      <c r="G20" s="109"/>
      <c r="H20" s="116" t="s">
        <v>56</v>
      </c>
      <c r="I20" s="109"/>
      <c r="J20" s="115"/>
      <c r="K20" s="109"/>
      <c r="L20" s="109"/>
      <c r="M20" s="109"/>
      <c r="N20" s="116" t="s">
        <v>79</v>
      </c>
      <c r="O20" s="109"/>
      <c r="P20" s="109"/>
      <c r="Q20" s="109"/>
      <c r="R20" s="109"/>
      <c r="S20" s="119"/>
      <c r="T20" s="78"/>
    </row>
    <row r="21" spans="1:20" ht="15.6">
      <c r="A21" s="79"/>
      <c r="B21" s="108"/>
      <c r="C21" s="110"/>
      <c r="D21" s="109"/>
      <c r="E21" s="109"/>
      <c r="F21" s="109"/>
      <c r="G21" s="109"/>
      <c r="H21" s="116" t="s">
        <v>57</v>
      </c>
      <c r="I21" s="109"/>
      <c r="J21" s="115"/>
      <c r="K21" s="109"/>
      <c r="L21" s="109"/>
      <c r="M21" s="109"/>
      <c r="N21" s="116" t="s">
        <v>80</v>
      </c>
      <c r="O21" s="109"/>
      <c r="P21" s="109"/>
      <c r="Q21" s="109"/>
      <c r="R21" s="109"/>
      <c r="S21" s="119"/>
      <c r="T21" s="78"/>
    </row>
    <row r="22" spans="1:20" ht="15.6">
      <c r="A22" s="79"/>
      <c r="B22" s="113" t="str">
        <f>"Water: Non-households – under 50ML threshold"</f>
        <v>Water: Non-households – under 50ML threshold</v>
      </c>
      <c r="C22" s="114"/>
      <c r="D22" s="109"/>
      <c r="E22" s="109"/>
      <c r="F22" s="109"/>
      <c r="G22" s="109"/>
      <c r="H22" s="116" t="s">
        <v>58</v>
      </c>
      <c r="I22" s="109"/>
      <c r="J22" s="115"/>
      <c r="K22" s="109"/>
      <c r="L22" s="109"/>
      <c r="M22" s="109"/>
      <c r="N22" s="118"/>
      <c r="O22" s="109"/>
      <c r="P22" s="109"/>
      <c r="Q22" s="109"/>
      <c r="R22" s="109"/>
      <c r="S22" s="119"/>
      <c r="T22" s="78"/>
    </row>
    <row r="23" spans="1:20" ht="15.6">
      <c r="A23" s="79"/>
      <c r="B23" s="113" t="str">
        <f>"Water: Non-households – over 50ML threshold"</f>
        <v>Water: Non-households – over 50ML threshold</v>
      </c>
      <c r="C23" s="114"/>
      <c r="D23" s="109"/>
      <c r="E23" s="109"/>
      <c r="F23" s="109"/>
      <c r="G23" s="109"/>
      <c r="H23" s="116" t="s">
        <v>282</v>
      </c>
      <c r="I23" s="109"/>
      <c r="J23" s="115"/>
      <c r="K23" s="109"/>
      <c r="L23" s="109"/>
      <c r="M23" s="109"/>
      <c r="N23" s="118" t="s">
        <v>264</v>
      </c>
      <c r="O23" s="109"/>
      <c r="P23" s="109"/>
      <c r="Q23" s="109"/>
      <c r="R23" s="109"/>
      <c r="S23" s="119"/>
      <c r="T23" s="78"/>
    </row>
    <row r="24" spans="1:20" ht="15.6">
      <c r="A24" s="79"/>
      <c r="B24" s="113" t="str">
        <f>"Sewerage: Non-households – under 50ML threshold"</f>
        <v>Sewerage: Non-households – under 50ML threshold</v>
      </c>
      <c r="C24" s="114"/>
      <c r="D24" s="109"/>
      <c r="E24" s="109"/>
      <c r="F24" s="109"/>
      <c r="G24" s="109"/>
      <c r="H24" s="116" t="s">
        <v>283</v>
      </c>
      <c r="I24" s="109"/>
      <c r="J24" s="115"/>
      <c r="K24" s="109"/>
      <c r="L24" s="109"/>
      <c r="M24" s="109"/>
      <c r="N24" s="118"/>
      <c r="O24" s="109"/>
      <c r="P24" s="109"/>
      <c r="Q24" s="109"/>
      <c r="R24" s="109"/>
      <c r="S24" s="119"/>
      <c r="T24" s="78"/>
    </row>
    <row r="25" spans="1:20" ht="15.6">
      <c r="A25" s="79"/>
      <c r="B25" s="113" t="str">
        <f>"Sewerage: Non-households – over 50ML threshold"</f>
        <v>Sewerage: Non-households – over 50ML threshold</v>
      </c>
      <c r="C25" s="114"/>
      <c r="D25" s="109"/>
      <c r="E25" s="109"/>
      <c r="F25" s="109"/>
      <c r="G25" s="109"/>
      <c r="H25" s="109"/>
      <c r="I25" s="109"/>
      <c r="J25" s="115"/>
      <c r="K25" s="109"/>
      <c r="L25" s="109"/>
      <c r="M25" s="109"/>
      <c r="N25" s="116" t="s">
        <v>168</v>
      </c>
      <c r="O25" s="109"/>
      <c r="P25" s="109"/>
      <c r="Q25" s="109"/>
      <c r="R25" s="109"/>
      <c r="S25" s="119"/>
      <c r="T25" s="78"/>
    </row>
    <row r="26" spans="1:20" ht="15.6">
      <c r="A26" s="79"/>
      <c r="B26" s="113"/>
      <c r="C26" s="114"/>
      <c r="D26" s="109"/>
      <c r="E26" s="109"/>
      <c r="F26" s="109"/>
      <c r="G26" s="109"/>
      <c r="H26" s="120" t="s">
        <v>267</v>
      </c>
      <c r="I26" s="109"/>
      <c r="J26" s="115"/>
      <c r="K26" s="109"/>
      <c r="L26" s="109"/>
      <c r="M26" s="109"/>
      <c r="N26" s="116" t="s">
        <v>81</v>
      </c>
      <c r="O26" s="109"/>
      <c r="P26" s="109"/>
      <c r="Q26" s="109"/>
      <c r="R26" s="109"/>
      <c r="S26" s="119"/>
      <c r="T26" s="78"/>
    </row>
    <row r="27" spans="1:20" ht="15.6">
      <c r="A27" s="79"/>
      <c r="B27" s="113"/>
      <c r="C27" s="114"/>
      <c r="D27" s="109"/>
      <c r="E27" s="109"/>
      <c r="F27" s="109"/>
      <c r="G27" s="109"/>
      <c r="H27" s="116" t="s">
        <v>51</v>
      </c>
      <c r="I27" s="109"/>
      <c r="J27" s="115"/>
      <c r="K27" s="109"/>
      <c r="L27" s="109"/>
      <c r="M27" s="109"/>
      <c r="N27" s="118"/>
      <c r="O27" s="109"/>
      <c r="P27" s="109"/>
      <c r="Q27" s="109"/>
      <c r="R27" s="109"/>
      <c r="S27" s="119"/>
      <c r="T27" s="78"/>
    </row>
    <row r="28" spans="1:20" ht="15.6">
      <c r="A28" s="79"/>
      <c r="B28" s="113"/>
      <c r="C28" s="114"/>
      <c r="D28" s="109"/>
      <c r="E28" s="109"/>
      <c r="F28" s="109"/>
      <c r="G28" s="109"/>
      <c r="H28" s="116" t="s">
        <v>52</v>
      </c>
      <c r="I28" s="109"/>
      <c r="J28" s="115"/>
      <c r="K28" s="109"/>
      <c r="L28" s="109"/>
      <c r="M28" s="109"/>
      <c r="N28" s="118"/>
      <c r="O28" s="109"/>
      <c r="P28" s="109"/>
      <c r="Q28" s="109"/>
      <c r="R28" s="109"/>
      <c r="S28" s="119"/>
      <c r="T28" s="78"/>
    </row>
    <row r="29" spans="1:20" ht="15.6">
      <c r="A29" s="79"/>
      <c r="B29" s="113"/>
      <c r="C29" s="114"/>
      <c r="D29" s="109"/>
      <c r="E29" s="109"/>
      <c r="F29" s="109"/>
      <c r="G29" s="109"/>
      <c r="H29" s="116" t="s">
        <v>50</v>
      </c>
      <c r="I29" s="109"/>
      <c r="J29" s="115"/>
      <c r="K29" s="109"/>
      <c r="L29" s="109"/>
      <c r="M29" s="109"/>
      <c r="N29" s="118"/>
      <c r="O29" s="109"/>
      <c r="P29" s="109"/>
      <c r="Q29" s="109"/>
      <c r="R29" s="109"/>
      <c r="S29" s="119"/>
      <c r="T29" s="78"/>
    </row>
    <row r="30" spans="1:20" ht="15.6">
      <c r="A30" s="79"/>
      <c r="B30" s="113"/>
      <c r="C30" s="114"/>
      <c r="D30" s="109"/>
      <c r="E30" s="109"/>
      <c r="F30" s="109"/>
      <c r="G30" s="109"/>
      <c r="H30" s="116" t="s">
        <v>60</v>
      </c>
      <c r="I30" s="109"/>
      <c r="J30" s="115"/>
      <c r="K30" s="109"/>
      <c r="L30" s="109"/>
      <c r="M30" s="109"/>
      <c r="N30" s="118"/>
      <c r="O30" s="109"/>
      <c r="P30" s="109"/>
      <c r="Q30" s="109"/>
      <c r="R30" s="109"/>
      <c r="S30" s="119"/>
      <c r="T30" s="78"/>
    </row>
    <row r="31" spans="1:20" ht="15.6">
      <c r="A31" s="79"/>
      <c r="B31" s="113"/>
      <c r="C31" s="114"/>
      <c r="D31" s="109"/>
      <c r="E31" s="109"/>
      <c r="F31" s="109"/>
      <c r="G31" s="109"/>
      <c r="H31" s="116" t="s">
        <v>61</v>
      </c>
      <c r="I31" s="109"/>
      <c r="J31" s="115"/>
      <c r="K31" s="109"/>
      <c r="L31" s="109"/>
      <c r="M31" s="109"/>
      <c r="N31" s="118"/>
      <c r="O31" s="109"/>
      <c r="P31" s="109"/>
      <c r="Q31" s="109"/>
      <c r="R31" s="109"/>
      <c r="S31" s="119"/>
      <c r="T31" s="78"/>
    </row>
    <row r="32" spans="1:20" ht="15.6">
      <c r="A32" s="79"/>
      <c r="B32" s="113"/>
      <c r="C32" s="114"/>
      <c r="D32" s="109"/>
      <c r="E32" s="109"/>
      <c r="F32" s="109"/>
      <c r="G32" s="109"/>
      <c r="H32" s="116" t="s">
        <v>59</v>
      </c>
      <c r="I32" s="109"/>
      <c r="J32" s="115"/>
      <c r="K32" s="109"/>
      <c r="L32" s="109"/>
      <c r="M32" s="109"/>
      <c r="N32" s="118"/>
      <c r="O32" s="109"/>
      <c r="P32" s="109"/>
      <c r="Q32" s="109"/>
      <c r="R32" s="109"/>
      <c r="S32" s="119"/>
      <c r="T32" s="78"/>
    </row>
    <row r="33" spans="1:20" ht="22.8">
      <c r="A33" s="55"/>
      <c r="B33" s="121"/>
      <c r="C33" s="122"/>
      <c r="D33" s="122"/>
      <c r="E33" s="122"/>
      <c r="F33" s="122"/>
      <c r="G33" s="122"/>
      <c r="H33" s="122"/>
      <c r="I33" s="122"/>
      <c r="J33" s="122"/>
      <c r="K33" s="122"/>
      <c r="L33" s="122"/>
      <c r="M33" s="122"/>
      <c r="N33" s="122"/>
      <c r="O33" s="122"/>
      <c r="P33" s="122"/>
      <c r="Q33" s="122"/>
      <c r="R33" s="122"/>
      <c r="S33" s="123"/>
      <c r="T33" s="74"/>
    </row>
    <row r="34" spans="1:20" ht="22.8">
      <c r="A34" s="55"/>
      <c r="B34" s="73"/>
      <c r="C34" s="73"/>
      <c r="D34" s="55"/>
      <c r="E34" s="55"/>
      <c r="F34" s="55"/>
      <c r="G34" s="55"/>
      <c r="H34" s="55"/>
      <c r="I34" s="55"/>
      <c r="J34" s="55"/>
      <c r="K34" s="55"/>
      <c r="L34" s="55"/>
      <c r="M34" s="55"/>
      <c r="N34" s="55"/>
      <c r="O34" s="55"/>
      <c r="P34" s="55"/>
      <c r="Q34" s="55"/>
      <c r="R34" s="55"/>
      <c r="S34" s="55"/>
      <c r="T34" s="55"/>
    </row>
    <row r="35" spans="1:20" ht="22.8">
      <c r="A35" s="55"/>
      <c r="B35" s="85" t="s">
        <v>262</v>
      </c>
      <c r="C35" s="233"/>
      <c r="D35" s="72"/>
      <c r="E35" s="72"/>
      <c r="F35" s="72"/>
      <c r="G35" s="72"/>
      <c r="H35" s="72"/>
      <c r="I35" s="72"/>
      <c r="J35" s="72"/>
      <c r="K35" s="72"/>
      <c r="L35" s="72"/>
      <c r="M35" s="72"/>
      <c r="N35" s="72"/>
      <c r="O35" s="72"/>
      <c r="P35" s="72"/>
      <c r="Q35" s="72"/>
      <c r="R35" s="72"/>
      <c r="S35" s="71"/>
      <c r="T35" s="54"/>
    </row>
    <row r="36" spans="1:20" ht="22.8">
      <c r="A36" s="55"/>
      <c r="B36" s="231"/>
      <c r="C36" s="234"/>
      <c r="D36" s="69"/>
      <c r="E36" s="69"/>
      <c r="F36" s="69"/>
      <c r="G36" s="69"/>
      <c r="H36" s="69"/>
      <c r="I36" s="69"/>
      <c r="J36" s="69"/>
      <c r="K36" s="69"/>
      <c r="L36" s="69"/>
      <c r="M36" s="69"/>
      <c r="N36" s="69"/>
      <c r="O36" s="69"/>
      <c r="P36" s="69"/>
      <c r="Q36" s="69"/>
      <c r="R36" s="69"/>
      <c r="S36" s="68"/>
      <c r="T36" s="54"/>
    </row>
    <row r="37" spans="1:20" ht="22.8">
      <c r="A37" s="55"/>
      <c r="B37" s="231"/>
      <c r="C37" s="234"/>
      <c r="D37" s="69"/>
      <c r="E37" s="69"/>
      <c r="F37" s="69"/>
      <c r="G37" s="69"/>
      <c r="H37" s="69"/>
      <c r="I37" s="69"/>
      <c r="J37" s="69"/>
      <c r="K37" s="69"/>
      <c r="L37" s="69"/>
      <c r="M37" s="69"/>
      <c r="N37" s="69"/>
      <c r="O37" s="69"/>
      <c r="P37" s="69"/>
      <c r="Q37" s="69"/>
      <c r="R37" s="69"/>
      <c r="S37" s="68"/>
      <c r="T37" s="54"/>
    </row>
    <row r="38" spans="1:20" ht="22.8">
      <c r="A38" s="55"/>
      <c r="B38" s="231"/>
      <c r="C38" s="234"/>
      <c r="D38" s="69"/>
      <c r="E38" s="69"/>
      <c r="F38" s="69"/>
      <c r="G38" s="69"/>
      <c r="H38" s="69"/>
      <c r="I38" s="69"/>
      <c r="J38" s="69"/>
      <c r="K38" s="69"/>
      <c r="L38" s="69"/>
      <c r="M38" s="69"/>
      <c r="N38" s="69"/>
      <c r="O38" s="69"/>
      <c r="P38" s="69"/>
      <c r="Q38" s="69"/>
      <c r="R38" s="69"/>
      <c r="S38" s="68"/>
      <c r="T38" s="54"/>
    </row>
    <row r="39" spans="1:20" ht="22.8">
      <c r="A39" s="55"/>
      <c r="B39" s="231"/>
      <c r="C39" s="234"/>
      <c r="D39" s="69"/>
      <c r="E39" s="69"/>
      <c r="F39" s="69"/>
      <c r="G39" s="69"/>
      <c r="H39" s="324" t="s">
        <v>280</v>
      </c>
      <c r="I39" s="325"/>
      <c r="J39" s="69"/>
      <c r="K39" s="69"/>
      <c r="L39" s="69"/>
      <c r="M39" s="323" t="s">
        <v>281</v>
      </c>
      <c r="N39" s="323"/>
      <c r="O39" s="69"/>
      <c r="P39" s="69"/>
      <c r="Q39" s="69"/>
      <c r="R39" s="69"/>
      <c r="S39" s="68"/>
      <c r="T39" s="54"/>
    </row>
    <row r="40" spans="1:20" ht="23.25" customHeight="1">
      <c r="A40" s="55"/>
      <c r="B40" s="231"/>
      <c r="C40" s="234"/>
      <c r="D40" s="69"/>
      <c r="E40" s="69"/>
      <c r="F40" s="69"/>
      <c r="G40" s="69"/>
      <c r="H40" s="325"/>
      <c r="I40" s="325"/>
      <c r="J40" s="69"/>
      <c r="K40" s="249"/>
      <c r="L40" s="249"/>
      <c r="M40" s="323"/>
      <c r="N40" s="323"/>
      <c r="O40" s="69"/>
      <c r="P40" s="69"/>
      <c r="Q40" s="249"/>
      <c r="R40" s="249"/>
      <c r="S40" s="68"/>
      <c r="T40" s="54"/>
    </row>
    <row r="41" spans="1:20" ht="22.8">
      <c r="A41" s="55"/>
      <c r="B41" s="231"/>
      <c r="C41" s="234"/>
      <c r="D41" s="69"/>
      <c r="E41" s="69"/>
      <c r="F41" s="69"/>
      <c r="G41" s="69"/>
      <c r="H41" s="69"/>
      <c r="I41" s="69"/>
      <c r="J41" s="69"/>
      <c r="K41" s="250"/>
      <c r="L41" s="249"/>
      <c r="M41" s="249"/>
      <c r="N41" s="69"/>
      <c r="O41" s="69"/>
      <c r="P41" s="69"/>
      <c r="Q41" s="249"/>
      <c r="R41" s="249"/>
      <c r="S41" s="68"/>
      <c r="T41" s="54"/>
    </row>
    <row r="42" spans="1:20" ht="22.8">
      <c r="A42" s="55"/>
      <c r="B42" s="231"/>
      <c r="C42" s="234"/>
      <c r="D42" s="69"/>
      <c r="E42" s="69"/>
      <c r="F42" s="69"/>
      <c r="G42" s="69"/>
      <c r="H42" s="69"/>
      <c r="I42" s="69"/>
      <c r="J42" s="69"/>
      <c r="K42" s="69"/>
      <c r="L42" s="69"/>
      <c r="M42" s="69"/>
      <c r="N42" s="69"/>
      <c r="O42" s="69"/>
      <c r="P42" s="69"/>
      <c r="Q42" s="69"/>
      <c r="R42" s="69"/>
      <c r="S42" s="68"/>
      <c r="T42" s="54"/>
    </row>
    <row r="43" spans="1:20" ht="22.8">
      <c r="A43" s="55"/>
      <c r="B43" s="231"/>
      <c r="C43" s="234"/>
      <c r="D43" s="69"/>
      <c r="E43" s="69"/>
      <c r="F43" s="69"/>
      <c r="G43" s="69"/>
      <c r="H43" s="69"/>
      <c r="I43" s="69"/>
      <c r="J43" s="69"/>
      <c r="K43" s="69"/>
      <c r="L43" s="69"/>
      <c r="M43" s="69"/>
      <c r="N43" s="69"/>
      <c r="O43" s="69"/>
      <c r="P43" s="69"/>
      <c r="Q43" s="69"/>
      <c r="R43" s="69"/>
      <c r="S43" s="68"/>
      <c r="T43" s="54"/>
    </row>
    <row r="44" spans="1:20" ht="22.8">
      <c r="A44" s="55"/>
      <c r="B44" s="231"/>
      <c r="C44" s="236"/>
      <c r="D44" s="237"/>
      <c r="E44" s="237"/>
      <c r="F44" s="237"/>
      <c r="G44" s="237"/>
      <c r="H44" s="237"/>
      <c r="I44" s="237"/>
      <c r="J44" s="237"/>
      <c r="K44" s="237"/>
      <c r="L44" s="237"/>
      <c r="M44" s="237"/>
      <c r="N44" s="237"/>
      <c r="O44" s="237"/>
      <c r="P44" s="237"/>
      <c r="Q44" s="237"/>
      <c r="R44" s="238"/>
      <c r="S44" s="68"/>
      <c r="T44" s="54"/>
    </row>
    <row r="45" spans="1:20" ht="22.8">
      <c r="A45" s="55"/>
      <c r="B45" s="231"/>
      <c r="C45" s="239"/>
      <c r="D45" s="243" t="s">
        <v>279</v>
      </c>
      <c r="E45" s="240"/>
      <c r="F45" s="240"/>
      <c r="G45" s="240"/>
      <c r="H45" s="240"/>
      <c r="I45" s="240"/>
      <c r="J45" s="240"/>
      <c r="K45" s="240"/>
      <c r="L45" s="240"/>
      <c r="M45" s="240"/>
      <c r="N45" s="240"/>
      <c r="O45" s="240"/>
      <c r="P45" s="240"/>
      <c r="Q45" s="240"/>
      <c r="R45" s="241"/>
      <c r="S45" s="68"/>
      <c r="T45" s="54"/>
    </row>
    <row r="46" spans="1:20" ht="22.8">
      <c r="A46" s="55"/>
      <c r="B46" s="231"/>
      <c r="C46" s="239"/>
      <c r="D46" s="240"/>
      <c r="E46" s="240"/>
      <c r="F46" s="240"/>
      <c r="G46" s="240"/>
      <c r="H46" s="240"/>
      <c r="I46" s="240"/>
      <c r="J46" s="240"/>
      <c r="K46" s="240"/>
      <c r="L46" s="240"/>
      <c r="M46" s="240"/>
      <c r="N46" s="240"/>
      <c r="O46" s="240"/>
      <c r="P46" s="240"/>
      <c r="Q46" s="240"/>
      <c r="R46" s="241"/>
      <c r="S46" s="68"/>
      <c r="T46" s="54"/>
    </row>
    <row r="47" spans="1:20" ht="22.8">
      <c r="A47" s="55"/>
      <c r="B47" s="70"/>
      <c r="C47" s="242"/>
      <c r="D47" s="240"/>
      <c r="E47" s="240"/>
      <c r="F47" s="240"/>
      <c r="G47" s="240"/>
      <c r="H47" s="240"/>
      <c r="I47" s="240"/>
      <c r="J47" s="240"/>
      <c r="K47" s="240"/>
      <c r="L47" s="240"/>
      <c r="M47" s="240"/>
      <c r="N47" s="240"/>
      <c r="O47" s="240"/>
      <c r="P47" s="240"/>
      <c r="Q47" s="240"/>
      <c r="R47" s="241"/>
      <c r="S47" s="68"/>
      <c r="T47" s="54"/>
    </row>
    <row r="48" spans="1:20" ht="22.8">
      <c r="A48" s="55"/>
      <c r="B48" s="70"/>
      <c r="C48" s="242"/>
      <c r="D48" s="240"/>
      <c r="E48" s="240"/>
      <c r="F48" s="240"/>
      <c r="G48" s="240"/>
      <c r="H48" s="240"/>
      <c r="I48" s="240"/>
      <c r="J48" s="240"/>
      <c r="K48" s="240"/>
      <c r="L48" s="240"/>
      <c r="M48" s="240"/>
      <c r="N48" s="240"/>
      <c r="O48" s="240"/>
      <c r="P48" s="240"/>
      <c r="Q48" s="240"/>
      <c r="R48" s="241"/>
      <c r="S48" s="68"/>
      <c r="T48" s="54"/>
    </row>
    <row r="49" spans="1:20" ht="22.8">
      <c r="A49" s="55"/>
      <c r="B49" s="70"/>
      <c r="C49" s="242"/>
      <c r="D49" s="240"/>
      <c r="E49" s="240"/>
      <c r="F49" s="240"/>
      <c r="G49" s="240"/>
      <c r="H49" s="240"/>
      <c r="I49" s="240"/>
      <c r="J49" s="240"/>
      <c r="K49" s="240"/>
      <c r="L49" s="240"/>
      <c r="M49" s="240"/>
      <c r="N49" s="240"/>
      <c r="O49" s="240"/>
      <c r="P49" s="240"/>
      <c r="Q49" s="240"/>
      <c r="R49" s="241"/>
      <c r="S49" s="68"/>
      <c r="T49" s="54"/>
    </row>
    <row r="50" spans="1:20" ht="22.8">
      <c r="A50" s="55"/>
      <c r="B50" s="70"/>
      <c r="C50" s="242"/>
      <c r="D50" s="240"/>
      <c r="E50" s="240"/>
      <c r="F50" s="240"/>
      <c r="G50" s="240"/>
      <c r="H50" s="240"/>
      <c r="I50" s="240"/>
      <c r="J50" s="240"/>
      <c r="K50" s="240"/>
      <c r="L50" s="240"/>
      <c r="M50" s="240"/>
      <c r="N50" s="240"/>
      <c r="O50" s="240"/>
      <c r="P50" s="240"/>
      <c r="Q50" s="240"/>
      <c r="R50" s="241"/>
      <c r="S50" s="68"/>
      <c r="T50" s="54"/>
    </row>
    <row r="51" spans="1:20" ht="22.8">
      <c r="A51" s="55"/>
      <c r="B51" s="70"/>
      <c r="C51" s="242"/>
      <c r="D51" s="240"/>
      <c r="E51" s="240"/>
      <c r="F51" s="240"/>
      <c r="G51" s="240"/>
      <c r="H51" s="240"/>
      <c r="I51" s="240"/>
      <c r="J51" s="240"/>
      <c r="K51" s="240"/>
      <c r="L51" s="240"/>
      <c r="M51" s="240"/>
      <c r="N51" s="240"/>
      <c r="O51" s="240"/>
      <c r="P51" s="240"/>
      <c r="Q51" s="240"/>
      <c r="R51" s="241"/>
      <c r="S51" s="68"/>
      <c r="T51" s="54"/>
    </row>
    <row r="52" spans="1:20" ht="22.8">
      <c r="A52" s="55"/>
      <c r="B52" s="70"/>
      <c r="C52" s="242"/>
      <c r="D52" s="240"/>
      <c r="E52" s="240"/>
      <c r="F52" s="240"/>
      <c r="G52" s="240"/>
      <c r="H52" s="240"/>
      <c r="I52" s="240"/>
      <c r="J52" s="240"/>
      <c r="K52" s="240"/>
      <c r="L52" s="240"/>
      <c r="M52" s="240"/>
      <c r="N52" s="240"/>
      <c r="O52" s="240"/>
      <c r="P52" s="240"/>
      <c r="Q52" s="240"/>
      <c r="R52" s="241"/>
      <c r="S52" s="68"/>
      <c r="T52" s="54"/>
    </row>
    <row r="53" spans="1:20" ht="22.8">
      <c r="A53" s="55"/>
      <c r="B53" s="70"/>
      <c r="C53" s="242"/>
      <c r="D53" s="240"/>
      <c r="E53" s="240"/>
      <c r="F53" s="240"/>
      <c r="G53" s="240"/>
      <c r="H53" s="240"/>
      <c r="I53" s="240"/>
      <c r="J53" s="240"/>
      <c r="K53" s="240"/>
      <c r="L53" s="240"/>
      <c r="M53" s="240"/>
      <c r="N53" s="240"/>
      <c r="O53" s="240"/>
      <c r="P53" s="240"/>
      <c r="Q53" s="240"/>
      <c r="R53" s="241"/>
      <c r="S53" s="68"/>
      <c r="T53" s="54"/>
    </row>
    <row r="54" spans="1:20" ht="22.8">
      <c r="A54" s="55"/>
      <c r="B54" s="70"/>
      <c r="C54" s="242"/>
      <c r="D54" s="240"/>
      <c r="E54" s="240"/>
      <c r="F54" s="240"/>
      <c r="G54" s="240"/>
      <c r="H54" s="240"/>
      <c r="I54" s="240"/>
      <c r="J54" s="240"/>
      <c r="K54" s="240"/>
      <c r="L54" s="240"/>
      <c r="M54" s="240"/>
      <c r="N54" s="240"/>
      <c r="O54" s="240"/>
      <c r="P54" s="240"/>
      <c r="Q54" s="240"/>
      <c r="R54" s="241"/>
      <c r="S54" s="68"/>
      <c r="T54" s="54"/>
    </row>
    <row r="55" spans="1:20" ht="22.8">
      <c r="A55" s="55"/>
      <c r="B55" s="70"/>
      <c r="C55" s="242"/>
      <c r="D55" s="240"/>
      <c r="E55" s="240"/>
      <c r="F55" s="240"/>
      <c r="G55" s="240"/>
      <c r="H55" s="240"/>
      <c r="I55" s="240"/>
      <c r="J55" s="240"/>
      <c r="K55" s="240"/>
      <c r="L55" s="240"/>
      <c r="M55" s="240"/>
      <c r="N55" s="240"/>
      <c r="O55" s="240"/>
      <c r="P55" s="240"/>
      <c r="Q55" s="240"/>
      <c r="R55" s="241"/>
      <c r="S55" s="68"/>
      <c r="T55" s="54"/>
    </row>
    <row r="56" spans="1:20" ht="22.8">
      <c r="A56" s="55"/>
      <c r="B56" s="70"/>
      <c r="C56" s="242"/>
      <c r="D56" s="240"/>
      <c r="E56" s="240"/>
      <c r="F56" s="240"/>
      <c r="G56" s="240"/>
      <c r="H56" s="240"/>
      <c r="I56" s="240"/>
      <c r="J56" s="240"/>
      <c r="K56" s="240"/>
      <c r="L56" s="240"/>
      <c r="M56" s="240"/>
      <c r="N56" s="240"/>
      <c r="O56" s="240"/>
      <c r="P56" s="240"/>
      <c r="Q56" s="240"/>
      <c r="R56" s="241"/>
      <c r="S56" s="68"/>
      <c r="T56" s="54"/>
    </row>
    <row r="57" spans="1:20" ht="22.8">
      <c r="A57" s="55"/>
      <c r="B57" s="70"/>
      <c r="C57" s="242"/>
      <c r="D57" s="240" t="s">
        <v>277</v>
      </c>
      <c r="E57" s="240"/>
      <c r="F57" s="240"/>
      <c r="G57" s="240"/>
      <c r="H57" s="240"/>
      <c r="I57" s="240"/>
      <c r="J57" s="243" t="s">
        <v>278</v>
      </c>
      <c r="K57" s="240"/>
      <c r="L57" s="244" t="s">
        <v>278</v>
      </c>
      <c r="M57" s="240"/>
      <c r="N57" s="240"/>
      <c r="O57" s="240"/>
      <c r="P57" s="240"/>
      <c r="Q57" s="244" t="s">
        <v>277</v>
      </c>
      <c r="R57" s="245"/>
      <c r="S57" s="68"/>
      <c r="T57" s="54"/>
    </row>
    <row r="58" spans="1:20" ht="22.8">
      <c r="A58" s="55"/>
      <c r="B58" s="70"/>
      <c r="C58" s="242"/>
      <c r="D58" s="240"/>
      <c r="E58" s="240"/>
      <c r="F58" s="240"/>
      <c r="G58" s="240"/>
      <c r="H58" s="240"/>
      <c r="I58" s="240"/>
      <c r="J58" s="240"/>
      <c r="K58" s="240"/>
      <c r="L58" s="240"/>
      <c r="M58" s="240"/>
      <c r="N58" s="240"/>
      <c r="O58" s="240"/>
      <c r="P58" s="240"/>
      <c r="Q58" s="240"/>
      <c r="R58" s="241"/>
      <c r="S58" s="68"/>
      <c r="T58" s="54"/>
    </row>
    <row r="59" spans="1:20" ht="22.8">
      <c r="A59" s="55"/>
      <c r="B59" s="70"/>
      <c r="C59" s="242"/>
      <c r="D59" s="240"/>
      <c r="E59" s="240"/>
      <c r="F59" s="240"/>
      <c r="G59" s="240"/>
      <c r="H59" s="240"/>
      <c r="I59" s="240"/>
      <c r="J59" s="240"/>
      <c r="K59" s="240"/>
      <c r="L59" s="240"/>
      <c r="M59" s="240"/>
      <c r="N59" s="240"/>
      <c r="O59" s="240"/>
      <c r="P59" s="240"/>
      <c r="Q59" s="240"/>
      <c r="R59" s="241"/>
      <c r="S59" s="68"/>
      <c r="T59" s="54"/>
    </row>
    <row r="60" spans="1:20" ht="22.8">
      <c r="A60" s="55"/>
      <c r="B60" s="70"/>
      <c r="C60" s="242"/>
      <c r="D60" s="240"/>
      <c r="E60" s="240"/>
      <c r="F60" s="240"/>
      <c r="G60" s="240"/>
      <c r="H60" s="240"/>
      <c r="I60" s="240"/>
      <c r="J60" s="240"/>
      <c r="K60" s="240"/>
      <c r="L60" s="240"/>
      <c r="M60" s="240"/>
      <c r="N60" s="240"/>
      <c r="O60" s="240"/>
      <c r="P60" s="240"/>
      <c r="Q60" s="240"/>
      <c r="R60" s="241"/>
      <c r="S60" s="68"/>
      <c r="T60" s="54"/>
    </row>
    <row r="61" spans="1:20" ht="22.8">
      <c r="A61" s="55"/>
      <c r="B61" s="70"/>
      <c r="C61" s="242"/>
      <c r="D61" s="240"/>
      <c r="E61" s="240"/>
      <c r="F61" s="240"/>
      <c r="G61" s="240"/>
      <c r="H61" s="240"/>
      <c r="I61" s="240"/>
      <c r="J61" s="240"/>
      <c r="K61" s="240"/>
      <c r="L61" s="240"/>
      <c r="M61" s="240"/>
      <c r="N61" s="240"/>
      <c r="O61" s="240"/>
      <c r="P61" s="240"/>
      <c r="Q61" s="240"/>
      <c r="R61" s="241"/>
      <c r="S61" s="68"/>
      <c r="T61" s="54"/>
    </row>
    <row r="62" spans="1:20" ht="22.8">
      <c r="A62" s="55"/>
      <c r="B62" s="70"/>
      <c r="C62" s="242"/>
      <c r="D62" s="240"/>
      <c r="E62" s="240"/>
      <c r="F62" s="240"/>
      <c r="G62" s="240"/>
      <c r="H62" s="240"/>
      <c r="I62" s="240"/>
      <c r="J62" s="240"/>
      <c r="K62" s="240"/>
      <c r="L62" s="240"/>
      <c r="M62" s="240"/>
      <c r="N62" s="240"/>
      <c r="O62" s="240"/>
      <c r="P62" s="240"/>
      <c r="Q62" s="240"/>
      <c r="R62" s="241"/>
      <c r="S62" s="68"/>
      <c r="T62" s="54"/>
    </row>
    <row r="63" spans="1:20" ht="22.8">
      <c r="A63" s="55"/>
      <c r="B63" s="70"/>
      <c r="C63" s="242"/>
      <c r="D63" s="240"/>
      <c r="E63" s="240"/>
      <c r="F63" s="240"/>
      <c r="G63" s="240"/>
      <c r="H63" s="240"/>
      <c r="I63" s="240"/>
      <c r="J63" s="240"/>
      <c r="K63" s="240"/>
      <c r="L63" s="240"/>
      <c r="M63" s="240"/>
      <c r="N63" s="240"/>
      <c r="O63" s="240"/>
      <c r="P63" s="240"/>
      <c r="Q63" s="240"/>
      <c r="R63" s="241"/>
      <c r="S63" s="68"/>
      <c r="T63" s="54"/>
    </row>
    <row r="64" spans="1:20" ht="22.8">
      <c r="A64" s="55"/>
      <c r="B64" s="70"/>
      <c r="C64" s="242"/>
      <c r="D64" s="240"/>
      <c r="E64" s="240"/>
      <c r="F64" s="240"/>
      <c r="G64" s="240"/>
      <c r="H64" s="240"/>
      <c r="I64" s="240"/>
      <c r="J64" s="240"/>
      <c r="K64" s="240"/>
      <c r="L64" s="240"/>
      <c r="M64" s="240"/>
      <c r="N64" s="240"/>
      <c r="O64" s="240"/>
      <c r="P64" s="240"/>
      <c r="Q64" s="240"/>
      <c r="R64" s="241"/>
      <c r="S64" s="68"/>
      <c r="T64" s="54"/>
    </row>
    <row r="65" spans="1:20" ht="22.8">
      <c r="A65" s="55"/>
      <c r="B65" s="70"/>
      <c r="C65" s="242"/>
      <c r="D65" s="240"/>
      <c r="E65" s="240"/>
      <c r="F65" s="240"/>
      <c r="G65" s="240"/>
      <c r="H65" s="240"/>
      <c r="I65" s="240"/>
      <c r="J65" s="240"/>
      <c r="K65" s="240"/>
      <c r="L65" s="240"/>
      <c r="M65" s="240"/>
      <c r="N65" s="240"/>
      <c r="O65" s="240"/>
      <c r="P65" s="240"/>
      <c r="Q65" s="240"/>
      <c r="R65" s="241"/>
      <c r="S65" s="68"/>
      <c r="T65" s="54"/>
    </row>
    <row r="66" spans="1:20" ht="22.8">
      <c r="A66" s="55"/>
      <c r="B66" s="70"/>
      <c r="C66" s="242"/>
      <c r="D66" s="240"/>
      <c r="E66" s="240"/>
      <c r="F66" s="240"/>
      <c r="G66" s="240"/>
      <c r="H66" s="240"/>
      <c r="I66" s="240"/>
      <c r="J66" s="240"/>
      <c r="K66" s="240"/>
      <c r="L66" s="240"/>
      <c r="M66" s="240"/>
      <c r="N66" s="240"/>
      <c r="O66" s="240"/>
      <c r="P66" s="240"/>
      <c r="Q66" s="240"/>
      <c r="R66" s="241"/>
      <c r="S66" s="68"/>
      <c r="T66" s="54"/>
    </row>
    <row r="67" spans="1:20" ht="22.8">
      <c r="A67" s="55"/>
      <c r="B67" s="70"/>
      <c r="C67" s="242"/>
      <c r="D67" s="240"/>
      <c r="E67" s="240"/>
      <c r="F67" s="240"/>
      <c r="G67" s="240"/>
      <c r="H67" s="240"/>
      <c r="I67" s="240"/>
      <c r="J67" s="240"/>
      <c r="K67" s="240"/>
      <c r="L67" s="240"/>
      <c r="M67" s="240"/>
      <c r="N67" s="240"/>
      <c r="O67" s="240"/>
      <c r="P67" s="240"/>
      <c r="Q67" s="240"/>
      <c r="R67" s="241"/>
      <c r="S67" s="68"/>
      <c r="T67" s="54"/>
    </row>
    <row r="68" spans="1:20" ht="22.8">
      <c r="A68" s="55"/>
      <c r="B68" s="70"/>
      <c r="C68" s="242"/>
      <c r="D68" s="240"/>
      <c r="E68" s="240"/>
      <c r="F68" s="240"/>
      <c r="G68" s="240"/>
      <c r="H68" s="240"/>
      <c r="I68" s="240"/>
      <c r="J68" s="240"/>
      <c r="K68" s="240"/>
      <c r="L68" s="240"/>
      <c r="M68" s="240"/>
      <c r="N68" s="240"/>
      <c r="O68" s="240"/>
      <c r="P68" s="240"/>
      <c r="Q68" s="240"/>
      <c r="R68" s="241"/>
      <c r="S68" s="68"/>
      <c r="T68" s="54"/>
    </row>
    <row r="69" spans="1:20" ht="22.8">
      <c r="A69" s="55"/>
      <c r="B69" s="70"/>
      <c r="C69" s="242"/>
      <c r="D69" s="240"/>
      <c r="E69" s="240"/>
      <c r="F69" s="240"/>
      <c r="G69" s="240"/>
      <c r="H69" s="240"/>
      <c r="I69" s="240"/>
      <c r="J69" s="240"/>
      <c r="K69" s="240"/>
      <c r="L69" s="240"/>
      <c r="M69" s="240"/>
      <c r="N69" s="240"/>
      <c r="O69" s="240"/>
      <c r="P69" s="240"/>
      <c r="Q69" s="240"/>
      <c r="R69" s="241"/>
      <c r="S69" s="68"/>
      <c r="T69" s="54"/>
    </row>
    <row r="70" spans="1:20" ht="22.8">
      <c r="A70" s="55"/>
      <c r="B70" s="70"/>
      <c r="C70" s="242"/>
      <c r="D70" s="240"/>
      <c r="E70" s="240"/>
      <c r="F70" s="240"/>
      <c r="G70" s="240"/>
      <c r="H70" s="240"/>
      <c r="I70" s="240"/>
      <c r="J70" s="240"/>
      <c r="K70" s="240"/>
      <c r="L70" s="240"/>
      <c r="M70" s="240"/>
      <c r="N70" s="240"/>
      <c r="O70" s="240"/>
      <c r="P70" s="240"/>
      <c r="Q70" s="240"/>
      <c r="R70" s="241"/>
      <c r="S70" s="68"/>
      <c r="T70" s="54"/>
    </row>
    <row r="71" spans="1:20" ht="22.8">
      <c r="A71" s="55"/>
      <c r="B71" s="70"/>
      <c r="C71" s="242"/>
      <c r="D71" s="240"/>
      <c r="E71" s="240"/>
      <c r="F71" s="240"/>
      <c r="G71" s="240"/>
      <c r="H71" s="240"/>
      <c r="I71" s="240"/>
      <c r="J71" s="240"/>
      <c r="K71" s="240"/>
      <c r="L71" s="240"/>
      <c r="M71" s="240"/>
      <c r="N71" s="240"/>
      <c r="O71" s="240"/>
      <c r="P71" s="240"/>
      <c r="Q71" s="240"/>
      <c r="R71" s="241"/>
      <c r="S71" s="68"/>
      <c r="T71" s="54"/>
    </row>
    <row r="72" spans="1:20" ht="22.8">
      <c r="A72" s="55"/>
      <c r="B72" s="70"/>
      <c r="C72" s="242"/>
      <c r="D72" s="240"/>
      <c r="E72" s="240"/>
      <c r="F72" s="240"/>
      <c r="G72" s="240"/>
      <c r="H72" s="240"/>
      <c r="I72" s="240"/>
      <c r="J72" s="240"/>
      <c r="K72" s="240"/>
      <c r="L72" s="240"/>
      <c r="M72" s="240"/>
      <c r="N72" s="240"/>
      <c r="O72" s="240"/>
      <c r="P72" s="240"/>
      <c r="Q72" s="240"/>
      <c r="R72" s="241"/>
      <c r="S72" s="68"/>
      <c r="T72" s="54"/>
    </row>
    <row r="73" spans="1:20" ht="22.8">
      <c r="A73" s="55"/>
      <c r="B73" s="70"/>
      <c r="C73" s="242"/>
      <c r="D73" s="240"/>
      <c r="E73" s="240"/>
      <c r="F73" s="240"/>
      <c r="G73" s="240"/>
      <c r="H73" s="240"/>
      <c r="I73" s="240"/>
      <c r="J73" s="240"/>
      <c r="K73" s="240"/>
      <c r="L73" s="240"/>
      <c r="M73" s="240"/>
      <c r="N73" s="240"/>
      <c r="O73" s="240"/>
      <c r="P73" s="240"/>
      <c r="Q73" s="240"/>
      <c r="R73" s="241"/>
      <c r="S73" s="68"/>
      <c r="T73" s="54"/>
    </row>
    <row r="74" spans="1:20" ht="22.8">
      <c r="A74" s="55"/>
      <c r="B74" s="70"/>
      <c r="C74" s="242"/>
      <c r="D74" s="240"/>
      <c r="E74" s="240"/>
      <c r="F74" s="240"/>
      <c r="G74" s="240"/>
      <c r="H74" s="240"/>
      <c r="I74" s="240"/>
      <c r="J74" s="240"/>
      <c r="K74" s="240"/>
      <c r="L74" s="240"/>
      <c r="M74" s="240"/>
      <c r="N74" s="240"/>
      <c r="O74" s="240"/>
      <c r="P74" s="240"/>
      <c r="Q74" s="240"/>
      <c r="R74" s="241"/>
      <c r="S74" s="68"/>
      <c r="T74" s="54"/>
    </row>
    <row r="75" spans="1:20" ht="22.8">
      <c r="A75" s="55"/>
      <c r="B75" s="70"/>
      <c r="C75" s="242"/>
      <c r="D75" s="240"/>
      <c r="E75" s="240"/>
      <c r="F75" s="240"/>
      <c r="G75" s="240"/>
      <c r="H75" s="240"/>
      <c r="I75" s="240"/>
      <c r="J75" s="240"/>
      <c r="K75" s="240"/>
      <c r="L75" s="240"/>
      <c r="M75" s="240"/>
      <c r="N75" s="240"/>
      <c r="O75" s="240"/>
      <c r="P75" s="240"/>
      <c r="Q75" s="240"/>
      <c r="R75" s="241"/>
      <c r="S75" s="68"/>
      <c r="T75" s="54"/>
    </row>
    <row r="76" spans="1:20" ht="22.8">
      <c r="A76" s="55"/>
      <c r="B76" s="70"/>
      <c r="C76" s="242"/>
      <c r="D76" s="240"/>
      <c r="E76" s="240"/>
      <c r="F76" s="240"/>
      <c r="G76" s="240"/>
      <c r="H76" s="240"/>
      <c r="I76" s="240"/>
      <c r="J76" s="240"/>
      <c r="K76" s="240"/>
      <c r="L76" s="240"/>
      <c r="M76" s="240"/>
      <c r="N76" s="240"/>
      <c r="O76" s="240"/>
      <c r="P76" s="240"/>
      <c r="Q76" s="240"/>
      <c r="R76" s="241"/>
      <c r="S76" s="68"/>
      <c r="T76" s="54"/>
    </row>
    <row r="77" spans="1:20" ht="22.8">
      <c r="A77" s="55"/>
      <c r="B77" s="70"/>
      <c r="C77" s="242"/>
      <c r="D77" s="240"/>
      <c r="E77" s="240"/>
      <c r="F77" s="240"/>
      <c r="G77" s="240"/>
      <c r="H77" s="240"/>
      <c r="I77" s="240"/>
      <c r="J77" s="240"/>
      <c r="K77" s="240"/>
      <c r="L77" s="240"/>
      <c r="M77" s="240"/>
      <c r="N77" s="240"/>
      <c r="O77" s="240"/>
      <c r="P77" s="240"/>
      <c r="Q77" s="240"/>
      <c r="R77" s="241"/>
      <c r="S77" s="68"/>
      <c r="T77" s="54"/>
    </row>
    <row r="78" spans="1:20" ht="22.8">
      <c r="A78" s="55"/>
      <c r="B78" s="70"/>
      <c r="C78" s="242"/>
      <c r="D78" s="240"/>
      <c r="E78" s="240"/>
      <c r="F78" s="240"/>
      <c r="G78" s="240"/>
      <c r="H78" s="240"/>
      <c r="I78" s="240"/>
      <c r="J78" s="240"/>
      <c r="K78" s="240"/>
      <c r="L78" s="240"/>
      <c r="M78" s="240"/>
      <c r="N78" s="240"/>
      <c r="O78" s="240"/>
      <c r="P78" s="240"/>
      <c r="Q78" s="240"/>
      <c r="R78" s="241"/>
      <c r="S78" s="68"/>
      <c r="T78" s="54"/>
    </row>
    <row r="79" spans="1:20" ht="22.8">
      <c r="A79" s="55"/>
      <c r="B79" s="70"/>
      <c r="C79" s="242"/>
      <c r="D79" s="240"/>
      <c r="E79" s="240"/>
      <c r="F79" s="240"/>
      <c r="G79" s="240"/>
      <c r="H79" s="240"/>
      <c r="I79" s="240"/>
      <c r="J79" s="240"/>
      <c r="K79" s="240"/>
      <c r="L79" s="240"/>
      <c r="M79" s="240"/>
      <c r="N79" s="240"/>
      <c r="O79" s="240"/>
      <c r="P79" s="240"/>
      <c r="Q79" s="240"/>
      <c r="R79" s="241"/>
      <c r="S79" s="68"/>
      <c r="T79" s="54"/>
    </row>
    <row r="80" spans="1:20" ht="22.8">
      <c r="A80" s="55"/>
      <c r="B80" s="70"/>
      <c r="C80" s="242"/>
      <c r="D80" s="240"/>
      <c r="E80" s="240"/>
      <c r="F80" s="240"/>
      <c r="G80" s="240"/>
      <c r="H80" s="240"/>
      <c r="I80" s="240"/>
      <c r="J80" s="240"/>
      <c r="K80" s="240"/>
      <c r="L80" s="240"/>
      <c r="M80" s="240"/>
      <c r="N80" s="240"/>
      <c r="O80" s="240"/>
      <c r="P80" s="240"/>
      <c r="Q80" s="240"/>
      <c r="R80" s="241"/>
      <c r="S80" s="68"/>
      <c r="T80" s="54"/>
    </row>
    <row r="81" spans="1:20" ht="22.8">
      <c r="A81" s="55"/>
      <c r="B81" s="70"/>
      <c r="C81" s="242"/>
      <c r="D81" s="240"/>
      <c r="E81" s="240"/>
      <c r="F81" s="240"/>
      <c r="G81" s="240"/>
      <c r="H81" s="240"/>
      <c r="I81" s="240"/>
      <c r="J81" s="240"/>
      <c r="K81" s="240"/>
      <c r="L81" s="240"/>
      <c r="M81" s="240"/>
      <c r="N81" s="240"/>
      <c r="O81" s="240"/>
      <c r="P81" s="240"/>
      <c r="Q81" s="240"/>
      <c r="R81" s="241"/>
      <c r="S81" s="68"/>
      <c r="T81" s="54"/>
    </row>
    <row r="82" spans="1:20" ht="22.8">
      <c r="A82" s="55"/>
      <c r="B82" s="70"/>
      <c r="C82" s="242"/>
      <c r="D82" s="240"/>
      <c r="E82" s="240"/>
      <c r="F82" s="240"/>
      <c r="G82" s="240"/>
      <c r="H82" s="240"/>
      <c r="I82" s="240"/>
      <c r="J82" s="240"/>
      <c r="K82" s="240"/>
      <c r="L82" s="240"/>
      <c r="M82" s="240"/>
      <c r="N82" s="240"/>
      <c r="O82" s="240"/>
      <c r="P82" s="240"/>
      <c r="Q82" s="240"/>
      <c r="R82" s="241"/>
      <c r="S82" s="68"/>
      <c r="T82" s="54"/>
    </row>
    <row r="83" spans="1:20" ht="22.8">
      <c r="A83" s="55"/>
      <c r="B83" s="70"/>
      <c r="C83" s="242"/>
      <c r="D83" s="240"/>
      <c r="E83" s="240"/>
      <c r="F83" s="240"/>
      <c r="G83" s="240"/>
      <c r="H83" s="240"/>
      <c r="I83" s="240"/>
      <c r="J83" s="240"/>
      <c r="K83" s="240"/>
      <c r="L83" s="240"/>
      <c r="M83" s="240"/>
      <c r="N83" s="240"/>
      <c r="O83" s="240"/>
      <c r="P83" s="240"/>
      <c r="Q83" s="240"/>
      <c r="R83" s="241"/>
      <c r="S83" s="68"/>
      <c r="T83" s="54"/>
    </row>
    <row r="84" spans="1:20" ht="22.8">
      <c r="A84" s="55"/>
      <c r="B84" s="70"/>
      <c r="C84" s="242"/>
      <c r="D84" s="240"/>
      <c r="E84" s="240"/>
      <c r="F84" s="240"/>
      <c r="G84" s="240"/>
      <c r="H84" s="240"/>
      <c r="I84" s="240"/>
      <c r="J84" s="240"/>
      <c r="K84" s="240"/>
      <c r="L84" s="240"/>
      <c r="M84" s="240"/>
      <c r="N84" s="240"/>
      <c r="O84" s="240"/>
      <c r="P84" s="240"/>
      <c r="Q84" s="240"/>
      <c r="R84" s="241"/>
      <c r="S84" s="68"/>
      <c r="T84" s="54"/>
    </row>
    <row r="85" spans="1:20" ht="22.8">
      <c r="A85" s="55"/>
      <c r="B85" s="70"/>
      <c r="C85" s="242"/>
      <c r="D85" s="240"/>
      <c r="E85" s="240"/>
      <c r="F85" s="240"/>
      <c r="G85" s="240"/>
      <c r="H85" s="240"/>
      <c r="I85" s="240"/>
      <c r="J85" s="240"/>
      <c r="K85" s="240"/>
      <c r="L85" s="240"/>
      <c r="M85" s="240"/>
      <c r="N85" s="240"/>
      <c r="O85" s="240"/>
      <c r="P85" s="240"/>
      <c r="Q85" s="240"/>
      <c r="R85" s="241"/>
      <c r="S85" s="68"/>
      <c r="T85" s="54"/>
    </row>
    <row r="86" spans="1:20" ht="22.8">
      <c r="A86" s="55"/>
      <c r="B86" s="70"/>
      <c r="C86" s="242"/>
      <c r="D86" s="240"/>
      <c r="E86" s="240"/>
      <c r="F86" s="240"/>
      <c r="G86" s="240"/>
      <c r="H86" s="240"/>
      <c r="I86" s="240"/>
      <c r="J86" s="240"/>
      <c r="K86" s="240"/>
      <c r="L86" s="240"/>
      <c r="M86" s="240"/>
      <c r="N86" s="240"/>
      <c r="O86" s="240"/>
      <c r="P86" s="240"/>
      <c r="Q86" s="240"/>
      <c r="R86" s="241"/>
      <c r="S86" s="68"/>
      <c r="T86" s="54"/>
    </row>
    <row r="87" spans="1:20" ht="22.8">
      <c r="A87" s="55"/>
      <c r="B87" s="70"/>
      <c r="C87" s="242"/>
      <c r="D87" s="240"/>
      <c r="E87" s="240"/>
      <c r="F87" s="240"/>
      <c r="G87" s="240"/>
      <c r="H87" s="240"/>
      <c r="I87" s="240"/>
      <c r="J87" s="240"/>
      <c r="K87" s="240"/>
      <c r="L87" s="240"/>
      <c r="M87" s="240"/>
      <c r="N87" s="240"/>
      <c r="O87" s="240"/>
      <c r="P87" s="240"/>
      <c r="Q87" s="240"/>
      <c r="R87" s="241"/>
      <c r="S87" s="68"/>
      <c r="T87" s="54"/>
    </row>
    <row r="88" spans="1:20" ht="22.8">
      <c r="A88" s="55"/>
      <c r="B88" s="70"/>
      <c r="C88" s="242"/>
      <c r="D88" s="240"/>
      <c r="E88" s="240"/>
      <c r="F88" s="240"/>
      <c r="G88" s="240"/>
      <c r="H88" s="240"/>
      <c r="I88" s="240"/>
      <c r="J88" s="240"/>
      <c r="K88" s="240"/>
      <c r="L88" s="240"/>
      <c r="M88" s="240"/>
      <c r="N88" s="240"/>
      <c r="O88" s="240"/>
      <c r="P88" s="240"/>
      <c r="Q88" s="240"/>
      <c r="R88" s="241"/>
      <c r="S88" s="68"/>
      <c r="T88" s="54"/>
    </row>
    <row r="89" spans="1:20" ht="22.8">
      <c r="A89" s="55"/>
      <c r="B89" s="70"/>
      <c r="C89" s="242"/>
      <c r="D89" s="240"/>
      <c r="E89" s="240"/>
      <c r="F89" s="240"/>
      <c r="G89" s="240"/>
      <c r="H89" s="240"/>
      <c r="I89" s="240"/>
      <c r="J89" s="240"/>
      <c r="K89" s="240"/>
      <c r="L89" s="240"/>
      <c r="M89" s="240"/>
      <c r="N89" s="240"/>
      <c r="O89" s="240"/>
      <c r="P89" s="240"/>
      <c r="Q89" s="240"/>
      <c r="R89" s="241"/>
      <c r="S89" s="68"/>
      <c r="T89" s="54"/>
    </row>
    <row r="90" spans="1:20" ht="22.8">
      <c r="A90" s="55"/>
      <c r="B90" s="70"/>
      <c r="C90" s="242"/>
      <c r="D90" s="240"/>
      <c r="E90" s="240"/>
      <c r="F90" s="240"/>
      <c r="G90" s="240"/>
      <c r="H90" s="240"/>
      <c r="I90" s="240"/>
      <c r="J90" s="240"/>
      <c r="K90" s="240"/>
      <c r="L90" s="240"/>
      <c r="M90" s="240"/>
      <c r="N90" s="240"/>
      <c r="O90" s="240"/>
      <c r="P90" s="240"/>
      <c r="Q90" s="240"/>
      <c r="R90" s="241"/>
      <c r="S90" s="68"/>
      <c r="T90" s="54"/>
    </row>
    <row r="91" spans="1:20" ht="22.8">
      <c r="A91" s="55"/>
      <c r="B91" s="70"/>
      <c r="C91" s="242"/>
      <c r="D91" s="240"/>
      <c r="E91" s="240"/>
      <c r="F91" s="240"/>
      <c r="G91" s="240"/>
      <c r="H91" s="240"/>
      <c r="I91" s="240"/>
      <c r="J91" s="240"/>
      <c r="K91" s="240"/>
      <c r="L91" s="240"/>
      <c r="M91" s="240"/>
      <c r="N91" s="240"/>
      <c r="O91" s="240"/>
      <c r="P91" s="240"/>
      <c r="Q91" s="240"/>
      <c r="R91" s="241"/>
      <c r="S91" s="68"/>
      <c r="T91" s="54"/>
    </row>
    <row r="92" spans="1:20" ht="22.8">
      <c r="A92" s="55"/>
      <c r="B92" s="70"/>
      <c r="C92" s="246"/>
      <c r="D92" s="247"/>
      <c r="E92" s="247"/>
      <c r="F92" s="247"/>
      <c r="G92" s="247"/>
      <c r="H92" s="247"/>
      <c r="I92" s="247"/>
      <c r="J92" s="247"/>
      <c r="K92" s="247"/>
      <c r="L92" s="247"/>
      <c r="M92" s="247"/>
      <c r="N92" s="247"/>
      <c r="O92" s="247"/>
      <c r="P92" s="247"/>
      <c r="Q92" s="247"/>
      <c r="R92" s="248"/>
      <c r="S92" s="68"/>
      <c r="T92" s="54"/>
    </row>
    <row r="93" spans="1:20" ht="22.8">
      <c r="A93" s="55"/>
      <c r="B93" s="70"/>
      <c r="C93" s="69"/>
      <c r="D93" s="69"/>
      <c r="E93" s="69"/>
      <c r="F93" s="69"/>
      <c r="G93" s="69"/>
      <c r="H93" s="69"/>
      <c r="I93" s="69"/>
      <c r="J93" s="69"/>
      <c r="K93" s="69"/>
      <c r="L93" s="69"/>
      <c r="M93" s="69"/>
      <c r="N93" s="69"/>
      <c r="O93" s="69"/>
      <c r="P93" s="69"/>
      <c r="Q93" s="69"/>
      <c r="R93" s="69"/>
      <c r="S93" s="68"/>
      <c r="T93" s="54"/>
    </row>
    <row r="94" spans="1:20" ht="22.8">
      <c r="A94" s="55"/>
      <c r="B94" s="67"/>
      <c r="C94" s="235"/>
      <c r="D94" s="66"/>
      <c r="E94" s="66"/>
      <c r="F94" s="66"/>
      <c r="G94" s="66"/>
      <c r="H94" s="66"/>
      <c r="I94" s="66"/>
      <c r="J94" s="66"/>
      <c r="K94" s="66"/>
      <c r="L94" s="66"/>
      <c r="M94" s="66"/>
      <c r="N94" s="66"/>
      <c r="O94" s="66"/>
      <c r="P94" s="66"/>
      <c r="Q94" s="66"/>
      <c r="R94" s="66"/>
      <c r="S94" s="65"/>
      <c r="T94" s="54"/>
    </row>
    <row r="95" spans="1:20" ht="22.8">
      <c r="A95" s="55"/>
      <c r="B95" s="64"/>
      <c r="C95" s="64"/>
      <c r="D95" s="55"/>
      <c r="E95" s="55"/>
      <c r="F95" s="55"/>
      <c r="G95" s="55"/>
      <c r="H95" s="55"/>
      <c r="I95" s="55"/>
      <c r="J95" s="55"/>
      <c r="K95" s="55"/>
      <c r="L95" s="55"/>
      <c r="M95" s="55"/>
      <c r="N95" s="55"/>
      <c r="O95" s="55"/>
      <c r="P95" s="55"/>
      <c r="Q95" s="55"/>
      <c r="R95" s="55"/>
      <c r="S95" s="55"/>
      <c r="T95" s="54"/>
    </row>
    <row r="96" spans="1:20" ht="22.8">
      <c r="A96" s="55"/>
      <c r="B96" s="84" t="s">
        <v>265</v>
      </c>
      <c r="C96" s="232"/>
      <c r="D96" s="63"/>
      <c r="E96" s="63"/>
      <c r="F96" s="63"/>
      <c r="G96" s="63"/>
      <c r="H96" s="63"/>
      <c r="I96" s="63"/>
      <c r="J96" s="63"/>
      <c r="K96" s="63"/>
      <c r="L96" s="63"/>
      <c r="M96" s="63"/>
      <c r="N96" s="63"/>
      <c r="O96" s="63"/>
      <c r="P96" s="63"/>
      <c r="Q96" s="63"/>
      <c r="R96" s="63"/>
      <c r="S96" s="62"/>
      <c r="T96" s="54"/>
    </row>
    <row r="97" spans="1:20" ht="22.8">
      <c r="A97" s="55"/>
      <c r="B97" s="61"/>
      <c r="C97" s="77"/>
      <c r="D97" s="60"/>
      <c r="E97" s="60"/>
      <c r="F97" s="60"/>
      <c r="G97" s="60"/>
      <c r="H97" s="60"/>
      <c r="I97" s="60"/>
      <c r="J97" s="60"/>
      <c r="K97" s="60"/>
      <c r="L97" s="60"/>
      <c r="M97" s="60"/>
      <c r="N97" s="60"/>
      <c r="O97" s="60"/>
      <c r="P97" s="60"/>
      <c r="Q97" s="60"/>
      <c r="R97" s="60"/>
      <c r="S97" s="59"/>
      <c r="T97" s="54"/>
    </row>
    <row r="98" spans="1:20" ht="22.8">
      <c r="A98" s="55"/>
      <c r="B98" s="61"/>
      <c r="C98" s="77"/>
      <c r="D98" s="60"/>
      <c r="E98" s="60"/>
      <c r="F98" s="60"/>
      <c r="G98" s="60"/>
      <c r="H98" s="60"/>
      <c r="I98" s="60"/>
      <c r="J98" s="60"/>
      <c r="K98" s="60"/>
      <c r="L98" s="60"/>
      <c r="M98" s="60"/>
      <c r="N98" s="60"/>
      <c r="O98" s="60"/>
      <c r="P98" s="60"/>
      <c r="Q98" s="60"/>
      <c r="R98" s="60"/>
      <c r="S98" s="59"/>
      <c r="T98" s="54"/>
    </row>
    <row r="99" spans="1:20" ht="22.8">
      <c r="A99" s="55"/>
      <c r="B99" s="61"/>
      <c r="C99" s="77"/>
      <c r="D99" s="60"/>
      <c r="E99" s="60"/>
      <c r="F99" s="60"/>
      <c r="G99" s="60"/>
      <c r="H99" s="60"/>
      <c r="I99" s="60"/>
      <c r="J99" s="60"/>
      <c r="K99" s="60"/>
      <c r="L99" s="60"/>
      <c r="M99" s="60"/>
      <c r="N99" s="60"/>
      <c r="O99" s="60"/>
      <c r="P99" s="60"/>
      <c r="Q99" s="60"/>
      <c r="R99" s="60"/>
      <c r="S99" s="59"/>
      <c r="T99" s="54"/>
    </row>
    <row r="100" spans="1:20" ht="22.8">
      <c r="A100" s="55"/>
      <c r="B100" s="61"/>
      <c r="C100" s="77"/>
      <c r="D100" s="60"/>
      <c r="E100" s="60"/>
      <c r="F100" s="60"/>
      <c r="G100" s="60"/>
      <c r="H100" s="60"/>
      <c r="I100" s="60"/>
      <c r="J100" s="60"/>
      <c r="K100" s="60"/>
      <c r="L100" s="60"/>
      <c r="M100" s="60"/>
      <c r="N100" s="60"/>
      <c r="O100" s="60"/>
      <c r="P100" s="60"/>
      <c r="Q100" s="60"/>
      <c r="R100" s="60"/>
      <c r="S100" s="59"/>
      <c r="T100" s="54"/>
    </row>
    <row r="101" spans="1:20" ht="22.8">
      <c r="A101" s="55"/>
      <c r="B101" s="61"/>
      <c r="C101" s="77"/>
      <c r="D101" s="60"/>
      <c r="E101" s="60"/>
      <c r="F101" s="60"/>
      <c r="G101" s="60"/>
      <c r="H101" s="60"/>
      <c r="I101" s="60"/>
      <c r="J101" s="60"/>
      <c r="K101" s="60"/>
      <c r="L101" s="60"/>
      <c r="M101" s="60"/>
      <c r="N101" s="60"/>
      <c r="O101" s="60"/>
      <c r="P101" s="60"/>
      <c r="Q101" s="60"/>
      <c r="R101" s="60"/>
      <c r="S101" s="59"/>
      <c r="T101" s="54"/>
    </row>
    <row r="102" spans="1:20" ht="22.8">
      <c r="A102" s="55"/>
      <c r="B102" s="61"/>
      <c r="C102" s="77"/>
      <c r="D102" s="60"/>
      <c r="E102" s="60"/>
      <c r="F102" s="60"/>
      <c r="G102" s="60"/>
      <c r="H102" s="60"/>
      <c r="I102" s="60"/>
      <c r="J102" s="60"/>
      <c r="K102" s="60"/>
      <c r="L102" s="60"/>
      <c r="M102" s="60"/>
      <c r="N102" s="60"/>
      <c r="O102" s="60"/>
      <c r="P102" s="60"/>
      <c r="Q102" s="60"/>
      <c r="R102" s="60"/>
      <c r="S102" s="59"/>
      <c r="T102" s="54"/>
    </row>
    <row r="103" spans="1:20" ht="22.8">
      <c r="A103" s="55"/>
      <c r="B103" s="61"/>
      <c r="C103" s="77"/>
      <c r="D103" s="60"/>
      <c r="E103" s="60"/>
      <c r="F103" s="60"/>
      <c r="G103" s="60"/>
      <c r="H103" s="60"/>
      <c r="I103" s="60"/>
      <c r="J103" s="60"/>
      <c r="K103" s="60"/>
      <c r="L103" s="60"/>
      <c r="M103" s="60"/>
      <c r="N103" s="60"/>
      <c r="O103" s="60"/>
      <c r="P103" s="60"/>
      <c r="Q103" s="60"/>
      <c r="R103" s="60"/>
      <c r="S103" s="59"/>
      <c r="T103" s="54"/>
    </row>
    <row r="104" spans="1:20" ht="22.8">
      <c r="A104" s="55"/>
      <c r="B104" s="61"/>
      <c r="C104" s="77"/>
      <c r="D104" s="60"/>
      <c r="E104" s="60"/>
      <c r="F104" s="60"/>
      <c r="G104" s="60"/>
      <c r="H104" s="60"/>
      <c r="I104" s="60"/>
      <c r="J104" s="60"/>
      <c r="K104" s="60"/>
      <c r="L104" s="60"/>
      <c r="M104" s="60"/>
      <c r="N104" s="60"/>
      <c r="O104" s="60"/>
      <c r="P104" s="60"/>
      <c r="Q104" s="60"/>
      <c r="R104" s="60"/>
      <c r="S104" s="59"/>
      <c r="T104" s="54"/>
    </row>
    <row r="105" spans="1:20" ht="22.8">
      <c r="A105" s="55"/>
      <c r="B105" s="61"/>
      <c r="C105" s="77"/>
      <c r="D105" s="60"/>
      <c r="E105" s="60"/>
      <c r="F105" s="60"/>
      <c r="G105" s="60"/>
      <c r="H105" s="60"/>
      <c r="I105" s="60"/>
      <c r="J105" s="60"/>
      <c r="K105" s="60"/>
      <c r="L105" s="60"/>
      <c r="M105" s="60"/>
      <c r="N105" s="60"/>
      <c r="O105" s="60"/>
      <c r="P105" s="60"/>
      <c r="Q105" s="60"/>
      <c r="R105" s="60"/>
      <c r="S105" s="59"/>
      <c r="T105" s="54"/>
    </row>
    <row r="106" spans="1:20" ht="22.8">
      <c r="A106" s="55"/>
      <c r="B106" s="61"/>
      <c r="C106" s="77"/>
      <c r="D106" s="60"/>
      <c r="E106" s="60"/>
      <c r="F106" s="60"/>
      <c r="G106" s="60"/>
      <c r="H106" s="60"/>
      <c r="I106" s="60"/>
      <c r="J106" s="60"/>
      <c r="K106" s="60"/>
      <c r="L106" s="60"/>
      <c r="M106" s="60"/>
      <c r="N106" s="60"/>
      <c r="O106" s="60"/>
      <c r="P106" s="60"/>
      <c r="Q106" s="60"/>
      <c r="R106" s="60"/>
      <c r="S106" s="59"/>
      <c r="T106" s="54"/>
    </row>
    <row r="107" spans="1:20" ht="22.8">
      <c r="A107" s="55"/>
      <c r="B107" s="58"/>
      <c r="C107" s="57"/>
      <c r="D107" s="57"/>
      <c r="E107" s="57"/>
      <c r="F107" s="57"/>
      <c r="G107" s="57"/>
      <c r="H107" s="57"/>
      <c r="I107" s="57"/>
      <c r="J107" s="57"/>
      <c r="K107" s="57"/>
      <c r="L107" s="57"/>
      <c r="M107" s="57"/>
      <c r="N107" s="57"/>
      <c r="O107" s="57"/>
      <c r="P107" s="57"/>
      <c r="Q107" s="57"/>
      <c r="R107" s="57"/>
      <c r="S107" s="56"/>
      <c r="T107" s="54"/>
    </row>
  </sheetData>
  <mergeCells count="3">
    <mergeCell ref="A1:U1"/>
    <mergeCell ref="M39:N40"/>
    <mergeCell ref="H39:I40"/>
  </mergeCells>
  <pageMargins left="0.7" right="0.7" top="0.75" bottom="0.75" header="0.3" footer="0.3"/>
  <pageSetup paperSize="9" scale="3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pageSetUpPr fitToPage="1"/>
  </sheetPr>
  <dimension ref="A1:K126"/>
  <sheetViews>
    <sheetView zoomScale="55" zoomScaleNormal="55" workbookViewId="0">
      <pane xSplit="5" ySplit="3" topLeftCell="F4" activePane="bottomRight" state="frozen"/>
      <selection pane="topRight"/>
      <selection pane="bottomLeft"/>
      <selection pane="bottomRight" activeCell="F4" sqref="F4"/>
    </sheetView>
  </sheetViews>
  <sheetFormatPr defaultColWidth="9.109375" defaultRowHeight="15"/>
  <cols>
    <col min="1" max="1" width="0.6640625" style="127" customWidth="1"/>
    <col min="2" max="2" width="1.6640625" style="127" customWidth="1"/>
    <col min="3" max="3" width="24.33203125" style="9" bestFit="1" customWidth="1"/>
    <col min="4" max="4" width="10" style="160" bestFit="1" customWidth="1"/>
    <col min="5" max="5" width="89.44140625" style="9" bestFit="1" customWidth="1"/>
    <col min="6" max="6" width="14.44140625" style="127" customWidth="1"/>
    <col min="7" max="7" width="37.33203125" style="127" bestFit="1" customWidth="1"/>
    <col min="8" max="8" width="22.44140625" style="127" customWidth="1"/>
    <col min="9" max="9" width="6.109375" style="127" bestFit="1" customWidth="1"/>
    <col min="10" max="10" width="24.5546875" style="127" bestFit="1" customWidth="1"/>
    <col min="11" max="16384" width="9.109375" style="127"/>
  </cols>
  <sheetData>
    <row r="1" spans="3:11" ht="15.6">
      <c r="C1" s="124" t="s">
        <v>65</v>
      </c>
      <c r="D1" s="125"/>
      <c r="E1" s="126" t="s">
        <v>66</v>
      </c>
    </row>
    <row r="2" spans="3:11" ht="15.6">
      <c r="C2" s="128"/>
      <c r="D2" s="129"/>
      <c r="E2" s="130"/>
    </row>
    <row r="3" spans="3:11" ht="15.6">
      <c r="C3" s="131"/>
      <c r="D3" s="132" t="s">
        <v>64</v>
      </c>
      <c r="E3" s="133"/>
      <c r="F3" s="134" t="s">
        <v>21</v>
      </c>
      <c r="G3" s="134" t="s">
        <v>31</v>
      </c>
      <c r="H3" s="134" t="s">
        <v>19</v>
      </c>
      <c r="I3" s="134" t="s">
        <v>20</v>
      </c>
      <c r="J3" s="135" t="s">
        <v>30</v>
      </c>
    </row>
    <row r="4" spans="3:11" ht="15.6">
      <c r="C4" s="136"/>
      <c r="D4" s="137"/>
      <c r="E4" s="136"/>
    </row>
    <row r="5" spans="3:11">
      <c r="C5" s="138" t="s">
        <v>98</v>
      </c>
      <c r="D5" s="138"/>
      <c r="E5" s="138" t="s">
        <v>99</v>
      </c>
      <c r="F5" s="138"/>
      <c r="G5" s="138"/>
      <c r="H5" s="138"/>
      <c r="I5" s="138"/>
      <c r="J5" s="138"/>
      <c r="K5" s="138"/>
    </row>
    <row r="6" spans="3:11" ht="15.6">
      <c r="C6" s="139"/>
      <c r="D6" s="139"/>
      <c r="E6" s="140" t="s">
        <v>115</v>
      </c>
    </row>
    <row r="7" spans="3:11">
      <c r="C7" s="253" t="s">
        <v>316</v>
      </c>
      <c r="D7" s="138" t="s">
        <v>78</v>
      </c>
      <c r="E7" s="138" t="str">
        <f>"Water: Non-households – under "&amp;Threshold&amp;"ML threshold"</f>
        <v>Water: Non-households – under 50ML threshold</v>
      </c>
      <c r="F7" s="127" t="s">
        <v>231</v>
      </c>
      <c r="G7" s="253" t="s">
        <v>315</v>
      </c>
      <c r="H7" s="138"/>
      <c r="J7" s="127" t="s">
        <v>363</v>
      </c>
    </row>
    <row r="8" spans="3:11">
      <c r="C8" s="253" t="s">
        <v>317</v>
      </c>
      <c r="D8" s="138" t="s">
        <v>78</v>
      </c>
      <c r="E8" s="138" t="str">
        <f>"Water: Non-households – over "&amp;Threshold&amp;"ML threshold"</f>
        <v>Water: Non-households – over 50ML threshold</v>
      </c>
      <c r="F8" s="127" t="s">
        <v>231</v>
      </c>
      <c r="G8" s="253" t="s">
        <v>315</v>
      </c>
      <c r="H8" s="138"/>
      <c r="J8" s="127" t="s">
        <v>363</v>
      </c>
    </row>
    <row r="9" spans="3:11">
      <c r="C9" s="253"/>
      <c r="D9" s="138"/>
      <c r="E9" s="138"/>
      <c r="I9" s="138"/>
    </row>
    <row r="10" spans="3:11">
      <c r="C10" s="253" t="s">
        <v>33</v>
      </c>
      <c r="D10" s="138" t="s">
        <v>78</v>
      </c>
      <c r="E10" s="141" t="s">
        <v>40</v>
      </c>
      <c r="F10" s="138" t="s">
        <v>33</v>
      </c>
      <c r="G10" s="138" t="s">
        <v>311</v>
      </c>
      <c r="H10" s="138" t="s">
        <v>1</v>
      </c>
      <c r="I10" s="127">
        <v>54</v>
      </c>
    </row>
    <row r="11" spans="3:11">
      <c r="C11" s="253" t="s">
        <v>27</v>
      </c>
      <c r="D11" s="142" t="s">
        <v>36</v>
      </c>
      <c r="E11" s="142" t="s">
        <v>39</v>
      </c>
      <c r="F11" s="138" t="s">
        <v>27</v>
      </c>
      <c r="G11" s="138" t="s">
        <v>311</v>
      </c>
      <c r="H11" s="138" t="s">
        <v>2</v>
      </c>
      <c r="I11" s="127">
        <v>30</v>
      </c>
    </row>
    <row r="12" spans="3:11">
      <c r="C12" s="253" t="s">
        <v>180</v>
      </c>
      <c r="D12" s="142" t="s">
        <v>36</v>
      </c>
      <c r="E12" s="142" t="s">
        <v>37</v>
      </c>
      <c r="F12" s="138" t="s">
        <v>0</v>
      </c>
      <c r="G12" s="138" t="s">
        <v>311</v>
      </c>
      <c r="H12" s="138" t="s">
        <v>2</v>
      </c>
      <c r="I12" s="127">
        <v>31</v>
      </c>
    </row>
    <row r="13" spans="3:11">
      <c r="C13" s="253" t="s">
        <v>22</v>
      </c>
      <c r="D13" s="142" t="s">
        <v>36</v>
      </c>
      <c r="E13" s="141" t="s">
        <v>104</v>
      </c>
      <c r="F13" s="138" t="s">
        <v>22</v>
      </c>
      <c r="G13" s="138" t="s">
        <v>311</v>
      </c>
      <c r="H13" s="138" t="s">
        <v>1</v>
      </c>
      <c r="I13" s="127">
        <v>71</v>
      </c>
    </row>
    <row r="14" spans="3:11">
      <c r="C14" s="253" t="s">
        <v>23</v>
      </c>
      <c r="D14" s="142" t="s">
        <v>36</v>
      </c>
      <c r="E14" s="141" t="s">
        <v>105</v>
      </c>
      <c r="F14" s="138" t="s">
        <v>23</v>
      </c>
      <c r="G14" s="138" t="s">
        <v>311</v>
      </c>
      <c r="H14" s="138" t="s">
        <v>1</v>
      </c>
      <c r="I14" s="127">
        <v>72</v>
      </c>
    </row>
    <row r="15" spans="3:11">
      <c r="C15" s="253"/>
      <c r="D15" s="138"/>
      <c r="E15" s="138"/>
      <c r="I15" s="138"/>
    </row>
    <row r="16" spans="3:11">
      <c r="C16" s="253" t="s">
        <v>318</v>
      </c>
      <c r="D16" s="143" t="s">
        <v>78</v>
      </c>
      <c r="E16" s="138" t="str">
        <f>"Sewerage: Non-households – under "&amp;Threshold&amp;"ML threshold"</f>
        <v>Sewerage: Non-households – under 50ML threshold</v>
      </c>
      <c r="F16" s="127" t="s">
        <v>231</v>
      </c>
      <c r="G16" s="253" t="s">
        <v>315</v>
      </c>
      <c r="H16" s="138"/>
      <c r="J16" s="127" t="s">
        <v>363</v>
      </c>
    </row>
    <row r="17" spans="3:10">
      <c r="C17" s="253" t="s">
        <v>319</v>
      </c>
      <c r="D17" s="143" t="s">
        <v>78</v>
      </c>
      <c r="E17" s="138" t="str">
        <f>"Sewerage: Non-households – over "&amp;Threshold&amp;"ML threshold"</f>
        <v>Sewerage: Non-households – over 50ML threshold</v>
      </c>
      <c r="F17" s="127" t="s">
        <v>231</v>
      </c>
      <c r="G17" s="253" t="s">
        <v>315</v>
      </c>
      <c r="H17" s="138"/>
      <c r="J17" s="127" t="s">
        <v>363</v>
      </c>
    </row>
    <row r="18" spans="3:10">
      <c r="C18" s="138"/>
      <c r="D18" s="143"/>
      <c r="E18" s="138"/>
      <c r="I18" s="138"/>
    </row>
    <row r="19" spans="3:10">
      <c r="C19" s="138" t="s">
        <v>34</v>
      </c>
      <c r="D19" s="143" t="s">
        <v>78</v>
      </c>
      <c r="E19" s="141" t="s">
        <v>102</v>
      </c>
      <c r="F19" s="138" t="s">
        <v>34</v>
      </c>
      <c r="G19" s="138" t="s">
        <v>311</v>
      </c>
      <c r="H19" s="138" t="s">
        <v>1</v>
      </c>
      <c r="I19" s="138">
        <v>57</v>
      </c>
    </row>
    <row r="20" spans="3:10">
      <c r="C20" s="138" t="s">
        <v>28</v>
      </c>
      <c r="D20" s="144" t="s">
        <v>68</v>
      </c>
      <c r="E20" s="142" t="s">
        <v>103</v>
      </c>
      <c r="F20" s="138" t="s">
        <v>28</v>
      </c>
      <c r="G20" s="138" t="s">
        <v>311</v>
      </c>
      <c r="H20" s="138" t="s">
        <v>2</v>
      </c>
      <c r="I20" s="138">
        <v>32</v>
      </c>
    </row>
    <row r="21" spans="3:10">
      <c r="C21" s="138" t="s">
        <v>29</v>
      </c>
      <c r="D21" s="144" t="s">
        <v>68</v>
      </c>
      <c r="E21" s="142" t="s">
        <v>35</v>
      </c>
      <c r="F21" s="138" t="s">
        <v>29</v>
      </c>
      <c r="G21" s="138" t="s">
        <v>311</v>
      </c>
      <c r="H21" s="138" t="s">
        <v>2</v>
      </c>
      <c r="I21" s="138">
        <v>33</v>
      </c>
    </row>
    <row r="22" spans="3:10">
      <c r="C22" s="138" t="s">
        <v>24</v>
      </c>
      <c r="D22" s="144" t="s">
        <v>68</v>
      </c>
      <c r="E22" s="141" t="s">
        <v>38</v>
      </c>
      <c r="F22" s="138" t="s">
        <v>24</v>
      </c>
      <c r="G22" s="138" t="s">
        <v>311</v>
      </c>
      <c r="H22" s="138" t="s">
        <v>1</v>
      </c>
      <c r="I22" s="138">
        <v>73</v>
      </c>
    </row>
    <row r="23" spans="3:10">
      <c r="C23" s="138" t="s">
        <v>25</v>
      </c>
      <c r="D23" s="144" t="s">
        <v>68</v>
      </c>
      <c r="E23" s="141" t="s">
        <v>41</v>
      </c>
      <c r="F23" s="138" t="s">
        <v>25</v>
      </c>
      <c r="G23" s="138" t="s">
        <v>311</v>
      </c>
      <c r="H23" s="138" t="s">
        <v>1</v>
      </c>
      <c r="I23" s="138">
        <v>74</v>
      </c>
    </row>
    <row r="24" spans="3:10">
      <c r="C24" s="138"/>
      <c r="D24" s="143"/>
      <c r="E24" s="138"/>
      <c r="I24" s="138"/>
    </row>
    <row r="25" spans="3:10">
      <c r="C25" s="138"/>
      <c r="D25" s="138"/>
      <c r="E25" s="145"/>
      <c r="I25" s="138"/>
    </row>
    <row r="26" spans="3:10" ht="15.6">
      <c r="C26" s="139"/>
      <c r="D26" s="139"/>
      <c r="E26" s="140" t="s">
        <v>62</v>
      </c>
      <c r="I26" s="138"/>
    </row>
    <row r="27" spans="3:10">
      <c r="C27" s="138" t="s">
        <v>3</v>
      </c>
      <c r="D27" s="138" t="s">
        <v>78</v>
      </c>
      <c r="E27" s="145" t="s">
        <v>45</v>
      </c>
      <c r="F27" s="138" t="s">
        <v>3</v>
      </c>
      <c r="G27" s="138" t="s">
        <v>307</v>
      </c>
      <c r="H27" s="138" t="s">
        <v>308</v>
      </c>
      <c r="I27" s="138">
        <v>1</v>
      </c>
      <c r="J27" s="138" t="s">
        <v>234</v>
      </c>
    </row>
    <row r="28" spans="3:10">
      <c r="C28" s="138" t="s">
        <v>4</v>
      </c>
      <c r="D28" s="138" t="s">
        <v>78</v>
      </c>
      <c r="E28" s="145" t="s">
        <v>46</v>
      </c>
      <c r="F28" s="138" t="s">
        <v>4</v>
      </c>
      <c r="G28" s="138" t="s">
        <v>307</v>
      </c>
      <c r="H28" s="138" t="s">
        <v>308</v>
      </c>
      <c r="I28" s="138">
        <v>2</v>
      </c>
      <c r="J28" s="138" t="s">
        <v>234</v>
      </c>
    </row>
    <row r="29" spans="3:10">
      <c r="C29" s="138" t="s">
        <v>5</v>
      </c>
      <c r="D29" s="138" t="s">
        <v>78</v>
      </c>
      <c r="E29" s="145" t="s">
        <v>47</v>
      </c>
      <c r="F29" s="138" t="s">
        <v>5</v>
      </c>
      <c r="G29" s="138" t="s">
        <v>307</v>
      </c>
      <c r="H29" s="138" t="s">
        <v>308</v>
      </c>
      <c r="I29" s="138">
        <v>3</v>
      </c>
      <c r="J29" s="138" t="s">
        <v>234</v>
      </c>
    </row>
    <row r="30" spans="3:10">
      <c r="C30" s="138" t="s">
        <v>6</v>
      </c>
      <c r="D30" s="138" t="s">
        <v>78</v>
      </c>
      <c r="E30" s="145" t="s">
        <v>48</v>
      </c>
      <c r="F30" s="138" t="s">
        <v>6</v>
      </c>
      <c r="G30" s="138" t="s">
        <v>307</v>
      </c>
      <c r="H30" s="138" t="s">
        <v>308</v>
      </c>
      <c r="I30" s="138">
        <v>4</v>
      </c>
      <c r="J30" s="138" t="s">
        <v>234</v>
      </c>
    </row>
    <row r="31" spans="3:10">
      <c r="C31" s="138" t="s">
        <v>7</v>
      </c>
      <c r="D31" s="138" t="s">
        <v>78</v>
      </c>
      <c r="E31" s="138" t="s">
        <v>49</v>
      </c>
      <c r="F31" s="138" t="s">
        <v>7</v>
      </c>
      <c r="G31" s="138" t="s">
        <v>307</v>
      </c>
      <c r="H31" s="138" t="s">
        <v>308</v>
      </c>
      <c r="I31" s="138">
        <v>5</v>
      </c>
      <c r="J31" s="138" t="s">
        <v>234</v>
      </c>
    </row>
    <row r="32" spans="3:10">
      <c r="C32" s="146" t="s">
        <v>353</v>
      </c>
      <c r="D32" s="138" t="s">
        <v>78</v>
      </c>
      <c r="E32" s="138" t="s">
        <v>233</v>
      </c>
      <c r="F32" s="138" t="s">
        <v>231</v>
      </c>
      <c r="G32" s="138" t="s">
        <v>307</v>
      </c>
      <c r="H32" s="138" t="s">
        <v>308</v>
      </c>
      <c r="I32" s="147">
        <v>6</v>
      </c>
      <c r="J32" s="138" t="s">
        <v>234</v>
      </c>
    </row>
    <row r="33" spans="3:10">
      <c r="C33" s="146" t="s">
        <v>354</v>
      </c>
      <c r="D33" s="138" t="s">
        <v>78</v>
      </c>
      <c r="E33" s="138" t="s">
        <v>170</v>
      </c>
      <c r="F33" s="138" t="s">
        <v>231</v>
      </c>
      <c r="G33" s="138" t="s">
        <v>307</v>
      </c>
      <c r="H33" s="138" t="s">
        <v>308</v>
      </c>
      <c r="I33" s="138">
        <v>7</v>
      </c>
      <c r="J33" s="138" t="s">
        <v>234</v>
      </c>
    </row>
    <row r="34" spans="3:10">
      <c r="C34" s="148"/>
      <c r="D34" s="149"/>
      <c r="E34" s="148"/>
      <c r="I34" s="138"/>
    </row>
    <row r="35" spans="3:10">
      <c r="C35" s="261"/>
      <c r="D35" s="150" t="s">
        <v>77</v>
      </c>
      <c r="E35" s="145" t="s">
        <v>51</v>
      </c>
      <c r="F35" s="127" t="s">
        <v>336</v>
      </c>
      <c r="G35" s="138" t="s">
        <v>307</v>
      </c>
      <c r="H35" s="138" t="s">
        <v>334</v>
      </c>
      <c r="I35" s="138"/>
      <c r="J35" s="138" t="s">
        <v>338</v>
      </c>
    </row>
    <row r="36" spans="3:10">
      <c r="C36" s="138" t="s">
        <v>8</v>
      </c>
      <c r="D36" s="150" t="s">
        <v>77</v>
      </c>
      <c r="E36" s="145" t="s">
        <v>52</v>
      </c>
      <c r="F36" s="138" t="s">
        <v>8</v>
      </c>
      <c r="G36" s="138" t="s">
        <v>307</v>
      </c>
      <c r="H36" s="138" t="s">
        <v>308</v>
      </c>
      <c r="I36" s="138">
        <v>9</v>
      </c>
      <c r="J36" s="138" t="s">
        <v>234</v>
      </c>
    </row>
    <row r="37" spans="3:10">
      <c r="C37" s="253" t="s">
        <v>330</v>
      </c>
      <c r="D37" s="150" t="s">
        <v>77</v>
      </c>
      <c r="E37" s="138" t="s">
        <v>50</v>
      </c>
      <c r="F37" s="138" t="s">
        <v>231</v>
      </c>
      <c r="G37" s="138" t="s">
        <v>307</v>
      </c>
      <c r="H37" s="138" t="s">
        <v>308</v>
      </c>
      <c r="I37" s="138">
        <v>10</v>
      </c>
      <c r="J37" s="138" t="s">
        <v>234</v>
      </c>
    </row>
    <row r="38" spans="3:10">
      <c r="C38" s="138"/>
      <c r="D38" s="150"/>
      <c r="E38" s="138"/>
    </row>
    <row r="39" spans="3:10">
      <c r="C39" s="138" t="s">
        <v>9</v>
      </c>
      <c r="D39" s="143" t="s">
        <v>78</v>
      </c>
      <c r="E39" s="145" t="s">
        <v>53</v>
      </c>
      <c r="F39" s="138" t="s">
        <v>9</v>
      </c>
      <c r="G39" s="138" t="s">
        <v>309</v>
      </c>
      <c r="H39" s="138" t="s">
        <v>310</v>
      </c>
      <c r="I39" s="138">
        <v>1</v>
      </c>
      <c r="J39" s="138" t="s">
        <v>234</v>
      </c>
    </row>
    <row r="40" spans="3:10">
      <c r="C40" s="138" t="s">
        <v>11</v>
      </c>
      <c r="D40" s="143" t="s">
        <v>78</v>
      </c>
      <c r="E40" s="145" t="s">
        <v>54</v>
      </c>
      <c r="F40" s="138" t="s">
        <v>11</v>
      </c>
      <c r="G40" s="253" t="s">
        <v>309</v>
      </c>
      <c r="H40" s="138" t="s">
        <v>310</v>
      </c>
      <c r="I40" s="138">
        <v>2</v>
      </c>
      <c r="J40" s="138" t="s">
        <v>234</v>
      </c>
    </row>
    <row r="41" spans="3:10">
      <c r="C41" s="138" t="s">
        <v>12</v>
      </c>
      <c r="D41" s="143" t="s">
        <v>78</v>
      </c>
      <c r="E41" s="145" t="s">
        <v>55</v>
      </c>
      <c r="F41" s="138" t="s">
        <v>12</v>
      </c>
      <c r="G41" s="253" t="s">
        <v>309</v>
      </c>
      <c r="H41" s="138" t="s">
        <v>310</v>
      </c>
      <c r="I41" s="138">
        <v>3</v>
      </c>
      <c r="J41" s="138" t="s">
        <v>234</v>
      </c>
    </row>
    <row r="42" spans="3:10">
      <c r="C42" s="138" t="s">
        <v>13</v>
      </c>
      <c r="D42" s="143" t="s">
        <v>78</v>
      </c>
      <c r="E42" s="145" t="s">
        <v>56</v>
      </c>
      <c r="F42" s="138" t="s">
        <v>13</v>
      </c>
      <c r="G42" s="253" t="s">
        <v>309</v>
      </c>
      <c r="H42" s="138" t="s">
        <v>310</v>
      </c>
      <c r="I42" s="138">
        <v>4</v>
      </c>
      <c r="J42" s="138" t="s">
        <v>234</v>
      </c>
    </row>
    <row r="43" spans="3:10">
      <c r="C43" s="138" t="s">
        <v>10</v>
      </c>
      <c r="D43" s="143" t="s">
        <v>78</v>
      </c>
      <c r="E43" s="145" t="s">
        <v>57</v>
      </c>
      <c r="F43" s="138" t="s">
        <v>10</v>
      </c>
      <c r="G43" s="253" t="s">
        <v>309</v>
      </c>
      <c r="H43" s="138" t="s">
        <v>310</v>
      </c>
      <c r="I43" s="138">
        <v>5</v>
      </c>
      <c r="J43" s="138" t="s">
        <v>234</v>
      </c>
    </row>
    <row r="44" spans="3:10">
      <c r="C44" s="138" t="s">
        <v>14</v>
      </c>
      <c r="D44" s="143" t="s">
        <v>78</v>
      </c>
      <c r="E44" s="138" t="s">
        <v>58</v>
      </c>
      <c r="F44" s="138" t="s">
        <v>14</v>
      </c>
      <c r="G44" s="253" t="s">
        <v>309</v>
      </c>
      <c r="H44" s="138" t="s">
        <v>310</v>
      </c>
      <c r="I44" s="147">
        <v>6</v>
      </c>
      <c r="J44" s="138" t="s">
        <v>234</v>
      </c>
    </row>
    <row r="45" spans="3:10">
      <c r="C45" s="146" t="s">
        <v>355</v>
      </c>
      <c r="D45" s="138" t="s">
        <v>78</v>
      </c>
      <c r="E45" s="138" t="s">
        <v>232</v>
      </c>
      <c r="F45" s="138" t="s">
        <v>231</v>
      </c>
      <c r="G45" s="253" t="s">
        <v>309</v>
      </c>
      <c r="H45" s="138" t="s">
        <v>310</v>
      </c>
      <c r="I45" s="138">
        <v>7</v>
      </c>
      <c r="J45" s="138" t="s">
        <v>234</v>
      </c>
    </row>
    <row r="46" spans="3:10">
      <c r="C46" s="146" t="s">
        <v>356</v>
      </c>
      <c r="D46" s="138" t="s">
        <v>78</v>
      </c>
      <c r="E46" s="138" t="s">
        <v>171</v>
      </c>
      <c r="F46" s="138" t="s">
        <v>231</v>
      </c>
      <c r="G46" s="253" t="s">
        <v>309</v>
      </c>
      <c r="H46" s="138" t="s">
        <v>310</v>
      </c>
      <c r="I46" s="138">
        <v>8</v>
      </c>
      <c r="J46" s="138" t="s">
        <v>234</v>
      </c>
    </row>
    <row r="47" spans="3:10">
      <c r="C47" s="149"/>
      <c r="D47" s="151"/>
      <c r="E47" s="149"/>
      <c r="I47" s="149"/>
    </row>
    <row r="48" spans="3:10">
      <c r="C48" s="261"/>
      <c r="D48" s="152" t="s">
        <v>77</v>
      </c>
      <c r="E48" s="145" t="s">
        <v>60</v>
      </c>
      <c r="F48" s="127" t="s">
        <v>337</v>
      </c>
      <c r="G48" s="253" t="s">
        <v>309</v>
      </c>
      <c r="H48" s="138" t="s">
        <v>335</v>
      </c>
      <c r="I48" s="138"/>
      <c r="J48" s="138" t="s">
        <v>338</v>
      </c>
    </row>
    <row r="49" spans="1:11">
      <c r="C49" s="138" t="s">
        <v>16</v>
      </c>
      <c r="D49" s="152" t="s">
        <v>77</v>
      </c>
      <c r="E49" s="145" t="s">
        <v>61</v>
      </c>
      <c r="F49" s="138" t="s">
        <v>16</v>
      </c>
      <c r="G49" s="253" t="s">
        <v>309</v>
      </c>
      <c r="H49" s="138" t="s">
        <v>310</v>
      </c>
      <c r="I49" s="138">
        <v>10</v>
      </c>
      <c r="J49" s="138" t="s">
        <v>234</v>
      </c>
    </row>
    <row r="50" spans="1:11">
      <c r="C50" s="253" t="s">
        <v>352</v>
      </c>
      <c r="D50" s="152" t="s">
        <v>77</v>
      </c>
      <c r="E50" s="138" t="s">
        <v>59</v>
      </c>
      <c r="F50" s="138" t="s">
        <v>231</v>
      </c>
      <c r="G50" s="253" t="s">
        <v>309</v>
      </c>
      <c r="H50" s="138" t="s">
        <v>310</v>
      </c>
      <c r="I50" s="138">
        <v>11</v>
      </c>
      <c r="J50" s="138" t="s">
        <v>234</v>
      </c>
    </row>
    <row r="51" spans="1:11">
      <c r="C51" s="138"/>
      <c r="D51" s="150"/>
      <c r="E51" s="138"/>
      <c r="I51" s="138"/>
    </row>
    <row r="52" spans="1:11" ht="15.6">
      <c r="C52" s="139"/>
      <c r="D52" s="139"/>
      <c r="E52" s="140" t="s">
        <v>42</v>
      </c>
      <c r="I52" s="138"/>
    </row>
    <row r="53" spans="1:11">
      <c r="C53" s="138" t="s">
        <v>18</v>
      </c>
      <c r="D53" s="153" t="s">
        <v>67</v>
      </c>
      <c r="E53" s="138" t="s">
        <v>81</v>
      </c>
      <c r="F53" s="138" t="s">
        <v>231</v>
      </c>
      <c r="G53" s="138" t="s">
        <v>230</v>
      </c>
      <c r="H53" s="138" t="s">
        <v>235</v>
      </c>
      <c r="I53" s="138">
        <v>15</v>
      </c>
      <c r="J53" s="138" t="s">
        <v>234</v>
      </c>
    </row>
    <row r="54" spans="1:11">
      <c r="C54" s="138" t="s">
        <v>17</v>
      </c>
      <c r="D54" s="144" t="s">
        <v>68</v>
      </c>
      <c r="E54" s="138" t="s">
        <v>202</v>
      </c>
      <c r="F54" s="138" t="s">
        <v>17</v>
      </c>
      <c r="G54" s="253" t="s">
        <v>311</v>
      </c>
      <c r="H54" s="127" t="s">
        <v>236</v>
      </c>
      <c r="I54" s="138">
        <v>29</v>
      </c>
      <c r="J54" s="138" t="s">
        <v>246</v>
      </c>
    </row>
    <row r="55" spans="1:11">
      <c r="C55" s="253" t="s">
        <v>312</v>
      </c>
      <c r="D55" s="144" t="s">
        <v>68</v>
      </c>
      <c r="E55" s="138" t="s">
        <v>194</v>
      </c>
      <c r="F55" s="138" t="s">
        <v>312</v>
      </c>
      <c r="G55" s="253" t="s">
        <v>313</v>
      </c>
      <c r="H55" s="127" t="s">
        <v>314</v>
      </c>
      <c r="I55" s="127">
        <v>22</v>
      </c>
      <c r="J55" s="127" t="s">
        <v>246</v>
      </c>
    </row>
    <row r="56" spans="1:11">
      <c r="C56" s="127"/>
      <c r="D56" s="144"/>
      <c r="E56" s="138"/>
      <c r="I56" s="138"/>
    </row>
    <row r="57" spans="1:11">
      <c r="C57" s="138" t="s">
        <v>26</v>
      </c>
      <c r="D57" s="153" t="s">
        <v>67</v>
      </c>
      <c r="E57" s="138" t="s">
        <v>43</v>
      </c>
      <c r="F57" s="138" t="s">
        <v>26</v>
      </c>
      <c r="G57" s="253" t="s">
        <v>311</v>
      </c>
      <c r="I57" s="138"/>
    </row>
    <row r="58" spans="1:11">
      <c r="C58" s="253" t="s">
        <v>324</v>
      </c>
      <c r="D58" s="153" t="s">
        <v>67</v>
      </c>
      <c r="E58" s="145" t="s">
        <v>79</v>
      </c>
      <c r="F58" s="138" t="s">
        <v>231</v>
      </c>
      <c r="G58" s="127" t="s">
        <v>364</v>
      </c>
      <c r="I58" s="138"/>
    </row>
    <row r="59" spans="1:11">
      <c r="C59" s="253" t="s">
        <v>325</v>
      </c>
      <c r="D59" s="153" t="s">
        <v>67</v>
      </c>
      <c r="E59" s="145" t="s">
        <v>80</v>
      </c>
      <c r="F59" s="138" t="s">
        <v>231</v>
      </c>
      <c r="G59" s="127" t="s">
        <v>364</v>
      </c>
      <c r="I59" s="138"/>
    </row>
    <row r="60" spans="1:11">
      <c r="C60" s="154" t="s">
        <v>326</v>
      </c>
      <c r="D60" s="153" t="s">
        <v>67</v>
      </c>
      <c r="E60" s="253" t="s">
        <v>44</v>
      </c>
      <c r="F60" s="138" t="s">
        <v>231</v>
      </c>
      <c r="G60" s="127" t="s">
        <v>271</v>
      </c>
      <c r="I60" s="154"/>
    </row>
    <row r="61" spans="1:11">
      <c r="C61" s="154" t="s">
        <v>327</v>
      </c>
      <c r="D61" s="144" t="s">
        <v>32</v>
      </c>
      <c r="E61" s="253" t="s">
        <v>168</v>
      </c>
      <c r="F61" s="138" t="s">
        <v>231</v>
      </c>
      <c r="G61" s="127" t="s">
        <v>364</v>
      </c>
    </row>
    <row r="62" spans="1:11">
      <c r="A62" s="9"/>
      <c r="B62" s="9"/>
      <c r="C62" s="154"/>
      <c r="D62" s="144"/>
      <c r="E62" s="138"/>
      <c r="F62" s="9"/>
      <c r="H62" s="9"/>
      <c r="I62" s="9"/>
      <c r="J62" s="9"/>
      <c r="K62" s="9"/>
    </row>
    <row r="63" spans="1:11" ht="15.6">
      <c r="A63" s="139"/>
      <c r="B63" s="139"/>
      <c r="C63" s="139"/>
      <c r="D63" s="139"/>
      <c r="E63" s="140" t="s">
        <v>227</v>
      </c>
      <c r="F63" s="9"/>
      <c r="G63" s="9"/>
      <c r="H63" s="9"/>
      <c r="I63" s="9"/>
      <c r="J63" s="9"/>
      <c r="K63" s="9"/>
    </row>
    <row r="64" spans="1:11">
      <c r="A64" s="9"/>
      <c r="B64" s="9"/>
      <c r="C64" s="154"/>
      <c r="D64" s="144"/>
      <c r="E64" s="138"/>
      <c r="F64" s="9"/>
      <c r="G64" s="9"/>
      <c r="H64" s="9"/>
      <c r="I64" s="9"/>
      <c r="J64" s="9"/>
      <c r="K64" s="9"/>
    </row>
    <row r="65" spans="1:11">
      <c r="A65" s="9"/>
      <c r="B65" s="9"/>
      <c r="C65" s="154"/>
      <c r="D65" s="144"/>
      <c r="E65" s="138"/>
      <c r="F65" s="9"/>
      <c r="G65" s="9"/>
      <c r="H65" s="9"/>
      <c r="I65" s="9"/>
      <c r="J65" s="9"/>
      <c r="K65" s="9"/>
    </row>
    <row r="66" spans="1:11">
      <c r="A66" s="9"/>
      <c r="B66" s="9"/>
      <c r="C66" s="155"/>
      <c r="D66" s="156"/>
      <c r="E66" s="156"/>
      <c r="F66" s="9"/>
      <c r="G66" s="9"/>
      <c r="H66" s="9"/>
      <c r="I66" s="9"/>
      <c r="J66" s="9"/>
      <c r="K66" s="9"/>
    </row>
    <row r="67" spans="1:11">
      <c r="A67" s="9"/>
      <c r="B67" s="9"/>
      <c r="C67" s="155"/>
      <c r="D67" s="156"/>
      <c r="E67" s="156"/>
      <c r="F67" s="9"/>
      <c r="G67" s="9"/>
      <c r="H67" s="9"/>
      <c r="I67" s="9"/>
      <c r="J67" s="9"/>
      <c r="K67" s="9"/>
    </row>
    <row r="68" spans="1:11">
      <c r="A68" s="157"/>
      <c r="B68" s="157"/>
      <c r="C68" s="158"/>
      <c r="D68" s="159"/>
      <c r="E68" s="159"/>
      <c r="F68" s="157"/>
      <c r="G68" s="157"/>
      <c r="H68" s="157"/>
      <c r="I68" s="157"/>
      <c r="J68" s="157"/>
      <c r="K68" s="157"/>
    </row>
    <row r="69" spans="1:11">
      <c r="A69" s="9"/>
      <c r="B69" s="9"/>
      <c r="F69" s="9"/>
      <c r="G69" s="9"/>
      <c r="H69" s="9"/>
      <c r="I69" s="9"/>
      <c r="J69" s="9"/>
      <c r="K69" s="9"/>
    </row>
    <row r="126" spans="3:5" ht="15.6">
      <c r="C126" s="2"/>
      <c r="D126" s="161"/>
      <c r="E126" s="2"/>
    </row>
  </sheetData>
  <phoneticPr fontId="11" type="noConversion"/>
  <pageMargins left="0.75" right="0.75" top="1" bottom="1" header="0.5" footer="0.5"/>
  <pageSetup paperSize="9" scale="3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19" sqref="B19"/>
    </sheetView>
  </sheetViews>
  <sheetFormatPr defaultRowHeight="13.2"/>
  <cols>
    <col min="1" max="1" width="25.6640625" bestFit="1" customWidth="1"/>
  </cols>
  <sheetData>
    <row r="1" spans="1:2">
      <c r="A1" t="s">
        <v>446</v>
      </c>
      <c r="B1" t="s">
        <v>447</v>
      </c>
    </row>
    <row r="2" spans="1:2">
      <c r="A2" t="s">
        <v>459</v>
      </c>
      <c r="B2" t="s">
        <v>482</v>
      </c>
    </row>
    <row r="3" spans="1:2">
      <c r="A3" t="s">
        <v>465</v>
      </c>
      <c r="B3" t="s">
        <v>484</v>
      </c>
    </row>
    <row r="4" spans="1:2">
      <c r="A4" t="s">
        <v>432</v>
      </c>
      <c r="B4" t="s">
        <v>466</v>
      </c>
    </row>
    <row r="5" spans="1:2">
      <c r="A5" t="s">
        <v>434</v>
      </c>
      <c r="B5" t="s">
        <v>472</v>
      </c>
    </row>
    <row r="6" spans="1:2">
      <c r="A6" t="s">
        <v>436</v>
      </c>
      <c r="B6" t="s">
        <v>473</v>
      </c>
    </row>
    <row r="7" spans="1:2">
      <c r="A7" t="s">
        <v>437</v>
      </c>
      <c r="B7" t="s">
        <v>438</v>
      </c>
    </row>
    <row r="8" spans="1:2">
      <c r="A8" t="s">
        <v>439</v>
      </c>
      <c r="B8" t="s">
        <v>440</v>
      </c>
    </row>
    <row r="9" spans="1:2">
      <c r="A9" t="s">
        <v>441</v>
      </c>
      <c r="B9" t="s">
        <v>438</v>
      </c>
    </row>
    <row r="10" spans="1:2">
      <c r="A10" t="s">
        <v>442</v>
      </c>
      <c r="B10" t="s">
        <v>440</v>
      </c>
    </row>
    <row r="11" spans="1:2">
      <c r="A11" t="s">
        <v>443</v>
      </c>
      <c r="B11" t="s">
        <v>444</v>
      </c>
    </row>
    <row r="12" spans="1:2">
      <c r="A12" t="s">
        <v>445</v>
      </c>
      <c r="B12" t="s">
        <v>435</v>
      </c>
    </row>
    <row r="13" spans="1:2">
      <c r="A13" t="s">
        <v>448</v>
      </c>
      <c r="B13" t="s">
        <v>449</v>
      </c>
    </row>
    <row r="14" spans="1:2">
      <c r="A14" t="s">
        <v>450</v>
      </c>
      <c r="B14" t="s">
        <v>451</v>
      </c>
    </row>
    <row r="15" spans="1:2">
      <c r="A15" t="s">
        <v>452</v>
      </c>
      <c r="B15" t="s">
        <v>467</v>
      </c>
    </row>
    <row r="16" spans="1:2">
      <c r="A16" t="s">
        <v>453</v>
      </c>
      <c r="B16" t="s">
        <v>454</v>
      </c>
    </row>
    <row r="17" spans="1:2">
      <c r="A17" t="s">
        <v>455</v>
      </c>
      <c r="B17" t="s">
        <v>456</v>
      </c>
    </row>
    <row r="18" spans="1:2">
      <c r="A18" t="s">
        <v>460</v>
      </c>
      <c r="B18" t="s">
        <v>468</v>
      </c>
    </row>
    <row r="19" spans="1:2">
      <c r="A19" t="s">
        <v>461</v>
      </c>
      <c r="B19" t="s">
        <v>468</v>
      </c>
    </row>
    <row r="20" spans="1:2">
      <c r="A20" t="s">
        <v>462</v>
      </c>
      <c r="B20" t="s">
        <v>463</v>
      </c>
    </row>
    <row r="21" spans="1:2">
      <c r="A21" t="s">
        <v>464</v>
      </c>
      <c r="B21" t="s">
        <v>469</v>
      </c>
    </row>
    <row r="22" spans="1:2">
      <c r="A22" t="s">
        <v>475</v>
      </c>
      <c r="B22" t="s">
        <v>481</v>
      </c>
    </row>
    <row r="23" spans="1:2">
      <c r="A23" t="s">
        <v>476</v>
      </c>
      <c r="B23" t="s">
        <v>451</v>
      </c>
    </row>
    <row r="24" spans="1:2">
      <c r="A24" t="s">
        <v>477</v>
      </c>
      <c r="B24" t="s">
        <v>483</v>
      </c>
    </row>
    <row r="25" spans="1:2">
      <c r="A25" t="s">
        <v>478</v>
      </c>
      <c r="B25" t="s">
        <v>479</v>
      </c>
    </row>
    <row r="26" spans="1:2">
      <c r="A26" t="s">
        <v>480</v>
      </c>
      <c r="B26" t="s">
        <v>456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4"/>
  <sheetViews>
    <sheetView zoomScale="70" zoomScaleNormal="70" workbookViewId="0"/>
  </sheetViews>
  <sheetFormatPr defaultRowHeight="13.2"/>
  <cols>
    <col min="1" max="1" width="4.88671875" customWidth="1"/>
    <col min="2" max="2" width="7" customWidth="1"/>
    <col min="3" max="3" width="42" customWidth="1"/>
    <col min="4" max="4" width="3.5546875" customWidth="1"/>
    <col min="5" max="5" width="28.21875" customWidth="1"/>
    <col min="6" max="14" width="7.6640625" customWidth="1"/>
  </cols>
  <sheetData>
    <row r="1" spans="1:14">
      <c r="C1" t="s">
        <v>457</v>
      </c>
    </row>
    <row r="2" spans="1:14">
      <c r="A2" t="s">
        <v>286</v>
      </c>
      <c r="B2" t="s">
        <v>224</v>
      </c>
      <c r="C2" t="s">
        <v>223</v>
      </c>
      <c r="D2" t="s">
        <v>287</v>
      </c>
      <c r="E2" t="s">
        <v>288</v>
      </c>
      <c r="F2" t="s">
        <v>69</v>
      </c>
      <c r="G2" t="s">
        <v>70</v>
      </c>
      <c r="H2" t="s">
        <v>71</v>
      </c>
      <c r="I2" t="s">
        <v>72</v>
      </c>
      <c r="J2" t="s">
        <v>73</v>
      </c>
      <c r="K2" t="s">
        <v>74</v>
      </c>
      <c r="L2" t="s">
        <v>75</v>
      </c>
      <c r="M2" t="s">
        <v>76</v>
      </c>
      <c r="N2" t="s">
        <v>367</v>
      </c>
    </row>
    <row r="4" spans="1:14">
      <c r="A4" t="s">
        <v>474</v>
      </c>
      <c r="B4" t="s">
        <v>316</v>
      </c>
      <c r="C4" t="s">
        <v>320</v>
      </c>
      <c r="D4" t="s">
        <v>78</v>
      </c>
      <c r="E4" t="s">
        <v>433</v>
      </c>
      <c r="F4" s="266"/>
      <c r="G4" s="266"/>
      <c r="H4" s="266">
        <v>36.514178386442303</v>
      </c>
      <c r="I4" s="266">
        <v>34.944971634613999</v>
      </c>
      <c r="J4" s="266">
        <v>35.450093967294997</v>
      </c>
      <c r="K4" s="266">
        <v>35.2635615054486</v>
      </c>
      <c r="L4" s="266">
        <v>35.091803202383701</v>
      </c>
      <c r="M4" s="266">
        <v>35.176145276725499</v>
      </c>
      <c r="N4" s="266"/>
    </row>
    <row r="5" spans="1:14">
      <c r="A5" t="s">
        <v>474</v>
      </c>
      <c r="B5" t="s">
        <v>317</v>
      </c>
      <c r="C5" t="s">
        <v>321</v>
      </c>
      <c r="D5" t="s">
        <v>78</v>
      </c>
      <c r="E5" t="s">
        <v>433</v>
      </c>
      <c r="F5" s="266"/>
      <c r="G5" s="266"/>
      <c r="H5" s="266">
        <v>9.8094695144911697</v>
      </c>
      <c r="I5" s="266">
        <v>9.7299496926487006</v>
      </c>
      <c r="J5" s="266">
        <v>9.9776431712417395</v>
      </c>
      <c r="K5" s="266">
        <v>9.8973156512550897</v>
      </c>
      <c r="L5" s="266">
        <v>9.8221769536662809</v>
      </c>
      <c r="M5" s="266">
        <v>9.8235264616540796</v>
      </c>
      <c r="N5" s="266"/>
    </row>
    <row r="6" spans="1:14">
      <c r="A6" t="s">
        <v>474</v>
      </c>
      <c r="B6" t="s">
        <v>33</v>
      </c>
      <c r="C6" t="s">
        <v>289</v>
      </c>
      <c r="D6" t="s">
        <v>78</v>
      </c>
      <c r="E6" t="s">
        <v>433</v>
      </c>
      <c r="F6" s="266"/>
      <c r="G6" s="266"/>
      <c r="H6" s="266"/>
      <c r="I6" s="266">
        <v>222.10716619454101</v>
      </c>
      <c r="J6" s="266">
        <v>228.76063413001199</v>
      </c>
      <c r="K6" s="266">
        <v>229.26212553815699</v>
      </c>
      <c r="L6" s="266">
        <v>229.13318018729001</v>
      </c>
      <c r="M6" s="266">
        <v>229.965081065372</v>
      </c>
      <c r="N6" s="266"/>
    </row>
    <row r="7" spans="1:14">
      <c r="A7" t="s">
        <v>474</v>
      </c>
      <c r="B7" t="s">
        <v>357</v>
      </c>
      <c r="C7" t="s">
        <v>358</v>
      </c>
      <c r="D7" t="s">
        <v>78</v>
      </c>
      <c r="E7" t="s">
        <v>433</v>
      </c>
      <c r="F7" s="266"/>
      <c r="G7" s="266"/>
      <c r="H7" s="266"/>
      <c r="I7" s="266">
        <v>0</v>
      </c>
      <c r="J7" s="266">
        <v>0</v>
      </c>
      <c r="K7" s="266">
        <v>0</v>
      </c>
      <c r="L7" s="266">
        <v>0</v>
      </c>
      <c r="M7" s="266">
        <v>0</v>
      </c>
      <c r="N7" s="266"/>
    </row>
    <row r="8" spans="1:14">
      <c r="A8" t="s">
        <v>474</v>
      </c>
      <c r="B8" t="s">
        <v>386</v>
      </c>
      <c r="C8" t="s">
        <v>290</v>
      </c>
      <c r="D8">
        <v>0</v>
      </c>
      <c r="E8" t="s">
        <v>433</v>
      </c>
      <c r="F8" s="266">
        <v>781.84299999999996</v>
      </c>
      <c r="G8" s="266">
        <v>756.29</v>
      </c>
      <c r="H8" s="266">
        <v>730.56</v>
      </c>
      <c r="I8" s="266">
        <v>711.106769905232</v>
      </c>
      <c r="J8" s="266">
        <v>688.22752497662896</v>
      </c>
      <c r="K8" s="266">
        <v>660.84626476492804</v>
      </c>
      <c r="L8" s="266">
        <v>628.96140201761295</v>
      </c>
      <c r="M8" s="266">
        <v>591.58367700368501</v>
      </c>
      <c r="N8" s="266"/>
    </row>
    <row r="9" spans="1:14">
      <c r="A9" t="s">
        <v>474</v>
      </c>
      <c r="B9" t="s">
        <v>180</v>
      </c>
      <c r="C9" t="s">
        <v>291</v>
      </c>
      <c r="D9">
        <v>0</v>
      </c>
      <c r="E9" t="s">
        <v>433</v>
      </c>
      <c r="F9" s="266">
        <v>397.38299999999998</v>
      </c>
      <c r="G9" s="266">
        <v>429.55</v>
      </c>
      <c r="H9" s="266">
        <v>448.78</v>
      </c>
      <c r="I9" s="266">
        <v>471.33740139021597</v>
      </c>
      <c r="J9" s="266">
        <v>498.38703811784001</v>
      </c>
      <c r="K9" s="266">
        <v>530.71064346626599</v>
      </c>
      <c r="L9" s="266">
        <v>568.29910157129996</v>
      </c>
      <c r="M9" s="266">
        <v>612.14214090841301</v>
      </c>
      <c r="N9" s="266"/>
    </row>
    <row r="10" spans="1:14">
      <c r="A10" t="s">
        <v>474</v>
      </c>
      <c r="B10" t="s">
        <v>387</v>
      </c>
      <c r="C10" t="s">
        <v>292</v>
      </c>
      <c r="D10">
        <v>0</v>
      </c>
      <c r="E10" t="s">
        <v>433</v>
      </c>
      <c r="F10" s="266">
        <v>9.5500000000000007</v>
      </c>
      <c r="G10" s="266">
        <v>9.1300000000000008</v>
      </c>
      <c r="H10" s="266">
        <v>9.1199999999999992</v>
      </c>
      <c r="I10" s="266">
        <v>9.07</v>
      </c>
      <c r="J10" s="266">
        <v>8.9700000000000006</v>
      </c>
      <c r="K10" s="266">
        <v>8.81</v>
      </c>
      <c r="L10" s="266">
        <v>8.61</v>
      </c>
      <c r="M10" s="266">
        <v>8.36</v>
      </c>
      <c r="N10" s="266"/>
    </row>
    <row r="11" spans="1:14">
      <c r="A11" t="s">
        <v>474</v>
      </c>
      <c r="B11" t="s">
        <v>388</v>
      </c>
      <c r="C11" t="s">
        <v>293</v>
      </c>
      <c r="D11">
        <v>0</v>
      </c>
      <c r="E11" t="s">
        <v>433</v>
      </c>
      <c r="F11" s="266">
        <v>53.671999999999997</v>
      </c>
      <c r="G11" s="266">
        <v>52.77</v>
      </c>
      <c r="H11" s="266">
        <v>52.75</v>
      </c>
      <c r="I11" s="266">
        <v>52.78</v>
      </c>
      <c r="J11" s="266">
        <v>52.86</v>
      </c>
      <c r="K11" s="266">
        <v>52.98</v>
      </c>
      <c r="L11" s="266">
        <v>53.16</v>
      </c>
      <c r="M11" s="266">
        <v>53.39</v>
      </c>
      <c r="N11" s="266"/>
    </row>
    <row r="12" spans="1:14">
      <c r="A12" t="s">
        <v>474</v>
      </c>
      <c r="B12" t="s">
        <v>318</v>
      </c>
      <c r="C12" t="s">
        <v>322</v>
      </c>
      <c r="D12" t="s">
        <v>78</v>
      </c>
      <c r="E12" t="s">
        <v>433</v>
      </c>
      <c r="F12" s="266"/>
      <c r="G12" s="266"/>
      <c r="H12" s="266">
        <v>0</v>
      </c>
      <c r="I12" s="266">
        <v>0</v>
      </c>
      <c r="J12" s="266">
        <v>0</v>
      </c>
      <c r="K12" s="266">
        <v>0</v>
      </c>
      <c r="L12" s="266">
        <v>0</v>
      </c>
      <c r="M12" s="266">
        <v>0</v>
      </c>
      <c r="N12" s="266"/>
    </row>
    <row r="13" spans="1:14">
      <c r="A13" t="s">
        <v>474</v>
      </c>
      <c r="B13" t="s">
        <v>319</v>
      </c>
      <c r="C13" t="s">
        <v>323</v>
      </c>
      <c r="D13" t="s">
        <v>78</v>
      </c>
      <c r="E13" t="s">
        <v>433</v>
      </c>
      <c r="F13" s="266"/>
      <c r="G13" s="266"/>
      <c r="H13" s="266">
        <v>0</v>
      </c>
      <c r="I13" s="266">
        <v>0</v>
      </c>
      <c r="J13" s="266">
        <v>0</v>
      </c>
      <c r="K13" s="266">
        <v>0</v>
      </c>
      <c r="L13" s="266">
        <v>0</v>
      </c>
      <c r="M13" s="266">
        <v>0</v>
      </c>
      <c r="N13" s="266"/>
    </row>
    <row r="14" spans="1:14">
      <c r="A14" t="s">
        <v>474</v>
      </c>
      <c r="B14" t="s">
        <v>34</v>
      </c>
      <c r="C14" t="s">
        <v>294</v>
      </c>
      <c r="D14" t="s">
        <v>78</v>
      </c>
      <c r="E14" t="s">
        <v>433</v>
      </c>
      <c r="F14" s="266"/>
      <c r="G14" s="266"/>
      <c r="H14" s="266"/>
      <c r="I14" s="266"/>
      <c r="J14" s="266"/>
      <c r="K14" s="266"/>
      <c r="L14" s="266"/>
      <c r="M14" s="266"/>
      <c r="N14" s="266"/>
    </row>
    <row r="15" spans="1:14">
      <c r="A15" t="s">
        <v>474</v>
      </c>
      <c r="B15" t="s">
        <v>359</v>
      </c>
      <c r="C15" t="s">
        <v>360</v>
      </c>
      <c r="D15" t="s">
        <v>78</v>
      </c>
      <c r="E15" t="s">
        <v>433</v>
      </c>
      <c r="F15" s="266"/>
      <c r="G15" s="266"/>
      <c r="H15" s="266"/>
      <c r="I15" s="266">
        <v>0</v>
      </c>
      <c r="J15" s="266">
        <v>0</v>
      </c>
      <c r="K15" s="266">
        <v>0</v>
      </c>
      <c r="L15" s="266">
        <v>0</v>
      </c>
      <c r="M15" s="266">
        <v>0</v>
      </c>
      <c r="N15" s="266"/>
    </row>
    <row r="16" spans="1:14">
      <c r="A16" t="s">
        <v>474</v>
      </c>
      <c r="B16" t="s">
        <v>389</v>
      </c>
      <c r="C16" t="s">
        <v>295</v>
      </c>
      <c r="D16">
        <v>0</v>
      </c>
      <c r="E16" t="s">
        <v>433</v>
      </c>
      <c r="F16" s="266">
        <v>0</v>
      </c>
      <c r="G16" s="266">
        <v>0</v>
      </c>
      <c r="H16" s="266">
        <v>0</v>
      </c>
      <c r="I16" s="266">
        <v>0</v>
      </c>
      <c r="J16" s="266">
        <v>0</v>
      </c>
      <c r="K16" s="266">
        <v>0</v>
      </c>
      <c r="L16" s="266">
        <v>0</v>
      </c>
      <c r="M16" s="266">
        <v>0</v>
      </c>
      <c r="N16" s="266"/>
    </row>
    <row r="17" spans="1:14">
      <c r="A17" t="s">
        <v>474</v>
      </c>
      <c r="B17" t="s">
        <v>390</v>
      </c>
      <c r="C17" t="s">
        <v>296</v>
      </c>
      <c r="D17">
        <v>0</v>
      </c>
      <c r="E17" t="s">
        <v>433</v>
      </c>
      <c r="F17" s="266">
        <v>0</v>
      </c>
      <c r="G17" s="266">
        <v>0</v>
      </c>
      <c r="H17" s="266">
        <v>0</v>
      </c>
      <c r="I17" s="266">
        <v>0</v>
      </c>
      <c r="J17" s="266">
        <v>0</v>
      </c>
      <c r="K17" s="266">
        <v>0</v>
      </c>
      <c r="L17" s="266">
        <v>0</v>
      </c>
      <c r="M17" s="266">
        <v>0</v>
      </c>
      <c r="N17" s="266"/>
    </row>
    <row r="18" spans="1:14">
      <c r="A18" t="s">
        <v>474</v>
      </c>
      <c r="B18" t="s">
        <v>391</v>
      </c>
      <c r="C18" t="s">
        <v>297</v>
      </c>
      <c r="D18">
        <v>0</v>
      </c>
      <c r="E18" t="s">
        <v>433</v>
      </c>
      <c r="F18" s="266"/>
      <c r="G18" s="266"/>
      <c r="H18" s="266"/>
      <c r="I18" s="266"/>
      <c r="J18" s="266"/>
      <c r="K18" s="266"/>
      <c r="L18" s="266"/>
      <c r="M18" s="266"/>
      <c r="N18" s="266"/>
    </row>
    <row r="19" spans="1:14">
      <c r="A19" t="s">
        <v>474</v>
      </c>
      <c r="B19" t="s">
        <v>392</v>
      </c>
      <c r="C19" t="s">
        <v>298</v>
      </c>
      <c r="D19">
        <v>0</v>
      </c>
      <c r="E19" t="s">
        <v>433</v>
      </c>
      <c r="F19" s="266"/>
      <c r="G19" s="266"/>
      <c r="H19" s="266"/>
      <c r="I19" s="266"/>
      <c r="J19" s="266"/>
      <c r="K19" s="266"/>
      <c r="L19" s="266"/>
      <c r="M19" s="266"/>
      <c r="N19" s="266"/>
    </row>
    <row r="20" spans="1:14">
      <c r="A20" t="s">
        <v>474</v>
      </c>
      <c r="B20" t="s">
        <v>397</v>
      </c>
      <c r="C20" t="s">
        <v>45</v>
      </c>
      <c r="D20" t="s">
        <v>78</v>
      </c>
      <c r="E20" t="s">
        <v>433</v>
      </c>
      <c r="F20" s="266"/>
      <c r="G20" s="266"/>
      <c r="H20" s="266"/>
      <c r="I20" s="266">
        <v>122.858</v>
      </c>
      <c r="J20" s="266">
        <v>130.22300000000001</v>
      </c>
      <c r="K20" s="266">
        <v>129.559</v>
      </c>
      <c r="L20" s="266">
        <v>124.253</v>
      </c>
      <c r="M20" s="266">
        <v>123.39844846925</v>
      </c>
      <c r="N20" s="266"/>
    </row>
    <row r="21" spans="1:14">
      <c r="A21" t="s">
        <v>474</v>
      </c>
      <c r="B21" t="s">
        <v>4</v>
      </c>
      <c r="C21" t="s">
        <v>458</v>
      </c>
      <c r="D21" t="s">
        <v>78</v>
      </c>
      <c r="E21" t="s">
        <v>433</v>
      </c>
      <c r="F21" s="266"/>
      <c r="G21" s="266"/>
      <c r="H21" s="266"/>
      <c r="I21" s="266">
        <v>2.794</v>
      </c>
      <c r="J21" s="266">
        <v>2.1760000000000002</v>
      </c>
      <c r="K21" s="266">
        <v>2.8</v>
      </c>
      <c r="L21" s="266">
        <v>2.6339999999999999</v>
      </c>
      <c r="M21" s="266">
        <v>2.5008261001321301</v>
      </c>
      <c r="N21" s="266"/>
    </row>
    <row r="22" spans="1:14">
      <c r="A22" t="s">
        <v>474</v>
      </c>
      <c r="B22" t="s">
        <v>398</v>
      </c>
      <c r="C22" t="s">
        <v>47</v>
      </c>
      <c r="D22" t="s">
        <v>78</v>
      </c>
      <c r="E22" t="s">
        <v>433</v>
      </c>
      <c r="F22" s="266"/>
      <c r="G22" s="266"/>
      <c r="H22" s="266"/>
      <c r="I22" s="266">
        <v>68.100999999999999</v>
      </c>
      <c r="J22" s="266">
        <v>72.474999999999994</v>
      </c>
      <c r="K22" s="266">
        <v>75.256</v>
      </c>
      <c r="L22" s="266">
        <v>79.39</v>
      </c>
      <c r="M22" s="266">
        <v>81.233799606453502</v>
      </c>
      <c r="N22" s="266"/>
    </row>
    <row r="23" spans="1:14">
      <c r="A23" t="s">
        <v>474</v>
      </c>
      <c r="B23" t="s">
        <v>6</v>
      </c>
      <c r="C23" t="s">
        <v>299</v>
      </c>
      <c r="D23" t="s">
        <v>78</v>
      </c>
      <c r="E23" t="s">
        <v>433</v>
      </c>
      <c r="F23" s="266"/>
      <c r="G23" s="266"/>
      <c r="H23" s="266"/>
      <c r="I23" s="266">
        <v>36.994</v>
      </c>
      <c r="J23" s="266">
        <v>38.960999999999999</v>
      </c>
      <c r="K23" s="266">
        <v>38.581000000000003</v>
      </c>
      <c r="L23" s="266">
        <v>40.442999999999998</v>
      </c>
      <c r="M23" s="266">
        <v>40.639925824164699</v>
      </c>
      <c r="N23" s="266"/>
    </row>
    <row r="24" spans="1:14">
      <c r="A24" t="s">
        <v>474</v>
      </c>
      <c r="B24" t="s">
        <v>7</v>
      </c>
      <c r="C24" t="s">
        <v>300</v>
      </c>
      <c r="D24" t="s">
        <v>78</v>
      </c>
      <c r="E24" t="s">
        <v>433</v>
      </c>
      <c r="F24" s="266"/>
      <c r="G24" s="266"/>
      <c r="H24" s="266">
        <v>0.29299999999999998</v>
      </c>
      <c r="I24" s="266">
        <v>3.5999999999999997E-2</v>
      </c>
      <c r="J24" s="266">
        <v>0.14799999999999999</v>
      </c>
      <c r="K24" s="266">
        <v>-0.115</v>
      </c>
      <c r="L24" s="266">
        <v>-2.7E-2</v>
      </c>
      <c r="M24" s="266">
        <v>-0.109</v>
      </c>
      <c r="N24" s="266"/>
    </row>
    <row r="25" spans="1:14">
      <c r="A25" t="s">
        <v>474</v>
      </c>
      <c r="B25" t="s">
        <v>331</v>
      </c>
      <c r="C25" t="s">
        <v>393</v>
      </c>
      <c r="D25" t="s">
        <v>78</v>
      </c>
      <c r="E25" t="s">
        <v>433</v>
      </c>
      <c r="F25" s="266"/>
      <c r="G25" s="266"/>
      <c r="H25" s="266"/>
      <c r="I25" s="266">
        <v>0</v>
      </c>
      <c r="J25" s="266">
        <v>0</v>
      </c>
      <c r="K25" s="266">
        <v>0</v>
      </c>
      <c r="L25" s="266">
        <v>0</v>
      </c>
      <c r="M25" s="266">
        <v>0</v>
      </c>
      <c r="N25" s="266"/>
    </row>
    <row r="26" spans="1:14">
      <c r="A26" t="s">
        <v>474</v>
      </c>
      <c r="B26" t="s">
        <v>332</v>
      </c>
      <c r="C26" t="s">
        <v>170</v>
      </c>
      <c r="D26" t="s">
        <v>78</v>
      </c>
      <c r="E26" t="s">
        <v>433</v>
      </c>
      <c r="F26" s="266"/>
      <c r="G26" s="266"/>
      <c r="H26" s="266"/>
      <c r="I26" s="266">
        <v>0.51400000000000001</v>
      </c>
      <c r="J26" s="266">
        <v>0.46899999999999997</v>
      </c>
      <c r="K26" s="266">
        <v>0.52600000000000002</v>
      </c>
      <c r="L26" s="266">
        <v>0.35199999999999998</v>
      </c>
      <c r="M26" s="266">
        <v>0.14299999999999999</v>
      </c>
      <c r="N26" s="266"/>
    </row>
    <row r="27" spans="1:14">
      <c r="A27" t="s">
        <v>474</v>
      </c>
      <c r="B27" t="s">
        <v>399</v>
      </c>
      <c r="C27" t="s">
        <v>52</v>
      </c>
      <c r="D27" t="s">
        <v>405</v>
      </c>
      <c r="E27" t="s">
        <v>433</v>
      </c>
      <c r="F27" s="266"/>
      <c r="G27" s="266"/>
      <c r="H27" s="266">
        <v>62.26</v>
      </c>
      <c r="I27" s="266">
        <v>62.067999999999998</v>
      </c>
      <c r="J27" s="266">
        <v>62.488999999999997</v>
      </c>
      <c r="K27" s="266">
        <v>62.689</v>
      </c>
      <c r="L27" s="266">
        <v>61.247999999999998</v>
      </c>
      <c r="M27" s="266">
        <v>59.62</v>
      </c>
      <c r="N27" s="266"/>
    </row>
    <row r="28" spans="1:14">
      <c r="A28" t="s">
        <v>474</v>
      </c>
      <c r="B28" t="s">
        <v>330</v>
      </c>
      <c r="C28" t="s">
        <v>50</v>
      </c>
      <c r="D28" t="s">
        <v>405</v>
      </c>
      <c r="E28" t="s">
        <v>433</v>
      </c>
      <c r="F28" s="266"/>
      <c r="G28" s="266"/>
      <c r="H28" s="266"/>
      <c r="I28" s="266">
        <v>0</v>
      </c>
      <c r="J28" s="266">
        <v>0</v>
      </c>
      <c r="K28" s="266">
        <v>0</v>
      </c>
      <c r="L28" s="266">
        <v>0</v>
      </c>
      <c r="M28" s="266">
        <v>2E-3</v>
      </c>
      <c r="N28" s="266"/>
    </row>
    <row r="29" spans="1:14">
      <c r="A29" t="s">
        <v>474</v>
      </c>
      <c r="B29" t="s">
        <v>400</v>
      </c>
      <c r="C29" t="s">
        <v>53</v>
      </c>
      <c r="D29" t="s">
        <v>78</v>
      </c>
      <c r="E29" t="s">
        <v>433</v>
      </c>
      <c r="F29" s="266"/>
      <c r="G29" s="266"/>
      <c r="H29" s="266"/>
      <c r="I29" s="266"/>
      <c r="J29" s="266"/>
      <c r="K29" s="266"/>
      <c r="L29" s="266"/>
      <c r="M29" s="266"/>
      <c r="N29" s="266"/>
    </row>
    <row r="30" spans="1:14">
      <c r="A30" t="s">
        <v>474</v>
      </c>
      <c r="B30" t="s">
        <v>11</v>
      </c>
      <c r="C30" t="s">
        <v>301</v>
      </c>
      <c r="D30" t="s">
        <v>78</v>
      </c>
      <c r="E30" t="s">
        <v>433</v>
      </c>
      <c r="F30" s="266"/>
      <c r="G30" s="266"/>
      <c r="H30" s="266"/>
      <c r="I30" s="266"/>
      <c r="J30" s="266"/>
      <c r="K30" s="266"/>
      <c r="L30" s="266"/>
      <c r="M30" s="266"/>
      <c r="N30" s="266"/>
    </row>
    <row r="31" spans="1:14">
      <c r="A31" t="s">
        <v>474</v>
      </c>
      <c r="B31" t="s">
        <v>401</v>
      </c>
      <c r="C31" t="s">
        <v>55</v>
      </c>
      <c r="D31" t="s">
        <v>78</v>
      </c>
      <c r="E31" t="s">
        <v>433</v>
      </c>
      <c r="F31" s="266"/>
      <c r="G31" s="266"/>
      <c r="H31" s="266"/>
      <c r="I31" s="266"/>
      <c r="J31" s="266"/>
      <c r="K31" s="266"/>
      <c r="L31" s="266"/>
      <c r="M31" s="266"/>
      <c r="N31" s="266"/>
    </row>
    <row r="32" spans="1:14">
      <c r="A32" t="s">
        <v>474</v>
      </c>
      <c r="B32" t="s">
        <v>13</v>
      </c>
      <c r="C32" t="s">
        <v>302</v>
      </c>
      <c r="D32" t="s">
        <v>78</v>
      </c>
      <c r="E32" t="s">
        <v>433</v>
      </c>
      <c r="F32" s="266"/>
      <c r="G32" s="266"/>
      <c r="H32" s="266"/>
      <c r="I32" s="266"/>
      <c r="J32" s="266"/>
      <c r="K32" s="266"/>
      <c r="L32" s="266"/>
      <c r="M32" s="266"/>
      <c r="N32" s="266"/>
    </row>
    <row r="33" spans="1:14">
      <c r="A33" t="s">
        <v>474</v>
      </c>
      <c r="B33" t="s">
        <v>10</v>
      </c>
      <c r="C33" t="s">
        <v>303</v>
      </c>
      <c r="D33" t="s">
        <v>78</v>
      </c>
      <c r="E33" t="s">
        <v>433</v>
      </c>
      <c r="F33" s="266"/>
      <c r="G33" s="266"/>
      <c r="H33" s="266"/>
      <c r="I33" s="266"/>
      <c r="J33" s="266"/>
      <c r="K33" s="266"/>
      <c r="L33" s="266"/>
      <c r="M33" s="266"/>
      <c r="N33" s="266"/>
    </row>
    <row r="34" spans="1:14">
      <c r="A34" t="s">
        <v>474</v>
      </c>
      <c r="B34" t="s">
        <v>14</v>
      </c>
      <c r="C34" t="s">
        <v>304</v>
      </c>
      <c r="D34" t="s">
        <v>78</v>
      </c>
      <c r="E34" t="s">
        <v>433</v>
      </c>
      <c r="F34" s="266"/>
      <c r="G34" s="266"/>
      <c r="H34" s="266"/>
      <c r="I34" s="266"/>
      <c r="J34" s="266"/>
      <c r="K34" s="266"/>
      <c r="L34" s="266"/>
      <c r="M34" s="266"/>
      <c r="N34" s="266"/>
    </row>
    <row r="35" spans="1:14">
      <c r="A35" t="s">
        <v>474</v>
      </c>
      <c r="B35" t="s">
        <v>355</v>
      </c>
      <c r="C35" t="s">
        <v>394</v>
      </c>
      <c r="D35" t="s">
        <v>78</v>
      </c>
      <c r="E35" t="s">
        <v>433</v>
      </c>
      <c r="F35" s="266"/>
      <c r="G35" s="266"/>
      <c r="H35" s="266"/>
      <c r="I35" s="266"/>
      <c r="J35" s="266"/>
      <c r="K35" s="266"/>
      <c r="L35" s="266"/>
      <c r="M35" s="266"/>
      <c r="N35" s="266"/>
    </row>
    <row r="36" spans="1:14">
      <c r="A36" t="s">
        <v>474</v>
      </c>
      <c r="B36" t="s">
        <v>356</v>
      </c>
      <c r="C36" t="s">
        <v>171</v>
      </c>
      <c r="D36" t="s">
        <v>78</v>
      </c>
      <c r="E36" t="s">
        <v>433</v>
      </c>
      <c r="F36" s="266"/>
      <c r="G36" s="266"/>
      <c r="H36" s="266"/>
      <c r="I36" s="266"/>
      <c r="J36" s="266"/>
      <c r="K36" s="266"/>
      <c r="L36" s="266"/>
      <c r="M36" s="266"/>
      <c r="N36" s="266"/>
    </row>
    <row r="37" spans="1:14">
      <c r="A37" t="s">
        <v>474</v>
      </c>
      <c r="B37" t="s">
        <v>402</v>
      </c>
      <c r="C37" t="s">
        <v>406</v>
      </c>
      <c r="D37" t="s">
        <v>405</v>
      </c>
      <c r="E37" t="s">
        <v>433</v>
      </c>
      <c r="F37" s="266"/>
      <c r="G37" s="266"/>
      <c r="H37" s="266"/>
      <c r="I37" s="266"/>
      <c r="J37" s="266"/>
      <c r="K37" s="266"/>
      <c r="L37" s="266"/>
      <c r="M37" s="266"/>
      <c r="N37" s="266"/>
    </row>
    <row r="38" spans="1:14">
      <c r="A38" t="s">
        <v>474</v>
      </c>
      <c r="B38" t="s">
        <v>352</v>
      </c>
      <c r="C38" t="s">
        <v>59</v>
      </c>
      <c r="D38" t="s">
        <v>405</v>
      </c>
      <c r="E38" t="s">
        <v>433</v>
      </c>
      <c r="F38" s="266"/>
      <c r="G38" s="266"/>
      <c r="H38" s="266"/>
      <c r="I38" s="266"/>
      <c r="J38" s="266"/>
      <c r="K38" s="266"/>
      <c r="L38" s="266"/>
      <c r="M38" s="266"/>
      <c r="N38" s="266"/>
    </row>
    <row r="39" spans="1:14">
      <c r="A39" t="s">
        <v>474</v>
      </c>
      <c r="B39" t="s">
        <v>346</v>
      </c>
      <c r="C39" t="s">
        <v>340</v>
      </c>
      <c r="D39" t="s">
        <v>405</v>
      </c>
      <c r="E39" t="s">
        <v>433</v>
      </c>
      <c r="F39" s="266"/>
      <c r="G39" s="266"/>
      <c r="H39" s="266"/>
      <c r="I39" s="266">
        <v>706.29300000000001</v>
      </c>
      <c r="J39" s="266">
        <v>699.26800000000003</v>
      </c>
      <c r="K39" s="266">
        <v>688.64499999999998</v>
      </c>
      <c r="L39" s="266">
        <v>674.00400000000002</v>
      </c>
      <c r="M39" s="266">
        <v>661.73199999999997</v>
      </c>
      <c r="N39" s="266"/>
    </row>
    <row r="40" spans="1:14">
      <c r="A40" t="s">
        <v>474</v>
      </c>
      <c r="B40" t="s">
        <v>347</v>
      </c>
      <c r="C40" t="s">
        <v>341</v>
      </c>
      <c r="D40" t="s">
        <v>405</v>
      </c>
      <c r="E40" t="s">
        <v>433</v>
      </c>
      <c r="F40" s="266"/>
      <c r="G40" s="266"/>
      <c r="H40" s="266"/>
      <c r="I40" s="266">
        <v>468.61700000000002</v>
      </c>
      <c r="J40" s="266">
        <v>485.23200000000003</v>
      </c>
      <c r="K40" s="266">
        <v>507.565</v>
      </c>
      <c r="L40" s="266">
        <v>525.75800000000004</v>
      </c>
      <c r="M40" s="266">
        <v>541.91899999999998</v>
      </c>
      <c r="N40" s="266"/>
    </row>
    <row r="41" spans="1:14">
      <c r="A41" t="s">
        <v>474</v>
      </c>
      <c r="B41" t="s">
        <v>348</v>
      </c>
      <c r="C41" t="s">
        <v>342</v>
      </c>
      <c r="D41" t="s">
        <v>405</v>
      </c>
      <c r="E41" t="s">
        <v>433</v>
      </c>
      <c r="F41" s="266"/>
      <c r="G41" s="266"/>
      <c r="H41" s="266"/>
      <c r="I41" s="266"/>
      <c r="J41" s="266"/>
      <c r="K41" s="266"/>
      <c r="L41" s="266"/>
      <c r="M41" s="266">
        <v>0</v>
      </c>
      <c r="N41" s="266"/>
    </row>
    <row r="42" spans="1:14">
      <c r="A42" t="s">
        <v>474</v>
      </c>
      <c r="B42" t="s">
        <v>349</v>
      </c>
      <c r="C42" t="s">
        <v>343</v>
      </c>
      <c r="D42" t="s">
        <v>405</v>
      </c>
      <c r="E42" t="s">
        <v>433</v>
      </c>
      <c r="F42" s="266"/>
      <c r="G42" s="266"/>
      <c r="H42" s="266"/>
      <c r="I42" s="266"/>
      <c r="J42" s="266"/>
      <c r="K42" s="266"/>
      <c r="L42" s="266"/>
      <c r="M42" s="266">
        <v>0</v>
      </c>
      <c r="N42" s="266"/>
    </row>
    <row r="43" spans="1:14">
      <c r="A43" t="s">
        <v>474</v>
      </c>
      <c r="B43" t="s">
        <v>350</v>
      </c>
      <c r="C43" t="s">
        <v>344</v>
      </c>
      <c r="D43" t="s">
        <v>405</v>
      </c>
      <c r="E43" t="s">
        <v>433</v>
      </c>
      <c r="F43" s="266"/>
      <c r="G43" s="266"/>
      <c r="H43" s="266"/>
      <c r="I43" s="266"/>
      <c r="J43" s="266"/>
      <c r="K43" s="266"/>
      <c r="L43" s="266"/>
      <c r="M43" s="266">
        <v>0</v>
      </c>
      <c r="N43" s="266"/>
    </row>
    <row r="44" spans="1:14">
      <c r="A44" t="s">
        <v>474</v>
      </c>
      <c r="B44" t="s">
        <v>351</v>
      </c>
      <c r="C44" t="s">
        <v>345</v>
      </c>
      <c r="D44" t="s">
        <v>405</v>
      </c>
      <c r="E44" t="s">
        <v>433</v>
      </c>
      <c r="F44" s="266"/>
      <c r="G44" s="266"/>
      <c r="H44" s="266"/>
      <c r="I44" s="266"/>
      <c r="J44" s="266"/>
      <c r="K44" s="266"/>
      <c r="L44" s="266"/>
      <c r="M44" s="266">
        <v>0</v>
      </c>
      <c r="N44" s="266"/>
    </row>
    <row r="45" spans="1:14">
      <c r="A45" t="s">
        <v>474</v>
      </c>
      <c r="B45" t="s">
        <v>18</v>
      </c>
      <c r="C45" t="s">
        <v>81</v>
      </c>
      <c r="D45" t="s">
        <v>362</v>
      </c>
      <c r="E45" t="s">
        <v>433</v>
      </c>
      <c r="F45" s="270"/>
      <c r="G45" s="270"/>
      <c r="H45" s="270"/>
      <c r="I45" s="270">
        <v>0.28000000000000003</v>
      </c>
      <c r="J45" s="270">
        <v>0.26</v>
      </c>
      <c r="K45" s="270">
        <v>0.24</v>
      </c>
      <c r="L45" s="270">
        <v>0.23</v>
      </c>
      <c r="M45" s="270">
        <v>0.21</v>
      </c>
      <c r="N45" s="270"/>
    </row>
    <row r="46" spans="1:14">
      <c r="A46" t="s">
        <v>474</v>
      </c>
      <c r="B46" t="s">
        <v>17</v>
      </c>
      <c r="C46" t="s">
        <v>305</v>
      </c>
      <c r="D46" t="s">
        <v>365</v>
      </c>
      <c r="E46" t="s">
        <v>433</v>
      </c>
      <c r="F46" s="271">
        <v>208.59166666666599</v>
      </c>
      <c r="G46" s="271">
        <v>214.78333333333299</v>
      </c>
      <c r="H46" s="271">
        <v>212.98333333333301</v>
      </c>
      <c r="I46" s="271">
        <v>217.23333333333301</v>
      </c>
      <c r="J46" s="271">
        <v>223.74350000000001</v>
      </c>
      <c r="K46" s="271">
        <v>229.78457449999999</v>
      </c>
      <c r="L46" s="271">
        <v>235.52918886249901</v>
      </c>
      <c r="M46" s="271">
        <v>241.41741858406201</v>
      </c>
      <c r="N46" s="271"/>
    </row>
    <row r="47" spans="1:14">
      <c r="A47" t="s">
        <v>474</v>
      </c>
      <c r="B47" t="s">
        <v>407</v>
      </c>
      <c r="C47" t="s">
        <v>305</v>
      </c>
      <c r="D47" t="s">
        <v>361</v>
      </c>
      <c r="E47" t="s">
        <v>433</v>
      </c>
      <c r="F47" s="271">
        <v>208.59166666666701</v>
      </c>
      <c r="G47" s="271">
        <v>214.78333333333299</v>
      </c>
      <c r="H47" s="271">
        <v>215.76666666666699</v>
      </c>
      <c r="I47" s="271">
        <v>226.47499999999999</v>
      </c>
      <c r="J47" s="271">
        <v>237.34166666666701</v>
      </c>
      <c r="K47" s="271">
        <v>244.67500000000001</v>
      </c>
      <c r="L47" s="271">
        <v>251.73333333333301</v>
      </c>
      <c r="M47" s="271">
        <v>256.66666666666703</v>
      </c>
      <c r="N47" s="271"/>
    </row>
    <row r="48" spans="1:14">
      <c r="A48" t="s">
        <v>474</v>
      </c>
      <c r="B48" t="s">
        <v>26</v>
      </c>
      <c r="C48" t="s">
        <v>306</v>
      </c>
      <c r="D48" t="s">
        <v>362</v>
      </c>
      <c r="E48" t="s">
        <v>433</v>
      </c>
      <c r="F48" s="270">
        <v>0.06</v>
      </c>
      <c r="G48" s="270">
        <v>4.8000000000000001E-2</v>
      </c>
      <c r="H48" s="270">
        <v>4.8000000000000001E-2</v>
      </c>
      <c r="I48" s="270">
        <v>4.8000000000000001E-2</v>
      </c>
      <c r="J48" s="270">
        <v>4.8000000000000001E-2</v>
      </c>
      <c r="K48" s="270">
        <v>4.8000000000000001E-2</v>
      </c>
      <c r="L48" s="270">
        <v>4.8000000000000001E-2</v>
      </c>
      <c r="M48" s="270">
        <v>4.8000000000000001E-2</v>
      </c>
      <c r="N48" s="270"/>
    </row>
    <row r="49" spans="1:14">
      <c r="A49" t="s">
        <v>474</v>
      </c>
      <c r="B49" t="s">
        <v>324</v>
      </c>
      <c r="C49" t="s">
        <v>328</v>
      </c>
      <c r="D49" t="s">
        <v>362</v>
      </c>
      <c r="E49" t="s">
        <v>433</v>
      </c>
      <c r="F49" s="270"/>
      <c r="G49" s="270"/>
      <c r="H49" s="270"/>
      <c r="I49" s="270">
        <v>0.42</v>
      </c>
      <c r="J49" s="270">
        <v>0.42</v>
      </c>
      <c r="K49" s="270">
        <v>0.42</v>
      </c>
      <c r="L49" s="270">
        <v>0.42</v>
      </c>
      <c r="M49" s="270">
        <v>0.42</v>
      </c>
      <c r="N49" s="270"/>
    </row>
    <row r="50" spans="1:14">
      <c r="A50" t="s">
        <v>474</v>
      </c>
      <c r="B50" t="s">
        <v>325</v>
      </c>
      <c r="C50" t="s">
        <v>329</v>
      </c>
      <c r="D50" t="s">
        <v>362</v>
      </c>
      <c r="E50" t="s">
        <v>433</v>
      </c>
      <c r="F50" s="270"/>
      <c r="G50" s="270"/>
      <c r="H50" s="270"/>
      <c r="I50" s="270">
        <v>0</v>
      </c>
      <c r="J50" s="270">
        <v>0.5</v>
      </c>
      <c r="K50" s="270">
        <v>1</v>
      </c>
      <c r="L50" s="270">
        <v>1.5</v>
      </c>
      <c r="M50" s="270">
        <v>0</v>
      </c>
      <c r="N50" s="270"/>
    </row>
    <row r="51" spans="1:14">
      <c r="A51" t="s">
        <v>474</v>
      </c>
      <c r="B51" t="s">
        <v>327</v>
      </c>
      <c r="C51" t="s">
        <v>168</v>
      </c>
      <c r="D51" t="s">
        <v>361</v>
      </c>
      <c r="E51" t="s">
        <v>433</v>
      </c>
      <c r="F51" s="272">
        <v>50</v>
      </c>
      <c r="G51" s="272"/>
      <c r="H51" s="272"/>
      <c r="I51" s="272"/>
      <c r="J51" s="272"/>
      <c r="K51" s="272"/>
      <c r="L51" s="272"/>
      <c r="M51" s="272"/>
      <c r="N51" s="272"/>
    </row>
    <row r="52" spans="1:14">
      <c r="A52" t="s">
        <v>474</v>
      </c>
      <c r="B52" t="s">
        <v>403</v>
      </c>
      <c r="C52" t="s">
        <v>395</v>
      </c>
      <c r="D52">
        <v>0</v>
      </c>
      <c r="E52" t="s">
        <v>433</v>
      </c>
      <c r="F52" s="266">
        <v>1173.779</v>
      </c>
      <c r="G52" s="266">
        <v>1181.4190000000001</v>
      </c>
      <c r="H52" s="266">
        <v>1176.175</v>
      </c>
      <c r="I52" s="266">
        <v>1174.9089999999901</v>
      </c>
      <c r="J52" s="266">
        <v>1179.683</v>
      </c>
      <c r="K52" s="266"/>
      <c r="L52" s="266"/>
      <c r="M52" s="266"/>
      <c r="N52" s="266"/>
    </row>
    <row r="53" spans="1:14">
      <c r="A53" t="s">
        <v>474</v>
      </c>
      <c r="B53" t="s">
        <v>404</v>
      </c>
      <c r="C53" t="s">
        <v>396</v>
      </c>
      <c r="D53">
        <v>0</v>
      </c>
      <c r="E53" t="s">
        <v>433</v>
      </c>
      <c r="F53" s="266">
        <v>0</v>
      </c>
      <c r="G53" s="266">
        <v>0</v>
      </c>
      <c r="H53" s="266">
        <v>0</v>
      </c>
      <c r="I53" s="266">
        <v>0</v>
      </c>
      <c r="J53" s="266"/>
      <c r="K53" s="266"/>
      <c r="L53" s="266"/>
      <c r="M53" s="266"/>
      <c r="N53" s="266"/>
    </row>
    <row r="54" spans="1:14">
      <c r="A54" t="s">
        <v>474</v>
      </c>
      <c r="B54" t="s">
        <v>385</v>
      </c>
      <c r="C54" t="s">
        <v>366</v>
      </c>
      <c r="D54" t="s">
        <v>362</v>
      </c>
      <c r="E54" t="s">
        <v>433</v>
      </c>
      <c r="F54" s="270"/>
      <c r="G54" s="270"/>
      <c r="H54" s="270"/>
      <c r="I54" s="270"/>
      <c r="J54" s="270"/>
      <c r="K54" s="270"/>
      <c r="L54" s="270"/>
      <c r="M54" s="270"/>
      <c r="N54" s="270">
        <v>3.6999999999999998E-2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pageSetUpPr fitToPage="1"/>
  </sheetPr>
  <dimension ref="A1:N132"/>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4" customWidth="1"/>
    <col min="2" max="2" width="13.33203125" style="1" bestFit="1" customWidth="1"/>
    <col min="3" max="3" width="82.88671875" style="1" customWidth="1"/>
    <col min="4" max="4" width="14.6640625" style="5" bestFit="1" customWidth="1"/>
    <col min="5" max="5" width="14.6640625" style="5" customWidth="1"/>
    <col min="6" max="10" width="10.6640625" style="1" customWidth="1"/>
    <col min="11" max="12" width="11.5546875" style="1" bestFit="1" customWidth="1"/>
    <col min="13" max="13" width="10.6640625" style="1" customWidth="1"/>
    <col min="14" max="14" width="9.109375" style="1" customWidth="1"/>
    <col min="15" max="16384" width="9.109375" style="1"/>
  </cols>
  <sheetData>
    <row r="1" spans="1:14" s="52" customFormat="1" ht="15.6">
      <c r="A1" s="162"/>
      <c r="B1" s="262" t="str">
        <f>+F_Inputs!A4</f>
        <v>VCE</v>
      </c>
      <c r="C1" s="163" t="s">
        <v>66</v>
      </c>
      <c r="D1" s="262"/>
      <c r="E1" s="262"/>
      <c r="F1" s="164"/>
      <c r="G1" s="164"/>
      <c r="H1" s="164"/>
      <c r="I1" s="164"/>
      <c r="J1" s="164"/>
      <c r="K1" s="164"/>
      <c r="L1" s="164"/>
      <c r="M1" s="165"/>
    </row>
    <row r="2" spans="1:14" s="53" customFormat="1" ht="18" customHeight="1">
      <c r="A2" s="166"/>
      <c r="B2" s="167" t="s">
        <v>224</v>
      </c>
      <c r="C2" s="169" t="s">
        <v>64</v>
      </c>
      <c r="D2" s="168" t="s">
        <v>237</v>
      </c>
      <c r="E2" s="252"/>
      <c r="F2" s="170" t="s">
        <v>69</v>
      </c>
      <c r="G2" s="170" t="s">
        <v>70</v>
      </c>
      <c r="H2" s="170" t="s">
        <v>71</v>
      </c>
      <c r="I2" s="254" t="s">
        <v>72</v>
      </c>
      <c r="J2" s="254" t="s">
        <v>73</v>
      </c>
      <c r="K2" s="254" t="s">
        <v>74</v>
      </c>
      <c r="L2" s="254" t="s">
        <v>75</v>
      </c>
      <c r="M2" s="254" t="s">
        <v>76</v>
      </c>
    </row>
    <row r="3" spans="1:14" s="53" customFormat="1" ht="15.6">
      <c r="A3" s="171"/>
      <c r="B3" s="172"/>
      <c r="C3" s="173"/>
      <c r="D3" s="172"/>
      <c r="E3" s="172"/>
      <c r="F3" s="174"/>
      <c r="G3" s="174"/>
      <c r="H3" s="174"/>
      <c r="I3" s="255"/>
      <c r="J3" s="255"/>
      <c r="K3" s="255"/>
      <c r="L3" s="255"/>
      <c r="M3" s="255"/>
    </row>
    <row r="4" spans="1:14" s="53" customFormat="1" ht="15">
      <c r="A4" s="175"/>
      <c r="B4" s="176" t="s">
        <v>225</v>
      </c>
      <c r="C4" s="178" t="s">
        <v>226</v>
      </c>
      <c r="D4" s="177"/>
      <c r="E4" s="177"/>
      <c r="F4" s="177">
        <v>2007</v>
      </c>
      <c r="G4" s="177">
        <v>2008</v>
      </c>
      <c r="H4" s="177">
        <v>2009</v>
      </c>
      <c r="I4" s="259">
        <v>2010</v>
      </c>
      <c r="J4" s="259">
        <v>2011</v>
      </c>
      <c r="K4" s="259">
        <v>2012</v>
      </c>
      <c r="L4" s="259">
        <v>2013</v>
      </c>
      <c r="M4" s="259">
        <v>2014</v>
      </c>
    </row>
    <row r="5" spans="1:14" s="53" customFormat="1" ht="15">
      <c r="A5" s="175"/>
      <c r="B5" s="138" t="s">
        <v>98</v>
      </c>
      <c r="C5" s="138" t="s">
        <v>99</v>
      </c>
      <c r="D5" s="253"/>
      <c r="E5" s="253"/>
      <c r="F5" s="138"/>
      <c r="G5" s="138"/>
      <c r="H5" s="138"/>
      <c r="I5" s="179">
        <v>1</v>
      </c>
      <c r="J5" s="179">
        <v>2</v>
      </c>
      <c r="K5" s="179">
        <v>3</v>
      </c>
      <c r="L5" s="179">
        <v>4</v>
      </c>
      <c r="M5" s="179">
        <v>5</v>
      </c>
    </row>
    <row r="6" spans="1:14" ht="15.6">
      <c r="A6" s="139"/>
      <c r="B6" s="139"/>
      <c r="C6" s="140" t="s">
        <v>381</v>
      </c>
      <c r="D6" s="139"/>
      <c r="E6" s="139"/>
      <c r="F6" s="139"/>
      <c r="G6" s="139"/>
      <c r="H6" s="139"/>
      <c r="I6" s="139"/>
      <c r="J6" s="139"/>
      <c r="K6" s="139"/>
      <c r="L6" s="139"/>
      <c r="M6" s="139"/>
    </row>
    <row r="7" spans="1:14" ht="15">
      <c r="A7" s="9"/>
      <c r="B7" s="253" t="s">
        <v>316</v>
      </c>
      <c r="C7" s="138" t="str">
        <f>"Water: Non-households – under "&amp;Threshold&amp;"ML threshold"</f>
        <v>Water: Non-households – under 50ML threshold</v>
      </c>
      <c r="D7" s="253" t="s">
        <v>238</v>
      </c>
      <c r="E7" s="253"/>
      <c r="F7" s="138"/>
      <c r="G7" s="180"/>
      <c r="H7" s="182">
        <f>F_Inputs!H4</f>
        <v>36.514178386442303</v>
      </c>
      <c r="I7" s="182">
        <f>F_Inputs!I4</f>
        <v>34.944971634613999</v>
      </c>
      <c r="J7" s="182">
        <f>F_Inputs!J4</f>
        <v>35.450093967294997</v>
      </c>
      <c r="K7" s="182">
        <f>F_Inputs!K4</f>
        <v>35.2635615054486</v>
      </c>
      <c r="L7" s="182">
        <f>F_Inputs!L4</f>
        <v>35.091803202383701</v>
      </c>
      <c r="M7" s="182">
        <f>F_Inputs!M4</f>
        <v>35.176145276725499</v>
      </c>
    </row>
    <row r="8" spans="1:14" ht="15">
      <c r="A8" s="9"/>
      <c r="B8" s="253" t="s">
        <v>317</v>
      </c>
      <c r="C8" s="138" t="str">
        <f>"Water: Non-households – over "&amp;Threshold&amp;"ML threshold"</f>
        <v>Water: Non-households – over 50ML threshold</v>
      </c>
      <c r="D8" s="253" t="s">
        <v>238</v>
      </c>
      <c r="E8" s="253"/>
      <c r="F8" s="138"/>
      <c r="G8" s="180"/>
      <c r="H8" s="182">
        <f>F_Inputs!H5</f>
        <v>9.8094695144911697</v>
      </c>
      <c r="I8" s="182">
        <f>F_Inputs!I5</f>
        <v>9.7299496926487006</v>
      </c>
      <c r="J8" s="182">
        <f>F_Inputs!J5</f>
        <v>9.9776431712417395</v>
      </c>
      <c r="K8" s="182">
        <f>F_Inputs!K5</f>
        <v>9.8973156512550897</v>
      </c>
      <c r="L8" s="182">
        <f>F_Inputs!L5</f>
        <v>9.8221769536662809</v>
      </c>
      <c r="M8" s="182">
        <f>F_Inputs!M5</f>
        <v>9.8235264616540796</v>
      </c>
    </row>
    <row r="9" spans="1:14" ht="15">
      <c r="A9" s="9"/>
      <c r="B9" s="253"/>
      <c r="C9" s="138"/>
      <c r="D9" s="253"/>
      <c r="E9" s="253"/>
      <c r="F9" s="138"/>
      <c r="G9" s="180"/>
      <c r="H9" s="181"/>
      <c r="I9" s="181"/>
      <c r="J9" s="181"/>
      <c r="K9" s="181"/>
      <c r="L9" s="181"/>
      <c r="M9" s="181"/>
      <c r="N9" s="3"/>
    </row>
    <row r="10" spans="1:14" ht="15">
      <c r="A10" s="9"/>
      <c r="B10" s="253" t="s">
        <v>33</v>
      </c>
      <c r="C10" s="141" t="s">
        <v>40</v>
      </c>
      <c r="D10" s="253" t="s">
        <v>238</v>
      </c>
      <c r="E10" s="253"/>
      <c r="F10" s="138"/>
      <c r="G10" s="180"/>
      <c r="H10" s="181"/>
      <c r="I10" s="269">
        <f>F_Inputs!I6+F_Inputs!I7</f>
        <v>222.10716619454101</v>
      </c>
      <c r="J10" s="269">
        <f>F_Inputs!J6+F_Inputs!J7</f>
        <v>228.76063413001199</v>
      </c>
      <c r="K10" s="269">
        <f>F_Inputs!K6+F_Inputs!K7</f>
        <v>229.26212553815699</v>
      </c>
      <c r="L10" s="269">
        <f>F_Inputs!L6+F_Inputs!L7</f>
        <v>229.13318018729001</v>
      </c>
      <c r="M10" s="269">
        <f>F_Inputs!M6+F_Inputs!M7</f>
        <v>229.965081065372</v>
      </c>
    </row>
    <row r="11" spans="1:14" ht="15">
      <c r="A11" s="9"/>
      <c r="B11" s="253" t="s">
        <v>27</v>
      </c>
      <c r="C11" s="142" t="s">
        <v>39</v>
      </c>
      <c r="D11" s="142" t="s">
        <v>239</v>
      </c>
      <c r="E11" s="142"/>
      <c r="F11" s="138"/>
      <c r="G11" s="180"/>
      <c r="H11" s="182">
        <f>F_Inputs!H8</f>
        <v>730.56</v>
      </c>
      <c r="I11" s="182">
        <f>F_Inputs!I8</f>
        <v>711.106769905232</v>
      </c>
      <c r="J11" s="182">
        <f>F_Inputs!J8</f>
        <v>688.22752497662896</v>
      </c>
      <c r="K11" s="182">
        <f>F_Inputs!K8</f>
        <v>660.84626476492804</v>
      </c>
      <c r="L11" s="182">
        <f>F_Inputs!L8</f>
        <v>628.96140201761295</v>
      </c>
      <c r="M11" s="182">
        <f>F_Inputs!M8</f>
        <v>591.58367700368501</v>
      </c>
    </row>
    <row r="12" spans="1:14" ht="15">
      <c r="A12" s="9"/>
      <c r="B12" s="253" t="s">
        <v>180</v>
      </c>
      <c r="C12" s="142" t="s">
        <v>37</v>
      </c>
      <c r="D12" s="142" t="s">
        <v>239</v>
      </c>
      <c r="E12" s="142"/>
      <c r="F12" s="138"/>
      <c r="G12" s="180"/>
      <c r="H12" s="182">
        <f>F_Inputs!H9</f>
        <v>448.78</v>
      </c>
      <c r="I12" s="182">
        <f>F_Inputs!I9</f>
        <v>471.33740139021597</v>
      </c>
      <c r="J12" s="182">
        <f>F_Inputs!J9</f>
        <v>498.38703811784001</v>
      </c>
      <c r="K12" s="182">
        <f>F_Inputs!K9</f>
        <v>530.71064346626599</v>
      </c>
      <c r="L12" s="182">
        <f>F_Inputs!L9</f>
        <v>568.29910157129996</v>
      </c>
      <c r="M12" s="182">
        <f>F_Inputs!M9</f>
        <v>612.14214090841301</v>
      </c>
    </row>
    <row r="13" spans="1:14" ht="15">
      <c r="A13" s="9"/>
      <c r="B13" s="253" t="s">
        <v>22</v>
      </c>
      <c r="C13" s="141" t="s">
        <v>104</v>
      </c>
      <c r="D13" s="142" t="s">
        <v>239</v>
      </c>
      <c r="E13" s="142"/>
      <c r="F13" s="138"/>
      <c r="G13" s="180"/>
      <c r="H13" s="182">
        <f>F_Inputs!H10</f>
        <v>9.1199999999999992</v>
      </c>
      <c r="I13" s="182">
        <f>F_Inputs!I10</f>
        <v>9.07</v>
      </c>
      <c r="J13" s="182">
        <f>F_Inputs!J10</f>
        <v>8.9700000000000006</v>
      </c>
      <c r="K13" s="182">
        <f>F_Inputs!K10</f>
        <v>8.81</v>
      </c>
      <c r="L13" s="182">
        <f>F_Inputs!L10</f>
        <v>8.61</v>
      </c>
      <c r="M13" s="182">
        <f>F_Inputs!M10</f>
        <v>8.36</v>
      </c>
    </row>
    <row r="14" spans="1:14" ht="15">
      <c r="A14" s="9"/>
      <c r="B14" s="253" t="s">
        <v>23</v>
      </c>
      <c r="C14" s="141" t="s">
        <v>105</v>
      </c>
      <c r="D14" s="142" t="s">
        <v>239</v>
      </c>
      <c r="E14" s="142"/>
      <c r="F14" s="138"/>
      <c r="G14" s="180"/>
      <c r="H14" s="182">
        <f>F_Inputs!H11</f>
        <v>52.75</v>
      </c>
      <c r="I14" s="182">
        <f>F_Inputs!I11</f>
        <v>52.78</v>
      </c>
      <c r="J14" s="182">
        <f>F_Inputs!J11</f>
        <v>52.86</v>
      </c>
      <c r="K14" s="182">
        <f>F_Inputs!K11</f>
        <v>52.98</v>
      </c>
      <c r="L14" s="182">
        <f>F_Inputs!L11</f>
        <v>53.16</v>
      </c>
      <c r="M14" s="182">
        <f>F_Inputs!M11</f>
        <v>53.39</v>
      </c>
    </row>
    <row r="15" spans="1:14" ht="15">
      <c r="A15" s="9"/>
      <c r="B15" s="253"/>
      <c r="C15" s="138"/>
      <c r="D15" s="253"/>
      <c r="E15" s="253"/>
      <c r="F15" s="138"/>
      <c r="G15" s="180"/>
      <c r="H15" s="181"/>
      <c r="I15" s="181"/>
      <c r="J15" s="181"/>
      <c r="K15" s="181"/>
      <c r="L15" s="181"/>
      <c r="M15" s="181"/>
    </row>
    <row r="16" spans="1:14" s="5" customFormat="1" ht="15">
      <c r="A16" s="160"/>
      <c r="B16" s="253" t="s">
        <v>318</v>
      </c>
      <c r="C16" s="138" t="str">
        <f>"Sewerage: Non-households – under "&amp;Threshold&amp;"ML threshold"</f>
        <v>Sewerage: Non-households – under 50ML threshold</v>
      </c>
      <c r="D16" s="143" t="s">
        <v>238</v>
      </c>
      <c r="E16" s="143"/>
      <c r="F16" s="138"/>
      <c r="G16" s="180"/>
      <c r="H16" s="182">
        <f>F_Inputs!H12</f>
        <v>0</v>
      </c>
      <c r="I16" s="182">
        <f>F_Inputs!I12</f>
        <v>0</v>
      </c>
      <c r="J16" s="182">
        <f>F_Inputs!J12</f>
        <v>0</v>
      </c>
      <c r="K16" s="182">
        <f>F_Inputs!K12</f>
        <v>0</v>
      </c>
      <c r="L16" s="182">
        <f>F_Inputs!L12</f>
        <v>0</v>
      </c>
      <c r="M16" s="182">
        <f>F_Inputs!M12</f>
        <v>0</v>
      </c>
    </row>
    <row r="17" spans="1:13" s="5" customFormat="1" ht="15">
      <c r="A17" s="160"/>
      <c r="B17" s="253" t="s">
        <v>319</v>
      </c>
      <c r="C17" s="138" t="str">
        <f>"Sewerage: Non-households – over "&amp;Threshold&amp;"ML threshold"</f>
        <v>Sewerage: Non-households – over 50ML threshold</v>
      </c>
      <c r="D17" s="143" t="s">
        <v>238</v>
      </c>
      <c r="E17" s="143"/>
      <c r="F17" s="138"/>
      <c r="G17" s="180"/>
      <c r="H17" s="182">
        <f>F_Inputs!H13</f>
        <v>0</v>
      </c>
      <c r="I17" s="182">
        <f>F_Inputs!I13</f>
        <v>0</v>
      </c>
      <c r="J17" s="182">
        <f>F_Inputs!J13</f>
        <v>0</v>
      </c>
      <c r="K17" s="182">
        <f>F_Inputs!K13</f>
        <v>0</v>
      </c>
      <c r="L17" s="182">
        <f>F_Inputs!L13</f>
        <v>0</v>
      </c>
      <c r="M17" s="182">
        <f>F_Inputs!M13</f>
        <v>0</v>
      </c>
    </row>
    <row r="18" spans="1:13" s="5" customFormat="1" ht="15">
      <c r="A18" s="160"/>
      <c r="B18" s="138"/>
      <c r="C18" s="138"/>
      <c r="D18" s="143"/>
      <c r="E18" s="143"/>
      <c r="F18" s="138"/>
      <c r="G18" s="180"/>
      <c r="H18" s="181"/>
      <c r="I18" s="181"/>
      <c r="J18" s="181"/>
      <c r="K18" s="181"/>
      <c r="L18" s="181"/>
      <c r="M18" s="181"/>
    </row>
    <row r="19" spans="1:13" s="5" customFormat="1" ht="15">
      <c r="A19" s="160"/>
      <c r="B19" s="138" t="s">
        <v>34</v>
      </c>
      <c r="C19" s="141" t="s">
        <v>102</v>
      </c>
      <c r="D19" s="143" t="s">
        <v>238</v>
      </c>
      <c r="E19" s="143"/>
      <c r="F19" s="138"/>
      <c r="G19" s="180"/>
      <c r="H19" s="181"/>
      <c r="I19" s="183">
        <f>F_Inputs!I14+F_Inputs!I15</f>
        <v>0</v>
      </c>
      <c r="J19" s="183">
        <f>F_Inputs!J14+F_Inputs!J15</f>
        <v>0</v>
      </c>
      <c r="K19" s="183">
        <f>F_Inputs!K14+F_Inputs!K15</f>
        <v>0</v>
      </c>
      <c r="L19" s="183">
        <f>F_Inputs!L14+F_Inputs!L15</f>
        <v>0</v>
      </c>
      <c r="M19" s="183">
        <f>F_Inputs!M14+F_Inputs!M15</f>
        <v>0</v>
      </c>
    </row>
    <row r="20" spans="1:13" s="5" customFormat="1" ht="15">
      <c r="A20" s="160"/>
      <c r="B20" s="138" t="s">
        <v>28</v>
      </c>
      <c r="C20" s="142" t="s">
        <v>103</v>
      </c>
      <c r="D20" s="142" t="s">
        <v>239</v>
      </c>
      <c r="E20" s="142"/>
      <c r="F20" s="138"/>
      <c r="G20" s="180"/>
      <c r="H20" s="183">
        <f>F_Inputs!H16</f>
        <v>0</v>
      </c>
      <c r="I20" s="182">
        <f>F_Inputs!I16</f>
        <v>0</v>
      </c>
      <c r="J20" s="182">
        <f>F_Inputs!J16</f>
        <v>0</v>
      </c>
      <c r="K20" s="182">
        <f>F_Inputs!K16</f>
        <v>0</v>
      </c>
      <c r="L20" s="182">
        <f>F_Inputs!L16</f>
        <v>0</v>
      </c>
      <c r="M20" s="182">
        <f>F_Inputs!M16</f>
        <v>0</v>
      </c>
    </row>
    <row r="21" spans="1:13" s="5" customFormat="1" ht="15">
      <c r="A21" s="160"/>
      <c r="B21" s="138" t="s">
        <v>29</v>
      </c>
      <c r="C21" s="142" t="s">
        <v>35</v>
      </c>
      <c r="D21" s="142" t="s">
        <v>239</v>
      </c>
      <c r="E21" s="142"/>
      <c r="F21" s="138"/>
      <c r="G21" s="180"/>
      <c r="H21" s="182">
        <f>F_Inputs!H17</f>
        <v>0</v>
      </c>
      <c r="I21" s="182">
        <f>F_Inputs!I17</f>
        <v>0</v>
      </c>
      <c r="J21" s="182">
        <f>F_Inputs!J17</f>
        <v>0</v>
      </c>
      <c r="K21" s="182">
        <f>F_Inputs!K17</f>
        <v>0</v>
      </c>
      <c r="L21" s="182">
        <f>F_Inputs!L17</f>
        <v>0</v>
      </c>
      <c r="M21" s="182">
        <f>F_Inputs!M17</f>
        <v>0</v>
      </c>
    </row>
    <row r="22" spans="1:13" s="5" customFormat="1" ht="15">
      <c r="A22" s="160"/>
      <c r="B22" s="138" t="s">
        <v>24</v>
      </c>
      <c r="C22" s="141" t="s">
        <v>38</v>
      </c>
      <c r="D22" s="142" t="s">
        <v>239</v>
      </c>
      <c r="E22" s="142"/>
      <c r="F22" s="138"/>
      <c r="G22" s="180"/>
      <c r="H22" s="183">
        <f>F_Inputs!H18</f>
        <v>0</v>
      </c>
      <c r="I22" s="182">
        <f>F_Inputs!I18</f>
        <v>0</v>
      </c>
      <c r="J22" s="182">
        <f>F_Inputs!J18</f>
        <v>0</v>
      </c>
      <c r="K22" s="182">
        <f>F_Inputs!K18</f>
        <v>0</v>
      </c>
      <c r="L22" s="182">
        <f>F_Inputs!L18</f>
        <v>0</v>
      </c>
      <c r="M22" s="182">
        <f>F_Inputs!M18</f>
        <v>0</v>
      </c>
    </row>
    <row r="23" spans="1:13" s="5" customFormat="1" ht="15">
      <c r="A23" s="160"/>
      <c r="B23" s="138" t="s">
        <v>25</v>
      </c>
      <c r="C23" s="141" t="s">
        <v>41</v>
      </c>
      <c r="D23" s="142" t="s">
        <v>239</v>
      </c>
      <c r="E23" s="142"/>
      <c r="F23" s="138"/>
      <c r="G23" s="180"/>
      <c r="H23" s="182">
        <f>F_Inputs!H19</f>
        <v>0</v>
      </c>
      <c r="I23" s="182">
        <f>F_Inputs!I19</f>
        <v>0</v>
      </c>
      <c r="J23" s="182">
        <f>F_Inputs!J19</f>
        <v>0</v>
      </c>
      <c r="K23" s="182">
        <f>F_Inputs!K19</f>
        <v>0</v>
      </c>
      <c r="L23" s="182">
        <f>F_Inputs!L19</f>
        <v>0</v>
      </c>
      <c r="M23" s="182">
        <f>F_Inputs!M19</f>
        <v>0</v>
      </c>
    </row>
    <row r="24" spans="1:13" s="5" customFormat="1" ht="15">
      <c r="A24" s="160"/>
      <c r="B24" s="138"/>
      <c r="C24" s="138"/>
      <c r="D24" s="143"/>
      <c r="E24" s="143"/>
      <c r="F24" s="138"/>
      <c r="G24" s="180"/>
      <c r="H24" s="181"/>
      <c r="I24" s="181"/>
      <c r="J24" s="181"/>
      <c r="K24" s="181"/>
      <c r="L24" s="181"/>
      <c r="M24" s="181"/>
    </row>
    <row r="25" spans="1:13" ht="15">
      <c r="A25" s="9"/>
      <c r="B25" s="138"/>
      <c r="C25" s="145"/>
      <c r="D25" s="253"/>
      <c r="E25" s="253"/>
      <c r="F25" s="138"/>
      <c r="G25" s="138"/>
      <c r="H25" s="138"/>
      <c r="I25" s="192"/>
      <c r="J25" s="192"/>
      <c r="K25" s="192"/>
      <c r="L25" s="192"/>
      <c r="M25" s="192"/>
    </row>
    <row r="26" spans="1:13" ht="15.6">
      <c r="A26" s="139"/>
      <c r="B26" s="139"/>
      <c r="C26" s="140" t="s">
        <v>382</v>
      </c>
      <c r="D26" s="139"/>
      <c r="E26" s="139"/>
      <c r="F26" s="139"/>
      <c r="G26" s="139"/>
      <c r="H26" s="139"/>
      <c r="I26" s="139"/>
      <c r="J26" s="139"/>
      <c r="K26" s="139"/>
      <c r="L26" s="139"/>
      <c r="M26" s="139"/>
    </row>
    <row r="27" spans="1:13" ht="15">
      <c r="A27" s="9"/>
      <c r="B27" s="138" t="s">
        <v>3</v>
      </c>
      <c r="C27" s="145" t="s">
        <v>45</v>
      </c>
      <c r="D27" s="143" t="s">
        <v>238</v>
      </c>
      <c r="E27" s="143"/>
      <c r="F27" s="138"/>
      <c r="G27" s="138"/>
      <c r="H27" s="138"/>
      <c r="I27" s="185">
        <f>F_Inputs!I20</f>
        <v>122.858</v>
      </c>
      <c r="J27" s="185">
        <f>F_Inputs!J20</f>
        <v>130.22300000000001</v>
      </c>
      <c r="K27" s="185">
        <f>F_Inputs!K20</f>
        <v>129.559</v>
      </c>
      <c r="L27" s="185">
        <f>F_Inputs!L20</f>
        <v>124.253</v>
      </c>
      <c r="M27" s="185">
        <f>F_Inputs!M20</f>
        <v>123.39844846925</v>
      </c>
    </row>
    <row r="28" spans="1:13" ht="15">
      <c r="A28" s="9"/>
      <c r="B28" s="138" t="s">
        <v>4</v>
      </c>
      <c r="C28" s="145" t="s">
        <v>46</v>
      </c>
      <c r="D28" s="143" t="s">
        <v>238</v>
      </c>
      <c r="E28" s="143"/>
      <c r="F28" s="138"/>
      <c r="G28" s="138"/>
      <c r="H28" s="138"/>
      <c r="I28" s="185">
        <f>F_Inputs!I21</f>
        <v>2.794</v>
      </c>
      <c r="J28" s="185">
        <f>F_Inputs!J21</f>
        <v>2.1760000000000002</v>
      </c>
      <c r="K28" s="185">
        <f>F_Inputs!K21</f>
        <v>2.8</v>
      </c>
      <c r="L28" s="185">
        <f>F_Inputs!L21</f>
        <v>2.6339999999999999</v>
      </c>
      <c r="M28" s="185">
        <f>F_Inputs!M21</f>
        <v>2.5008261001321301</v>
      </c>
    </row>
    <row r="29" spans="1:13" ht="15">
      <c r="A29" s="9"/>
      <c r="B29" s="138" t="s">
        <v>5</v>
      </c>
      <c r="C29" s="145" t="s">
        <v>47</v>
      </c>
      <c r="D29" s="143" t="s">
        <v>238</v>
      </c>
      <c r="E29" s="143"/>
      <c r="F29" s="138"/>
      <c r="G29" s="138"/>
      <c r="H29" s="138"/>
      <c r="I29" s="185">
        <f>F_Inputs!I22</f>
        <v>68.100999999999999</v>
      </c>
      <c r="J29" s="185">
        <f>F_Inputs!J22</f>
        <v>72.474999999999994</v>
      </c>
      <c r="K29" s="185">
        <f>F_Inputs!K22</f>
        <v>75.256</v>
      </c>
      <c r="L29" s="185">
        <f>F_Inputs!L22</f>
        <v>79.39</v>
      </c>
      <c r="M29" s="185">
        <f>F_Inputs!M22</f>
        <v>81.233799606453502</v>
      </c>
    </row>
    <row r="30" spans="1:13" ht="15">
      <c r="A30" s="9"/>
      <c r="B30" s="138" t="s">
        <v>6</v>
      </c>
      <c r="C30" s="145" t="s">
        <v>48</v>
      </c>
      <c r="D30" s="143" t="s">
        <v>238</v>
      </c>
      <c r="E30" s="143"/>
      <c r="F30" s="138"/>
      <c r="G30" s="138"/>
      <c r="H30" s="138"/>
      <c r="I30" s="185">
        <f>F_Inputs!I23</f>
        <v>36.994</v>
      </c>
      <c r="J30" s="185">
        <f>F_Inputs!J23</f>
        <v>38.960999999999999</v>
      </c>
      <c r="K30" s="185">
        <f>F_Inputs!K23</f>
        <v>38.581000000000003</v>
      </c>
      <c r="L30" s="185">
        <f>F_Inputs!L23</f>
        <v>40.442999999999998</v>
      </c>
      <c r="M30" s="185">
        <f>F_Inputs!M23</f>
        <v>40.639925824164699</v>
      </c>
    </row>
    <row r="31" spans="1:13" ht="15">
      <c r="A31" s="9"/>
      <c r="B31" s="138" t="s">
        <v>7</v>
      </c>
      <c r="C31" s="138" t="s">
        <v>49</v>
      </c>
      <c r="D31" s="143" t="s">
        <v>238</v>
      </c>
      <c r="E31" s="143"/>
      <c r="F31" s="186"/>
      <c r="G31" s="187"/>
      <c r="H31" s="182">
        <f>F_Inputs!H24</f>
        <v>0.29299999999999998</v>
      </c>
      <c r="I31" s="182">
        <f>F_Inputs!I24</f>
        <v>3.5999999999999997E-2</v>
      </c>
      <c r="J31" s="182">
        <f>F_Inputs!J24</f>
        <v>0.14799999999999999</v>
      </c>
      <c r="K31" s="182">
        <f>F_Inputs!K24</f>
        <v>-0.115</v>
      </c>
      <c r="L31" s="182">
        <f>F_Inputs!L24</f>
        <v>-2.7E-2</v>
      </c>
      <c r="M31" s="182">
        <f>F_Inputs!M24</f>
        <v>-0.109</v>
      </c>
    </row>
    <row r="32" spans="1:13" s="3" customFormat="1" ht="15">
      <c r="A32" s="148"/>
      <c r="B32" s="146" t="s">
        <v>331</v>
      </c>
      <c r="C32" s="138" t="s">
        <v>233</v>
      </c>
      <c r="D32" s="143" t="s">
        <v>238</v>
      </c>
      <c r="E32" s="143"/>
      <c r="F32" s="186"/>
      <c r="G32" s="187"/>
      <c r="H32" s="181"/>
      <c r="I32" s="182">
        <f>F_Inputs!I25</f>
        <v>0</v>
      </c>
      <c r="J32" s="182">
        <f>F_Inputs!J25</f>
        <v>0</v>
      </c>
      <c r="K32" s="182">
        <f>F_Inputs!K25</f>
        <v>0</v>
      </c>
      <c r="L32" s="182">
        <f>F_Inputs!L25</f>
        <v>0</v>
      </c>
      <c r="M32" s="182">
        <f>F_Inputs!M25</f>
        <v>0</v>
      </c>
    </row>
    <row r="33" spans="1:14" s="3" customFormat="1" ht="15">
      <c r="A33" s="148"/>
      <c r="B33" s="146" t="s">
        <v>332</v>
      </c>
      <c r="C33" s="138" t="s">
        <v>170</v>
      </c>
      <c r="D33" s="143" t="s">
        <v>238</v>
      </c>
      <c r="E33" s="143"/>
      <c r="F33" s="186"/>
      <c r="G33" s="187"/>
      <c r="H33" s="181"/>
      <c r="I33" s="182">
        <f>F_Inputs!I26</f>
        <v>0.51400000000000001</v>
      </c>
      <c r="J33" s="182">
        <f>F_Inputs!J26</f>
        <v>0.46899999999999997</v>
      </c>
      <c r="K33" s="182">
        <f>F_Inputs!K26</f>
        <v>0.52600000000000002</v>
      </c>
      <c r="L33" s="182">
        <f>F_Inputs!L26</f>
        <v>0.35199999999999998</v>
      </c>
      <c r="M33" s="182">
        <f>F_Inputs!M26</f>
        <v>0.14299999999999999</v>
      </c>
    </row>
    <row r="34" spans="1:14" ht="15">
      <c r="A34" s="9"/>
      <c r="B34" s="9"/>
      <c r="C34" s="9"/>
      <c r="D34" s="160"/>
      <c r="E34" s="160"/>
      <c r="F34" s="9"/>
      <c r="G34" s="188"/>
      <c r="H34" s="226"/>
      <c r="I34" s="226"/>
      <c r="J34" s="226"/>
      <c r="K34" s="226"/>
      <c r="L34" s="226"/>
      <c r="M34" s="226"/>
      <c r="N34" s="3"/>
    </row>
    <row r="35" spans="1:14" ht="15">
      <c r="A35" s="9"/>
      <c r="B35" s="138" t="s">
        <v>380</v>
      </c>
      <c r="C35" s="145" t="s">
        <v>51</v>
      </c>
      <c r="D35" s="142" t="s">
        <v>239</v>
      </c>
      <c r="E35" s="142"/>
      <c r="F35" s="138"/>
      <c r="G35" s="181"/>
      <c r="H35" s="265">
        <f>F_Inputs!H52</f>
        <v>1176.175</v>
      </c>
      <c r="I35" s="265">
        <f>+F_Inputs!I39+F_Inputs!I40+F_Inputs!I43+F_Inputs!I44</f>
        <v>1174.9100000000001</v>
      </c>
      <c r="J35" s="265">
        <f>+F_Inputs!J39+F_Inputs!J40+F_Inputs!J43+F_Inputs!J44</f>
        <v>1184.5</v>
      </c>
      <c r="K35" s="265">
        <f>+F_Inputs!K39+F_Inputs!K40+F_Inputs!K43+F_Inputs!K44</f>
        <v>1196.21</v>
      </c>
      <c r="L35" s="265">
        <f>+F_Inputs!L39+F_Inputs!L40+F_Inputs!L43+F_Inputs!L44</f>
        <v>1199.7620000000002</v>
      </c>
      <c r="M35" s="265">
        <f>+F_Inputs!M39+F_Inputs!M40+F_Inputs!M43+F_Inputs!M44</f>
        <v>1203.6509999999998</v>
      </c>
    </row>
    <row r="36" spans="1:14" ht="15">
      <c r="A36" s="9"/>
      <c r="B36" s="138" t="s">
        <v>8</v>
      </c>
      <c r="C36" s="145" t="s">
        <v>52</v>
      </c>
      <c r="D36" s="142" t="s">
        <v>239</v>
      </c>
      <c r="E36" s="142"/>
      <c r="F36" s="138"/>
      <c r="G36" s="181"/>
      <c r="H36" s="182">
        <f>F_Inputs!H27</f>
        <v>62.26</v>
      </c>
      <c r="I36" s="182">
        <f>F_Inputs!I27</f>
        <v>62.067999999999998</v>
      </c>
      <c r="J36" s="182">
        <f>F_Inputs!J27</f>
        <v>62.488999999999997</v>
      </c>
      <c r="K36" s="182">
        <f>F_Inputs!K27</f>
        <v>62.689</v>
      </c>
      <c r="L36" s="182">
        <f>F_Inputs!L27</f>
        <v>61.247999999999998</v>
      </c>
      <c r="M36" s="182">
        <f>F_Inputs!M27</f>
        <v>59.62</v>
      </c>
    </row>
    <row r="37" spans="1:14" ht="15">
      <c r="A37" s="9"/>
      <c r="B37" s="138" t="s">
        <v>330</v>
      </c>
      <c r="C37" s="138" t="s">
        <v>50</v>
      </c>
      <c r="D37" s="142" t="s">
        <v>239</v>
      </c>
      <c r="E37" s="142"/>
      <c r="F37" s="138"/>
      <c r="G37" s="181"/>
      <c r="H37" s="181"/>
      <c r="I37" s="182">
        <f>F_Inputs!I28</f>
        <v>0</v>
      </c>
      <c r="J37" s="182">
        <f>F_Inputs!J28</f>
        <v>0</v>
      </c>
      <c r="K37" s="182">
        <f>F_Inputs!K28</f>
        <v>0</v>
      </c>
      <c r="L37" s="182">
        <f>F_Inputs!L28</f>
        <v>0</v>
      </c>
      <c r="M37" s="182">
        <f>F_Inputs!M28</f>
        <v>2E-3</v>
      </c>
    </row>
    <row r="38" spans="1:14" ht="15">
      <c r="A38" s="9"/>
      <c r="B38" s="138"/>
      <c r="C38" s="138"/>
      <c r="D38" s="150"/>
      <c r="E38" s="150"/>
      <c r="F38" s="138"/>
      <c r="G38" s="181"/>
      <c r="H38" s="181"/>
      <c r="I38" s="181"/>
      <c r="J38" s="181"/>
      <c r="K38" s="181"/>
      <c r="L38" s="181"/>
      <c r="M38" s="181"/>
      <c r="N38" s="3"/>
    </row>
    <row r="39" spans="1:14" s="5" customFormat="1" ht="15">
      <c r="A39" s="160"/>
      <c r="B39" s="138" t="s">
        <v>9</v>
      </c>
      <c r="C39" s="145" t="s">
        <v>53</v>
      </c>
      <c r="D39" s="143" t="s">
        <v>238</v>
      </c>
      <c r="E39" s="143"/>
      <c r="F39" s="138"/>
      <c r="G39" s="181"/>
      <c r="H39" s="181"/>
      <c r="I39" s="185">
        <f>F_Inputs!I29</f>
        <v>0</v>
      </c>
      <c r="J39" s="185">
        <f>F_Inputs!J29</f>
        <v>0</v>
      </c>
      <c r="K39" s="185">
        <f>F_Inputs!K29</f>
        <v>0</v>
      </c>
      <c r="L39" s="185">
        <f>F_Inputs!L29</f>
        <v>0</v>
      </c>
      <c r="M39" s="185">
        <f>F_Inputs!M29</f>
        <v>0</v>
      </c>
    </row>
    <row r="40" spans="1:14" s="5" customFormat="1" ht="15">
      <c r="A40" s="160"/>
      <c r="B40" s="138" t="s">
        <v>11</v>
      </c>
      <c r="C40" s="145" t="s">
        <v>54</v>
      </c>
      <c r="D40" s="143" t="s">
        <v>238</v>
      </c>
      <c r="E40" s="143"/>
      <c r="F40" s="138"/>
      <c r="G40" s="181"/>
      <c r="H40" s="181"/>
      <c r="I40" s="185">
        <f>F_Inputs!I30</f>
        <v>0</v>
      </c>
      <c r="J40" s="185">
        <f>F_Inputs!J30</f>
        <v>0</v>
      </c>
      <c r="K40" s="185">
        <f>F_Inputs!K30</f>
        <v>0</v>
      </c>
      <c r="L40" s="185">
        <f>F_Inputs!L30</f>
        <v>0</v>
      </c>
      <c r="M40" s="185">
        <f>F_Inputs!M30</f>
        <v>0</v>
      </c>
    </row>
    <row r="41" spans="1:14" s="5" customFormat="1" ht="15">
      <c r="A41" s="160"/>
      <c r="B41" s="138" t="s">
        <v>12</v>
      </c>
      <c r="C41" s="145" t="s">
        <v>55</v>
      </c>
      <c r="D41" s="143" t="s">
        <v>238</v>
      </c>
      <c r="E41" s="143"/>
      <c r="F41" s="138"/>
      <c r="G41" s="181"/>
      <c r="H41" s="181"/>
      <c r="I41" s="185">
        <f>F_Inputs!I31</f>
        <v>0</v>
      </c>
      <c r="J41" s="185">
        <f>F_Inputs!J31</f>
        <v>0</v>
      </c>
      <c r="K41" s="185">
        <f>F_Inputs!K31</f>
        <v>0</v>
      </c>
      <c r="L41" s="185">
        <f>F_Inputs!L31</f>
        <v>0</v>
      </c>
      <c r="M41" s="185">
        <f>F_Inputs!M31</f>
        <v>0</v>
      </c>
    </row>
    <row r="42" spans="1:14" s="5" customFormat="1" ht="15">
      <c r="A42" s="160"/>
      <c r="B42" s="138" t="s">
        <v>13</v>
      </c>
      <c r="C42" s="145" t="s">
        <v>56</v>
      </c>
      <c r="D42" s="143" t="s">
        <v>238</v>
      </c>
      <c r="E42" s="143"/>
      <c r="F42" s="138"/>
      <c r="G42" s="181"/>
      <c r="H42" s="181"/>
      <c r="I42" s="185">
        <f>F_Inputs!I32</f>
        <v>0</v>
      </c>
      <c r="J42" s="185">
        <f>F_Inputs!J32</f>
        <v>0</v>
      </c>
      <c r="K42" s="185">
        <f>F_Inputs!K32</f>
        <v>0</v>
      </c>
      <c r="L42" s="185">
        <f>F_Inputs!L32</f>
        <v>0</v>
      </c>
      <c r="M42" s="185">
        <f>F_Inputs!M32</f>
        <v>0</v>
      </c>
    </row>
    <row r="43" spans="1:14" s="5" customFormat="1" ht="15">
      <c r="A43" s="160"/>
      <c r="B43" s="138" t="s">
        <v>10</v>
      </c>
      <c r="C43" s="145" t="s">
        <v>57</v>
      </c>
      <c r="D43" s="143" t="s">
        <v>238</v>
      </c>
      <c r="E43" s="143"/>
      <c r="F43" s="138"/>
      <c r="G43" s="181"/>
      <c r="H43" s="181"/>
      <c r="I43" s="185">
        <f>F_Inputs!I33</f>
        <v>0</v>
      </c>
      <c r="J43" s="185">
        <f>F_Inputs!J33</f>
        <v>0</v>
      </c>
      <c r="K43" s="185">
        <f>F_Inputs!K33</f>
        <v>0</v>
      </c>
      <c r="L43" s="185">
        <f>F_Inputs!L33</f>
        <v>0</v>
      </c>
      <c r="M43" s="185">
        <f>F_Inputs!M33</f>
        <v>0</v>
      </c>
    </row>
    <row r="44" spans="1:14" s="5" customFormat="1" ht="15">
      <c r="A44" s="160"/>
      <c r="B44" s="138" t="s">
        <v>14</v>
      </c>
      <c r="C44" s="138" t="s">
        <v>58</v>
      </c>
      <c r="D44" s="143" t="s">
        <v>238</v>
      </c>
      <c r="E44" s="143"/>
      <c r="F44" s="186"/>
      <c r="G44" s="181"/>
      <c r="H44" s="182">
        <f>F_Inputs!H34</f>
        <v>0</v>
      </c>
      <c r="I44" s="182">
        <f>F_Inputs!I34</f>
        <v>0</v>
      </c>
      <c r="J44" s="182">
        <f>F_Inputs!J34</f>
        <v>0</v>
      </c>
      <c r="K44" s="182">
        <f>F_Inputs!K34</f>
        <v>0</v>
      </c>
      <c r="L44" s="182">
        <f>F_Inputs!L34</f>
        <v>0</v>
      </c>
      <c r="M44" s="182">
        <f>F_Inputs!M34</f>
        <v>0</v>
      </c>
    </row>
    <row r="45" spans="1:14" s="5" customFormat="1" ht="15">
      <c r="A45" s="148"/>
      <c r="B45" s="146" t="s">
        <v>355</v>
      </c>
      <c r="C45" s="138" t="s">
        <v>232</v>
      </c>
      <c r="D45" s="143" t="s">
        <v>238</v>
      </c>
      <c r="E45" s="143"/>
      <c r="F45" s="186"/>
      <c r="G45" s="187"/>
      <c r="H45" s="181"/>
      <c r="I45" s="182">
        <f>F_Inputs!I35</f>
        <v>0</v>
      </c>
      <c r="J45" s="182">
        <f>F_Inputs!J35</f>
        <v>0</v>
      </c>
      <c r="K45" s="182">
        <f>F_Inputs!K35</f>
        <v>0</v>
      </c>
      <c r="L45" s="182">
        <f>F_Inputs!L35</f>
        <v>0</v>
      </c>
      <c r="M45" s="182">
        <f>F_Inputs!M35</f>
        <v>0</v>
      </c>
    </row>
    <row r="46" spans="1:14" s="5" customFormat="1" ht="15">
      <c r="A46" s="148"/>
      <c r="B46" s="146" t="s">
        <v>356</v>
      </c>
      <c r="C46" s="138" t="s">
        <v>171</v>
      </c>
      <c r="D46" s="143" t="s">
        <v>238</v>
      </c>
      <c r="E46" s="143"/>
      <c r="F46" s="186"/>
      <c r="G46" s="187"/>
      <c r="H46" s="181"/>
      <c r="I46" s="182">
        <f>F_Inputs!I36</f>
        <v>0</v>
      </c>
      <c r="J46" s="182">
        <f>F_Inputs!J36</f>
        <v>0</v>
      </c>
      <c r="K46" s="182">
        <f>F_Inputs!K36</f>
        <v>0</v>
      </c>
      <c r="L46" s="182">
        <f>F_Inputs!L36</f>
        <v>0</v>
      </c>
      <c r="M46" s="182">
        <f>F_Inputs!M36</f>
        <v>0</v>
      </c>
    </row>
    <row r="47" spans="1:14" s="5" customFormat="1" ht="15">
      <c r="A47" s="160"/>
      <c r="B47" s="149"/>
      <c r="C47" s="149"/>
      <c r="D47" s="151"/>
      <c r="E47" s="151"/>
      <c r="F47" s="149"/>
      <c r="G47" s="189"/>
      <c r="H47" s="189"/>
      <c r="I47" s="189"/>
      <c r="J47" s="189"/>
      <c r="K47" s="189"/>
      <c r="L47" s="189"/>
      <c r="M47" s="189"/>
    </row>
    <row r="48" spans="1:14" s="5" customFormat="1" ht="15">
      <c r="A48" s="160"/>
      <c r="B48" s="138" t="s">
        <v>15</v>
      </c>
      <c r="C48" s="145" t="s">
        <v>60</v>
      </c>
      <c r="D48" s="142" t="s">
        <v>239</v>
      </c>
      <c r="E48" s="142"/>
      <c r="F48" s="138"/>
      <c r="G48" s="181"/>
      <c r="H48" s="265">
        <f>F_Inputs!H53</f>
        <v>0</v>
      </c>
      <c r="I48" s="265">
        <f>+F_Inputs!I41+F_Inputs!I42+F_Inputs!I43+F_Inputs!I44</f>
        <v>0</v>
      </c>
      <c r="J48" s="265">
        <f>+F_Inputs!J41+F_Inputs!J42+F_Inputs!J43+F_Inputs!J44</f>
        <v>0</v>
      </c>
      <c r="K48" s="265">
        <f>+F_Inputs!K41+F_Inputs!K42+F_Inputs!K43+F_Inputs!K44</f>
        <v>0</v>
      </c>
      <c r="L48" s="265">
        <f>+F_Inputs!L41+F_Inputs!L42+F_Inputs!L43+F_Inputs!L44</f>
        <v>0</v>
      </c>
      <c r="M48" s="265">
        <f>+F_Inputs!M41+F_Inputs!M42+F_Inputs!M43+F_Inputs!M44</f>
        <v>0</v>
      </c>
    </row>
    <row r="49" spans="1:14" s="5" customFormat="1" ht="15">
      <c r="A49" s="160"/>
      <c r="B49" s="138" t="s">
        <v>16</v>
      </c>
      <c r="C49" s="145" t="s">
        <v>61</v>
      </c>
      <c r="D49" s="142" t="s">
        <v>239</v>
      </c>
      <c r="E49" s="142"/>
      <c r="F49" s="138"/>
      <c r="G49" s="181"/>
      <c r="H49" s="182">
        <f>F_Inputs!H37</f>
        <v>0</v>
      </c>
      <c r="I49" s="182">
        <f>F_Inputs!I37</f>
        <v>0</v>
      </c>
      <c r="J49" s="182">
        <f>F_Inputs!J37</f>
        <v>0</v>
      </c>
      <c r="K49" s="182">
        <f>F_Inputs!K37</f>
        <v>0</v>
      </c>
      <c r="L49" s="182">
        <f>F_Inputs!L37</f>
        <v>0</v>
      </c>
      <c r="M49" s="182">
        <f>F_Inputs!M37</f>
        <v>0</v>
      </c>
    </row>
    <row r="50" spans="1:14" s="5" customFormat="1" ht="15">
      <c r="A50" s="160"/>
      <c r="B50" s="138" t="s">
        <v>352</v>
      </c>
      <c r="C50" s="138" t="s">
        <v>59</v>
      </c>
      <c r="D50" s="142" t="s">
        <v>239</v>
      </c>
      <c r="E50" s="142"/>
      <c r="F50" s="138"/>
      <c r="G50" s="181"/>
      <c r="H50" s="181"/>
      <c r="I50" s="182">
        <f>F_Inputs!I38</f>
        <v>0</v>
      </c>
      <c r="J50" s="182">
        <f>F_Inputs!J38</f>
        <v>0</v>
      </c>
      <c r="K50" s="182">
        <f>F_Inputs!K38</f>
        <v>0</v>
      </c>
      <c r="L50" s="182">
        <f>F_Inputs!L38</f>
        <v>0</v>
      </c>
      <c r="M50" s="182">
        <f>F_Inputs!M38</f>
        <v>0</v>
      </c>
    </row>
    <row r="51" spans="1:14" ht="15">
      <c r="A51" s="9"/>
      <c r="B51" s="138"/>
      <c r="C51" s="138"/>
      <c r="D51" s="150"/>
      <c r="E51" s="150"/>
      <c r="F51" s="138"/>
      <c r="G51" s="138"/>
      <c r="H51" s="138"/>
      <c r="I51" s="138"/>
      <c r="J51" s="138"/>
      <c r="K51" s="138"/>
      <c r="L51" s="138"/>
      <c r="M51" s="138"/>
    </row>
    <row r="52" spans="1:14" ht="15.6">
      <c r="A52" s="139"/>
      <c r="B52" s="139"/>
      <c r="C52" s="140" t="s">
        <v>42</v>
      </c>
      <c r="D52" s="139"/>
      <c r="E52" s="139"/>
      <c r="F52" s="190"/>
      <c r="G52" s="190"/>
      <c r="H52" s="190"/>
      <c r="I52" s="190"/>
      <c r="J52" s="190"/>
      <c r="K52" s="190"/>
      <c r="L52" s="139"/>
      <c r="M52" s="139"/>
    </row>
    <row r="53" spans="1:14" ht="15">
      <c r="A53" s="9"/>
      <c r="B53" s="138" t="s">
        <v>18</v>
      </c>
      <c r="C53" s="138" t="s">
        <v>81</v>
      </c>
      <c r="D53" s="153" t="s">
        <v>378</v>
      </c>
      <c r="E53" s="153"/>
      <c r="F53" s="138"/>
      <c r="G53" s="138"/>
      <c r="H53" s="138"/>
      <c r="I53" s="210">
        <f>F_Inputs!I45</f>
        <v>0.28000000000000003</v>
      </c>
      <c r="J53" s="210">
        <f>F_Inputs!J45</f>
        <v>0.26</v>
      </c>
      <c r="K53" s="210">
        <f>F_Inputs!K45</f>
        <v>0.24</v>
      </c>
      <c r="L53" s="210">
        <f>F_Inputs!L45</f>
        <v>0.23</v>
      </c>
      <c r="M53" s="210">
        <f>F_Inputs!M45</f>
        <v>0.21</v>
      </c>
    </row>
    <row r="54" spans="1:14" ht="15">
      <c r="A54" s="9"/>
      <c r="B54" s="138" t="s">
        <v>17</v>
      </c>
      <c r="C54" s="138" t="s">
        <v>202</v>
      </c>
      <c r="D54" s="144" t="s">
        <v>240</v>
      </c>
      <c r="E54" s="144"/>
      <c r="F54" s="182">
        <f>F_Inputs!F46</f>
        <v>208.59166666666599</v>
      </c>
      <c r="G54" s="182">
        <f>F_Inputs!G46</f>
        <v>214.78333333333299</v>
      </c>
      <c r="H54" s="182">
        <f>F_Inputs!H46</f>
        <v>212.98333333333301</v>
      </c>
      <c r="I54" s="182">
        <f>F_Inputs!I46</f>
        <v>217.23333333333301</v>
      </c>
      <c r="J54" s="182">
        <f>F_Inputs!J46</f>
        <v>223.74350000000001</v>
      </c>
      <c r="K54" s="182">
        <f>F_Inputs!K46</f>
        <v>229.78457449999999</v>
      </c>
      <c r="L54" s="182">
        <f>F_Inputs!L46</f>
        <v>235.52918886249901</v>
      </c>
      <c r="M54" s="182">
        <f>F_Inputs!M46</f>
        <v>241.41741858406201</v>
      </c>
    </row>
    <row r="55" spans="1:14" ht="15">
      <c r="A55" s="9"/>
      <c r="B55" s="138" t="s">
        <v>312</v>
      </c>
      <c r="C55" s="138" t="s">
        <v>194</v>
      </c>
      <c r="D55" s="144" t="s">
        <v>240</v>
      </c>
      <c r="E55" s="144"/>
      <c r="F55" s="182">
        <f>F_Inputs!F47</f>
        <v>208.59166666666701</v>
      </c>
      <c r="G55" s="182">
        <f>F_Inputs!G47</f>
        <v>214.78333333333299</v>
      </c>
      <c r="H55" s="182">
        <f>F_Inputs!H47</f>
        <v>215.76666666666699</v>
      </c>
      <c r="I55" s="182">
        <f>F_Inputs!I47</f>
        <v>226.47499999999999</v>
      </c>
      <c r="J55" s="182">
        <f>F_Inputs!J47</f>
        <v>237.34166666666701</v>
      </c>
      <c r="K55" s="182">
        <f>F_Inputs!K47</f>
        <v>244.67500000000001</v>
      </c>
      <c r="L55" s="182">
        <f>F_Inputs!L47</f>
        <v>251.73333333333301</v>
      </c>
      <c r="M55" s="182">
        <f>F_Inputs!M47</f>
        <v>256.66666666666703</v>
      </c>
    </row>
    <row r="56" spans="1:14" ht="15">
      <c r="A56" s="9"/>
      <c r="B56" s="127"/>
      <c r="C56" s="138"/>
      <c r="D56" s="144"/>
      <c r="E56" s="144"/>
      <c r="F56" s="180"/>
      <c r="G56" s="138"/>
      <c r="H56" s="180"/>
      <c r="I56" s="138"/>
      <c r="J56" s="138"/>
      <c r="K56" s="138"/>
      <c r="L56" s="138"/>
      <c r="M56" s="138"/>
    </row>
    <row r="57" spans="1:14" ht="15">
      <c r="A57" s="9"/>
      <c r="B57" s="138" t="s">
        <v>26</v>
      </c>
      <c r="C57" s="138" t="s">
        <v>43</v>
      </c>
      <c r="D57" s="153" t="s">
        <v>378</v>
      </c>
      <c r="E57" s="153"/>
      <c r="F57" s="138"/>
      <c r="G57" s="138"/>
      <c r="H57" s="138"/>
      <c r="I57" s="191">
        <f>F_Inputs!I48</f>
        <v>4.8000000000000001E-2</v>
      </c>
      <c r="J57" s="191">
        <f>F_Inputs!J48</f>
        <v>4.8000000000000001E-2</v>
      </c>
      <c r="K57" s="191">
        <f>F_Inputs!K48</f>
        <v>4.8000000000000001E-2</v>
      </c>
      <c r="L57" s="191">
        <f>F_Inputs!L48</f>
        <v>4.8000000000000001E-2</v>
      </c>
      <c r="M57" s="191">
        <f>F_Inputs!M48</f>
        <v>4.8000000000000001E-2</v>
      </c>
    </row>
    <row r="58" spans="1:14" ht="15">
      <c r="A58" s="9"/>
      <c r="B58" s="138" t="s">
        <v>324</v>
      </c>
      <c r="C58" s="145" t="s">
        <v>79</v>
      </c>
      <c r="D58" s="153" t="s">
        <v>378</v>
      </c>
      <c r="E58" s="153"/>
      <c r="F58" s="138"/>
      <c r="G58" s="138"/>
      <c r="H58" s="192"/>
      <c r="I58" s="268">
        <f>F_Inputs!I49</f>
        <v>0.42</v>
      </c>
      <c r="J58" s="268">
        <f>F_Inputs!J49</f>
        <v>0.42</v>
      </c>
      <c r="K58" s="268">
        <f>F_Inputs!K49</f>
        <v>0.42</v>
      </c>
      <c r="L58" s="268">
        <f>F_Inputs!L49</f>
        <v>0.42</v>
      </c>
      <c r="M58" s="268">
        <f>F_Inputs!M49</f>
        <v>0.42</v>
      </c>
    </row>
    <row r="59" spans="1:14" ht="15">
      <c r="A59" s="9"/>
      <c r="B59" s="138" t="s">
        <v>325</v>
      </c>
      <c r="C59" s="145" t="s">
        <v>80</v>
      </c>
      <c r="D59" s="153" t="s">
        <v>378</v>
      </c>
      <c r="E59" s="153"/>
      <c r="F59" s="138"/>
      <c r="G59" s="138"/>
      <c r="H59" s="138"/>
      <c r="I59" s="268">
        <f>F_Inputs!I50</f>
        <v>0</v>
      </c>
      <c r="J59" s="268">
        <f>F_Inputs!J50</f>
        <v>0.5</v>
      </c>
      <c r="K59" s="268">
        <f>F_Inputs!K50</f>
        <v>1</v>
      </c>
      <c r="L59" s="268">
        <f>F_Inputs!L50</f>
        <v>1.5</v>
      </c>
      <c r="M59" s="268">
        <f>F_Inputs!M50</f>
        <v>0</v>
      </c>
    </row>
    <row r="60" spans="1:14" ht="15">
      <c r="A60" s="9"/>
      <c r="B60" s="154" t="s">
        <v>326</v>
      </c>
      <c r="C60" s="138" t="s">
        <v>44</v>
      </c>
      <c r="D60" s="153" t="s">
        <v>378</v>
      </c>
      <c r="E60" s="153"/>
      <c r="F60" s="154"/>
      <c r="G60" s="154"/>
      <c r="H60" s="154"/>
      <c r="I60" s="154"/>
      <c r="J60" s="154"/>
      <c r="K60" s="154"/>
      <c r="L60" s="154"/>
      <c r="M60" s="191">
        <f>F_Inputs!N54</f>
        <v>3.6999999999999998E-2</v>
      </c>
    </row>
    <row r="61" spans="1:14" ht="15">
      <c r="A61" s="9"/>
      <c r="B61" s="154" t="s">
        <v>327</v>
      </c>
      <c r="C61" s="138" t="s">
        <v>168</v>
      </c>
      <c r="D61" s="144" t="s">
        <v>32</v>
      </c>
      <c r="E61" s="144"/>
      <c r="F61" s="229">
        <f>F_Inputs!F51</f>
        <v>50</v>
      </c>
      <c r="G61" s="154"/>
      <c r="H61" s="154"/>
      <c r="I61" s="154"/>
      <c r="J61" s="154"/>
      <c r="K61" s="154"/>
      <c r="L61" s="154"/>
      <c r="M61" s="227"/>
    </row>
    <row r="62" spans="1:14" ht="15">
      <c r="A62" s="9"/>
      <c r="B62" s="154"/>
      <c r="C62" s="138"/>
      <c r="D62" s="144"/>
      <c r="E62" s="144"/>
      <c r="F62" s="193"/>
      <c r="G62" s="154"/>
      <c r="H62" s="154"/>
      <c r="I62" s="154"/>
      <c r="J62" s="154"/>
      <c r="K62" s="154"/>
      <c r="L62" s="154"/>
      <c r="M62" s="227"/>
    </row>
    <row r="63" spans="1:14" ht="15.6">
      <c r="A63" s="139"/>
      <c r="B63" s="139"/>
      <c r="C63" s="140" t="s">
        <v>227</v>
      </c>
      <c r="D63" s="139"/>
      <c r="E63" s="139"/>
      <c r="F63" s="190"/>
      <c r="G63" s="190"/>
      <c r="H63" s="190"/>
      <c r="I63" s="190"/>
      <c r="J63" s="190"/>
      <c r="K63" s="190"/>
      <c r="L63" s="139"/>
      <c r="M63" s="139"/>
    </row>
    <row r="64" spans="1:14" ht="15">
      <c r="A64" s="9"/>
      <c r="B64" s="154"/>
      <c r="C64" s="138"/>
      <c r="D64" s="144"/>
      <c r="E64" s="144"/>
      <c r="F64" s="193"/>
      <c r="G64" s="154"/>
      <c r="H64" s="154"/>
      <c r="I64" s="154"/>
      <c r="J64" s="154"/>
      <c r="K64" s="154"/>
      <c r="L64" s="154"/>
      <c r="M64" s="227"/>
      <c r="N64" s="3"/>
    </row>
    <row r="65" spans="1:14" ht="15">
      <c r="A65" s="9"/>
      <c r="B65" s="154"/>
      <c r="C65" s="138"/>
      <c r="D65" s="144"/>
      <c r="E65" s="144"/>
      <c r="F65" s="193"/>
      <c r="G65" s="154"/>
      <c r="H65" s="154"/>
      <c r="I65" s="154"/>
      <c r="J65" s="154"/>
      <c r="K65" s="154"/>
      <c r="L65" s="154"/>
      <c r="M65" s="227"/>
      <c r="N65" s="3"/>
    </row>
    <row r="66" spans="1:14" ht="15">
      <c r="A66" s="9"/>
      <c r="B66" s="155"/>
      <c r="C66" s="156"/>
      <c r="D66" s="156"/>
      <c r="E66" s="156"/>
      <c r="F66" s="193"/>
      <c r="G66" s="154"/>
      <c r="H66" s="154"/>
      <c r="I66" s="154"/>
      <c r="J66" s="154"/>
      <c r="K66" s="154"/>
      <c r="L66" s="154"/>
      <c r="M66" s="227"/>
      <c r="N66" s="3"/>
    </row>
    <row r="67" spans="1:14" ht="15">
      <c r="A67" s="9"/>
      <c r="B67" s="155"/>
      <c r="C67" s="156"/>
      <c r="D67" s="156"/>
      <c r="E67" s="156"/>
      <c r="F67" s="193"/>
      <c r="G67" s="154"/>
      <c r="H67" s="154"/>
      <c r="I67" s="154"/>
      <c r="J67" s="154"/>
      <c r="K67" s="154"/>
      <c r="L67" s="154"/>
      <c r="M67" s="227"/>
      <c r="N67" s="3"/>
    </row>
    <row r="68" spans="1:14" ht="15">
      <c r="A68" s="157"/>
      <c r="B68" s="158"/>
      <c r="C68" s="159"/>
      <c r="D68" s="159"/>
      <c r="E68" s="159"/>
      <c r="F68" s="158"/>
      <c r="G68" s="158"/>
      <c r="H68" s="158"/>
      <c r="I68" s="158"/>
      <c r="J68" s="158"/>
      <c r="K68" s="158"/>
      <c r="L68" s="158"/>
      <c r="M68" s="228"/>
      <c r="N68" s="3"/>
    </row>
    <row r="132" spans="1:5" ht="15.6">
      <c r="A132" s="13"/>
      <c r="B132" s="2"/>
      <c r="C132" s="2"/>
      <c r="D132" s="7"/>
      <c r="E132" s="7"/>
    </row>
  </sheetData>
  <phoneticPr fontId="11" type="noConversion"/>
  <pageMargins left="0.75" right="0.75" top="0.46" bottom="0.47" header="0.17" footer="0.16"/>
  <pageSetup paperSize="9" scale="67" orientation="portrait" r:id="rId1"/>
  <headerFooter alignWithMargins="0">
    <oddFooter>&amp;L&amp;Z&amp;F\&amp;A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A1:IT100"/>
  <sheetViews>
    <sheetView zoomScale="55" zoomScaleNormal="55" workbookViewId="0">
      <pane xSplit="3" ySplit="3" topLeftCell="D4" activePane="bottomRight" state="frozen"/>
      <selection pane="topRight"/>
      <selection pane="bottomLeft"/>
      <selection pane="bottomRight" activeCell="D4" sqref="D4"/>
    </sheetView>
  </sheetViews>
  <sheetFormatPr defaultColWidth="9.109375" defaultRowHeight="13.2"/>
  <cols>
    <col min="1" max="1" width="1.33203125" style="5" customWidth="1"/>
    <col min="2" max="2" width="10.33203125" style="14" bestFit="1" customWidth="1"/>
    <col min="3" max="3" width="90.109375" style="14" customWidth="1"/>
    <col min="4" max="4" width="12.109375" style="15" bestFit="1" customWidth="1"/>
    <col min="5" max="5" width="9.44140625" style="15" customWidth="1"/>
    <col min="6" max="13" width="12.6640625" style="14" customWidth="1"/>
    <col min="14" max="16384" width="9.109375" style="5"/>
  </cols>
  <sheetData>
    <row r="1" spans="1:254" customFormat="1" ht="15.6">
      <c r="A1" s="194"/>
      <c r="B1" s="263" t="str">
        <f>+F_Inputs!A4</f>
        <v>VCE</v>
      </c>
      <c r="C1" s="126" t="s">
        <v>339</v>
      </c>
      <c r="D1" s="263"/>
      <c r="E1" s="263"/>
      <c r="F1" s="195"/>
      <c r="G1" s="195"/>
      <c r="H1" s="190"/>
      <c r="I1" s="190"/>
      <c r="J1" s="190"/>
      <c r="K1" s="190"/>
      <c r="L1" s="190"/>
      <c r="M1" s="190"/>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1:254" customFormat="1" ht="15.6">
      <c r="A2" s="194"/>
      <c r="B2" s="128"/>
      <c r="C2" s="130"/>
      <c r="D2" s="196"/>
      <c r="E2" s="196"/>
      <c r="F2" s="197"/>
      <c r="G2" s="197"/>
      <c r="H2" s="198"/>
      <c r="I2" s="199"/>
      <c r="J2" s="199"/>
      <c r="K2" s="199"/>
      <c r="L2" s="199"/>
      <c r="M2" s="199"/>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row>
    <row r="3" spans="1:254" customFormat="1" ht="15.6">
      <c r="A3" s="200"/>
      <c r="B3" s="201"/>
      <c r="C3" s="203"/>
      <c r="D3" s="202" t="s">
        <v>64</v>
      </c>
      <c r="E3" s="264"/>
      <c r="F3" s="204" t="str">
        <f>+Input!F2</f>
        <v>2007-08</v>
      </c>
      <c r="G3" s="205" t="s">
        <v>70</v>
      </c>
      <c r="H3" s="205" t="s">
        <v>71</v>
      </c>
      <c r="I3" s="205" t="s">
        <v>72</v>
      </c>
      <c r="J3" s="205" t="s">
        <v>73</v>
      </c>
      <c r="K3" s="205" t="s">
        <v>74</v>
      </c>
      <c r="L3" s="205" t="s">
        <v>75</v>
      </c>
      <c r="M3" s="205" t="s">
        <v>76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1" customFormat="1" ht="15">
      <c r="A4" s="9"/>
      <c r="B4" s="138" t="s">
        <v>98</v>
      </c>
      <c r="C4" s="138" t="s">
        <v>99</v>
      </c>
      <c r="D4" s="253"/>
      <c r="E4" s="253"/>
      <c r="F4" s="138"/>
      <c r="G4" s="138"/>
      <c r="H4" s="138"/>
      <c r="I4" s="179">
        <f>Input!I5</f>
        <v>1</v>
      </c>
      <c r="J4" s="179">
        <f>Input!J5</f>
        <v>2</v>
      </c>
      <c r="K4" s="179">
        <f>Input!K5</f>
        <v>3</v>
      </c>
      <c r="L4" s="179">
        <f>Input!L5</f>
        <v>4</v>
      </c>
      <c r="M4" s="179">
        <f>Input!M5</f>
        <v>5</v>
      </c>
    </row>
    <row r="5" spans="1:254" s="1" customFormat="1" ht="15.6">
      <c r="A5" s="139"/>
      <c r="B5" s="139"/>
      <c r="C5" s="140" t="s">
        <v>241</v>
      </c>
      <c r="D5" s="139"/>
      <c r="E5" s="139"/>
      <c r="F5" s="139"/>
      <c r="G5" s="139"/>
      <c r="H5" s="139"/>
      <c r="I5" s="139"/>
      <c r="J5" s="139"/>
      <c r="K5" s="139"/>
      <c r="L5" s="139"/>
      <c r="M5" s="139"/>
    </row>
    <row r="6" spans="1:254" s="3" customFormat="1" ht="15">
      <c r="A6" s="148"/>
      <c r="B6" s="147" t="s">
        <v>169</v>
      </c>
      <c r="C6" s="207" t="str">
        <f>"RPI: Fin year average - deflate to base year ("&amp;F$3&amp;")"</f>
        <v>RPI: Fin year average - deflate to base year (2007-08)</v>
      </c>
      <c r="D6" s="206" t="s">
        <v>67</v>
      </c>
      <c r="E6" s="206"/>
      <c r="F6" s="208">
        <f>IF(Input!F$54="",0,Input!$F$54/Input!F$54)</f>
        <v>1</v>
      </c>
      <c r="G6" s="208">
        <f>IF(Input!G$54="",0,Input!$F$54/Input!G$54)</f>
        <v>0.97117249941801653</v>
      </c>
      <c r="H6" s="208">
        <f>IF(Input!H$54="",0,Input!$F$54/Input!H$54)</f>
        <v>0.97938023319508394</v>
      </c>
      <c r="I6" s="209">
        <f>IF(Input!I$54="",0,Input!$F$54/Input!I$54)</f>
        <v>0.9602194261163095</v>
      </c>
      <c r="J6" s="209">
        <f>IF(Input!J$54="",0,Input!$F$54/Input!J$54)</f>
        <v>0.93228034184977882</v>
      </c>
      <c r="K6" s="209">
        <f>IF(Input!K$54="",0,Input!$F$54/Input!K$54)</f>
        <v>0.90777053734155677</v>
      </c>
      <c r="L6" s="209">
        <f>IF(Input!L$54="",0,Input!$F$54/Input!L$54)</f>
        <v>0.88562979252835183</v>
      </c>
      <c r="M6" s="209">
        <f>IF(Input!M$54="",0,Input!$F$54/Input!M$54)</f>
        <v>0.864029065881317</v>
      </c>
    </row>
    <row r="7" spans="1:254" s="3" customFormat="1" ht="15">
      <c r="A7" s="148"/>
      <c r="B7" s="147"/>
      <c r="C7" s="207" t="str">
        <f>"Outturn RPI FYA - deflate to base year ("&amp;F$3&amp;")"</f>
        <v>Outturn RPI FYA - deflate to base year (2007-08)</v>
      </c>
      <c r="D7" s="206" t="s">
        <v>67</v>
      </c>
      <c r="E7" s="206"/>
      <c r="F7" s="208">
        <f>IF(Input!F$55="",0,Input!$F$55/Input!F$55)</f>
        <v>1</v>
      </c>
      <c r="G7" s="208">
        <f>IF(Input!G$55="",0,Input!$F$55/Input!G$55)</f>
        <v>0.97117249941802131</v>
      </c>
      <c r="H7" s="208">
        <f>IF(Input!H$55="",0,Input!$F$55/Input!H$55)</f>
        <v>0.96674648540089614</v>
      </c>
      <c r="I7" s="209">
        <f>IF(Input!I$55="",0,Input!$F$55/Input!I$55)</f>
        <v>0.92103617029105644</v>
      </c>
      <c r="J7" s="209">
        <f>IF(Input!J$55="",0,Input!$F$55/Input!J$55)</f>
        <v>0.87886661282960588</v>
      </c>
      <c r="K7" s="209">
        <f>IF(Input!K$55="",0,Input!$F$55/Input!K$55)</f>
        <v>0.85252545894213549</v>
      </c>
      <c r="L7" s="209">
        <f>IF(Input!L$55="",0,Input!$F$55/Input!L$55)</f>
        <v>0.82862155720339226</v>
      </c>
      <c r="M7" s="209">
        <f>IF(Input!M$55="",0,Input!$F$55/Input!M$55)</f>
        <v>0.81269480519480541</v>
      </c>
    </row>
    <row r="8" spans="1:254" s="1" customFormat="1" ht="15">
      <c r="A8" s="9"/>
      <c r="B8" s="138"/>
      <c r="C8" s="138"/>
      <c r="D8" s="253"/>
      <c r="E8" s="253"/>
      <c r="F8" s="138"/>
      <c r="G8" s="138"/>
      <c r="H8" s="138"/>
      <c r="I8" s="179"/>
      <c r="J8" s="179"/>
      <c r="K8" s="179"/>
      <c r="L8" s="179"/>
      <c r="M8" s="179"/>
    </row>
    <row r="9" spans="1:254" s="1" customFormat="1" ht="15.6">
      <c r="A9" s="139"/>
      <c r="B9" s="139"/>
      <c r="C9" s="140" t="s">
        <v>242</v>
      </c>
      <c r="D9" s="139"/>
      <c r="E9" s="139"/>
      <c r="F9" s="139"/>
      <c r="G9" s="139"/>
      <c r="H9" s="139"/>
      <c r="I9" s="139"/>
      <c r="J9" s="139"/>
      <c r="K9" s="139"/>
      <c r="L9" s="139"/>
      <c r="M9" s="139"/>
    </row>
    <row r="10" spans="1:254" s="8" customFormat="1" ht="15.6">
      <c r="A10" s="140"/>
      <c r="B10" s="140"/>
      <c r="C10" s="140" t="str">
        <f>"2.1 Revenue expectation ("&amp;F$3&amp;" prices)"</f>
        <v>2.1 Revenue expectation (2007-08 prices)</v>
      </c>
      <c r="D10" s="140"/>
      <c r="E10" s="140"/>
      <c r="F10" s="140"/>
      <c r="G10" s="140"/>
      <c r="H10" s="140"/>
      <c r="I10" s="140"/>
      <c r="J10" s="140"/>
      <c r="K10" s="140"/>
      <c r="L10" s="140"/>
      <c r="M10" s="140"/>
      <c r="N10" s="1"/>
      <c r="O10" s="1"/>
      <c r="P10" s="1"/>
      <c r="Q10" s="1"/>
      <c r="R10" s="1"/>
      <c r="S10" s="1"/>
    </row>
    <row r="11" spans="1:254" s="3" customFormat="1" ht="15">
      <c r="A11" s="148"/>
      <c r="B11" s="193" t="s">
        <v>253</v>
      </c>
      <c r="C11" s="148" t="s">
        <v>108</v>
      </c>
      <c r="D11" s="253" t="s">
        <v>78</v>
      </c>
      <c r="E11" s="253"/>
      <c r="F11" s="193"/>
      <c r="G11" s="193"/>
      <c r="H11" s="181">
        <f>IF(Input!H$31&gt;=0,Input!H$31*Calc!H$7,0)</f>
        <v>0.28325672022246257</v>
      </c>
      <c r="I11" s="184">
        <f>IF(Input!I$31&gt;=0,Input!I$31*Calc!I$7,0)</f>
        <v>3.3157302130478031E-2</v>
      </c>
      <c r="J11" s="184">
        <f>IF(Input!J$31&gt;=0,Input!J$31*Calc!J$7,0)</f>
        <v>0.13007225869878167</v>
      </c>
      <c r="K11" s="184">
        <f>IF(Input!K$31&gt;=0,Input!K$31*Calc!K$7,0)</f>
        <v>0</v>
      </c>
      <c r="L11" s="184">
        <f>IF(Input!L$31&gt;=0,Input!L$31*Calc!L$7,0)</f>
        <v>0</v>
      </c>
      <c r="M11" s="184">
        <f>IF(Input!M$31&gt;=0,Input!M$31*Calc!M$7,0)</f>
        <v>0</v>
      </c>
      <c r="N11" s="48"/>
      <c r="O11" s="48"/>
      <c r="P11" s="48"/>
    </row>
    <row r="12" spans="1:254" s="3" customFormat="1" ht="15">
      <c r="A12" s="148"/>
      <c r="B12" s="193" t="s">
        <v>253</v>
      </c>
      <c r="C12" s="148" t="s">
        <v>109</v>
      </c>
      <c r="D12" s="253" t="s">
        <v>78</v>
      </c>
      <c r="E12" s="253"/>
      <c r="F12" s="193"/>
      <c r="G12" s="193"/>
      <c r="H12" s="181">
        <f>IF(Input!H$31&lt;0,Input!H$31*Calc!H$7,0)</f>
        <v>0</v>
      </c>
      <c r="I12" s="184">
        <f>IF(Input!I$31&lt;0,Input!I$31*Calc!I$7,0)</f>
        <v>0</v>
      </c>
      <c r="J12" s="184">
        <f>IF(Input!J$31&lt;0,Input!J$31*Calc!J$7,0)</f>
        <v>0</v>
      </c>
      <c r="K12" s="184">
        <f>IF(Input!K$31&lt;0,Input!K$31*Calc!K$7,0)</f>
        <v>-9.8040427778345582E-2</v>
      </c>
      <c r="L12" s="184">
        <f>IF(Input!L$31&lt;0,Input!L$31*Calc!L$7,0)</f>
        <v>-2.2372782044491592E-2</v>
      </c>
      <c r="M12" s="184">
        <f>IF(Input!M$31&lt;0,Input!M$31*Calc!M$7,0)</f>
        <v>-8.8583733766233796E-2</v>
      </c>
      <c r="N12" s="48"/>
      <c r="O12" s="48"/>
      <c r="P12" s="48"/>
    </row>
    <row r="13" spans="1:254" s="3" customFormat="1" ht="15">
      <c r="A13" s="148"/>
      <c r="B13" s="193"/>
      <c r="C13" s="148"/>
      <c r="D13" s="253"/>
      <c r="E13" s="253"/>
      <c r="F13" s="193"/>
      <c r="G13" s="193"/>
      <c r="H13" s="181"/>
      <c r="I13" s="184"/>
      <c r="J13" s="184"/>
      <c r="K13" s="184"/>
      <c r="L13" s="184"/>
      <c r="M13" s="184"/>
      <c r="N13" s="48"/>
      <c r="O13" s="48"/>
      <c r="P13" s="48"/>
    </row>
    <row r="14" spans="1:254" s="3" customFormat="1" ht="15">
      <c r="A14" s="148"/>
      <c r="B14" s="193" t="s">
        <v>253</v>
      </c>
      <c r="C14" s="145" t="str">
        <f>"Water: Change in non-household groups under "&amp;Threshold&amp;"ML threshold"</f>
        <v>Water: Change in non-household groups under 50ML threshold</v>
      </c>
      <c r="D14" s="253" t="s">
        <v>67</v>
      </c>
      <c r="E14" s="253"/>
      <c r="F14" s="193"/>
      <c r="G14" s="193"/>
      <c r="H14" s="193"/>
      <c r="I14" s="210">
        <f>IF(Input!H$7=0,0,Input!I$7/Input!H$7)</f>
        <v>0.95702472789553583</v>
      </c>
      <c r="J14" s="210">
        <f>IF(Input!I$7=0,0,Input!J$7/Input!I$7)</f>
        <v>1.0144547930375385</v>
      </c>
      <c r="K14" s="210">
        <f>IF(Input!J$7=0,0,Input!K$7/Input!J$7)</f>
        <v>0.99473816735102349</v>
      </c>
      <c r="L14" s="210">
        <f>IF(Input!K$7=0,0,Input!L$7/Input!K$7)</f>
        <v>0.99512929790037341</v>
      </c>
      <c r="M14" s="210">
        <f>IF(Input!L$7=0,0,Input!M$7/Input!L$7)</f>
        <v>1.0024034693758932</v>
      </c>
      <c r="N14" s="48"/>
      <c r="O14" s="48"/>
      <c r="P14" s="48"/>
    </row>
    <row r="15" spans="1:254" s="3" customFormat="1" ht="15">
      <c r="A15" s="148"/>
      <c r="B15" s="193" t="s">
        <v>253</v>
      </c>
      <c r="C15" s="145" t="str">
        <f>"Water: Change in non-household groups over "&amp;Threshold&amp;"ML threshold"</f>
        <v>Water: Change in non-household groups over 50ML threshold</v>
      </c>
      <c r="D15" s="253" t="s">
        <v>67</v>
      </c>
      <c r="E15" s="253"/>
      <c r="F15" s="193"/>
      <c r="G15" s="193"/>
      <c r="H15" s="193"/>
      <c r="I15" s="210">
        <f>IF(Input!H$8=0,0,Input!I$8/Input!H$8)</f>
        <v>0.99189356552614827</v>
      </c>
      <c r="J15" s="210">
        <f>IF(Input!I$8=0,0,Input!J$8/Input!I$8)</f>
        <v>1.025456809790104</v>
      </c>
      <c r="K15" s="210">
        <f>IF(Input!J$8=0,0,Input!K$8/Input!J$8)</f>
        <v>0.9919492490753552</v>
      </c>
      <c r="L15" s="210">
        <f>IF(Input!K$8=0,0,Input!L$8/Input!K$8)</f>
        <v>0.99240817407098858</v>
      </c>
      <c r="M15" s="210">
        <f>IF(Input!L$8=0,0,Input!M$8/Input!L$8)</f>
        <v>1.0001373939803941</v>
      </c>
      <c r="N15" s="48"/>
      <c r="O15" s="48"/>
      <c r="P15" s="48"/>
    </row>
    <row r="16" spans="1:254" s="3" customFormat="1" ht="15">
      <c r="A16" s="148"/>
      <c r="B16" s="193"/>
      <c r="C16" s="145"/>
      <c r="D16" s="253"/>
      <c r="E16" s="253"/>
      <c r="F16" s="193"/>
      <c r="G16" s="193"/>
      <c r="H16" s="193"/>
      <c r="I16" s="210"/>
      <c r="J16" s="210"/>
      <c r="K16" s="210"/>
      <c r="L16" s="210"/>
      <c r="M16" s="210"/>
      <c r="N16" s="48"/>
      <c r="O16" s="48"/>
      <c r="P16" s="48"/>
    </row>
    <row r="17" spans="1:19" s="3" customFormat="1" ht="15">
      <c r="A17" s="148"/>
      <c r="B17" s="193" t="s">
        <v>253</v>
      </c>
      <c r="C17" s="145" t="str">
        <f>"Water: Revenue adjustment in non-household groups under "&amp;Threshold&amp;"ML threshold"</f>
        <v>Water: Revenue adjustment in non-household groups under 50ML threshold</v>
      </c>
      <c r="D17" s="253" t="s">
        <v>78</v>
      </c>
      <c r="E17" s="253"/>
      <c r="F17" s="193"/>
      <c r="G17" s="193"/>
      <c r="H17" s="181">
        <f t="shared" ref="H17:M18" si="0">+G17*H14+H11</f>
        <v>0.28325672022246257</v>
      </c>
      <c r="I17" s="184">
        <f t="shared" si="0"/>
        <v>0.3042409877259622</v>
      </c>
      <c r="J17" s="184">
        <f t="shared" si="0"/>
        <v>0.43871098693585897</v>
      </c>
      <c r="K17" s="184">
        <f t="shared" si="0"/>
        <v>0.43640256314133519</v>
      </c>
      <c r="L17" s="184">
        <f t="shared" si="0"/>
        <v>0.43427697626076028</v>
      </c>
      <c r="M17" s="184">
        <f t="shared" si="0"/>
        <v>0.43532074767385853</v>
      </c>
      <c r="N17" s="48"/>
      <c r="O17" s="48"/>
      <c r="P17" s="48"/>
    </row>
    <row r="18" spans="1:19" s="3" customFormat="1" ht="15">
      <c r="A18" s="148"/>
      <c r="B18" s="193" t="s">
        <v>253</v>
      </c>
      <c r="C18" s="145" t="str">
        <f>"Water: Revenue adjustment in non-household groups over "&amp;Threshold&amp;"ML threshold"</f>
        <v>Water: Revenue adjustment in non-household groups over 50ML threshold</v>
      </c>
      <c r="D18" s="253" t="s">
        <v>78</v>
      </c>
      <c r="E18" s="253"/>
      <c r="F18" s="193"/>
      <c r="G18" s="193"/>
      <c r="H18" s="181">
        <f t="shared" si="0"/>
        <v>0</v>
      </c>
      <c r="I18" s="184">
        <f t="shared" si="0"/>
        <v>0</v>
      </c>
      <c r="J18" s="184">
        <f t="shared" si="0"/>
        <v>0</v>
      </c>
      <c r="K18" s="184">
        <f t="shared" si="0"/>
        <v>-9.8040427778345582E-2</v>
      </c>
      <c r="L18" s="184">
        <f t="shared" si="0"/>
        <v>-0.11966890396113816</v>
      </c>
      <c r="M18" s="184">
        <f t="shared" si="0"/>
        <v>-0.20826907951441659</v>
      </c>
      <c r="N18" s="48"/>
      <c r="O18" s="48"/>
      <c r="P18" s="48"/>
    </row>
    <row r="19" spans="1:19" s="3" customFormat="1" ht="15">
      <c r="A19" s="148"/>
      <c r="B19" s="193"/>
      <c r="C19" s="145"/>
      <c r="D19" s="253"/>
      <c r="E19" s="253"/>
      <c r="F19" s="193"/>
      <c r="G19" s="193"/>
      <c r="H19" s="181"/>
      <c r="I19" s="184"/>
      <c r="J19" s="184"/>
      <c r="K19" s="184"/>
      <c r="L19" s="184"/>
      <c r="M19" s="184"/>
      <c r="N19" s="48"/>
      <c r="O19" s="48"/>
      <c r="P19" s="48"/>
    </row>
    <row r="20" spans="1:19" s="3" customFormat="1" ht="15">
      <c r="A20" s="148"/>
      <c r="B20" s="193" t="s">
        <v>253</v>
      </c>
      <c r="C20" s="145" t="s">
        <v>121</v>
      </c>
      <c r="D20" s="253" t="s">
        <v>78</v>
      </c>
      <c r="E20" s="253"/>
      <c r="F20" s="193"/>
      <c r="G20" s="193"/>
      <c r="H20" s="181">
        <f t="shared" ref="H20:M20" si="1">+H17+H18</f>
        <v>0.28325672022246257</v>
      </c>
      <c r="I20" s="184">
        <f t="shared" si="1"/>
        <v>0.3042409877259622</v>
      </c>
      <c r="J20" s="184">
        <f t="shared" si="1"/>
        <v>0.43871098693585897</v>
      </c>
      <c r="K20" s="184">
        <f t="shared" si="1"/>
        <v>0.33836213536298959</v>
      </c>
      <c r="L20" s="184">
        <f t="shared" si="1"/>
        <v>0.31460807229962212</v>
      </c>
      <c r="M20" s="184">
        <f t="shared" si="1"/>
        <v>0.22705166815944194</v>
      </c>
      <c r="N20" s="48"/>
      <c r="O20" s="48"/>
      <c r="P20" s="48"/>
    </row>
    <row r="21" spans="1:19" s="3" customFormat="1" ht="15">
      <c r="A21" s="148"/>
      <c r="B21" s="193" t="s">
        <v>253</v>
      </c>
      <c r="C21" s="145" t="s">
        <v>122</v>
      </c>
      <c r="D21" s="253" t="s">
        <v>78</v>
      </c>
      <c r="E21" s="253"/>
      <c r="F21" s="193"/>
      <c r="G21" s="193"/>
      <c r="H21" s="181"/>
      <c r="I21" s="184">
        <f>Input!I10*Calc!I6-I20</f>
        <v>212.96737467191599</v>
      </c>
      <c r="J21" s="184">
        <f>Input!J10*Calc!J6-J20</f>
        <v>212.83033120156389</v>
      </c>
      <c r="K21" s="184">
        <f>Input!K10*Calc!K6-K20</f>
        <v>207.77904075647723</v>
      </c>
      <c r="L21" s="184">
        <f>Input!L10*Calc!L6-L20</f>
        <v>202.61256275833148</v>
      </c>
      <c r="M21" s="184">
        <f>Input!M10*Calc!M6-M20</f>
        <v>198.46946251007526</v>
      </c>
      <c r="N21" s="48"/>
      <c r="O21" s="48"/>
      <c r="P21" s="48"/>
    </row>
    <row r="22" spans="1:19" s="1" customFormat="1" ht="15.6">
      <c r="A22" s="9"/>
      <c r="B22" s="193"/>
      <c r="C22" s="211"/>
      <c r="D22" s="253"/>
      <c r="E22" s="253"/>
      <c r="F22" s="193"/>
      <c r="G22" s="193"/>
      <c r="H22" s="193"/>
      <c r="I22" s="184"/>
      <c r="J22" s="184"/>
      <c r="K22" s="184"/>
      <c r="L22" s="184"/>
      <c r="M22" s="184"/>
    </row>
    <row r="23" spans="1:19" s="10" customFormat="1" ht="15.6">
      <c r="A23" s="140"/>
      <c r="B23" s="140"/>
      <c r="C23" s="140" t="str">
        <f>"2.2 Revenue subtotals ("&amp;F$3&amp;" prices)"</f>
        <v>2.2 Revenue subtotals (2007-08 prices)</v>
      </c>
      <c r="D23" s="140"/>
      <c r="E23" s="140"/>
      <c r="F23" s="140"/>
      <c r="G23" s="140"/>
      <c r="H23" s="140"/>
      <c r="I23" s="212"/>
      <c r="J23" s="212"/>
      <c r="K23" s="212"/>
      <c r="L23" s="212"/>
      <c r="M23" s="212"/>
      <c r="N23" s="9"/>
      <c r="O23" s="9"/>
      <c r="P23" s="9"/>
      <c r="Q23" s="9"/>
      <c r="R23" s="9"/>
      <c r="S23" s="9"/>
    </row>
    <row r="24" spans="1:19" s="1" customFormat="1" ht="15">
      <c r="A24" s="9"/>
      <c r="B24" s="138" t="s">
        <v>94</v>
      </c>
      <c r="C24" s="138" t="s">
        <v>123</v>
      </c>
      <c r="D24" s="253" t="s">
        <v>78</v>
      </c>
      <c r="E24" s="253"/>
      <c r="F24" s="138"/>
      <c r="G24" s="138"/>
      <c r="H24" s="138"/>
      <c r="I24" s="184">
        <f>(Input!I27+Input!I28)*I$7</f>
        <v>115.73003686941182</v>
      </c>
      <c r="J24" s="184">
        <f>(Input!J27+Input!J28)*J$7</f>
        <v>116.36106067202699</v>
      </c>
      <c r="K24" s="184">
        <f>(Input!K27+Input!K28)*K$7</f>
        <v>112.83941722012212</v>
      </c>
      <c r="L24" s="184">
        <f>(Input!L27+Input!L28)*L$7</f>
        <v>105.14130352886683</v>
      </c>
      <c r="M24" s="184">
        <f>(Input!M27+Input!M28)*M$7</f>
        <v>102.31768642033133</v>
      </c>
    </row>
    <row r="25" spans="1:19" s="1" customFormat="1" ht="15">
      <c r="A25" s="9"/>
      <c r="B25" s="138" t="s">
        <v>96</v>
      </c>
      <c r="C25" s="138" t="s">
        <v>124</v>
      </c>
      <c r="D25" s="253" t="s">
        <v>78</v>
      </c>
      <c r="E25" s="253"/>
      <c r="F25" s="138"/>
      <c r="G25" s="138"/>
      <c r="H25" s="138"/>
      <c r="I25" s="184">
        <f>(Input!I29+Input!I30)*I$7</f>
        <v>96.796296316738577</v>
      </c>
      <c r="J25" s="184">
        <f>(Input!J29+Input!J30)*J$7</f>
        <v>97.937379867279958</v>
      </c>
      <c r="K25" s="184">
        <f>(Input!K29+Input!K30)*K$7</f>
        <v>97.048940669595879</v>
      </c>
      <c r="L25" s="184">
        <f>(Input!L29+Input!L30)*L$7</f>
        <v>99.296207064354107</v>
      </c>
      <c r="M25" s="184">
        <f>(Input!M29+Input!M30)*M$7</f>
        <v>99.046143547201467</v>
      </c>
    </row>
    <row r="26" spans="1:19" s="1" customFormat="1" ht="15">
      <c r="A26" s="9"/>
      <c r="B26" s="138"/>
      <c r="C26" s="138"/>
      <c r="D26" s="253"/>
      <c r="E26" s="253"/>
      <c r="F26" s="138"/>
      <c r="G26" s="138"/>
      <c r="H26" s="138"/>
      <c r="I26" s="184"/>
      <c r="J26" s="184"/>
      <c r="K26" s="184"/>
      <c r="L26" s="184"/>
      <c r="M26" s="184"/>
    </row>
    <row r="27" spans="1:19" s="10" customFormat="1" ht="15.6">
      <c r="A27" s="140"/>
      <c r="B27" s="140"/>
      <c r="C27" s="140" t="str">
        <f>"2.3 Revenue correction ("&amp;F$3&amp;" prices)"</f>
        <v>2.3 Revenue correction (2007-08 prices)</v>
      </c>
      <c r="D27" s="140"/>
      <c r="E27" s="140"/>
      <c r="F27" s="140"/>
      <c r="G27" s="140"/>
      <c r="H27" s="140"/>
      <c r="I27" s="212"/>
      <c r="J27" s="212"/>
      <c r="K27" s="212"/>
      <c r="L27" s="212"/>
      <c r="M27" s="212"/>
      <c r="N27" s="9"/>
      <c r="O27" s="9"/>
      <c r="P27" s="9"/>
      <c r="Q27" s="9"/>
      <c r="R27" s="9"/>
      <c r="S27" s="9"/>
    </row>
    <row r="28" spans="1:19" s="1" customFormat="1" ht="15">
      <c r="A28" s="9"/>
      <c r="B28" s="138"/>
      <c r="C28" s="138" t="s">
        <v>125</v>
      </c>
      <c r="D28" s="253" t="s">
        <v>78</v>
      </c>
      <c r="E28" s="253"/>
      <c r="F28" s="138"/>
      <c r="G28" s="138"/>
      <c r="H28" s="138"/>
      <c r="I28" s="184">
        <f>+I24+I25+Input!I32*I7</f>
        <v>212.5263331861504</v>
      </c>
      <c r="J28" s="184">
        <f>+J24+J25+Input!J32*J7</f>
        <v>214.29844053930697</v>
      </c>
      <c r="K28" s="184">
        <f>+K24+K25+Input!K32*K7</f>
        <v>209.88835788971801</v>
      </c>
      <c r="L28" s="184">
        <f>+L24+L25+Input!L32*L7</f>
        <v>204.43751059322094</v>
      </c>
      <c r="M28" s="184">
        <f>+M24+M25+Input!M32*M7</f>
        <v>201.36382996753281</v>
      </c>
    </row>
    <row r="29" spans="1:19" s="1" customFormat="1" ht="15">
      <c r="A29" s="9"/>
      <c r="B29" s="193" t="s">
        <v>253</v>
      </c>
      <c r="C29" s="138" t="s">
        <v>126</v>
      </c>
      <c r="D29" s="253" t="s">
        <v>78</v>
      </c>
      <c r="E29" s="253"/>
      <c r="F29" s="138"/>
      <c r="G29" s="138"/>
      <c r="H29" s="138"/>
      <c r="I29" s="184">
        <f>I28-I21</f>
        <v>-0.4410414857655951</v>
      </c>
      <c r="J29" s="184">
        <f>J28-J21</f>
        <v>1.4681093377430727</v>
      </c>
      <c r="K29" s="184">
        <f>K28-K21</f>
        <v>2.1093171332407792</v>
      </c>
      <c r="L29" s="184">
        <f>L28-L21</f>
        <v>1.824947834889457</v>
      </c>
      <c r="M29" s="184">
        <f>M28-M21</f>
        <v>2.8943674574575482</v>
      </c>
    </row>
    <row r="30" spans="1:19" s="1" customFormat="1" ht="15">
      <c r="A30" s="9"/>
      <c r="B30" s="193" t="s">
        <v>253</v>
      </c>
      <c r="C30" s="138" t="s">
        <v>127</v>
      </c>
      <c r="D30" s="253" t="s">
        <v>78</v>
      </c>
      <c r="E30" s="253"/>
      <c r="F30" s="150"/>
      <c r="G30" s="150"/>
      <c r="H30" s="150"/>
      <c r="I30" s="213">
        <f>-I29*Input!I53</f>
        <v>0.12349161601436665</v>
      </c>
      <c r="J30" s="213">
        <f>-J29*Input!J53</f>
        <v>-0.38170842781319891</v>
      </c>
      <c r="K30" s="213">
        <f>-K29*Input!K53</f>
        <v>-0.50623611197778695</v>
      </c>
      <c r="L30" s="213">
        <f>-L29*Input!L53</f>
        <v>-0.41973800202457512</v>
      </c>
      <c r="M30" s="213">
        <f>-M29*Input!M53</f>
        <v>-0.60781716606608505</v>
      </c>
    </row>
    <row r="31" spans="1:19" s="1" customFormat="1" ht="15">
      <c r="A31" s="9"/>
      <c r="B31" s="193" t="s">
        <v>253</v>
      </c>
      <c r="C31" s="138" t="s">
        <v>369</v>
      </c>
      <c r="D31" s="253" t="s">
        <v>78</v>
      </c>
      <c r="E31" s="253"/>
      <c r="F31" s="138"/>
      <c r="G31" s="138"/>
      <c r="H31" s="138"/>
      <c r="I31" s="213">
        <f>(I29+I30)*(1+Input!I57)^(5-I4)</f>
        <v>-0.38305141373049695</v>
      </c>
      <c r="J31" s="213">
        <f>(J29+J30)*(1+Input!J57)^(5-J4)</f>
        <v>1.2504719912986422</v>
      </c>
      <c r="K31" s="213">
        <f>(K29+K30)*(1+Input!K57)^(5-K4)</f>
        <v>1.7606702979772297</v>
      </c>
      <c r="L31" s="213">
        <f>(L29+L30)*(1+Input!L57)^(5-L4)</f>
        <v>1.4726599048423963</v>
      </c>
      <c r="M31" s="213">
        <f>(M29+M30)*(1+Input!M57)^(5-M4)</f>
        <v>2.286550291391463</v>
      </c>
    </row>
    <row r="32" spans="1:19" s="1" customFormat="1" ht="15">
      <c r="A32" s="9"/>
      <c r="B32" s="138"/>
      <c r="C32" s="138"/>
      <c r="D32" s="253"/>
      <c r="E32" s="253"/>
      <c r="F32" s="138"/>
      <c r="G32" s="138"/>
      <c r="H32" s="138"/>
      <c r="I32" s="184"/>
      <c r="J32" s="184"/>
      <c r="K32" s="184"/>
      <c r="L32" s="184"/>
      <c r="M32" s="184"/>
    </row>
    <row r="33" spans="1:19" s="10" customFormat="1" ht="15.6">
      <c r="A33" s="140"/>
      <c r="B33" s="140"/>
      <c r="C33" s="140" t="str">
        <f>"2.4 Billing incentive ("&amp;F$3&amp;" prices)"</f>
        <v>2.4 Billing incentive (2007-08 prices)</v>
      </c>
      <c r="D33" s="140"/>
      <c r="E33" s="140"/>
      <c r="F33" s="140"/>
      <c r="G33" s="140"/>
      <c r="H33" s="140"/>
      <c r="I33" s="212"/>
      <c r="J33" s="212"/>
      <c r="K33" s="212"/>
      <c r="L33" s="212"/>
      <c r="M33" s="212"/>
      <c r="N33" s="9"/>
      <c r="O33" s="9"/>
      <c r="P33" s="9"/>
      <c r="Q33" s="9"/>
      <c r="R33" s="9"/>
      <c r="S33" s="9"/>
    </row>
    <row r="34" spans="1:19" s="1" customFormat="1" ht="15">
      <c r="A34" s="9"/>
      <c r="B34" s="193" t="s">
        <v>253</v>
      </c>
      <c r="C34" s="145" t="s">
        <v>189</v>
      </c>
      <c r="D34" s="150" t="s">
        <v>77</v>
      </c>
      <c r="E34" s="150"/>
      <c r="F34" s="138"/>
      <c r="G34" s="138"/>
      <c r="H34" s="138"/>
      <c r="I34" s="184">
        <f>Input!I11+Input!I12+Input!I13+Input!I14-(Input!$H11+Input!$H12+Input!$H13+Input!$H14)</f>
        <v>3.0841712954481864</v>
      </c>
      <c r="J34" s="184">
        <f>Input!J11+Input!J12+Input!J13+Input!J14-(Input!$H11+Input!$H12+Input!$H13+Input!$H14)</f>
        <v>7.2345630944689674</v>
      </c>
      <c r="K34" s="184">
        <f>Input!K11+Input!K12+Input!K13+Input!K14-(Input!$H11+Input!$H12+Input!$H13+Input!$H14)</f>
        <v>12.136908231194184</v>
      </c>
      <c r="L34" s="184">
        <f>Input!L11+Input!L12+Input!L13+Input!L14-(Input!$H11+Input!$H12+Input!$H13+Input!$H14)</f>
        <v>17.82050358891297</v>
      </c>
      <c r="M34" s="184">
        <f>Input!M11+Input!M12+Input!M13+Input!M14-(Input!$H11+Input!$H12+Input!$H13+Input!$H14)</f>
        <v>24.265817912098328</v>
      </c>
      <c r="N34" s="19"/>
      <c r="O34" s="19"/>
      <c r="P34" s="19"/>
    </row>
    <row r="35" spans="1:19" s="1" customFormat="1" ht="15">
      <c r="A35" s="9"/>
      <c r="B35" s="193" t="s">
        <v>253</v>
      </c>
      <c r="C35" s="138" t="s">
        <v>128</v>
      </c>
      <c r="D35" s="253" t="s">
        <v>78</v>
      </c>
      <c r="E35" s="253"/>
      <c r="F35" s="138"/>
      <c r="G35" s="138"/>
      <c r="H35" s="181"/>
      <c r="I35" s="184">
        <f>(Input!I27+Input!I29)*I$7</f>
        <v>175.88014604260985</v>
      </c>
      <c r="J35" s="184">
        <f>(Input!J27+Input!J29)*J$7</f>
        <v>178.14450468733546</v>
      </c>
      <c r="K35" s="184">
        <f>(Input!K27+Input!K29)*K$7</f>
        <v>174.61000187323347</v>
      </c>
      <c r="L35" s="184">
        <f>(Input!L27+Input!L29)*L$7</f>
        <v>168.7429797735704</v>
      </c>
      <c r="M35" s="184">
        <f>(Input!M27+Input!M29)*M$7</f>
        <v>166.30356498645895</v>
      </c>
    </row>
    <row r="36" spans="1:19" s="1" customFormat="1" ht="15">
      <c r="A36" s="9"/>
      <c r="B36" s="193" t="s">
        <v>253</v>
      </c>
      <c r="C36" s="145" t="s">
        <v>129</v>
      </c>
      <c r="D36" s="143" t="s">
        <v>379</v>
      </c>
      <c r="E36" s="253"/>
      <c r="F36" s="138"/>
      <c r="G36" s="138"/>
      <c r="H36" s="138"/>
      <c r="I36" s="184">
        <f>IF(Input!I35=0,0,(I35/Input!I35)*1000)</f>
        <v>149.69669680452958</v>
      </c>
      <c r="J36" s="184">
        <f>IF(Input!J35=0,0,(J35/Input!J35)*1000)</f>
        <v>150.39637373350399</v>
      </c>
      <c r="K36" s="184">
        <f>IF(Input!K35=0,0,(K35/Input!K35)*1000)</f>
        <v>145.96935477318655</v>
      </c>
      <c r="L36" s="184">
        <f>IF(Input!L35=0,0,(L35/Input!L35)*1000)</f>
        <v>140.64704480852899</v>
      </c>
      <c r="M36" s="184">
        <f>IF(Input!M35=0,0,(M35/Input!M35)*1000)</f>
        <v>138.1659343002739</v>
      </c>
    </row>
    <row r="37" spans="1:19" s="1" customFormat="1" ht="15">
      <c r="A37" s="9"/>
      <c r="B37" s="193" t="s">
        <v>253</v>
      </c>
      <c r="C37" s="145" t="s">
        <v>130</v>
      </c>
      <c r="D37" s="143" t="s">
        <v>379</v>
      </c>
      <c r="E37" s="253"/>
      <c r="F37" s="138"/>
      <c r="G37" s="138"/>
      <c r="H37" s="138"/>
      <c r="I37" s="184">
        <f>I36*Input!I58</f>
        <v>62.872612657902422</v>
      </c>
      <c r="J37" s="184">
        <f>J36*Input!J58</f>
        <v>63.166476968071677</v>
      </c>
      <c r="K37" s="184">
        <f>K36*Input!K58</f>
        <v>61.30712900473835</v>
      </c>
      <c r="L37" s="184">
        <f>L36*Input!L58</f>
        <v>59.071758819582172</v>
      </c>
      <c r="M37" s="184">
        <f>M36*Input!M58</f>
        <v>58.029692406115039</v>
      </c>
    </row>
    <row r="38" spans="1:19" s="1" customFormat="1" ht="15">
      <c r="A38" s="9"/>
      <c r="B38" s="193" t="s">
        <v>253</v>
      </c>
      <c r="C38" s="145" t="s">
        <v>186</v>
      </c>
      <c r="D38" s="150" t="s">
        <v>77</v>
      </c>
      <c r="E38" s="150"/>
      <c r="F38" s="138"/>
      <c r="G38" s="138"/>
      <c r="H38" s="138"/>
      <c r="I38" s="184">
        <f>Input!I35+Input!I36-(Input!$H$35+Input!$H$36)</f>
        <v>-1.4569999999998799</v>
      </c>
      <c r="J38" s="184">
        <f>Input!J35+Input!J36-(Input!$H$35+Input!$H$36)</f>
        <v>8.5540000000000873</v>
      </c>
      <c r="K38" s="184">
        <f>Input!K35+Input!K36-(Input!$H$35+Input!$H$36)</f>
        <v>20.464000000000169</v>
      </c>
      <c r="L38" s="184">
        <f>Input!L35+Input!L36-(Input!$H$35+Input!$H$36)</f>
        <v>22.575000000000273</v>
      </c>
      <c r="M38" s="184">
        <f>Input!M35+Input!M36-(Input!$H$35+Input!$H$36)</f>
        <v>24.835999999999785</v>
      </c>
    </row>
    <row r="39" spans="1:19" s="1" customFormat="1" ht="15">
      <c r="A39" s="9"/>
      <c r="B39" s="193" t="s">
        <v>253</v>
      </c>
      <c r="C39" s="145" t="s">
        <v>131</v>
      </c>
      <c r="D39" s="150" t="s">
        <v>77</v>
      </c>
      <c r="E39" s="150"/>
      <c r="F39" s="138"/>
      <c r="G39" s="138"/>
      <c r="H39" s="138"/>
      <c r="I39" s="184">
        <f>I38-I34</f>
        <v>-4.5411712954480663</v>
      </c>
      <c r="J39" s="184">
        <f>J38-J34</f>
        <v>1.3194369055311199</v>
      </c>
      <c r="K39" s="184">
        <f>K38-K34</f>
        <v>8.3270917688059853</v>
      </c>
      <c r="L39" s="184">
        <f>L38-L34</f>
        <v>4.7544964110873025</v>
      </c>
      <c r="M39" s="184">
        <f>M38-M34</f>
        <v>0.57018208790145763</v>
      </c>
    </row>
    <row r="40" spans="1:19" s="1" customFormat="1" ht="15">
      <c r="A40" s="9"/>
      <c r="B40" s="193" t="s">
        <v>253</v>
      </c>
      <c r="C40" s="145" t="s">
        <v>132</v>
      </c>
      <c r="D40" s="150" t="s">
        <v>77</v>
      </c>
      <c r="E40" s="150"/>
      <c r="F40" s="138"/>
      <c r="G40" s="138"/>
      <c r="H40" s="138"/>
      <c r="I40" s="184">
        <f>IF(I39&gt;MAX($I$39:I39,0),I39-MAX($I$39:I39,0),0)</f>
        <v>0</v>
      </c>
      <c r="J40" s="184">
        <f>IF(J39&gt;MAX($I$39:I39,0),J39-MAX($I$39:I39,0),0)</f>
        <v>1.3194369055311199</v>
      </c>
      <c r="K40" s="184">
        <f>IF(K39&gt;MAX($I$39:J39,0),K39-MAX($I$39:J39,0),0)</f>
        <v>7.0076548632748654</v>
      </c>
      <c r="L40" s="184">
        <f>IF(L39&gt;MAX($I$39:K39,0),L39-MAX($I$39:K39,0),0)</f>
        <v>0</v>
      </c>
      <c r="M40" s="184">
        <f>IF(M39&gt;MAX($I$39:L39,0),M39-MAX($I$39:L39,0),0)</f>
        <v>0</v>
      </c>
    </row>
    <row r="41" spans="1:19" s="1" customFormat="1" ht="15">
      <c r="A41" s="9"/>
      <c r="B41" s="193" t="s">
        <v>253</v>
      </c>
      <c r="C41" s="145" t="s">
        <v>133</v>
      </c>
      <c r="D41" s="253" t="s">
        <v>78</v>
      </c>
      <c r="E41" s="253"/>
      <c r="F41" s="138"/>
      <c r="G41" s="138"/>
      <c r="H41" s="138"/>
      <c r="I41" s="184">
        <f>I39*I37/1000</f>
        <v>-0.28551530387189128</v>
      </c>
      <c r="J41" s="184">
        <f>J39*J37/1000</f>
        <v>8.3344180904055251E-2</v>
      </c>
      <c r="K41" s="184">
        <f>K39*K37/1000</f>
        <v>0.51051008930448338</v>
      </c>
      <c r="L41" s="184">
        <f>L39*L37/1000</f>
        <v>0.28085646530431813</v>
      </c>
      <c r="M41" s="184">
        <f>M39*M37/1000</f>
        <v>3.3087491176398032E-2</v>
      </c>
    </row>
    <row r="42" spans="1:19" s="1" customFormat="1" ht="15">
      <c r="A42" s="9"/>
      <c r="B42" s="193" t="s">
        <v>253</v>
      </c>
      <c r="C42" s="145" t="s">
        <v>134</v>
      </c>
      <c r="D42" s="253" t="s">
        <v>78</v>
      </c>
      <c r="E42" s="253"/>
      <c r="F42" s="138"/>
      <c r="G42" s="138"/>
      <c r="H42" s="138"/>
      <c r="I42" s="184">
        <f>I40*I37*Input!I59/1000</f>
        <v>0</v>
      </c>
      <c r="J42" s="184">
        <f>J40*J37*Input!J59/1000</f>
        <v>4.1672090452027626E-2</v>
      </c>
      <c r="K42" s="184">
        <f>K40*K37*Input!K59/1000</f>
        <v>0.42961920072347426</v>
      </c>
      <c r="L42" s="184">
        <f>L40*L37*Input!L59/1000</f>
        <v>0</v>
      </c>
      <c r="M42" s="184">
        <f>M40*M37*Input!M59/1000</f>
        <v>0</v>
      </c>
    </row>
    <row r="43" spans="1:19" s="1" customFormat="1" ht="15">
      <c r="A43" s="9"/>
      <c r="B43" s="193" t="s">
        <v>253</v>
      </c>
      <c r="C43" s="145" t="s">
        <v>135</v>
      </c>
      <c r="D43" s="253" t="s">
        <v>78</v>
      </c>
      <c r="E43" s="253"/>
      <c r="F43" s="138"/>
      <c r="G43" s="138"/>
      <c r="H43" s="138"/>
      <c r="I43" s="184">
        <f>+I41+I42+Input!I33*I$7</f>
        <v>0.18789728765771174</v>
      </c>
      <c r="J43" s="184">
        <f>+J41+J42+Input!J33*J$7</f>
        <v>0.53720471277316795</v>
      </c>
      <c r="K43" s="184">
        <f>+K41+K42+Input!K33*K$7</f>
        <v>1.388557681431521</v>
      </c>
      <c r="L43" s="184">
        <f>+L41+L42+Input!L33*L$7</f>
        <v>0.57253125343991218</v>
      </c>
      <c r="M43" s="184">
        <f>+M41+M42+Input!M33*M$7</f>
        <v>0.14930284831925519</v>
      </c>
    </row>
    <row r="44" spans="1:19" s="1" customFormat="1" ht="15">
      <c r="A44" s="9"/>
      <c r="B44" s="193" t="s">
        <v>253</v>
      </c>
      <c r="C44" s="145" t="s">
        <v>136</v>
      </c>
      <c r="D44" s="253" t="s">
        <v>78</v>
      </c>
      <c r="E44" s="253"/>
      <c r="F44" s="150"/>
      <c r="G44" s="150"/>
      <c r="H44" s="138"/>
      <c r="I44" s="184">
        <f>-(1-Input!I58)*I36*Input!I37/1000</f>
        <v>0</v>
      </c>
      <c r="J44" s="184">
        <f>-(1-Input!J58)*J36*Input!J37/1000</f>
        <v>0</v>
      </c>
      <c r="K44" s="184">
        <f>-(1-Input!K58)*K36*Input!K37/1000</f>
        <v>0</v>
      </c>
      <c r="L44" s="184">
        <f>-(1-Input!L58)*L36*Input!L37/1000</f>
        <v>0</v>
      </c>
      <c r="M44" s="184">
        <f>-(1-Input!M58)*M36*Input!M37/1000</f>
        <v>-1.6027248378831774E-4</v>
      </c>
    </row>
    <row r="45" spans="1:19" s="1" customFormat="1" ht="15">
      <c r="A45" s="9"/>
      <c r="B45" s="193" t="s">
        <v>253</v>
      </c>
      <c r="C45" s="145" t="s">
        <v>368</v>
      </c>
      <c r="D45" s="253" t="s">
        <v>78</v>
      </c>
      <c r="E45" s="253"/>
      <c r="F45" s="193"/>
      <c r="G45" s="193"/>
      <c r="H45" s="193"/>
      <c r="I45" s="184">
        <f>(I43+I44)*(1+Input!I57)^(5-I4)</f>
        <v>0.22665517617688741</v>
      </c>
      <c r="J45" s="184">
        <f>(J43+J44)*(1+Input!J57)^(5-J4)</f>
        <v>0.61833476093078732</v>
      </c>
      <c r="K45" s="184">
        <f>(K43+K44)*(1+Input!K57)^(5-K4)</f>
        <v>1.5250584557469655</v>
      </c>
      <c r="L45" s="184">
        <f>(L43+L44)*(1+Input!L57)^(5-L4)</f>
        <v>0.60001275360502804</v>
      </c>
      <c r="M45" s="184">
        <f>(M43+M44)*(1+Input!M57)^(5-M4)</f>
        <v>0.14914257583546689</v>
      </c>
    </row>
    <row r="46" spans="1:19" s="3" customFormat="1" ht="15">
      <c r="A46" s="148"/>
      <c r="B46" s="193" t="s">
        <v>253</v>
      </c>
      <c r="C46" s="145" t="s">
        <v>370</v>
      </c>
      <c r="D46" s="253" t="s">
        <v>78</v>
      </c>
      <c r="E46" s="253"/>
      <c r="F46" s="193"/>
      <c r="G46" s="193"/>
      <c r="H46" s="193"/>
      <c r="I46" s="184">
        <f>I45-I31</f>
        <v>0.60970658990738436</v>
      </c>
      <c r="J46" s="184">
        <f>J45-J31</f>
        <v>-0.63213723036785485</v>
      </c>
      <c r="K46" s="184">
        <f>K45-K31</f>
        <v>-0.23561184223026421</v>
      </c>
      <c r="L46" s="184">
        <f>L45-L31</f>
        <v>-0.87264715123736825</v>
      </c>
      <c r="M46" s="184">
        <f>M45-M31</f>
        <v>-2.1374077155559963</v>
      </c>
      <c r="N46" s="4"/>
      <c r="O46" s="4"/>
      <c r="P46" s="4"/>
      <c r="Q46" s="4"/>
      <c r="R46" s="11"/>
      <c r="S46" s="11"/>
    </row>
    <row r="47" spans="1:19" s="1" customFormat="1" ht="15">
      <c r="A47" s="9"/>
      <c r="B47" s="193"/>
      <c r="C47" s="145"/>
      <c r="D47" s="253"/>
      <c r="E47" s="253"/>
      <c r="F47" s="193"/>
      <c r="G47" s="193"/>
      <c r="H47" s="193"/>
      <c r="I47" s="184"/>
      <c r="J47" s="184"/>
      <c r="K47" s="184"/>
      <c r="L47" s="184"/>
      <c r="M47" s="184"/>
    </row>
    <row r="48" spans="1:19" s="10" customFormat="1" ht="15.6">
      <c r="A48" s="140"/>
      <c r="B48" s="140"/>
      <c r="C48" s="140" t="s">
        <v>243</v>
      </c>
      <c r="D48" s="140"/>
      <c r="E48" s="140"/>
      <c r="F48" s="140"/>
      <c r="G48" s="140"/>
      <c r="H48" s="140"/>
      <c r="I48" s="140"/>
      <c r="J48" s="140"/>
      <c r="K48" s="140"/>
      <c r="L48" s="140"/>
      <c r="M48" s="140"/>
      <c r="N48" s="9"/>
      <c r="O48" s="9"/>
      <c r="P48" s="9"/>
      <c r="Q48" s="9"/>
      <c r="R48" s="9"/>
      <c r="S48" s="9"/>
    </row>
    <row r="49" spans="1:19" s="1" customFormat="1" ht="15">
      <c r="A49" s="9"/>
      <c r="B49" s="193" t="s">
        <v>253</v>
      </c>
      <c r="C49" s="138" t="s">
        <v>374</v>
      </c>
      <c r="D49" s="253" t="s">
        <v>78</v>
      </c>
      <c r="E49" s="253"/>
      <c r="F49" s="154"/>
      <c r="G49" s="154"/>
      <c r="H49" s="154"/>
      <c r="I49" s="214"/>
      <c r="J49" s="214"/>
      <c r="K49" s="214"/>
      <c r="L49" s="214"/>
      <c r="M49" s="184">
        <f>SUM(I46:M46)</f>
        <v>-3.2680973494840995</v>
      </c>
      <c r="N49" s="4"/>
      <c r="O49" s="4"/>
      <c r="P49" s="4"/>
      <c r="Q49" s="4"/>
      <c r="R49" s="4"/>
      <c r="S49" s="4"/>
    </row>
    <row r="50" spans="1:19" s="1" customFormat="1" ht="15">
      <c r="A50" s="9"/>
      <c r="B50" s="193" t="s">
        <v>253</v>
      </c>
      <c r="C50" s="138" t="s">
        <v>375</v>
      </c>
      <c r="D50" s="253" t="s">
        <v>78</v>
      </c>
      <c r="E50" s="253"/>
      <c r="F50" s="154"/>
      <c r="G50" s="154"/>
      <c r="H50" s="154"/>
      <c r="I50" s="214"/>
      <c r="J50" s="214"/>
      <c r="K50" s="214"/>
      <c r="L50" s="214"/>
      <c r="M50" s="184">
        <f>IF(Input!F55=0,0,M49*(Input!K55/Input!F55))</f>
        <v>-3.8334307969398944</v>
      </c>
      <c r="N50" s="4"/>
      <c r="O50" s="4"/>
      <c r="P50" s="4"/>
      <c r="Q50" s="4"/>
      <c r="R50" s="4"/>
      <c r="S50" s="4"/>
    </row>
    <row r="51" spans="1:19" s="1" customFormat="1" ht="15">
      <c r="A51" s="9"/>
      <c r="B51" s="193" t="s">
        <v>253</v>
      </c>
      <c r="C51" s="138" t="s">
        <v>137</v>
      </c>
      <c r="D51" s="253" t="s">
        <v>78</v>
      </c>
      <c r="E51" s="253"/>
      <c r="F51" s="154"/>
      <c r="G51" s="154"/>
      <c r="H51" s="154"/>
      <c r="I51" s="214"/>
      <c r="J51" s="214"/>
      <c r="K51" s="214"/>
      <c r="L51" s="214"/>
      <c r="M51" s="184">
        <f>-PMT(Input!M60,5,M50)</f>
        <v>-0.85384842880467637</v>
      </c>
      <c r="N51" s="4"/>
      <c r="O51" s="4"/>
      <c r="P51" s="4"/>
      <c r="Q51" s="4"/>
      <c r="R51" s="4"/>
      <c r="S51" s="4"/>
    </row>
    <row r="52" spans="1:19" s="1" customFormat="1" ht="15">
      <c r="A52" s="160"/>
      <c r="B52" s="160"/>
      <c r="C52" s="160"/>
      <c r="D52" s="160"/>
      <c r="E52" s="160"/>
      <c r="F52" s="9"/>
      <c r="G52" s="9"/>
      <c r="H52" s="9"/>
      <c r="I52" s="215"/>
      <c r="J52" s="215"/>
      <c r="K52" s="215"/>
      <c r="L52" s="215"/>
      <c r="M52" s="215"/>
      <c r="N52" s="4"/>
      <c r="O52" s="4"/>
      <c r="P52" s="4"/>
      <c r="Q52" s="4"/>
      <c r="R52" s="4"/>
      <c r="S52" s="4"/>
    </row>
    <row r="53" spans="1:19" ht="15">
      <c r="A53" s="160"/>
      <c r="B53" s="138"/>
      <c r="C53" s="145"/>
      <c r="D53" s="143"/>
      <c r="E53" s="143"/>
      <c r="F53" s="138"/>
      <c r="G53" s="138"/>
      <c r="H53" s="138"/>
      <c r="I53" s="216"/>
      <c r="J53" s="216"/>
      <c r="K53" s="216"/>
      <c r="L53" s="216"/>
      <c r="M53" s="216"/>
    </row>
    <row r="54" spans="1:19" s="1" customFormat="1" ht="15.6">
      <c r="A54" s="139"/>
      <c r="B54" s="139"/>
      <c r="C54" s="140" t="s">
        <v>244</v>
      </c>
      <c r="D54" s="139"/>
      <c r="E54" s="139"/>
      <c r="F54" s="139"/>
      <c r="G54" s="139"/>
      <c r="H54" s="139"/>
      <c r="I54" s="139"/>
      <c r="J54" s="139"/>
      <c r="K54" s="139"/>
      <c r="L54" s="139"/>
      <c r="M54" s="139"/>
    </row>
    <row r="55" spans="1:19" s="8" customFormat="1" ht="15.6">
      <c r="A55" s="140"/>
      <c r="B55" s="140"/>
      <c r="C55" s="140" t="str">
        <f>"3.1 Revenue expectation ("&amp;F$3&amp;" prices)"</f>
        <v>3.1 Revenue expectation (2007-08 prices)</v>
      </c>
      <c r="D55" s="140"/>
      <c r="E55" s="140"/>
      <c r="F55" s="140"/>
      <c r="G55" s="140"/>
      <c r="H55" s="140"/>
      <c r="I55" s="140"/>
      <c r="J55" s="140"/>
      <c r="K55" s="140"/>
      <c r="L55" s="140"/>
      <c r="M55" s="140"/>
      <c r="N55" s="1"/>
      <c r="O55" s="1"/>
      <c r="P55" s="1"/>
      <c r="Q55" s="1"/>
      <c r="R55" s="1"/>
      <c r="S55" s="1"/>
    </row>
    <row r="56" spans="1:19" s="3" customFormat="1" ht="15">
      <c r="A56" s="148"/>
      <c r="B56" s="193" t="s">
        <v>253</v>
      </c>
      <c r="C56" s="148" t="s">
        <v>138</v>
      </c>
      <c r="D56" s="253" t="s">
        <v>78</v>
      </c>
      <c r="E56" s="253"/>
      <c r="F56" s="193"/>
      <c r="G56" s="193"/>
      <c r="H56" s="181">
        <f>IF(Input!H$44&gt;=0,Input!H$44*H$7,0)</f>
        <v>0</v>
      </c>
      <c r="I56" s="184">
        <f>IF(Input!I$44&gt;=0,Input!I$44*I$7,0)</f>
        <v>0</v>
      </c>
      <c r="J56" s="184">
        <f>IF(Input!J$44&gt;=0,Input!J$44*J$7,0)</f>
        <v>0</v>
      </c>
      <c r="K56" s="184">
        <f>IF(Input!K$44&gt;=0,Input!K$44*K$7,0)</f>
        <v>0</v>
      </c>
      <c r="L56" s="184">
        <f>IF(Input!L$44&gt;=0,Input!L$44*L$7,0)</f>
        <v>0</v>
      </c>
      <c r="M56" s="184">
        <f>IF(Input!M$44&gt;=0,Input!M$44*M$7,0)</f>
        <v>0</v>
      </c>
      <c r="N56" s="48"/>
      <c r="O56" s="48"/>
      <c r="P56" s="48"/>
    </row>
    <row r="57" spans="1:19" s="3" customFormat="1" ht="15">
      <c r="A57" s="148"/>
      <c r="B57" s="193" t="s">
        <v>253</v>
      </c>
      <c r="C57" s="148" t="s">
        <v>139</v>
      </c>
      <c r="D57" s="253" t="s">
        <v>78</v>
      </c>
      <c r="E57" s="253"/>
      <c r="F57" s="193"/>
      <c r="G57" s="193"/>
      <c r="H57" s="181">
        <f>IF(Input!H$44&lt;0,Input!H$44*H$7,0)</f>
        <v>0</v>
      </c>
      <c r="I57" s="184">
        <f>IF(Input!I$44&lt;0,Input!I$44*I$7,0)</f>
        <v>0</v>
      </c>
      <c r="J57" s="184">
        <f>IF(Input!J$44&lt;0,Input!J$44*J$7,0)</f>
        <v>0</v>
      </c>
      <c r="K57" s="184">
        <f>IF(Input!K$44&lt;0,Input!K$44*K$7,0)</f>
        <v>0</v>
      </c>
      <c r="L57" s="184">
        <f>IF(Input!L$44&lt;0,Input!L$44*L$7,0)</f>
        <v>0</v>
      </c>
      <c r="M57" s="184">
        <f>IF(Input!M$44&lt;0,Input!M$44*M$7,0)</f>
        <v>0</v>
      </c>
      <c r="N57" s="48"/>
      <c r="O57" s="48"/>
      <c r="P57" s="48"/>
    </row>
    <row r="58" spans="1:19" s="3" customFormat="1" ht="15">
      <c r="A58" s="148"/>
      <c r="B58" s="193"/>
      <c r="C58" s="148"/>
      <c r="D58" s="253"/>
      <c r="E58" s="253"/>
      <c r="F58" s="193"/>
      <c r="G58" s="193"/>
      <c r="H58" s="181"/>
      <c r="I58" s="184"/>
      <c r="J58" s="184"/>
      <c r="K58" s="184"/>
      <c r="L58" s="184"/>
      <c r="M58" s="184"/>
      <c r="N58" s="48"/>
      <c r="O58" s="48"/>
      <c r="P58" s="48"/>
    </row>
    <row r="59" spans="1:19" s="3" customFormat="1" ht="15">
      <c r="A59" s="148"/>
      <c r="B59" s="193" t="s">
        <v>253</v>
      </c>
      <c r="C59" s="145" t="str">
        <f>"Sewerage: Change in non-household groups under "&amp;Threshold&amp;"ML threshold"</f>
        <v>Sewerage: Change in non-household groups under 50ML threshold</v>
      </c>
      <c r="D59" s="253" t="s">
        <v>67</v>
      </c>
      <c r="E59" s="253"/>
      <c r="F59" s="193"/>
      <c r="G59" s="193"/>
      <c r="H59" s="193"/>
      <c r="I59" s="210">
        <f>IF(Input!H$16=0,0,Input!I$16/Input!H$16)</f>
        <v>0</v>
      </c>
      <c r="J59" s="210">
        <f>IF(Input!I$16=0,0,Input!J$16/Input!I$16)</f>
        <v>0</v>
      </c>
      <c r="K59" s="210">
        <f>IF(Input!J$16=0,0,Input!K$16/Input!J$16)</f>
        <v>0</v>
      </c>
      <c r="L59" s="210">
        <f>IF(Input!K$16=0,0,Input!L$16/Input!K$16)</f>
        <v>0</v>
      </c>
      <c r="M59" s="210">
        <f>IF(Input!L$16=0,0,Input!M$16/Input!L$16)</f>
        <v>0</v>
      </c>
      <c r="N59" s="48"/>
      <c r="O59" s="48"/>
      <c r="P59" s="48"/>
    </row>
    <row r="60" spans="1:19" s="3" customFormat="1" ht="15">
      <c r="A60" s="148"/>
      <c r="B60" s="193" t="s">
        <v>253</v>
      </c>
      <c r="C60" s="145" t="str">
        <f>"Sewerage: Change in non-household groups over "&amp;Threshold&amp;"ML threshold"</f>
        <v>Sewerage: Change in non-household groups over 50ML threshold</v>
      </c>
      <c r="D60" s="253" t="s">
        <v>67</v>
      </c>
      <c r="E60" s="253"/>
      <c r="F60" s="193"/>
      <c r="G60" s="193"/>
      <c r="H60" s="193"/>
      <c r="I60" s="210">
        <f>IF(Input!H$17=0,0,Input!I$17/Input!H$17)</f>
        <v>0</v>
      </c>
      <c r="J60" s="210">
        <f>IF(Input!I$17=0,0,Input!J$17/Input!I$17)</f>
        <v>0</v>
      </c>
      <c r="K60" s="210">
        <f>IF(Input!J$17=0,0,Input!K$17/Input!J$17)</f>
        <v>0</v>
      </c>
      <c r="L60" s="210">
        <f>IF(Input!K$17=0,0,Input!L$17/Input!K$17)</f>
        <v>0</v>
      </c>
      <c r="M60" s="210">
        <f>IF(Input!L$17=0,0,Input!M$17/Input!L$17)</f>
        <v>0</v>
      </c>
      <c r="N60" s="48"/>
      <c r="O60" s="48"/>
      <c r="P60" s="48"/>
    </row>
    <row r="61" spans="1:19" s="3" customFormat="1" ht="15">
      <c r="A61" s="148"/>
      <c r="B61" s="193"/>
      <c r="C61" s="145"/>
      <c r="D61" s="253"/>
      <c r="E61" s="253"/>
      <c r="F61" s="193"/>
      <c r="G61" s="193"/>
      <c r="H61" s="193"/>
      <c r="I61" s="210"/>
      <c r="J61" s="210"/>
      <c r="K61" s="210"/>
      <c r="L61" s="210"/>
      <c r="M61" s="210"/>
      <c r="N61" s="48"/>
      <c r="O61" s="48"/>
      <c r="P61" s="48"/>
    </row>
    <row r="62" spans="1:19" s="3" customFormat="1" ht="15">
      <c r="A62" s="148"/>
      <c r="B62" s="193" t="s">
        <v>253</v>
      </c>
      <c r="C62" s="145" t="str">
        <f>"Sewerage: Revenue adjustment in non-household groups under "&amp;Threshold&amp;"ML threshold"</f>
        <v>Sewerage: Revenue adjustment in non-household groups under 50ML threshold</v>
      </c>
      <c r="D62" s="253" t="s">
        <v>78</v>
      </c>
      <c r="E62" s="253"/>
      <c r="F62" s="193"/>
      <c r="G62" s="193"/>
      <c r="H62" s="181">
        <f t="shared" ref="H62:M63" si="2">+G62*H59+H56</f>
        <v>0</v>
      </c>
      <c r="I62" s="184">
        <f t="shared" si="2"/>
        <v>0</v>
      </c>
      <c r="J62" s="184">
        <f t="shared" si="2"/>
        <v>0</v>
      </c>
      <c r="K62" s="184">
        <f t="shared" si="2"/>
        <v>0</v>
      </c>
      <c r="L62" s="184">
        <f t="shared" si="2"/>
        <v>0</v>
      </c>
      <c r="M62" s="184">
        <f t="shared" si="2"/>
        <v>0</v>
      </c>
      <c r="N62" s="48"/>
      <c r="O62" s="48"/>
      <c r="P62" s="48"/>
    </row>
    <row r="63" spans="1:19" s="3" customFormat="1" ht="15">
      <c r="A63" s="148"/>
      <c r="B63" s="193" t="s">
        <v>253</v>
      </c>
      <c r="C63" s="145" t="str">
        <f>"Sewerage: Revenue adjustment in non-household groups over "&amp;Threshold&amp;"ML threshold"</f>
        <v>Sewerage: Revenue adjustment in non-household groups over 50ML threshold</v>
      </c>
      <c r="D63" s="253" t="s">
        <v>78</v>
      </c>
      <c r="E63" s="253"/>
      <c r="F63" s="193"/>
      <c r="G63" s="193"/>
      <c r="H63" s="181">
        <f t="shared" si="2"/>
        <v>0</v>
      </c>
      <c r="I63" s="184">
        <f t="shared" si="2"/>
        <v>0</v>
      </c>
      <c r="J63" s="184">
        <f t="shared" si="2"/>
        <v>0</v>
      </c>
      <c r="K63" s="184">
        <f t="shared" si="2"/>
        <v>0</v>
      </c>
      <c r="L63" s="184">
        <f t="shared" si="2"/>
        <v>0</v>
      </c>
      <c r="M63" s="184">
        <f t="shared" si="2"/>
        <v>0</v>
      </c>
      <c r="N63" s="48"/>
      <c r="O63" s="48"/>
      <c r="P63" s="48"/>
    </row>
    <row r="64" spans="1:19" s="3" customFormat="1" ht="15">
      <c r="A64" s="148"/>
      <c r="B64" s="193"/>
      <c r="C64" s="145"/>
      <c r="D64" s="253"/>
      <c r="E64" s="253"/>
      <c r="F64" s="193"/>
      <c r="G64" s="193"/>
      <c r="H64" s="181"/>
      <c r="I64" s="184"/>
      <c r="J64" s="184"/>
      <c r="K64" s="184"/>
      <c r="L64" s="184"/>
      <c r="M64" s="184"/>
      <c r="N64" s="48"/>
      <c r="O64" s="48"/>
      <c r="P64" s="48"/>
    </row>
    <row r="65" spans="1:19" s="3" customFormat="1" ht="15">
      <c r="A65" s="148"/>
      <c r="B65" s="193" t="s">
        <v>253</v>
      </c>
      <c r="C65" s="145" t="s">
        <v>140</v>
      </c>
      <c r="D65" s="253" t="s">
        <v>78</v>
      </c>
      <c r="E65" s="253"/>
      <c r="F65" s="193"/>
      <c r="G65" s="193"/>
      <c r="H65" s="181">
        <f t="shared" ref="H65:M65" si="3">+H62+H63</f>
        <v>0</v>
      </c>
      <c r="I65" s="184">
        <f t="shared" si="3"/>
        <v>0</v>
      </c>
      <c r="J65" s="184">
        <f t="shared" si="3"/>
        <v>0</v>
      </c>
      <c r="K65" s="184">
        <f t="shared" si="3"/>
        <v>0</v>
      </c>
      <c r="L65" s="184">
        <f t="shared" si="3"/>
        <v>0</v>
      </c>
      <c r="M65" s="184">
        <f t="shared" si="3"/>
        <v>0</v>
      </c>
      <c r="N65" s="48"/>
      <c r="O65" s="48"/>
      <c r="P65" s="48"/>
    </row>
    <row r="66" spans="1:19" s="3" customFormat="1" ht="15">
      <c r="A66" s="148"/>
      <c r="B66" s="193" t="s">
        <v>253</v>
      </c>
      <c r="C66" s="145" t="s">
        <v>141</v>
      </c>
      <c r="D66" s="253" t="s">
        <v>78</v>
      </c>
      <c r="E66" s="253"/>
      <c r="F66" s="193"/>
      <c r="G66" s="193"/>
      <c r="H66" s="181"/>
      <c r="I66" s="184">
        <f>Input!I19*I6-I65</f>
        <v>0</v>
      </c>
      <c r="J66" s="184">
        <f>Input!J19*J6-J65</f>
        <v>0</v>
      </c>
      <c r="K66" s="184">
        <f>Input!K19*K6-K65</f>
        <v>0</v>
      </c>
      <c r="L66" s="184">
        <f>Input!L19*L6-L65</f>
        <v>0</v>
      </c>
      <c r="M66" s="184">
        <f>Input!M19*M6-M65</f>
        <v>0</v>
      </c>
      <c r="N66" s="48"/>
      <c r="O66" s="48"/>
      <c r="P66" s="48"/>
    </row>
    <row r="67" spans="1:19" ht="15.6">
      <c r="A67" s="160"/>
      <c r="B67" s="193"/>
      <c r="C67" s="211"/>
      <c r="D67" s="143"/>
      <c r="E67" s="143"/>
      <c r="F67" s="193"/>
      <c r="G67" s="193"/>
      <c r="H67" s="181"/>
      <c r="I67" s="184"/>
      <c r="J67" s="184"/>
      <c r="K67" s="184"/>
      <c r="L67" s="184"/>
      <c r="M67" s="184"/>
    </row>
    <row r="68" spans="1:19" s="10" customFormat="1" ht="15.6">
      <c r="A68" s="140"/>
      <c r="B68" s="140"/>
      <c r="C68" s="140" t="str">
        <f>"3.2 Revenue subtotals ("&amp;F$3&amp;" prices)"</f>
        <v>3.2 Revenue subtotals (2007-08 prices)</v>
      </c>
      <c r="D68" s="140"/>
      <c r="E68" s="140"/>
      <c r="F68" s="140"/>
      <c r="G68" s="140"/>
      <c r="H68" s="212"/>
      <c r="I68" s="212"/>
      <c r="J68" s="212"/>
      <c r="K68" s="212"/>
      <c r="L68" s="212"/>
      <c r="M68" s="212"/>
      <c r="N68" s="9"/>
      <c r="O68" s="9"/>
      <c r="P68" s="9"/>
      <c r="Q68" s="9"/>
      <c r="R68" s="9"/>
      <c r="S68" s="9"/>
    </row>
    <row r="69" spans="1:19" ht="15">
      <c r="A69" s="160"/>
      <c r="B69" s="138" t="s">
        <v>95</v>
      </c>
      <c r="C69" s="138" t="s">
        <v>142</v>
      </c>
      <c r="D69" s="143" t="s">
        <v>78</v>
      </c>
      <c r="E69" s="143"/>
      <c r="F69" s="138"/>
      <c r="G69" s="138"/>
      <c r="H69" s="181"/>
      <c r="I69" s="184">
        <f>(Input!I39+Input!I40)*I7</f>
        <v>0</v>
      </c>
      <c r="J69" s="184">
        <f>(Input!J39+Input!J40)*J7</f>
        <v>0</v>
      </c>
      <c r="K69" s="184">
        <f>(Input!K39+Input!K40)*K7</f>
        <v>0</v>
      </c>
      <c r="L69" s="184">
        <f>(Input!L39+Input!L40)*L7</f>
        <v>0</v>
      </c>
      <c r="M69" s="184">
        <f>(Input!M39+Input!M40)*M7</f>
        <v>0</v>
      </c>
    </row>
    <row r="70" spans="1:19" ht="15">
      <c r="A70" s="160"/>
      <c r="B70" s="138" t="s">
        <v>97</v>
      </c>
      <c r="C70" s="138" t="s">
        <v>143</v>
      </c>
      <c r="D70" s="143" t="s">
        <v>78</v>
      </c>
      <c r="E70" s="143"/>
      <c r="F70" s="138"/>
      <c r="G70" s="138"/>
      <c r="H70" s="181"/>
      <c r="I70" s="184">
        <f>(Input!I41+Input!I42+Input!I43)*I7</f>
        <v>0</v>
      </c>
      <c r="J70" s="184">
        <f>(Input!J41+Input!J42+Input!J43)*J7</f>
        <v>0</v>
      </c>
      <c r="K70" s="184">
        <f>(Input!K41+Input!K42+Input!K43)*K7</f>
        <v>0</v>
      </c>
      <c r="L70" s="184">
        <f>(Input!L41+Input!L42+Input!L43)*L7</f>
        <v>0</v>
      </c>
      <c r="M70" s="184">
        <f>(Input!M41+Input!M42+Input!M43)*M7</f>
        <v>0</v>
      </c>
    </row>
    <row r="71" spans="1:19" ht="15.6">
      <c r="A71" s="160"/>
      <c r="B71" s="138"/>
      <c r="C71" s="161"/>
      <c r="D71" s="143"/>
      <c r="E71" s="143"/>
      <c r="F71" s="138"/>
      <c r="G71" s="138"/>
      <c r="H71" s="181"/>
      <c r="I71" s="184"/>
      <c r="J71" s="184"/>
      <c r="K71" s="184"/>
      <c r="L71" s="184"/>
      <c r="M71" s="184"/>
    </row>
    <row r="72" spans="1:19" s="10" customFormat="1" ht="15.6">
      <c r="A72" s="140"/>
      <c r="B72" s="140"/>
      <c r="C72" s="140" t="str">
        <f>"3.3 Revenue correction ("&amp;F$3&amp;" prices)"</f>
        <v>3.3 Revenue correction (2007-08 prices)</v>
      </c>
      <c r="D72" s="140"/>
      <c r="E72" s="140"/>
      <c r="F72" s="140"/>
      <c r="G72" s="140"/>
      <c r="H72" s="212"/>
      <c r="I72" s="212"/>
      <c r="J72" s="212"/>
      <c r="K72" s="212"/>
      <c r="L72" s="212"/>
      <c r="M72" s="212"/>
      <c r="N72" s="9"/>
      <c r="O72" s="9"/>
      <c r="P72" s="9"/>
      <c r="Q72" s="9"/>
      <c r="R72" s="9"/>
      <c r="S72" s="9"/>
    </row>
    <row r="73" spans="1:19" ht="15">
      <c r="A73" s="160"/>
      <c r="B73" s="193" t="s">
        <v>253</v>
      </c>
      <c r="C73" s="138" t="s">
        <v>144</v>
      </c>
      <c r="D73" s="143" t="s">
        <v>78</v>
      </c>
      <c r="E73" s="143"/>
      <c r="F73" s="138"/>
      <c r="G73" s="138"/>
      <c r="H73" s="181"/>
      <c r="I73" s="184">
        <f>I69+I70+Input!I45*Calc!I$7</f>
        <v>0</v>
      </c>
      <c r="J73" s="184">
        <f>J69+J70+Input!J45*Calc!J$7</f>
        <v>0</v>
      </c>
      <c r="K73" s="184">
        <f>K69+K70+Input!K45*Calc!K$7</f>
        <v>0</v>
      </c>
      <c r="L73" s="184">
        <f>L69+L70+Input!L45*Calc!L$7</f>
        <v>0</v>
      </c>
      <c r="M73" s="184">
        <f>M69+M70+Input!M45*Calc!M$7</f>
        <v>0</v>
      </c>
    </row>
    <row r="74" spans="1:19" ht="15">
      <c r="A74" s="160"/>
      <c r="B74" s="193" t="s">
        <v>253</v>
      </c>
      <c r="C74" s="138" t="s">
        <v>145</v>
      </c>
      <c r="D74" s="143" t="s">
        <v>78</v>
      </c>
      <c r="E74" s="143"/>
      <c r="F74" s="138"/>
      <c r="G74" s="138"/>
      <c r="H74" s="181"/>
      <c r="I74" s="184">
        <f>I73-I66</f>
        <v>0</v>
      </c>
      <c r="J74" s="184">
        <f>J73-J66</f>
        <v>0</v>
      </c>
      <c r="K74" s="184">
        <f>K73-K66</f>
        <v>0</v>
      </c>
      <c r="L74" s="184">
        <f>L73-L66</f>
        <v>0</v>
      </c>
      <c r="M74" s="184">
        <f>M73-M66</f>
        <v>0</v>
      </c>
    </row>
    <row r="75" spans="1:19" ht="15">
      <c r="A75" s="160"/>
      <c r="B75" s="193" t="s">
        <v>253</v>
      </c>
      <c r="C75" s="138" t="s">
        <v>146</v>
      </c>
      <c r="D75" s="143" t="s">
        <v>78</v>
      </c>
      <c r="E75" s="143"/>
      <c r="F75" s="150"/>
      <c r="G75" s="150"/>
      <c r="H75" s="217"/>
      <c r="I75" s="213">
        <f>-I74*Input!I53</f>
        <v>0</v>
      </c>
      <c r="J75" s="213">
        <f>-J74*Input!J53</f>
        <v>0</v>
      </c>
      <c r="K75" s="213">
        <f>-K74*Input!K53</f>
        <v>0</v>
      </c>
      <c r="L75" s="213">
        <f>-L74*Input!L53</f>
        <v>0</v>
      </c>
      <c r="M75" s="213">
        <f>-M74*Input!M53</f>
        <v>0</v>
      </c>
    </row>
    <row r="76" spans="1:19" ht="15">
      <c r="A76" s="160"/>
      <c r="B76" s="193" t="s">
        <v>253</v>
      </c>
      <c r="C76" s="138" t="s">
        <v>371</v>
      </c>
      <c r="D76" s="143" t="s">
        <v>78</v>
      </c>
      <c r="E76" s="143"/>
      <c r="F76" s="138"/>
      <c r="G76" s="138"/>
      <c r="H76" s="181"/>
      <c r="I76" s="213">
        <f>(I74+I75)*(1+Input!I57)^(5-I4)</f>
        <v>0</v>
      </c>
      <c r="J76" s="213">
        <f>(J74+J75)*(1+Input!J57)^(5-J4)</f>
        <v>0</v>
      </c>
      <c r="K76" s="213">
        <f>(K74+K75)*(1+Input!K57)^(5-K4)</f>
        <v>0</v>
      </c>
      <c r="L76" s="213">
        <f>(L74+L75)*(1+Input!L57)^(5-L4)</f>
        <v>0</v>
      </c>
      <c r="M76" s="213">
        <f>(M74+M75)*(1+Input!M57)^(5-M4)</f>
        <v>0</v>
      </c>
    </row>
    <row r="77" spans="1:19" ht="15">
      <c r="A77" s="160"/>
      <c r="B77" s="193"/>
      <c r="C77" s="138"/>
      <c r="D77" s="143"/>
      <c r="E77" s="143"/>
      <c r="F77" s="138"/>
      <c r="G77" s="138"/>
      <c r="H77" s="181"/>
      <c r="I77" s="184"/>
      <c r="J77" s="184"/>
      <c r="K77" s="184"/>
      <c r="L77" s="184"/>
      <c r="M77" s="184"/>
    </row>
    <row r="78" spans="1:19" s="10" customFormat="1" ht="15.6">
      <c r="A78" s="140"/>
      <c r="B78" s="140"/>
      <c r="C78" s="140" t="str">
        <f>"3.4 Billing incentive ("&amp;F$3&amp;" prices)"</f>
        <v>3.4 Billing incentive (2007-08 prices)</v>
      </c>
      <c r="D78" s="140"/>
      <c r="E78" s="140"/>
      <c r="F78" s="140"/>
      <c r="G78" s="140"/>
      <c r="H78" s="212"/>
      <c r="I78" s="212"/>
      <c r="J78" s="212"/>
      <c r="K78" s="212"/>
      <c r="L78" s="212"/>
      <c r="M78" s="212"/>
      <c r="N78" s="9"/>
      <c r="O78" s="9"/>
      <c r="P78" s="9"/>
      <c r="Q78" s="9"/>
      <c r="R78" s="9"/>
      <c r="S78" s="9"/>
    </row>
    <row r="79" spans="1:19" ht="15">
      <c r="A79" s="160"/>
      <c r="B79" s="193" t="s">
        <v>253</v>
      </c>
      <c r="C79" s="145" t="s">
        <v>188</v>
      </c>
      <c r="D79" s="152" t="s">
        <v>77</v>
      </c>
      <c r="E79" s="152"/>
      <c r="F79" s="138"/>
      <c r="G79" s="138"/>
      <c r="H79" s="181"/>
      <c r="I79" s="184">
        <f>Input!I20+Input!I21+Input!I22+Input!I23-(Input!$H20+Input!$H21+Input!$H22+Input!$H23)</f>
        <v>0</v>
      </c>
      <c r="J79" s="184">
        <f>Input!J20+Input!J21+Input!J22+Input!J23-(Input!$H20+Input!$H21+Input!$H22+Input!$H23)</f>
        <v>0</v>
      </c>
      <c r="K79" s="184">
        <f>Input!K20+Input!K21+Input!K22+Input!K23-(Input!$H20+Input!$H21+Input!$H22+Input!$H23)</f>
        <v>0</v>
      </c>
      <c r="L79" s="184">
        <f>Input!L20+Input!L21+Input!L22+Input!L23-(Input!$H20+Input!$H21+Input!$H22+Input!$H23)</f>
        <v>0</v>
      </c>
      <c r="M79" s="184">
        <f>Input!M20+Input!M21+Input!M22+Input!M23-(Input!$H20+Input!$H21+Input!$H22+Input!$H23)</f>
        <v>0</v>
      </c>
      <c r="N79" s="19"/>
      <c r="O79" s="19"/>
      <c r="P79" s="19"/>
    </row>
    <row r="80" spans="1:19" ht="15">
      <c r="A80" s="160"/>
      <c r="B80" s="193" t="s">
        <v>253</v>
      </c>
      <c r="C80" s="138" t="s">
        <v>147</v>
      </c>
      <c r="D80" s="143" t="s">
        <v>78</v>
      </c>
      <c r="E80" s="143"/>
      <c r="F80" s="138"/>
      <c r="G80" s="138"/>
      <c r="H80" s="181"/>
      <c r="I80" s="184">
        <f>(Input!I39+Input!I41)*I$7</f>
        <v>0</v>
      </c>
      <c r="J80" s="184">
        <f>(Input!J39+Input!J41)*J$7</f>
        <v>0</v>
      </c>
      <c r="K80" s="184">
        <f>(Input!K39+Input!K41)*K$7</f>
        <v>0</v>
      </c>
      <c r="L80" s="184">
        <f>(Input!L39+Input!L41)*L$7</f>
        <v>0</v>
      </c>
      <c r="M80" s="184">
        <f>(Input!M39+Input!M41)*M$7</f>
        <v>0</v>
      </c>
    </row>
    <row r="81" spans="1:19" ht="15">
      <c r="A81" s="160"/>
      <c r="B81" s="193" t="s">
        <v>253</v>
      </c>
      <c r="C81" s="145" t="s">
        <v>148</v>
      </c>
      <c r="D81" s="143" t="s">
        <v>379</v>
      </c>
      <c r="E81" s="143"/>
      <c r="F81" s="138"/>
      <c r="G81" s="138"/>
      <c r="H81" s="181"/>
      <c r="I81" s="184">
        <f>IF(Input!I48=0,0,(I80/Input!I48)*1000)</f>
        <v>0</v>
      </c>
      <c r="J81" s="184">
        <f>IF(Input!J48=0,0,(J80/Input!J48)*1000)</f>
        <v>0</v>
      </c>
      <c r="K81" s="184">
        <f>IF(Input!K48=0,0,(K80/Input!K48)*1000)</f>
        <v>0</v>
      </c>
      <c r="L81" s="184">
        <f>IF(Input!L48=0,0,(L80/Input!L48)*1000)</f>
        <v>0</v>
      </c>
      <c r="M81" s="184">
        <f>IF(Input!M48=0,0,(M80/Input!M48)*1000)</f>
        <v>0</v>
      </c>
    </row>
    <row r="82" spans="1:19" ht="15">
      <c r="A82" s="160"/>
      <c r="B82" s="193" t="s">
        <v>253</v>
      </c>
      <c r="C82" s="145" t="s">
        <v>149</v>
      </c>
      <c r="D82" s="143" t="s">
        <v>379</v>
      </c>
      <c r="E82" s="143"/>
      <c r="F82" s="138"/>
      <c r="G82" s="138"/>
      <c r="H82" s="181"/>
      <c r="I82" s="184">
        <f>I81*Input!I58</f>
        <v>0</v>
      </c>
      <c r="J82" s="184">
        <f>J81*Input!J58</f>
        <v>0</v>
      </c>
      <c r="K82" s="184">
        <f>K81*Input!K58</f>
        <v>0</v>
      </c>
      <c r="L82" s="184">
        <f>L81*Input!L58</f>
        <v>0</v>
      </c>
      <c r="M82" s="184">
        <f>M81*Input!M58</f>
        <v>0</v>
      </c>
    </row>
    <row r="83" spans="1:19" ht="15">
      <c r="A83" s="160"/>
      <c r="B83" s="193" t="s">
        <v>253</v>
      </c>
      <c r="C83" s="145" t="s">
        <v>187</v>
      </c>
      <c r="D83" s="152" t="s">
        <v>77</v>
      </c>
      <c r="E83" s="152"/>
      <c r="F83" s="138"/>
      <c r="G83" s="138"/>
      <c r="H83" s="181"/>
      <c r="I83" s="184">
        <f>Input!I48+Input!I49-(Input!$H$48+Input!$H$49)</f>
        <v>0</v>
      </c>
      <c r="J83" s="184">
        <f>Input!J48+Input!J49-(Input!$H$48+Input!$H$49)</f>
        <v>0</v>
      </c>
      <c r="K83" s="184">
        <f>Input!K48+Input!K49-(Input!$H$48+Input!$H$49)</f>
        <v>0</v>
      </c>
      <c r="L83" s="184">
        <f>Input!L48+Input!L49-(Input!$H$48+Input!$H$49)</f>
        <v>0</v>
      </c>
      <c r="M83" s="184">
        <f>Input!M48+Input!M49-(Input!$H$48+Input!$H$49)</f>
        <v>0</v>
      </c>
    </row>
    <row r="84" spans="1:19" ht="15">
      <c r="A84" s="160"/>
      <c r="B84" s="193" t="s">
        <v>253</v>
      </c>
      <c r="C84" s="145" t="s">
        <v>150</v>
      </c>
      <c r="D84" s="152" t="s">
        <v>77</v>
      </c>
      <c r="E84" s="152"/>
      <c r="F84" s="138"/>
      <c r="G84" s="138"/>
      <c r="H84" s="181"/>
      <c r="I84" s="184">
        <f>I83-I79</f>
        <v>0</v>
      </c>
      <c r="J84" s="184">
        <f>J83-J79</f>
        <v>0</v>
      </c>
      <c r="K84" s="184">
        <f>K83-K79</f>
        <v>0</v>
      </c>
      <c r="L84" s="184">
        <f>L83-L79</f>
        <v>0</v>
      </c>
      <c r="M84" s="184">
        <f>M83-M79</f>
        <v>0</v>
      </c>
    </row>
    <row r="85" spans="1:19" ht="15">
      <c r="A85" s="160"/>
      <c r="B85" s="193" t="s">
        <v>253</v>
      </c>
      <c r="C85" s="145" t="s">
        <v>151</v>
      </c>
      <c r="D85" s="152" t="s">
        <v>77</v>
      </c>
      <c r="E85" s="152"/>
      <c r="F85" s="138"/>
      <c r="G85" s="138"/>
      <c r="H85" s="181"/>
      <c r="I85" s="184">
        <f>IF(I84&gt;MAX($I$84:I84,0),I84-MAX($I$84:I84,0),0)</f>
        <v>0</v>
      </c>
      <c r="J85" s="218">
        <f>IF(J84&gt;MAX($I$84:I84,0),J84-MAX($I$84:I84,0),0)</f>
        <v>0</v>
      </c>
      <c r="K85" s="184">
        <f>IF(K84&gt;MAX($I$84:J84,0),K84-MAX($I$84:J84,0),0)</f>
        <v>0</v>
      </c>
      <c r="L85" s="184">
        <f>IF(L84&gt;MAX($I$84:K84,0),L84-MAX($I$84:K84,0),0)</f>
        <v>0</v>
      </c>
      <c r="M85" s="184">
        <f>IF(M84&gt;MAX($I$84:L84,0),M84-MAX($I$84:L84,0),0)</f>
        <v>0</v>
      </c>
    </row>
    <row r="86" spans="1:19" ht="15">
      <c r="A86" s="160"/>
      <c r="B86" s="193" t="s">
        <v>253</v>
      </c>
      <c r="C86" s="145" t="s">
        <v>152</v>
      </c>
      <c r="D86" s="143" t="s">
        <v>78</v>
      </c>
      <c r="E86" s="143"/>
      <c r="F86" s="138"/>
      <c r="G86" s="138"/>
      <c r="H86" s="181"/>
      <c r="I86" s="184">
        <f>I84*I82/1000</f>
        <v>0</v>
      </c>
      <c r="J86" s="184">
        <f>J84*J82/1000</f>
        <v>0</v>
      </c>
      <c r="K86" s="184">
        <f>K84*K82/1000</f>
        <v>0</v>
      </c>
      <c r="L86" s="184">
        <f>L84*L82/1000</f>
        <v>0</v>
      </c>
      <c r="M86" s="184">
        <f>M84*M82/1000</f>
        <v>0</v>
      </c>
    </row>
    <row r="87" spans="1:19" ht="15">
      <c r="A87" s="160"/>
      <c r="B87" s="193" t="s">
        <v>253</v>
      </c>
      <c r="C87" s="145" t="s">
        <v>153</v>
      </c>
      <c r="D87" s="143" t="s">
        <v>78</v>
      </c>
      <c r="E87" s="143"/>
      <c r="F87" s="138"/>
      <c r="G87" s="138"/>
      <c r="H87" s="181"/>
      <c r="I87" s="184">
        <f>I85*I82*Input!I59/1000</f>
        <v>0</v>
      </c>
      <c r="J87" s="184">
        <f>J85*J82*Input!J59/1000</f>
        <v>0</v>
      </c>
      <c r="K87" s="184">
        <f>K85*K82*Input!K59/1000</f>
        <v>0</v>
      </c>
      <c r="L87" s="184">
        <f>L85*L82*Input!L59/1000</f>
        <v>0</v>
      </c>
      <c r="M87" s="184">
        <f>M85*M82*Input!M59/1000</f>
        <v>0</v>
      </c>
    </row>
    <row r="88" spans="1:19" ht="15">
      <c r="A88" s="160"/>
      <c r="B88" s="193" t="s">
        <v>253</v>
      </c>
      <c r="C88" s="145" t="s">
        <v>154</v>
      </c>
      <c r="D88" s="143" t="s">
        <v>78</v>
      </c>
      <c r="E88" s="143"/>
      <c r="F88" s="138"/>
      <c r="G88" s="138"/>
      <c r="H88" s="181"/>
      <c r="I88" s="184">
        <f>+I86+I87+Input!I46*I$7</f>
        <v>0</v>
      </c>
      <c r="J88" s="184">
        <f>+J86+J87+Input!J46*J$7</f>
        <v>0</v>
      </c>
      <c r="K88" s="184">
        <f>+K86+K87+Input!K46*K$7</f>
        <v>0</v>
      </c>
      <c r="L88" s="184">
        <f>+L86+L87+Input!L46*L$7</f>
        <v>0</v>
      </c>
      <c r="M88" s="184">
        <f>+M86+M87+Input!M46*M$7</f>
        <v>0</v>
      </c>
    </row>
    <row r="89" spans="1:19" ht="15">
      <c r="A89" s="160"/>
      <c r="B89" s="193" t="s">
        <v>253</v>
      </c>
      <c r="C89" s="145" t="s">
        <v>155</v>
      </c>
      <c r="D89" s="143" t="s">
        <v>78</v>
      </c>
      <c r="E89" s="143"/>
      <c r="F89" s="150"/>
      <c r="G89" s="150"/>
      <c r="H89" s="181"/>
      <c r="I89" s="184">
        <f>-(1-Input!I58)*I81*Input!I50/1000</f>
        <v>0</v>
      </c>
      <c r="J89" s="184">
        <f>-(1-Input!J58)*J81*Input!J50/1000</f>
        <v>0</v>
      </c>
      <c r="K89" s="184">
        <f>-(1-Input!K58)*K81*Input!K50/1000</f>
        <v>0</v>
      </c>
      <c r="L89" s="184">
        <f>-(1-Input!L58)*L81*Input!L50/1000</f>
        <v>0</v>
      </c>
      <c r="M89" s="184">
        <f>-(1-Input!M58)*M81*Input!M50/1000</f>
        <v>0</v>
      </c>
    </row>
    <row r="90" spans="1:19" ht="15">
      <c r="A90" s="160"/>
      <c r="B90" s="193" t="s">
        <v>253</v>
      </c>
      <c r="C90" s="145" t="s">
        <v>372</v>
      </c>
      <c r="D90" s="143" t="s">
        <v>78</v>
      </c>
      <c r="E90" s="143"/>
      <c r="F90" s="193"/>
      <c r="G90" s="193"/>
      <c r="H90" s="181"/>
      <c r="I90" s="184">
        <f>(I88+I89)*(1+Input!I57)^(5-I4)</f>
        <v>0</v>
      </c>
      <c r="J90" s="184">
        <f>(J88+J89)*(1+Input!J57)^(5-J4)</f>
        <v>0</v>
      </c>
      <c r="K90" s="184">
        <f>(K88+K89)*(1+Input!K57)^(5-K4)</f>
        <v>0</v>
      </c>
      <c r="L90" s="184">
        <f>(L88+L89)*(1+Input!L57)^(5-L4)</f>
        <v>0</v>
      </c>
      <c r="M90" s="184">
        <f>(M88+M89)*(1+Input!M57)^(5-M4)</f>
        <v>0</v>
      </c>
    </row>
    <row r="91" spans="1:19" s="3" customFormat="1" ht="15">
      <c r="A91" s="148"/>
      <c r="B91" s="193" t="s">
        <v>253</v>
      </c>
      <c r="C91" s="145" t="s">
        <v>373</v>
      </c>
      <c r="D91" s="253" t="s">
        <v>78</v>
      </c>
      <c r="E91" s="253"/>
      <c r="F91" s="193"/>
      <c r="G91" s="193"/>
      <c r="H91" s="181"/>
      <c r="I91" s="184">
        <f>I90-I76</f>
        <v>0</v>
      </c>
      <c r="J91" s="184">
        <f>J90-J76</f>
        <v>0</v>
      </c>
      <c r="K91" s="184">
        <f>K90-K76</f>
        <v>0</v>
      </c>
      <c r="L91" s="184">
        <f>L90-L76</f>
        <v>0</v>
      </c>
      <c r="M91" s="184">
        <f>M90-M76</f>
        <v>0</v>
      </c>
      <c r="N91" s="4"/>
      <c r="O91" s="4"/>
      <c r="P91" s="4"/>
      <c r="Q91" s="4"/>
    </row>
    <row r="92" spans="1:19" ht="15">
      <c r="A92" s="160"/>
      <c r="B92" s="193"/>
      <c r="C92" s="145"/>
      <c r="D92" s="143"/>
      <c r="E92" s="143"/>
      <c r="F92" s="193"/>
      <c r="G92" s="193"/>
      <c r="H92" s="181"/>
      <c r="I92" s="184"/>
      <c r="J92" s="184"/>
      <c r="K92" s="184"/>
      <c r="L92" s="184"/>
      <c r="M92" s="184"/>
    </row>
    <row r="93" spans="1:19" s="10" customFormat="1" ht="15.6">
      <c r="A93" s="140"/>
      <c r="B93" s="140"/>
      <c r="C93" s="140" t="s">
        <v>245</v>
      </c>
      <c r="D93" s="140"/>
      <c r="E93" s="140"/>
      <c r="F93" s="140"/>
      <c r="G93" s="140"/>
      <c r="H93" s="212"/>
      <c r="I93" s="212"/>
      <c r="J93" s="212"/>
      <c r="K93" s="212"/>
      <c r="L93" s="212"/>
      <c r="M93" s="212"/>
      <c r="N93" s="9"/>
      <c r="O93" s="9"/>
      <c r="P93" s="9"/>
      <c r="Q93" s="9"/>
      <c r="R93" s="9"/>
      <c r="S93" s="9"/>
    </row>
    <row r="94" spans="1:19" ht="15">
      <c r="A94" s="160"/>
      <c r="B94" s="193" t="s">
        <v>253</v>
      </c>
      <c r="C94" s="138" t="s">
        <v>376</v>
      </c>
      <c r="D94" s="143" t="s">
        <v>78</v>
      </c>
      <c r="E94" s="143"/>
      <c r="F94" s="154"/>
      <c r="G94" s="154"/>
      <c r="H94" s="219"/>
      <c r="I94" s="220"/>
      <c r="J94" s="220"/>
      <c r="K94" s="220"/>
      <c r="L94" s="220"/>
      <c r="M94" s="184">
        <f>SUM(I91:M91)</f>
        <v>0</v>
      </c>
      <c r="N94" s="4"/>
      <c r="O94" s="4"/>
      <c r="P94" s="4"/>
      <c r="Q94" s="4"/>
    </row>
    <row r="95" spans="1:19" ht="15">
      <c r="A95" s="160"/>
      <c r="B95" s="193" t="s">
        <v>253</v>
      </c>
      <c r="C95" s="138" t="s">
        <v>377</v>
      </c>
      <c r="D95" s="143" t="s">
        <v>78</v>
      </c>
      <c r="E95" s="143"/>
      <c r="F95" s="154"/>
      <c r="G95" s="154"/>
      <c r="H95" s="219"/>
      <c r="I95" s="220"/>
      <c r="J95" s="220"/>
      <c r="K95" s="220"/>
      <c r="L95" s="220"/>
      <c r="M95" s="184">
        <f>IF(Input!F55=0,0,M94*(Input!K55/Input!F55))</f>
        <v>0</v>
      </c>
      <c r="N95" s="4"/>
      <c r="O95" s="4"/>
      <c r="P95" s="4"/>
      <c r="Q95" s="4"/>
    </row>
    <row r="96" spans="1:19" ht="15">
      <c r="A96" s="160"/>
      <c r="B96" s="193" t="s">
        <v>253</v>
      </c>
      <c r="C96" s="138" t="s">
        <v>156</v>
      </c>
      <c r="D96" s="143" t="s">
        <v>78</v>
      </c>
      <c r="E96" s="143"/>
      <c r="F96" s="154"/>
      <c r="G96" s="154"/>
      <c r="H96" s="219"/>
      <c r="I96" s="220"/>
      <c r="J96" s="220"/>
      <c r="K96" s="220"/>
      <c r="L96" s="220"/>
      <c r="M96" s="184">
        <f>-PMT(Input!M60,5,M95)</f>
        <v>0</v>
      </c>
    </row>
    <row r="97" spans="1:13" ht="15">
      <c r="A97" s="160"/>
      <c r="B97" s="149"/>
      <c r="C97" s="149"/>
      <c r="D97" s="151"/>
      <c r="E97" s="151"/>
      <c r="F97" s="149"/>
      <c r="G97" s="149"/>
      <c r="H97" s="149"/>
      <c r="I97" s="221"/>
      <c r="J97" s="221"/>
      <c r="K97" s="221"/>
      <c r="L97" s="221"/>
      <c r="M97" s="221"/>
    </row>
    <row r="98" spans="1:13" ht="15.6">
      <c r="A98" s="223"/>
      <c r="B98" s="222"/>
      <c r="C98" s="223"/>
      <c r="D98" s="224"/>
      <c r="E98" s="224"/>
      <c r="F98" s="222"/>
      <c r="G98" s="222"/>
      <c r="H98" s="222"/>
      <c r="I98" s="225"/>
      <c r="J98" s="225"/>
      <c r="K98" s="225"/>
      <c r="L98" s="225"/>
      <c r="M98" s="225"/>
    </row>
    <row r="100" spans="1:13">
      <c r="B100" s="7"/>
      <c r="C100" s="7"/>
      <c r="D100" s="12"/>
      <c r="E100" s="12"/>
      <c r="F100" s="7"/>
      <c r="G100" s="7"/>
      <c r="H100" s="7"/>
      <c r="I100" s="7"/>
      <c r="J100" s="7"/>
      <c r="K100" s="7"/>
      <c r="L100" s="7"/>
      <c r="M100" s="7"/>
    </row>
  </sheetData>
  <phoneticPr fontId="11" type="noConversion"/>
  <pageMargins left="0.75" right="0.75" top="0.46" bottom="0.45" header="0.23" footer="0.18"/>
  <pageSetup paperSize="9" scale="40" orientation="portrait" r:id="rId1"/>
  <headerFooter alignWithMargins="0">
    <oddFooter>&amp;L&amp;D\&amp;A&amp;R&amp;D</oddFooter>
  </headerFooter>
  <rowBreaks count="1" manualBreakCount="1">
    <brk id="5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4"/>
  <sheetViews>
    <sheetView zoomScale="72" workbookViewId="0"/>
  </sheetViews>
  <sheetFormatPr defaultRowHeight="13.2"/>
  <cols>
    <col min="1" max="1" width="64.33203125" bestFit="1" customWidth="1"/>
    <col min="2" max="6" width="15.88671875" customWidth="1"/>
    <col min="8" max="8" width="13.33203125" bestFit="1" customWidth="1"/>
    <col min="10" max="10" width="31.88671875" bestFit="1" customWidth="1"/>
  </cols>
  <sheetData>
    <row r="1" spans="1:12" ht="15.6">
      <c r="A1" s="9"/>
      <c r="B1" s="205" t="s">
        <v>72</v>
      </c>
      <c r="C1" s="205" t="s">
        <v>73</v>
      </c>
      <c r="D1" s="205" t="s">
        <v>74</v>
      </c>
      <c r="E1" s="205" t="s">
        <v>75</v>
      </c>
      <c r="F1" s="205" t="s">
        <v>76</v>
      </c>
      <c r="G1" s="10"/>
      <c r="H1" s="205" t="s">
        <v>409</v>
      </c>
      <c r="I1" s="10"/>
      <c r="J1" s="274"/>
      <c r="K1" s="274"/>
      <c r="L1" s="274"/>
    </row>
    <row r="2" spans="1:12" ht="15">
      <c r="A2" s="275" t="s">
        <v>374</v>
      </c>
      <c r="B2" s="9"/>
      <c r="C2" s="9"/>
      <c r="D2" s="9"/>
      <c r="E2" s="9"/>
      <c r="F2" s="9"/>
      <c r="G2" s="9"/>
      <c r="H2" s="9"/>
      <c r="I2" s="9"/>
      <c r="J2" s="9"/>
      <c r="K2" s="3"/>
      <c r="L2" s="3"/>
    </row>
    <row r="3" spans="1:12" ht="15">
      <c r="A3" s="9" t="s">
        <v>410</v>
      </c>
      <c r="B3" s="188">
        <f>-Calc!I31</f>
        <v>0.38305141373049695</v>
      </c>
      <c r="C3" s="188">
        <f>-Calc!J31</f>
        <v>-1.2504719912986422</v>
      </c>
      <c r="D3" s="188">
        <f>-Calc!K31</f>
        <v>-1.7606702979772297</v>
      </c>
      <c r="E3" s="188">
        <f>-Calc!L31</f>
        <v>-1.4726599048423963</v>
      </c>
      <c r="F3" s="188">
        <f>-Calc!M31</f>
        <v>-2.286550291391463</v>
      </c>
      <c r="G3" s="9"/>
      <c r="H3" s="188">
        <f>SUM(B3:F3)</f>
        <v>-6.3873010717792349</v>
      </c>
      <c r="I3" s="9"/>
      <c r="J3" s="9"/>
      <c r="K3" s="3"/>
      <c r="L3" s="3"/>
    </row>
    <row r="4" spans="1:12" ht="15">
      <c r="A4" s="9" t="s">
        <v>411</v>
      </c>
      <c r="B4" s="276">
        <f>(Calc!I41+Calc!I42)*(1+Input!I57)^(5-Calc!I4)</f>
        <v>-0.34440902424397007</v>
      </c>
      <c r="C4" s="276">
        <f>(Calc!J41+Calc!J42)*(1+Input!J57)^(5-Calc!J4)</f>
        <v>0.14389655269845386</v>
      </c>
      <c r="D4" s="276">
        <f>(Calc!K41+Calc!K42)*(1+Input!K57)^(5-Calc!K4)</f>
        <v>1.0325477597548662</v>
      </c>
      <c r="E4" s="276">
        <f>(Calc!L41+Calc!L42)*(1+Input!L57)^(5-Calc!L4)</f>
        <v>0.29433757563892543</v>
      </c>
      <c r="F4" s="276">
        <f>(Calc!M41+Calc!M42)*(1+Input!M57)^(5-Calc!M4)</f>
        <v>3.3087491176398032E-2</v>
      </c>
      <c r="G4" s="9"/>
      <c r="H4" s="188">
        <f>SUM(B4:F4)</f>
        <v>1.1594603550246736</v>
      </c>
      <c r="I4" s="9"/>
      <c r="J4" s="9"/>
      <c r="K4" s="3"/>
      <c r="L4" s="3"/>
    </row>
    <row r="5" spans="1:12" ht="15">
      <c r="A5" s="9" t="s">
        <v>412</v>
      </c>
      <c r="B5" s="276">
        <f>(+Input!I33*Calc!I$7)*(1+Input!I57)^(5-Calc!I4)</f>
        <v>0.57106420042085748</v>
      </c>
      <c r="C5" s="276">
        <f>(+Input!J33*Calc!J$7)*(1+Input!J57)^(5-Calc!J4)</f>
        <v>0.47443820823233351</v>
      </c>
      <c r="D5" s="276">
        <f>(+Input!K33*Calc!K$7)*(1+Input!K57)^(5-Calc!K4)</f>
        <v>0.49251069599209923</v>
      </c>
      <c r="E5" s="276">
        <f>(+Input!L33*Calc!L$7)*(1+Input!L57)^(5-Calc!L4)</f>
        <v>0.30567517796610261</v>
      </c>
      <c r="F5" s="276">
        <f>(+Input!M33*Calc!M$7)*(1+Input!M57)^(5-Calc!M4)</f>
        <v>0.11621535714285716</v>
      </c>
      <c r="G5" s="9"/>
      <c r="H5" s="188">
        <f>SUM(B5:F5)</f>
        <v>1.9599036397542502</v>
      </c>
      <c r="I5" s="9"/>
      <c r="J5" s="9"/>
      <c r="K5" s="3"/>
      <c r="L5" s="3"/>
    </row>
    <row r="6" spans="1:12" ht="15">
      <c r="A6" s="9" t="s">
        <v>413</v>
      </c>
      <c r="B6" s="276">
        <f>Calc!I44*(1+Input!I57)^(5-Calc!I4)</f>
        <v>0</v>
      </c>
      <c r="C6" s="276">
        <f>Calc!J44*(1+Input!J57)^(5-Calc!J4)</f>
        <v>0</v>
      </c>
      <c r="D6" s="276">
        <f>Calc!K44*(1+Input!K57)^(5-Calc!K4)</f>
        <v>0</v>
      </c>
      <c r="E6" s="276">
        <f>Calc!L44*(1+Input!L57)^(5-Calc!L4)</f>
        <v>0</v>
      </c>
      <c r="F6" s="276">
        <f>Calc!M44*(1+Input!M57)^(5-Calc!M4)</f>
        <v>-1.6027248378831774E-4</v>
      </c>
      <c r="G6" s="9"/>
      <c r="H6" s="188">
        <f>SUM(B6:F6)</f>
        <v>-1.6027248378831774E-4</v>
      </c>
      <c r="I6" s="9"/>
      <c r="J6" s="9"/>
      <c r="K6" s="3"/>
      <c r="L6" s="3"/>
    </row>
    <row r="7" spans="1:12" ht="15.6" thickBot="1">
      <c r="A7" s="9" t="s">
        <v>414</v>
      </c>
      <c r="B7" s="277">
        <f>SUM(B3:B6)</f>
        <v>0.60970658990738436</v>
      </c>
      <c r="C7" s="277">
        <f>SUM(C3:C6)</f>
        <v>-0.63213723036785474</v>
      </c>
      <c r="D7" s="277">
        <f>SUM(D3:D6)</f>
        <v>-0.23561184223026427</v>
      </c>
      <c r="E7" s="277">
        <f>SUM(E3:E6)</f>
        <v>-0.87264715123736813</v>
      </c>
      <c r="F7" s="277">
        <f>SUM(F3:F6)</f>
        <v>-2.1374077155559963</v>
      </c>
      <c r="G7" s="9"/>
      <c r="H7" s="277">
        <f>SUM(B7:F7)</f>
        <v>-3.268097349484099</v>
      </c>
      <c r="I7" s="9"/>
      <c r="J7" s="9"/>
      <c r="K7" s="3"/>
      <c r="L7" s="3"/>
    </row>
    <row r="8" spans="1:12" ht="15.6" thickTop="1">
      <c r="A8" s="9"/>
      <c r="B8" s="278" t="b">
        <f>Calc!I46=B7</f>
        <v>1</v>
      </c>
      <c r="C8" s="278" t="b">
        <f>Calc!J46=C7</f>
        <v>1</v>
      </c>
      <c r="D8" s="278" t="b">
        <f>Calc!K46=D7</f>
        <v>1</v>
      </c>
      <c r="E8" s="278" t="b">
        <f>Calc!L46=E7</f>
        <v>1</v>
      </c>
      <c r="F8" s="278" t="b">
        <f>Calc!M46=F7</f>
        <v>1</v>
      </c>
      <c r="G8" s="278"/>
      <c r="H8" s="278" t="b">
        <f>Calc!M49=H7</f>
        <v>1</v>
      </c>
      <c r="I8" s="9"/>
      <c r="J8" s="9"/>
      <c r="K8" s="3"/>
      <c r="L8" s="3"/>
    </row>
    <row r="9" spans="1:12" ht="15">
      <c r="A9" s="9"/>
      <c r="B9" s="9"/>
      <c r="C9" s="9"/>
      <c r="D9" s="9"/>
      <c r="E9" s="9"/>
      <c r="F9" s="9"/>
      <c r="G9" s="9"/>
      <c r="H9" s="9"/>
      <c r="I9" s="9"/>
      <c r="J9" s="9"/>
      <c r="K9" s="3"/>
      <c r="L9" s="3"/>
    </row>
    <row r="10" spans="1:12" ht="15.6">
      <c r="A10" s="275" t="s">
        <v>375</v>
      </c>
      <c r="B10" s="205" t="s">
        <v>72</v>
      </c>
      <c r="C10" s="205" t="s">
        <v>73</v>
      </c>
      <c r="D10" s="205" t="s">
        <v>74</v>
      </c>
      <c r="E10" s="205" t="s">
        <v>75</v>
      </c>
      <c r="F10" s="205" t="s">
        <v>76</v>
      </c>
      <c r="G10" s="10"/>
      <c r="H10" s="205" t="s">
        <v>409</v>
      </c>
      <c r="I10" s="10"/>
      <c r="J10" s="140" t="s">
        <v>415</v>
      </c>
      <c r="K10" s="279"/>
      <c r="L10" s="140" t="s">
        <v>416</v>
      </c>
    </row>
    <row r="11" spans="1:12" ht="15">
      <c r="A11" s="9" t="s">
        <v>410</v>
      </c>
      <c r="B11" s="188">
        <f>B3*Input!$K$55/Input!$F$55</f>
        <v>0.44931375328756751</v>
      </c>
      <c r="C11" s="188">
        <f>C3*Input!$K$55/Input!$F$55</f>
        <v>-1.466785511426606</v>
      </c>
      <c r="D11" s="188">
        <f>D3*Input!$K$55/Input!$F$55</f>
        <v>-2.0652407262558174</v>
      </c>
      <c r="E11" s="188">
        <f>E3*Input!$K$55/Input!$F$55</f>
        <v>-1.7274087118404191</v>
      </c>
      <c r="F11" s="188">
        <f>F3*Input!$K$55/Input!$F$55</f>
        <v>-2.6820903322098451</v>
      </c>
      <c r="G11" s="9"/>
      <c r="H11" s="188">
        <f>SUM(B11:F11)</f>
        <v>-7.4922115284451198</v>
      </c>
      <c r="I11" s="9"/>
      <c r="J11" s="276">
        <f>-PMT(Input!$M$60,5,H11)</f>
        <v>-1.6687957552127561</v>
      </c>
      <c r="K11" s="3"/>
      <c r="L11" s="276">
        <f>J11*5</f>
        <v>-8.3439787760637802</v>
      </c>
    </row>
    <row r="12" spans="1:12" ht="15">
      <c r="A12" s="9" t="s">
        <v>411</v>
      </c>
      <c r="B12" s="188">
        <f>B4*Input!$K$55/Input!$F$55</f>
        <v>-0.40398679081248007</v>
      </c>
      <c r="C12" s="188">
        <f>C4*Input!$K$55/Input!$F$55</f>
        <v>0.16878856952496091</v>
      </c>
      <c r="D12" s="188">
        <f>D4*Input!$K$55/Input!$F$55</f>
        <v>1.2111635481667764</v>
      </c>
      <c r="E12" s="188">
        <f>E4*Input!$K$55/Input!$F$55</f>
        <v>0.34525370773578667</v>
      </c>
      <c r="F12" s="188">
        <f>F4*Input!$K$55/Input!$F$55</f>
        <v>3.8811147314538809E-2</v>
      </c>
      <c r="G12" s="9"/>
      <c r="H12" s="188">
        <f>SUM(B12:F12)</f>
        <v>1.3600301819295826</v>
      </c>
      <c r="I12" s="9"/>
      <c r="J12" s="276">
        <f>-PMT(Input!$M$60,5,H12)</f>
        <v>0.30292959374524481</v>
      </c>
      <c r="K12" s="3"/>
      <c r="L12" s="276">
        <f>J12*5</f>
        <v>1.514647968726224</v>
      </c>
    </row>
    <row r="13" spans="1:12" ht="15">
      <c r="A13" s="9" t="s">
        <v>412</v>
      </c>
      <c r="B13" s="188">
        <f>B5*Input!$K$55/Input!$F$55</f>
        <v>0.66985002551063766</v>
      </c>
      <c r="C13" s="188">
        <f>C5*Input!$K$55/Input!$F$55</f>
        <v>0.55650913794532864</v>
      </c>
      <c r="D13" s="188">
        <f>D5*Input!$K$55/Input!$F$55</f>
        <v>0.57770790400000005</v>
      </c>
      <c r="E13" s="188">
        <f>E5*Input!$K$55/Input!$F$55</f>
        <v>0.35855255084745813</v>
      </c>
      <c r="F13" s="188">
        <f>F5*Input!$K$55/Input!$F$55</f>
        <v>0.13631892857142838</v>
      </c>
      <c r="G13" s="9"/>
      <c r="H13" s="188">
        <f>SUM(B13:F13)</f>
        <v>2.2989385468748531</v>
      </c>
      <c r="I13" s="9"/>
      <c r="J13" s="276">
        <f>-PMT(Input!$M$60,5,H13)</f>
        <v>0.51205960669344963</v>
      </c>
      <c r="K13" s="3"/>
      <c r="L13" s="276">
        <f>J13*5</f>
        <v>2.560298033467248</v>
      </c>
    </row>
    <row r="14" spans="1:12" ht="15">
      <c r="A14" s="9" t="s">
        <v>413</v>
      </c>
      <c r="B14" s="188">
        <f>B6*Input!$K$55/Input!$F$55</f>
        <v>0</v>
      </c>
      <c r="C14" s="188">
        <f>C6*Input!$K$55/Input!$F$55</f>
        <v>0</v>
      </c>
      <c r="D14" s="188">
        <f>D6*Input!$K$55/Input!$F$55</f>
        <v>0</v>
      </c>
      <c r="E14" s="188">
        <f>E6*Input!$K$55/Input!$F$55</f>
        <v>0</v>
      </c>
      <c r="F14" s="188">
        <f>F6*Input!$K$55/Input!$F$55</f>
        <v>-1.8799729920933203E-4</v>
      </c>
      <c r="G14" s="148"/>
      <c r="H14" s="188">
        <f>SUM(B14:F14)</f>
        <v>-1.8799729920933203E-4</v>
      </c>
      <c r="I14" s="148"/>
      <c r="J14" s="276">
        <f>-PMT(Input!$M$60,5,H14)</f>
        <v>-4.1874030614443265E-5</v>
      </c>
      <c r="K14" s="3"/>
      <c r="L14" s="276">
        <f>J14*5</f>
        <v>-2.0937015307221632E-4</v>
      </c>
    </row>
    <row r="15" spans="1:12" ht="15.6" thickBot="1">
      <c r="A15" s="9" t="s">
        <v>414</v>
      </c>
      <c r="B15" s="277">
        <f>SUM(B9:B14)</f>
        <v>0.71517698798572504</v>
      </c>
      <c r="C15" s="277">
        <f>SUM(C9:C14)</f>
        <v>-0.74148780395631642</v>
      </c>
      <c r="D15" s="277">
        <f>SUM(D9:D14)</f>
        <v>-0.27636927408904099</v>
      </c>
      <c r="E15" s="277">
        <f>SUM(E9:E14)</f>
        <v>-1.0236024532571744</v>
      </c>
      <c r="F15" s="277">
        <f>SUM(F9:F14)</f>
        <v>-2.5071482536230874</v>
      </c>
      <c r="G15" s="9"/>
      <c r="H15" s="277">
        <f>SUM(B15:F15)</f>
        <v>-3.833430796939894</v>
      </c>
      <c r="I15" s="9"/>
      <c r="J15" s="280">
        <f>-PMT(Input!$M$60,5,H15)</f>
        <v>-0.85384842880467637</v>
      </c>
      <c r="K15" s="3"/>
      <c r="L15" s="280">
        <f>J15*5</f>
        <v>-4.2692421440233819</v>
      </c>
    </row>
    <row r="16" spans="1:12" ht="15.6" thickTop="1">
      <c r="A16" s="9"/>
      <c r="B16" s="9"/>
      <c r="C16" s="9"/>
      <c r="D16" s="9"/>
      <c r="E16" s="9"/>
      <c r="F16" s="9"/>
      <c r="G16" s="10"/>
      <c r="H16" s="278" t="b">
        <f>Calc!M50=H15</f>
        <v>1</v>
      </c>
      <c r="I16" s="278"/>
      <c r="J16" s="278" t="b">
        <f>Calc!M51=J15</f>
        <v>1</v>
      </c>
      <c r="K16" s="281"/>
      <c r="L16" s="281"/>
    </row>
    <row r="17" spans="1:12">
      <c r="A17" s="282"/>
      <c r="B17" s="282"/>
      <c r="C17" s="282"/>
      <c r="D17" s="282"/>
      <c r="E17" s="282"/>
      <c r="F17" s="282"/>
      <c r="G17" s="282"/>
      <c r="H17" s="282"/>
      <c r="I17" s="282"/>
      <c r="J17" s="282"/>
      <c r="K17" s="279"/>
      <c r="L17" s="279"/>
    </row>
    <row r="18" spans="1:12">
      <c r="A18" s="282"/>
      <c r="B18" s="282"/>
      <c r="C18" s="282"/>
      <c r="D18" s="282"/>
      <c r="E18" s="282"/>
      <c r="F18" s="282"/>
      <c r="G18" s="282"/>
      <c r="H18" s="282"/>
      <c r="I18" s="282"/>
      <c r="J18" s="282"/>
      <c r="K18" s="279"/>
      <c r="L18" s="279"/>
    </row>
    <row r="19" spans="1:12" ht="15.6">
      <c r="A19" s="9"/>
      <c r="B19" s="205" t="s">
        <v>72</v>
      </c>
      <c r="C19" s="205" t="s">
        <v>73</v>
      </c>
      <c r="D19" s="205" t="s">
        <v>74</v>
      </c>
      <c r="E19" s="205" t="s">
        <v>75</v>
      </c>
      <c r="F19" s="205" t="s">
        <v>76</v>
      </c>
      <c r="G19" s="10"/>
      <c r="H19" s="205" t="s">
        <v>409</v>
      </c>
      <c r="I19" s="10"/>
      <c r="J19" s="274"/>
      <c r="K19" s="274"/>
      <c r="L19" s="274"/>
    </row>
    <row r="20" spans="1:12" ht="15">
      <c r="A20" s="275" t="s">
        <v>376</v>
      </c>
      <c r="B20" s="9"/>
      <c r="C20" s="9"/>
      <c r="D20" s="9"/>
      <c r="E20" s="9"/>
      <c r="F20" s="9"/>
      <c r="G20" s="9"/>
      <c r="H20" s="9"/>
      <c r="I20" s="9"/>
      <c r="J20" s="9"/>
      <c r="K20" s="283"/>
      <c r="L20" s="283"/>
    </row>
    <row r="21" spans="1:12" ht="15">
      <c r="A21" s="9" t="s">
        <v>417</v>
      </c>
      <c r="B21" s="188">
        <f>-Calc!I76</f>
        <v>0</v>
      </c>
      <c r="C21" s="188">
        <f>-Calc!J76</f>
        <v>0</v>
      </c>
      <c r="D21" s="188">
        <f>-Calc!K76</f>
        <v>0</v>
      </c>
      <c r="E21" s="188">
        <f>-Calc!L76</f>
        <v>0</v>
      </c>
      <c r="F21" s="188">
        <f>-Calc!M76</f>
        <v>0</v>
      </c>
      <c r="G21" s="9"/>
      <c r="H21" s="188">
        <f>SUM(B21:F21)</f>
        <v>0</v>
      </c>
      <c r="I21" s="9"/>
      <c r="J21" s="9"/>
      <c r="K21" s="283"/>
      <c r="L21" s="283"/>
    </row>
    <row r="22" spans="1:12" ht="15">
      <c r="A22" s="9" t="s">
        <v>418</v>
      </c>
      <c r="B22" s="276">
        <f>(Calc!I86+Calc!I87)*(1+Input!I57)^(5-Calc!I4)</f>
        <v>0</v>
      </c>
      <c r="C22" s="276">
        <f>(Calc!J86+Calc!J87)*(1+Input!J57)^(5-Calc!J4)</f>
        <v>0</v>
      </c>
      <c r="D22" s="276">
        <f>(Calc!K86+Calc!K87)*(1+Input!K57)^(5-Calc!K4)</f>
        <v>0</v>
      </c>
      <c r="E22" s="276">
        <f>(Calc!L86+Calc!L87)*(1+Input!L57)^(5-Calc!L4)</f>
        <v>0</v>
      </c>
      <c r="F22" s="276">
        <f>(Calc!M86+Calc!M87)*(1+Input!M57)^(5-Calc!M4)</f>
        <v>0</v>
      </c>
      <c r="G22" s="9"/>
      <c r="H22" s="188">
        <f>SUM(B22:F22)</f>
        <v>0</v>
      </c>
      <c r="I22" s="9"/>
      <c r="J22" s="9"/>
      <c r="K22" s="283"/>
      <c r="L22" s="283"/>
    </row>
    <row r="23" spans="1:12" ht="15">
      <c r="A23" s="9" t="s">
        <v>419</v>
      </c>
      <c r="B23" s="276">
        <f>(+Input!I46*Calc!I$7)*(1+Input!I57)^(5-Calc!I4)</f>
        <v>0</v>
      </c>
      <c r="C23" s="276">
        <f>(+Input!J46*Calc!J$7)*(1+Input!J57)^(5-Calc!J4)</f>
        <v>0</v>
      </c>
      <c r="D23" s="276">
        <f>(+Input!K46*Calc!K$7)*(1+Input!K57)^(5-Calc!K4)</f>
        <v>0</v>
      </c>
      <c r="E23" s="276">
        <f>(+Input!L46*Calc!L$7)*(1+Input!L57)^(5-Calc!L4)</f>
        <v>0</v>
      </c>
      <c r="F23" s="276">
        <f>(+Input!M46*Calc!M$7)*(1+Input!M57)^(5-Calc!M4)</f>
        <v>0</v>
      </c>
      <c r="G23" s="9"/>
      <c r="H23" s="188">
        <f>SUM(B23:F23)</f>
        <v>0</v>
      </c>
      <c r="I23" s="9"/>
      <c r="J23" s="9"/>
      <c r="K23" s="283"/>
      <c r="L23" s="283"/>
    </row>
    <row r="24" spans="1:12" ht="15">
      <c r="A24" s="9" t="s">
        <v>420</v>
      </c>
      <c r="B24" s="276">
        <f>Calc!I89*(1+Input!I57)^(5-Calc!I4)</f>
        <v>0</v>
      </c>
      <c r="C24" s="276">
        <f>Calc!J89*(1+Input!J57)^(5-Calc!J4)</f>
        <v>0</v>
      </c>
      <c r="D24" s="276">
        <f>Calc!K89*(1+Input!K57)^(5-Calc!K4)</f>
        <v>0</v>
      </c>
      <c r="E24" s="276">
        <f>Calc!L89*(1+Input!L57)^(5-Calc!L4)</f>
        <v>0</v>
      </c>
      <c r="F24" s="276">
        <f>Calc!M89*(1+Input!M57)^(5-Calc!M4)</f>
        <v>0</v>
      </c>
      <c r="G24" s="9"/>
      <c r="H24" s="188">
        <f>SUM(B24:F24)</f>
        <v>0</v>
      </c>
      <c r="I24" s="9"/>
      <c r="J24" s="9"/>
      <c r="K24" s="283"/>
      <c r="L24" s="283"/>
    </row>
    <row r="25" spans="1:12" ht="15.6" thickBot="1">
      <c r="A25" s="9" t="s">
        <v>421</v>
      </c>
      <c r="B25" s="277">
        <f>SUM(B18:B24)</f>
        <v>0</v>
      </c>
      <c r="C25" s="277">
        <f>SUM(C18:C24)</f>
        <v>0</v>
      </c>
      <c r="D25" s="277">
        <f>SUM(D18:D24)</f>
        <v>0</v>
      </c>
      <c r="E25" s="277">
        <f>SUM(E18:E24)</f>
        <v>0</v>
      </c>
      <c r="F25" s="277">
        <f>SUM(F18:F24)</f>
        <v>0</v>
      </c>
      <c r="G25" s="9"/>
      <c r="H25" s="277">
        <f>SUM(B25:F25)</f>
        <v>0</v>
      </c>
      <c r="I25" s="9"/>
      <c r="J25" s="9"/>
      <c r="K25" s="283"/>
      <c r="L25" s="283"/>
    </row>
    <row r="26" spans="1:12" ht="15.6" thickTop="1">
      <c r="A26" s="9"/>
      <c r="B26" s="278" t="b">
        <f>Calc!I91=B25</f>
        <v>1</v>
      </c>
      <c r="C26" s="278" t="b">
        <f>Calc!J91=C25</f>
        <v>1</v>
      </c>
      <c r="D26" s="278" t="b">
        <f>Calc!K91=D25</f>
        <v>1</v>
      </c>
      <c r="E26" s="278" t="b">
        <f>Calc!L91=E25</f>
        <v>1</v>
      </c>
      <c r="F26" s="278" t="b">
        <f>Calc!M91=F25</f>
        <v>1</v>
      </c>
      <c r="G26" s="278"/>
      <c r="H26" s="278" t="b">
        <f>Calc!M94=H25</f>
        <v>1</v>
      </c>
      <c r="I26" s="9"/>
      <c r="J26" s="9"/>
      <c r="K26" s="283"/>
      <c r="L26" s="283"/>
    </row>
    <row r="27" spans="1:12" ht="15">
      <c r="A27" s="9"/>
      <c r="B27" s="9"/>
      <c r="C27" s="9"/>
      <c r="D27" s="9"/>
      <c r="E27" s="9"/>
      <c r="F27" s="9"/>
      <c r="G27" s="9"/>
      <c r="H27" s="9"/>
      <c r="I27" s="9"/>
      <c r="J27" s="9"/>
      <c r="K27" s="283"/>
      <c r="L27" s="283"/>
    </row>
    <row r="28" spans="1:12" ht="15.6">
      <c r="A28" s="275" t="s">
        <v>422</v>
      </c>
      <c r="B28" s="205" t="s">
        <v>72</v>
      </c>
      <c r="C28" s="205" t="s">
        <v>73</v>
      </c>
      <c r="D28" s="205" t="s">
        <v>74</v>
      </c>
      <c r="E28" s="205" t="s">
        <v>75</v>
      </c>
      <c r="F28" s="205" t="s">
        <v>76</v>
      </c>
      <c r="G28" s="10"/>
      <c r="H28" s="205" t="s">
        <v>409</v>
      </c>
      <c r="I28" s="10"/>
      <c r="J28" s="140" t="s">
        <v>423</v>
      </c>
      <c r="K28" s="274"/>
      <c r="L28" s="140" t="s">
        <v>416</v>
      </c>
    </row>
    <row r="29" spans="1:12" ht="15">
      <c r="A29" s="9" t="s">
        <v>417</v>
      </c>
      <c r="B29" s="188">
        <f>B21*Input!$K$55/Input!$F$55</f>
        <v>0</v>
      </c>
      <c r="C29" s="188">
        <f>C21*Input!$K$55/Input!$F$55</f>
        <v>0</v>
      </c>
      <c r="D29" s="188">
        <f>D21*Input!$K$55/Input!$F$55</f>
        <v>0</v>
      </c>
      <c r="E29" s="188">
        <f>E21*Input!$K$55/Input!$F$55</f>
        <v>0</v>
      </c>
      <c r="F29" s="188">
        <f>F21*Input!$K$55/Input!$F$55</f>
        <v>0</v>
      </c>
      <c r="G29" s="9"/>
      <c r="H29" s="188">
        <f>SUM(B29:F29)</f>
        <v>0</v>
      </c>
      <c r="I29" s="9"/>
      <c r="J29" s="276">
        <f>-PMT(Input!$M$60,5,H29)</f>
        <v>0</v>
      </c>
      <c r="K29" s="283"/>
      <c r="L29" s="276">
        <f>J29*5</f>
        <v>0</v>
      </c>
    </row>
    <row r="30" spans="1:12" ht="15">
      <c r="A30" s="9" t="s">
        <v>418</v>
      </c>
      <c r="B30" s="188">
        <f>B22*Input!$K$55/Input!$F$55</f>
        <v>0</v>
      </c>
      <c r="C30" s="188">
        <f>C22*Input!$K$55/Input!$F$55</f>
        <v>0</v>
      </c>
      <c r="D30" s="188">
        <f>D22*Input!$K$55/Input!$F$55</f>
        <v>0</v>
      </c>
      <c r="E30" s="188">
        <f>E22*Input!$K$55/Input!$F$55</f>
        <v>0</v>
      </c>
      <c r="F30" s="188">
        <f>F22*Input!$K$55/Input!$F$55</f>
        <v>0</v>
      </c>
      <c r="G30" s="9"/>
      <c r="H30" s="188">
        <f>SUM(B30:F30)</f>
        <v>0</v>
      </c>
      <c r="I30" s="9"/>
      <c r="J30" s="276">
        <f>-PMT(Input!$M$60,5,H30)</f>
        <v>0</v>
      </c>
      <c r="K30" s="283"/>
      <c r="L30" s="276">
        <f>J30*5</f>
        <v>0</v>
      </c>
    </row>
    <row r="31" spans="1:12" ht="15">
      <c r="A31" s="9" t="s">
        <v>419</v>
      </c>
      <c r="B31" s="188">
        <f>B23*Input!$K$55/Input!$F$55</f>
        <v>0</v>
      </c>
      <c r="C31" s="188">
        <f>C23*Input!$K$55/Input!$F$55</f>
        <v>0</v>
      </c>
      <c r="D31" s="188">
        <f>D23*Input!$K$55/Input!$F$55</f>
        <v>0</v>
      </c>
      <c r="E31" s="188">
        <f>E23*Input!$K$55/Input!$F$55</f>
        <v>0</v>
      </c>
      <c r="F31" s="188">
        <f>F23*Input!$K$55/Input!$F$55</f>
        <v>0</v>
      </c>
      <c r="G31" s="9"/>
      <c r="H31" s="188">
        <f>SUM(B31:F31)</f>
        <v>0</v>
      </c>
      <c r="I31" s="9"/>
      <c r="J31" s="276">
        <f>-PMT(Input!$M$60,5,H31)</f>
        <v>0</v>
      </c>
      <c r="K31" s="283"/>
      <c r="L31" s="276">
        <f>J31*5</f>
        <v>0</v>
      </c>
    </row>
    <row r="32" spans="1:12" ht="15">
      <c r="A32" s="9" t="s">
        <v>420</v>
      </c>
      <c r="B32" s="188">
        <f>B24*Input!$K$55/Input!$F$55</f>
        <v>0</v>
      </c>
      <c r="C32" s="188">
        <f>C24*Input!$K$55/Input!$F$55</f>
        <v>0</v>
      </c>
      <c r="D32" s="188">
        <f>D24*Input!$K$55/Input!$F$55</f>
        <v>0</v>
      </c>
      <c r="E32" s="188">
        <f>E24*Input!$K$55/Input!$F$55</f>
        <v>0</v>
      </c>
      <c r="F32" s="188">
        <f>F24*Input!$K$55/Input!$F$55</f>
        <v>0</v>
      </c>
      <c r="G32" s="148"/>
      <c r="H32" s="188">
        <f>SUM(B32:F32)</f>
        <v>0</v>
      </c>
      <c r="I32" s="148"/>
      <c r="J32" s="276">
        <f>-PMT(Input!$M$60,5,H32)</f>
        <v>0</v>
      </c>
      <c r="K32" s="3"/>
      <c r="L32" s="276">
        <f>J32*5</f>
        <v>0</v>
      </c>
    </row>
    <row r="33" spans="1:12" ht="15.6" thickBot="1">
      <c r="A33" s="9" t="s">
        <v>421</v>
      </c>
      <c r="B33" s="277">
        <f>SUM(B27:B32)</f>
        <v>0</v>
      </c>
      <c r="C33" s="277">
        <f>SUM(C27:C32)</f>
        <v>0</v>
      </c>
      <c r="D33" s="277">
        <f>SUM(D27:D32)</f>
        <v>0</v>
      </c>
      <c r="E33" s="277">
        <f>SUM(E27:E32)</f>
        <v>0</v>
      </c>
      <c r="F33" s="277">
        <f>SUM(F27:F32)</f>
        <v>0</v>
      </c>
      <c r="G33" s="9"/>
      <c r="H33" s="277">
        <f>SUM(B33:F33)</f>
        <v>0</v>
      </c>
      <c r="I33" s="9"/>
      <c r="J33" s="280">
        <f>-PMT(Input!$M$60,5,H33)</f>
        <v>0</v>
      </c>
      <c r="K33" s="283"/>
      <c r="L33" s="280">
        <f>J33*5</f>
        <v>0</v>
      </c>
    </row>
    <row r="34" spans="1:12" ht="15.6" thickTop="1">
      <c r="A34" s="9"/>
      <c r="B34" s="188"/>
      <c r="C34" s="9"/>
      <c r="D34" s="160"/>
      <c r="E34" s="160"/>
      <c r="F34" s="160"/>
      <c r="G34" s="10"/>
      <c r="H34" s="278" t="b">
        <f>Calc!M95=H33</f>
        <v>1</v>
      </c>
      <c r="I34" s="278"/>
      <c r="J34" s="278" t="b">
        <f>Calc!M96=J33</f>
        <v>1</v>
      </c>
      <c r="K34" s="281"/>
      <c r="L34" s="28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Version info</vt:lpstr>
      <vt:lpstr>Cover</vt:lpstr>
      <vt:lpstr>Flowchart</vt:lpstr>
      <vt:lpstr>Map</vt:lpstr>
      <vt:lpstr>CLEAR_SHEET</vt:lpstr>
      <vt:lpstr>F_Inputs</vt:lpstr>
      <vt:lpstr>Input</vt:lpstr>
      <vt:lpstr>Calc</vt:lpstr>
      <vt:lpstr>RCM report</vt:lpstr>
      <vt:lpstr>F_Outputs</vt:lpstr>
      <vt:lpstr>CoName</vt:lpstr>
      <vt:lpstr>IDoK_submissions_for_claim_under_RCC4</vt:lpstr>
      <vt:lpstr>Input!Print_Area</vt:lpstr>
      <vt:lpstr>Threshold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2016-09-30T14:22:43Z</dcterms:created>
  <dcterms:modified xsi:type="dcterms:W3CDTF">2016-09-30T14:23:00Z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