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652"/>
  </bookViews>
  <sheets>
    <sheet name="BRL BY" sheetId="1" r:id="rId1"/>
  </sheets>
  <definedNames>
    <definedName name="_xlnm.Print_Area" localSheetId="0">'BRL BY'!$A$1:$H$35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R32" i="1"/>
  <c r="Q32" i="1"/>
  <c r="P32" i="1"/>
  <c r="R31" i="1"/>
  <c r="Q31" i="1"/>
  <c r="O31" i="1"/>
  <c r="P31" i="1"/>
  <c r="R30" i="1"/>
  <c r="P30" i="1"/>
  <c r="O30" i="1"/>
  <c r="Q30" i="1"/>
  <c r="R29" i="1"/>
  <c r="Q29" i="1"/>
  <c r="P29" i="1"/>
  <c r="O29" i="1"/>
  <c r="O28" i="1"/>
  <c r="R28" i="1"/>
  <c r="Q28" i="1"/>
  <c r="P28" i="1"/>
  <c r="E23" i="1"/>
  <c r="I32" i="1" s="1"/>
  <c r="O17" i="1"/>
  <c r="R17" i="1"/>
  <c r="Q17" i="1"/>
  <c r="P17" i="1"/>
  <c r="R16" i="1"/>
  <c r="Q16" i="1"/>
  <c r="O16" i="1"/>
  <c r="P16" i="1"/>
  <c r="R15" i="1"/>
  <c r="P15" i="1"/>
  <c r="O15" i="1"/>
  <c r="R14" i="1"/>
  <c r="Q14" i="1"/>
  <c r="O14" i="1"/>
  <c r="P14" i="1"/>
  <c r="R13" i="1"/>
  <c r="Q13" i="1"/>
  <c r="O13" i="1"/>
  <c r="P13" i="1"/>
  <c r="O12" i="1"/>
  <c r="R12" i="1"/>
  <c r="P12" i="1"/>
  <c r="Q12" i="1"/>
  <c r="E7" i="1"/>
  <c r="I17" i="1" s="1"/>
  <c r="I14" i="1" l="1"/>
  <c r="Q15" i="1"/>
  <c r="M27" i="1"/>
  <c r="I29" i="1"/>
  <c r="I13" i="1"/>
  <c r="J11" i="1"/>
  <c r="I15" i="1"/>
  <c r="J27" i="1"/>
  <c r="I30" i="1"/>
  <c r="K11" i="1"/>
  <c r="I16" i="1"/>
  <c r="K27" i="1"/>
  <c r="I31" i="1"/>
  <c r="M11" i="1"/>
  <c r="L11" i="1"/>
  <c r="I12" i="1"/>
  <c r="L27" i="1"/>
  <c r="I28" i="1"/>
  <c r="L29" i="1" l="1"/>
  <c r="V29" i="1" s="1"/>
  <c r="AB29" i="1" s="1"/>
  <c r="L32" i="1"/>
  <c r="V32" i="1" s="1"/>
  <c r="AB32" i="1" s="1"/>
  <c r="L28" i="1"/>
  <c r="V28" i="1" s="1"/>
  <c r="L31" i="1"/>
  <c r="V31" i="1" s="1"/>
  <c r="AB31" i="1" s="1"/>
  <c r="L30" i="1"/>
  <c r="V30" i="1" s="1"/>
  <c r="AB30" i="1" s="1"/>
  <c r="K30" i="1"/>
  <c r="U30" i="1" s="1"/>
  <c r="AA30" i="1" s="1"/>
  <c r="K29" i="1"/>
  <c r="U29" i="1" s="1"/>
  <c r="AA29" i="1" s="1"/>
  <c r="K32" i="1"/>
  <c r="U32" i="1" s="1"/>
  <c r="AA32" i="1" s="1"/>
  <c r="K28" i="1"/>
  <c r="U28" i="1" s="1"/>
  <c r="K31" i="1"/>
  <c r="U31" i="1" s="1"/>
  <c r="AA31" i="1" s="1"/>
  <c r="J31" i="1"/>
  <c r="T31" i="1" s="1"/>
  <c r="J30" i="1"/>
  <c r="T30" i="1" s="1"/>
  <c r="J29" i="1"/>
  <c r="T29" i="1" s="1"/>
  <c r="J32" i="1"/>
  <c r="T32" i="1" s="1"/>
  <c r="J28" i="1"/>
  <c r="T28" i="1" s="1"/>
  <c r="L14" i="1"/>
  <c r="V14" i="1" s="1"/>
  <c r="AB14" i="1" s="1"/>
  <c r="L13" i="1"/>
  <c r="L12" i="1"/>
  <c r="V12" i="1" s="1"/>
  <c r="L17" i="1"/>
  <c r="V17" i="1" s="1"/>
  <c r="AB17" i="1" s="1"/>
  <c r="L16" i="1"/>
  <c r="V16" i="1" s="1"/>
  <c r="AB16" i="1" s="1"/>
  <c r="L15" i="1"/>
  <c r="V15" i="1" s="1"/>
  <c r="AB15" i="1" s="1"/>
  <c r="M32" i="1"/>
  <c r="W32" i="1" s="1"/>
  <c r="AC32" i="1" s="1"/>
  <c r="M28" i="1"/>
  <c r="W28" i="1" s="1"/>
  <c r="M31" i="1"/>
  <c r="W31" i="1" s="1"/>
  <c r="AC31" i="1" s="1"/>
  <c r="M30" i="1"/>
  <c r="W30" i="1" s="1"/>
  <c r="AC30" i="1" s="1"/>
  <c r="M29" i="1"/>
  <c r="W29" i="1" s="1"/>
  <c r="AC29" i="1" s="1"/>
  <c r="M17" i="1"/>
  <c r="W17" i="1" s="1"/>
  <c r="AC17" i="1" s="1"/>
  <c r="M12" i="1"/>
  <c r="W12" i="1" s="1"/>
  <c r="M16" i="1"/>
  <c r="W16" i="1" s="1"/>
  <c r="AC16" i="1" s="1"/>
  <c r="M13" i="1"/>
  <c r="M15" i="1"/>
  <c r="W15" i="1" s="1"/>
  <c r="AC15" i="1" s="1"/>
  <c r="M14" i="1"/>
  <c r="W14" i="1" s="1"/>
  <c r="AC14" i="1" s="1"/>
  <c r="K15" i="1"/>
  <c r="U15" i="1" s="1"/>
  <c r="AA15" i="1" s="1"/>
  <c r="K14" i="1"/>
  <c r="U14" i="1" s="1"/>
  <c r="AA14" i="1" s="1"/>
  <c r="K13" i="1"/>
  <c r="U13" i="1" s="1"/>
  <c r="AA13" i="1" s="1"/>
  <c r="AG13" i="1" s="1"/>
  <c r="K17" i="1"/>
  <c r="U17" i="1" s="1"/>
  <c r="AA17" i="1" s="1"/>
  <c r="K12" i="1"/>
  <c r="U12" i="1" s="1"/>
  <c r="K16" i="1"/>
  <c r="U16" i="1" s="1"/>
  <c r="AA16" i="1" s="1"/>
  <c r="J16" i="1"/>
  <c r="T16" i="1" s="1"/>
  <c r="J12" i="1"/>
  <c r="T12" i="1" s="1"/>
  <c r="J15" i="1"/>
  <c r="T15" i="1" s="1"/>
  <c r="J14" i="1"/>
  <c r="J13" i="1"/>
  <c r="T13" i="1" s="1"/>
  <c r="J17" i="1"/>
  <c r="T17" i="1" s="1"/>
  <c r="Z17" i="1" l="1"/>
  <c r="AD17" i="1" s="1"/>
  <c r="X17" i="1"/>
  <c r="X12" i="1"/>
  <c r="Z12" i="1"/>
  <c r="AC12" i="1"/>
  <c r="Z30" i="1"/>
  <c r="AD30" i="1" s="1"/>
  <c r="X30" i="1"/>
  <c r="Z13" i="1"/>
  <c r="X16" i="1"/>
  <c r="Z16" i="1"/>
  <c r="AD16" i="1" s="1"/>
  <c r="W33" i="1"/>
  <c r="AC28" i="1"/>
  <c r="AC33" i="1" s="1"/>
  <c r="T33" i="1"/>
  <c r="Z28" i="1"/>
  <c r="X28" i="1"/>
  <c r="X31" i="1"/>
  <c r="Z31" i="1"/>
  <c r="AD31" i="1" s="1"/>
  <c r="AB28" i="1"/>
  <c r="AB33" i="1" s="1"/>
  <c r="V33" i="1"/>
  <c r="U18" i="1"/>
  <c r="AA12" i="1"/>
  <c r="AA18" i="1" s="1"/>
  <c r="AG18" i="1"/>
  <c r="AM13" i="1"/>
  <c r="Z14" i="1"/>
  <c r="AD14" i="1" s="1"/>
  <c r="T14" i="1"/>
  <c r="X14" i="1" s="1"/>
  <c r="W13" i="1"/>
  <c r="W18" i="1" s="1"/>
  <c r="AC13" i="1"/>
  <c r="AI13" i="1" s="1"/>
  <c r="AB12" i="1"/>
  <c r="Z32" i="1"/>
  <c r="AD32" i="1" s="1"/>
  <c r="X32" i="1"/>
  <c r="Z15" i="1"/>
  <c r="AD15" i="1" s="1"/>
  <c r="X15" i="1"/>
  <c r="V13" i="1"/>
  <c r="X13" i="1" s="1"/>
  <c r="AB13" i="1"/>
  <c r="AH13" i="1" s="1"/>
  <c r="Z29" i="1"/>
  <c r="AD29" i="1" s="1"/>
  <c r="X29" i="1"/>
  <c r="U33" i="1"/>
  <c r="AA28" i="1"/>
  <c r="AA33" i="1" s="1"/>
  <c r="V18" i="1" l="1"/>
  <c r="X18" i="1"/>
  <c r="AB18" i="1"/>
  <c r="AC18" i="1"/>
  <c r="T18" i="1"/>
  <c r="AH18" i="1"/>
  <c r="AN13" i="1"/>
  <c r="AI18" i="1"/>
  <c r="AO13" i="1"/>
  <c r="AM18" i="1"/>
  <c r="AS13" i="1"/>
  <c r="AS18" i="1" s="1"/>
  <c r="X33" i="1"/>
  <c r="AF13" i="1"/>
  <c r="AD13" i="1"/>
  <c r="Z33" i="1"/>
  <c r="AD28" i="1"/>
  <c r="AD33" i="1" s="1"/>
  <c r="Z18" i="1"/>
  <c r="AD12" i="1"/>
  <c r="AD18" i="1" s="1"/>
  <c r="AJ13" i="1" l="1"/>
  <c r="AL13" i="1"/>
  <c r="AF18" i="1"/>
  <c r="AJ18" i="1" s="1"/>
  <c r="AU13" i="1"/>
  <c r="AU18" i="1" s="1"/>
  <c r="AO18" i="1"/>
  <c r="AN18" i="1"/>
  <c r="AT13" i="1"/>
  <c r="AT18" i="1" s="1"/>
  <c r="AL18" i="1" l="1"/>
  <c r="AR13" i="1"/>
  <c r="AP13" i="1"/>
  <c r="AP18" i="1" s="1"/>
  <c r="AR18" i="1" l="1"/>
  <c r="AV18" i="1" s="1"/>
  <c r="AV13" i="1"/>
</calcChain>
</file>

<file path=xl/comments1.xml><?xml version="1.0" encoding="utf-8"?>
<comments xmlns="http://schemas.openxmlformats.org/spreadsheetml/2006/main">
  <authors>
    <author>Author</author>
  </authors>
  <commentList>
    <comment ref="Q13" authorId="0" shapeId="0">
      <text>
        <r>
          <rPr>
            <sz val="9"/>
            <color indexed="81"/>
            <rFont val="Tahoma"/>
            <family val="2"/>
          </rPr>
          <t>Highlight values &gt;2</t>
        </r>
      </text>
    </comment>
    <comment ref="AB13" authorId="0" shapeId="0">
      <text>
        <r>
          <rPr>
            <sz val="12"/>
            <color indexed="81"/>
            <rFont val="Tahoma"/>
            <family val="2"/>
          </rPr>
          <t>Moderated the value</t>
        </r>
      </text>
    </comment>
    <comment ref="O14" authorId="0" shapeId="0">
      <text>
        <r>
          <rPr>
            <sz val="12"/>
            <color indexed="81"/>
            <rFont val="Tahoma"/>
            <family val="2"/>
          </rPr>
          <t xml:space="preserve">Highlight values &gt;1
</t>
        </r>
      </text>
    </comment>
  </commentList>
</comments>
</file>

<file path=xl/sharedStrings.xml><?xml version="1.0" encoding="utf-8"?>
<sst xmlns="http://schemas.openxmlformats.org/spreadsheetml/2006/main" count="135" uniqueCount="45">
  <si>
    <t>Serviceability - Shortfall Calculator - BRL Blind Year Reconciliation draft proposals</t>
  </si>
  <si>
    <t>Water infrastructure</t>
  </si>
  <si>
    <t>CC pre CIS, pre efficiency, net in 2012-13 price base</t>
  </si>
  <si>
    <t>Maximum value for shortfall adjustment (50%) £(m)</t>
  </si>
  <si>
    <t>CC10 efficiency</t>
  </si>
  <si>
    <t>2011/12</t>
  </si>
  <si>
    <t>2012/13</t>
  </si>
  <si>
    <t>2013/14</t>
  </si>
  <si>
    <t>2014/15</t>
  </si>
  <si>
    <t>FD14 and CC15.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</si>
  <si>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</si>
  <si>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</si>
  <si>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</si>
  <si>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</si>
  <si>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</si>
  <si>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 xml:space="preserve">Step V: Shortfall values
pre-efficiency; where shortfall is applied
(£m) </t>
  </si>
  <si>
    <t>Step VI: Apply volatility factor where applicable
(£m)</t>
  </si>
  <si>
    <t>Step VII: Step VI in post efficiency; where shortfall is applied
(£m)</t>
  </si>
  <si>
    <t xml:space="preserve">Actual Performance </t>
  </si>
  <si>
    <t>Measure</t>
  </si>
  <si>
    <t>Ref level</t>
  </si>
  <si>
    <t>UCL</t>
  </si>
  <si>
    <t>Total Shortfall value (non scaled)</t>
  </si>
  <si>
    <t>Total</t>
  </si>
  <si>
    <t>Number of burst mains</t>
  </si>
  <si>
    <t>DG3 unplanned interruption to supply exceeding 12 hours</t>
  </si>
  <si>
    <t>Shortfall Applied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</si>
  <si>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</si>
  <si>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</si>
  <si>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</si>
  <si>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Distribution index TIM</t>
  </si>
  <si>
    <t>No shortfall to be applied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</si>
  <si>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</si>
  <si>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</si>
  <si>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</si>
  <si>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</si>
  <si>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Enforcement actions considered for microbiological standards</t>
  </si>
  <si>
    <t>Unplanned non-infrastructure maintenance</t>
  </si>
  <si>
    <t>Undertaken by:</t>
  </si>
  <si>
    <t>Date:</t>
  </si>
  <si>
    <t>Ambrat Virwani</t>
  </si>
  <si>
    <t>Checked by</t>
  </si>
  <si>
    <t>Salim Lorgat</t>
  </si>
  <si>
    <t>Signed off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</si>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</sst>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2" applyFill="1"/>
    <xf numFmtId="0" fontId="1" fillId="0" borderId="0" xfId="2" applyFont="1" applyFill="1"/>
    <xf numFmtId="164" fontId="1" fillId="0" borderId="0" xfId="3" applyNumberFormat="1" applyFont="1" applyFill="1" applyBorder="1"/>
    <xf numFmtId="164" fontId="1" fillId="0" borderId="0" xfId="2" applyNumberFormat="1" applyFont="1" applyFill="1"/>
    <xf numFmtId="164" fontId="1" fillId="0" borderId="0" xfId="2" applyNumberFormat="1" applyFill="1"/>
    <xf numFmtId="164" fontId="1" fillId="0" borderId="0" xfId="2" applyNumberFormat="1" applyFont="1" applyFill="1" applyBorder="1"/>
    <xf numFmtId="0" fontId="1" fillId="0" borderId="0" xfId="2" applyFill="1" applyBorder="1"/>
    <xf numFmtId="0" fontId="2" fillId="2" borderId="1" xfId="2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1" fillId="2" borderId="0" xfId="2" applyFill="1" applyBorder="1"/>
    <xf numFmtId="0" fontId="1" fillId="2" borderId="0" xfId="2" applyFill="1"/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4" fillId="0" borderId="11" xfId="3" applyFont="1" applyFill="1" applyBorder="1" applyAlignment="1">
      <alignment wrapText="1"/>
    </xf>
    <xf numFmtId="0" fontId="4" fillId="0" borderId="11" xfId="3" applyFont="1" applyFill="1" applyBorder="1"/>
    <xf numFmtId="0" fontId="5" fillId="0" borderId="0" xfId="2" applyFont="1" applyFill="1" applyBorder="1" applyAlignment="1">
      <alignment wrapText="1"/>
    </xf>
    <xf numFmtId="165" fontId="1" fillId="0" borderId="11" xfId="1" applyNumberFormat="1" applyFont="1" applyFill="1" applyBorder="1"/>
    <xf numFmtId="0" fontId="6" fillId="0" borderId="0" xfId="2" applyFont="1" applyFill="1"/>
    <xf numFmtId="0" fontId="6" fillId="0" borderId="0" xfId="3" applyFont="1" applyFill="1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center" vertical="top" wrapText="1"/>
    </xf>
    <xf numFmtId="0" fontId="1" fillId="0" borderId="20" xfId="2" applyFont="1" applyFill="1" applyBorder="1"/>
    <xf numFmtId="0" fontId="4" fillId="0" borderId="21" xfId="3" applyFont="1" applyFill="1" applyBorder="1" applyAlignment="1">
      <alignment wrapText="1"/>
    </xf>
    <xf numFmtId="0" fontId="4" fillId="0" borderId="21" xfId="3" applyFont="1" applyFill="1" applyBorder="1"/>
    <xf numFmtId="0" fontId="4" fillId="0" borderId="22" xfId="3" applyFont="1" applyFill="1" applyBorder="1"/>
    <xf numFmtId="0" fontId="4" fillId="0" borderId="0" xfId="3" applyFont="1" applyFill="1" applyBorder="1"/>
    <xf numFmtId="0" fontId="6" fillId="0" borderId="26" xfId="3" applyFont="1" applyFill="1" applyBorder="1"/>
    <xf numFmtId="0" fontId="6" fillId="0" borderId="11" xfId="3" applyFont="1" applyFill="1" applyBorder="1"/>
    <xf numFmtId="0" fontId="6" fillId="0" borderId="11" xfId="3" applyFont="1" applyFill="1" applyBorder="1" applyAlignment="1">
      <alignment wrapText="1"/>
    </xf>
    <xf numFmtId="0" fontId="6" fillId="0" borderId="27" xfId="3" applyFont="1" applyFill="1" applyBorder="1"/>
    <xf numFmtId="164" fontId="1" fillId="0" borderId="26" xfId="2" applyNumberFormat="1" applyFont="1" applyFill="1" applyBorder="1" applyAlignment="1">
      <alignment wrapText="1"/>
    </xf>
    <xf numFmtId="164" fontId="1" fillId="0" borderId="11" xfId="2" applyNumberFormat="1" applyFont="1" applyFill="1" applyBorder="1"/>
    <xf numFmtId="0" fontId="4" fillId="0" borderId="20" xfId="3" applyFont="1" applyFill="1" applyBorder="1" applyAlignment="1">
      <alignment wrapText="1"/>
    </xf>
    <xf numFmtId="0" fontId="7" fillId="0" borderId="26" xfId="2" applyFont="1" applyFill="1" applyBorder="1" applyAlignment="1">
      <alignment wrapText="1"/>
    </xf>
    <xf numFmtId="1" fontId="1" fillId="0" borderId="11" xfId="2" applyNumberFormat="1" applyFont="1" applyFill="1" applyBorder="1"/>
    <xf numFmtId="1" fontId="1" fillId="0" borderId="27" xfId="2" applyNumberFormat="1" applyFont="1" applyFill="1" applyBorder="1"/>
    <xf numFmtId="164" fontId="1" fillId="0" borderId="26" xfId="3" applyNumberFormat="1" applyFont="1" applyFill="1" applyBorder="1"/>
    <xf numFmtId="164" fontId="1" fillId="0" borderId="11" xfId="3" applyNumberFormat="1" applyFont="1" applyFill="1" applyBorder="1"/>
    <xf numFmtId="164" fontId="1" fillId="0" borderId="27" xfId="3" applyNumberFormat="1" applyFont="1" applyFill="1" applyBorder="1"/>
    <xf numFmtId="2" fontId="1" fillId="0" borderId="26" xfId="3" applyNumberFormat="1" applyFont="1" applyFill="1" applyBorder="1"/>
    <xf numFmtId="2" fontId="1" fillId="0" borderId="11" xfId="3" applyNumberFormat="1" applyFont="1" applyFill="1" applyBorder="1"/>
    <xf numFmtId="2" fontId="1" fillId="0" borderId="27" xfId="3" applyNumberFormat="1" applyFont="1" applyFill="1" applyBorder="1"/>
    <xf numFmtId="164" fontId="8" fillId="0" borderId="26" xfId="3" applyNumberFormat="1" applyFont="1" applyFill="1" applyBorder="1"/>
    <xf numFmtId="164" fontId="8" fillId="0" borderId="11" xfId="3" applyNumberFormat="1" applyFont="1" applyFill="1" applyBorder="1"/>
    <xf numFmtId="164" fontId="1" fillId="0" borderId="27" xfId="2" applyNumberFormat="1" applyFont="1" applyFill="1" applyBorder="1"/>
    <xf numFmtId="164" fontId="8" fillId="0" borderId="28" xfId="3" applyNumberFormat="1" applyFont="1" applyFill="1" applyBorder="1"/>
    <xf numFmtId="164" fontId="1" fillId="0" borderId="26" xfId="2" applyNumberFormat="1" applyFill="1" applyBorder="1"/>
    <xf numFmtId="164" fontId="1" fillId="0" borderId="11" xfId="2" applyNumberFormat="1" applyFill="1" applyBorder="1"/>
    <xf numFmtId="164" fontId="1" fillId="0" borderId="27" xfId="2" applyNumberFormat="1" applyFill="1" applyBorder="1"/>
    <xf numFmtId="164" fontId="9" fillId="0" borderId="11" xfId="3" applyNumberFormat="1" applyFont="1" applyFill="1" applyBorder="1"/>
    <xf numFmtId="164" fontId="6" fillId="0" borderId="0" xfId="2" applyNumberFormat="1" applyFont="1" applyFill="1" applyBorder="1"/>
    <xf numFmtId="164" fontId="1" fillId="0" borderId="28" xfId="2" applyNumberFormat="1" applyFill="1" applyBorder="1"/>
    <xf numFmtId="0" fontId="10" fillId="0" borderId="0" xfId="2" applyFont="1" applyFill="1"/>
    <xf numFmtId="2" fontId="1" fillId="0" borderId="11" xfId="2" applyNumberFormat="1" applyFont="1" applyFill="1" applyBorder="1"/>
    <xf numFmtId="2" fontId="1" fillId="0" borderId="27" xfId="2" applyNumberFormat="1" applyFont="1" applyFill="1" applyBorder="1"/>
    <xf numFmtId="164" fontId="9" fillId="0" borderId="28" xfId="3" applyNumberFormat="1" applyFont="1" applyFill="1" applyBorder="1"/>
    <xf numFmtId="166" fontId="1" fillId="0" borderId="26" xfId="2" applyNumberFormat="1" applyFill="1" applyBorder="1"/>
    <xf numFmtId="166" fontId="1" fillId="0" borderId="11" xfId="2" applyNumberFormat="1" applyFill="1" applyBorder="1"/>
    <xf numFmtId="166" fontId="1" fillId="0" borderId="27" xfId="2" applyNumberFormat="1" applyFont="1" applyFill="1" applyBorder="1"/>
    <xf numFmtId="166" fontId="1" fillId="0" borderId="0" xfId="2" applyNumberFormat="1" applyFill="1" applyBorder="1"/>
    <xf numFmtId="166" fontId="1" fillId="0" borderId="27" xfId="2" applyNumberFormat="1" applyFill="1" applyBorder="1"/>
    <xf numFmtId="0" fontId="7" fillId="0" borderId="29" xfId="2" applyFont="1" applyFill="1" applyBorder="1" applyAlignment="1">
      <alignment wrapText="1"/>
    </xf>
    <xf numFmtId="2" fontId="1" fillId="0" borderId="30" xfId="2" applyNumberFormat="1" applyFont="1" applyFill="1" applyBorder="1"/>
    <xf numFmtId="2" fontId="1" fillId="0" borderId="31" xfId="2" applyNumberFormat="1" applyFont="1" applyFill="1" applyBorder="1"/>
    <xf numFmtId="164" fontId="1" fillId="0" borderId="29" xfId="3" applyNumberFormat="1" applyFont="1" applyFill="1" applyBorder="1"/>
    <xf numFmtId="164" fontId="1" fillId="0" borderId="30" xfId="3" applyNumberFormat="1" applyFont="1" applyFill="1" applyBorder="1"/>
    <xf numFmtId="164" fontId="1" fillId="0" borderId="31" xfId="3" applyNumberFormat="1" applyFont="1" applyFill="1" applyBorder="1"/>
    <xf numFmtId="2" fontId="1" fillId="0" borderId="29" xfId="3" applyNumberFormat="1" applyFont="1" applyFill="1" applyBorder="1"/>
    <xf numFmtId="2" fontId="1" fillId="0" borderId="30" xfId="3" applyNumberFormat="1" applyFont="1" applyFill="1" applyBorder="1"/>
    <xf numFmtId="2" fontId="1" fillId="0" borderId="31" xfId="3" applyNumberFormat="1" applyFont="1" applyFill="1" applyBorder="1"/>
    <xf numFmtId="164" fontId="8" fillId="0" borderId="32" xfId="3" applyNumberFormat="1" applyFont="1" applyFill="1" applyBorder="1"/>
    <xf numFmtId="164" fontId="8" fillId="0" borderId="33" xfId="3" applyNumberFormat="1" applyFont="1" applyFill="1" applyBorder="1"/>
    <xf numFmtId="164" fontId="1" fillId="0" borderId="34" xfId="2" applyNumberFormat="1" applyFont="1" applyFill="1" applyBorder="1"/>
    <xf numFmtId="166" fontId="1" fillId="0" borderId="29" xfId="2" applyNumberFormat="1" applyFill="1" applyBorder="1"/>
    <xf numFmtId="166" fontId="1" fillId="0" borderId="30" xfId="2" applyNumberFormat="1" applyFill="1" applyBorder="1"/>
    <xf numFmtId="166" fontId="1" fillId="0" borderId="31" xfId="2" applyNumberFormat="1" applyFill="1" applyBorder="1"/>
    <xf numFmtId="166" fontId="1" fillId="0" borderId="32" xfId="2" applyNumberFormat="1" applyFill="1" applyBorder="1"/>
    <xf numFmtId="166" fontId="1" fillId="0" borderId="33" xfId="2" applyNumberFormat="1" applyFill="1" applyBorder="1"/>
    <xf numFmtId="166" fontId="1" fillId="0" borderId="34" xfId="2" applyNumberFormat="1" applyFill="1" applyBorder="1"/>
    <xf numFmtId="0" fontId="10" fillId="0" borderId="0" xfId="0" applyFont="1" applyFill="1"/>
    <xf numFmtId="164" fontId="1" fillId="0" borderId="35" xfId="2" applyNumberFormat="1" applyFont="1" applyFill="1" applyBorder="1"/>
    <xf numFmtId="164" fontId="1" fillId="0" borderId="36" xfId="2" applyNumberFormat="1" applyFont="1" applyFill="1" applyBorder="1"/>
    <xf numFmtId="164" fontId="1" fillId="0" borderId="37" xfId="2" applyNumberFormat="1" applyFont="1" applyFill="1" applyBorder="1"/>
    <xf numFmtId="164" fontId="1" fillId="0" borderId="35" xfId="2" applyNumberFormat="1" applyFill="1" applyBorder="1"/>
    <xf numFmtId="164" fontId="1" fillId="0" borderId="36" xfId="2" applyNumberFormat="1" applyFill="1" applyBorder="1"/>
    <xf numFmtId="164" fontId="1" fillId="0" borderId="37" xfId="2" applyNumberFormat="1" applyFill="1" applyBorder="1"/>
    <xf numFmtId="164" fontId="1" fillId="0" borderId="0" xfId="2" applyNumberFormat="1" applyFill="1" applyBorder="1"/>
    <xf numFmtId="1" fontId="1" fillId="0" borderId="30" xfId="2" applyNumberFormat="1" applyFont="1" applyFill="1" applyBorder="1"/>
    <xf numFmtId="1" fontId="1" fillId="0" borderId="31" xfId="2" applyNumberFormat="1" applyFont="1" applyFill="1" applyBorder="1"/>
    <xf numFmtId="164" fontId="8" fillId="0" borderId="29" xfId="3" applyNumberFormat="1" applyFont="1" applyFill="1" applyBorder="1"/>
    <xf numFmtId="164" fontId="8" fillId="0" borderId="30" xfId="3" applyNumberFormat="1" applyFont="1" applyFill="1" applyBorder="1"/>
    <xf numFmtId="164" fontId="1" fillId="0" borderId="31" xfId="2" applyNumberFormat="1" applyFont="1" applyFill="1" applyBorder="1"/>
    <xf numFmtId="166" fontId="1" fillId="0" borderId="34" xfId="2" applyNumberFormat="1" applyFont="1" applyFill="1" applyBorder="1"/>
    <xf numFmtId="166" fontId="1" fillId="0" borderId="35" xfId="2" applyNumberFormat="1" applyFill="1" applyBorder="1"/>
    <xf numFmtId="166" fontId="1" fillId="0" borderId="36" xfId="2" applyNumberFormat="1" applyFill="1" applyBorder="1"/>
    <xf numFmtId="166" fontId="1" fillId="0" borderId="37" xfId="2" applyNumberFormat="1" applyFill="1" applyBorder="1"/>
    <xf numFmtId="166" fontId="1" fillId="0" borderId="37" xfId="2" applyNumberFormat="1" applyFont="1" applyFill="1" applyBorder="1"/>
    <xf numFmtId="0" fontId="8" fillId="0" borderId="11" xfId="3" applyFont="1" applyFill="1" applyBorder="1"/>
    <xf numFmtId="0" fontId="1" fillId="0" borderId="11" xfId="0" applyFont="1" applyFill="1" applyBorder="1"/>
    <xf numFmtId="14" fontId="1" fillId="0" borderId="11" xfId="0" applyNumberFormat="1" applyFont="1" applyFill="1" applyBorder="1"/>
    <xf numFmtId="164" fontId="1" fillId="0" borderId="12" xfId="2" applyNumberFormat="1" applyFont="1" applyFill="1" applyBorder="1" applyAlignment="1">
      <alignment horizontal="center"/>
    </xf>
    <xf numFmtId="164" fontId="1" fillId="0" borderId="13" xfId="2" applyNumberFormat="1" applyFont="1" applyFill="1" applyBorder="1" applyAlignment="1">
      <alignment horizontal="center"/>
    </xf>
    <xf numFmtId="164" fontId="1" fillId="0" borderId="14" xfId="2" applyNumberFormat="1" applyFont="1" applyFill="1" applyBorder="1" applyAlignment="1">
      <alignment horizontal="center"/>
    </xf>
    <xf numFmtId="164" fontId="1" fillId="0" borderId="15" xfId="2" applyNumberFormat="1" applyFont="1" applyFill="1" applyBorder="1" applyAlignment="1">
      <alignment horizontal="center"/>
    </xf>
    <xf numFmtId="164" fontId="1" fillId="0" borderId="16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3" fillId="0" borderId="2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" fillId="0" borderId="5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6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/>
    </xf>
    <xf numFmtId="0" fontId="6" fillId="0" borderId="18" xfId="2" applyFont="1" applyFill="1" applyBorder="1" applyAlignment="1">
      <alignment horizontal="left"/>
    </xf>
    <xf numFmtId="0" fontId="6" fillId="0" borderId="19" xfId="2" applyFont="1" applyFill="1" applyBorder="1" applyAlignment="1">
      <alignment horizontal="left"/>
    </xf>
    <xf numFmtId="0" fontId="6" fillId="0" borderId="17" xfId="3" applyFont="1" applyFill="1" applyBorder="1" applyAlignment="1">
      <alignment horizontal="center"/>
    </xf>
    <xf numFmtId="0" fontId="6" fillId="0" borderId="18" xfId="3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 wrapText="1"/>
    </xf>
    <xf numFmtId="0" fontId="6" fillId="0" borderId="4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center" vertical="top" wrapText="1"/>
    </xf>
    <xf numFmtId="0" fontId="6" fillId="0" borderId="24" xfId="3" applyFont="1" applyFill="1" applyBorder="1" applyAlignment="1">
      <alignment horizontal="center" vertical="top" wrapText="1"/>
    </xf>
    <xf numFmtId="0" fontId="6" fillId="0" borderId="25" xfId="3" applyFont="1" applyFill="1" applyBorder="1" applyAlignment="1">
      <alignment horizontal="center" vertical="top" wrapText="1"/>
    </xf>
    <xf numFmtId="0" fontId="6" fillId="0" borderId="8" xfId="3" applyFont="1" applyFill="1" applyBorder="1" applyAlignment="1">
      <alignment horizontal="center" vertical="top" wrapText="1"/>
    </xf>
    <xf numFmtId="0" fontId="6" fillId="0" borderId="9" xfId="3" applyFont="1" applyFill="1" applyBorder="1" applyAlignment="1">
      <alignment horizontal="center" vertical="top" wrapText="1"/>
    </xf>
    <xf numFmtId="0" fontId="6" fillId="0" borderId="10" xfId="3" applyFont="1" applyFill="1" applyBorder="1" applyAlignment="1">
      <alignment horizontal="center" vertical="top" wrapText="1"/>
    </xf>
    <xf numFmtId="0" fontId="1" fillId="0" borderId="20" xfId="2" applyFont="1" applyFill="1" applyBorder="1" applyAlignment="1">
      <alignment horizontal="center"/>
    </xf>
    <xf numFmtId="0" fontId="1" fillId="0" borderId="21" xfId="2" applyFont="1" applyFill="1" applyBorder="1" applyAlignment="1">
      <alignment horizontal="center"/>
    </xf>
    <xf numFmtId="0" fontId="6" fillId="0" borderId="21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 wrapText="1"/>
    </xf>
  </cellXfs>
  <cellStyles count="4">
    <cellStyle name="Bold text" xfId="3"/>
    <cellStyle name="Normal" xfId="0" builtinId="0"/>
    <cellStyle name="Normal 2" xfId="2"/>
    <cellStyle name="Percent" xfId="1" builtinId="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W39"/>
  <sheetViews>
    <sheetView tabSelected="1" zoomScale="55" zoomScaleNormal="55" zoomScalePageLayoutView="150" workbookViewId="0">
      <selection sqref="A1:I1"/>
    </sheetView>
  </sheetViews>
  <sheetFormatPr defaultColWidth="8.88671875" defaultRowHeight="13.2" x14ac:dyDescent="0.25"/>
  <cols>
    <col min="1" max="1" width="29.5546875" style="1" bestFit="1" customWidth="1"/>
    <col min="2" max="2" width="19.109375" style="1" bestFit="1" customWidth="1"/>
    <col min="3" max="4" width="10.44140625" style="1" customWidth="1"/>
    <col min="5" max="5" width="20.44140625" style="1" customWidth="1"/>
    <col min="6" max="6" width="11.6640625" style="1" customWidth="1"/>
    <col min="7" max="7" width="11.5546875" style="1" customWidth="1"/>
    <col min="8" max="8" width="1.6640625" style="1" customWidth="1"/>
    <col min="9" max="9" width="17" style="1" customWidth="1"/>
    <col min="10" max="10" width="11" style="1" customWidth="1"/>
    <col min="11" max="11" width="10.33203125" style="1" customWidth="1"/>
    <col min="12" max="13" width="8.88671875" style="1"/>
    <col min="14" max="14" width="1.6640625" style="1" customWidth="1"/>
    <col min="15" max="15" width="8.88671875" style="1"/>
    <col min="16" max="17" width="12.5546875" style="1" bestFit="1" customWidth="1"/>
    <col min="18" max="18" width="12.88671875" style="1" customWidth="1"/>
    <col min="19" max="19" width="1.6640625" style="1" customWidth="1"/>
    <col min="20" max="23" width="8.88671875" style="1"/>
    <col min="24" max="24" width="10.109375" style="1" customWidth="1"/>
    <col min="25" max="25" width="1.5546875" style="1" customWidth="1"/>
    <col min="26" max="28" width="8.88671875" style="1"/>
    <col min="29" max="29" width="12.88671875" style="1" customWidth="1"/>
    <col min="30" max="30" width="15.88671875" style="1" customWidth="1"/>
    <col min="31" max="31" width="1.6640625" style="1" customWidth="1"/>
    <col min="32" max="36" width="8.88671875" style="1"/>
    <col min="37" max="37" width="1.5546875" style="1" customWidth="1"/>
    <col min="38" max="42" width="8.88671875" style="1"/>
    <col min="43" max="43" width="1.6640625" style="1" customWidth="1"/>
    <col min="44" max="16384" width="8.88671875" style="1"/>
  </cols>
  <sheetData>
    <row r="1" spans="1:49" ht="15.6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3" spans="1:49" x14ac:dyDescent="0.25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4"/>
      <c r="Z3" s="3"/>
      <c r="AA3" s="3"/>
      <c r="AB3" s="3"/>
      <c r="AC3" s="3"/>
      <c r="AD3" s="3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9" ht="16.2" thickBot="1" x14ac:dyDescent="0.3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11"/>
      <c r="AS4" s="11"/>
      <c r="AT4" s="11"/>
      <c r="AU4" s="11"/>
      <c r="AV4" s="11"/>
    </row>
    <row r="5" spans="1:49" ht="13.5" customHeight="1" x14ac:dyDescent="0.25">
      <c r="A5" s="107" t="s">
        <v>2</v>
      </c>
      <c r="B5" s="108"/>
      <c r="C5" s="108"/>
      <c r="D5" s="109"/>
      <c r="E5" s="107" t="s">
        <v>3</v>
      </c>
      <c r="F5" s="108"/>
      <c r="G5" s="10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113" t="s">
        <v>4</v>
      </c>
      <c r="AS5" s="114"/>
      <c r="AT5" s="114"/>
      <c r="AU5" s="115"/>
    </row>
    <row r="6" spans="1:49" ht="39" customHeight="1" x14ac:dyDescent="0.25">
      <c r="A6" s="110"/>
      <c r="B6" s="111"/>
      <c r="C6" s="111"/>
      <c r="D6" s="112"/>
      <c r="E6" s="110"/>
      <c r="F6" s="111"/>
      <c r="G6" s="112"/>
      <c r="H6" s="2"/>
      <c r="I6" s="2"/>
      <c r="J6" s="116"/>
      <c r="K6" s="117"/>
      <c r="L6" s="12"/>
      <c r="M6" s="12"/>
      <c r="N6" s="12"/>
      <c r="O6" s="13"/>
      <c r="P6" s="13"/>
      <c r="Q6" s="12"/>
      <c r="R6" s="1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R6" s="14" t="s">
        <v>5</v>
      </c>
      <c r="AS6" s="15" t="s">
        <v>6</v>
      </c>
      <c r="AT6" s="15" t="s">
        <v>7</v>
      </c>
      <c r="AU6" s="15" t="s">
        <v>8</v>
      </c>
    </row>
    <row r="7" spans="1:49" ht="13.8" thickBot="1" x14ac:dyDescent="0.3">
      <c r="A7" s="101">
        <v>101.867</v>
      </c>
      <c r="B7" s="102"/>
      <c r="C7" s="102"/>
      <c r="D7" s="103"/>
      <c r="E7" s="104">
        <f>A7*0.5</f>
        <v>50.933500000000002</v>
      </c>
      <c r="F7" s="102"/>
      <c r="G7" s="105"/>
      <c r="H7" s="2"/>
      <c r="I7" s="2"/>
      <c r="J7" s="16"/>
      <c r="K7" s="16"/>
      <c r="L7" s="12"/>
      <c r="M7" s="12"/>
      <c r="N7" s="12"/>
      <c r="O7" s="7"/>
      <c r="P7" s="6"/>
      <c r="Q7" s="12"/>
      <c r="R7" s="1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R7" s="17">
        <v>7.2895888000000797E-3</v>
      </c>
      <c r="AS7" s="17">
        <v>1.12604304448001E-2</v>
      </c>
      <c r="AT7" s="17">
        <v>1.52153887230209E-2</v>
      </c>
      <c r="AU7" s="17">
        <v>1.91545271681288E-2</v>
      </c>
      <c r="AV7" s="1" t="s">
        <v>9</v>
      </c>
    </row>
    <row r="8" spans="1:49" ht="13.8" thickBot="1" x14ac:dyDescent="0.3">
      <c r="A8" s="18"/>
      <c r="B8" s="2"/>
      <c r="C8" s="2"/>
      <c r="D8" s="2"/>
      <c r="E8" s="2"/>
      <c r="F8" s="2"/>
      <c r="G8" s="2"/>
      <c r="H8" s="2"/>
      <c r="I8" s="19"/>
      <c r="J8" s="2"/>
      <c r="K8" s="2"/>
      <c r="L8" s="2"/>
      <c r="M8" s="2"/>
      <c r="N8" s="2"/>
      <c r="O8" s="118"/>
      <c r="P8" s="118"/>
      <c r="Q8" s="118"/>
      <c r="R8" s="118"/>
      <c r="S8" s="2"/>
      <c r="T8" s="119"/>
      <c r="U8" s="119"/>
      <c r="V8" s="119"/>
      <c r="W8" s="119"/>
      <c r="X8" s="119"/>
      <c r="Y8" s="20"/>
      <c r="Z8" s="20"/>
      <c r="AA8" s="20"/>
      <c r="AB8" s="20"/>
      <c r="AC8" s="20"/>
      <c r="AD8" s="20"/>
    </row>
    <row r="9" spans="1:49" ht="55.5" customHeight="1" thickBot="1" x14ac:dyDescent="0.3">
      <c r="A9" s="120" t="s">
        <v>10</v>
      </c>
      <c r="B9" s="121"/>
      <c r="C9" s="121"/>
      <c r="D9" s="121"/>
      <c r="E9" s="121"/>
      <c r="F9" s="121"/>
      <c r="G9" s="122"/>
      <c r="H9" s="2"/>
      <c r="I9" s="123" t="s">
        <v>11</v>
      </c>
      <c r="J9" s="124"/>
      <c r="K9" s="124"/>
      <c r="L9" s="124"/>
      <c r="M9" s="125"/>
      <c r="N9" s="2"/>
      <c r="O9" s="126" t="s">
        <v>12</v>
      </c>
      <c r="P9" s="127"/>
      <c r="Q9" s="127"/>
      <c r="R9" s="128"/>
      <c r="S9" s="2"/>
      <c r="T9" s="126" t="s">
        <v>13</v>
      </c>
      <c r="U9" s="127"/>
      <c r="V9" s="127"/>
      <c r="W9" s="127"/>
      <c r="X9" s="128"/>
      <c r="Y9" s="2"/>
      <c r="Z9" s="126" t="s">
        <v>14</v>
      </c>
      <c r="AA9" s="127"/>
      <c r="AB9" s="127"/>
      <c r="AC9" s="127"/>
      <c r="AD9" s="128"/>
      <c r="AF9" s="126" t="s">
        <v>15</v>
      </c>
      <c r="AG9" s="127"/>
      <c r="AH9" s="127"/>
      <c r="AI9" s="127"/>
      <c r="AJ9" s="128"/>
      <c r="AK9" s="21"/>
      <c r="AL9" s="126" t="s">
        <v>16</v>
      </c>
      <c r="AM9" s="127"/>
      <c r="AN9" s="127"/>
      <c r="AO9" s="127"/>
      <c r="AP9" s="128"/>
      <c r="AQ9" s="21"/>
      <c r="AR9" s="126" t="s">
        <v>17</v>
      </c>
      <c r="AS9" s="127"/>
      <c r="AT9" s="127"/>
      <c r="AU9" s="127"/>
      <c r="AV9" s="128"/>
    </row>
    <row r="10" spans="1:49" ht="13.8" thickBot="1" x14ac:dyDescent="0.3">
      <c r="A10" s="135"/>
      <c r="B10" s="136"/>
      <c r="C10" s="136"/>
      <c r="D10" s="137" t="s">
        <v>18</v>
      </c>
      <c r="E10" s="137"/>
      <c r="F10" s="137"/>
      <c r="G10" s="138"/>
      <c r="H10" s="12"/>
      <c r="I10" s="22"/>
      <c r="J10" s="23" t="s">
        <v>5</v>
      </c>
      <c r="K10" s="24" t="s">
        <v>6</v>
      </c>
      <c r="L10" s="24" t="s">
        <v>7</v>
      </c>
      <c r="M10" s="25" t="s">
        <v>8</v>
      </c>
      <c r="N10" s="12"/>
      <c r="O10" s="129"/>
      <c r="P10" s="130"/>
      <c r="Q10" s="130"/>
      <c r="R10" s="131"/>
      <c r="S10" s="12"/>
      <c r="T10" s="129"/>
      <c r="U10" s="130"/>
      <c r="V10" s="130"/>
      <c r="W10" s="130"/>
      <c r="X10" s="131"/>
      <c r="Y10" s="26"/>
      <c r="Z10" s="132"/>
      <c r="AA10" s="133"/>
      <c r="AB10" s="133"/>
      <c r="AC10" s="133"/>
      <c r="AD10" s="134"/>
      <c r="AF10" s="132"/>
      <c r="AG10" s="133"/>
      <c r="AH10" s="133"/>
      <c r="AI10" s="133"/>
      <c r="AJ10" s="134"/>
      <c r="AK10" s="26"/>
      <c r="AL10" s="129"/>
      <c r="AM10" s="130"/>
      <c r="AN10" s="130"/>
      <c r="AO10" s="130"/>
      <c r="AP10" s="131"/>
      <c r="AQ10" s="26"/>
      <c r="AR10" s="129"/>
      <c r="AS10" s="130"/>
      <c r="AT10" s="130"/>
      <c r="AU10" s="130"/>
      <c r="AV10" s="131"/>
    </row>
    <row r="11" spans="1:49" ht="26.4" x14ac:dyDescent="0.25">
      <c r="A11" s="27" t="s">
        <v>19</v>
      </c>
      <c r="B11" s="28" t="s">
        <v>20</v>
      </c>
      <c r="C11" s="28" t="s">
        <v>21</v>
      </c>
      <c r="D11" s="29" t="s">
        <v>5</v>
      </c>
      <c r="E11" s="28" t="s">
        <v>6</v>
      </c>
      <c r="F11" s="28" t="s">
        <v>7</v>
      </c>
      <c r="G11" s="30" t="s">
        <v>8</v>
      </c>
      <c r="H11" s="12"/>
      <c r="I11" s="31" t="s">
        <v>22</v>
      </c>
      <c r="J11" s="32">
        <f>$E$7/4</f>
        <v>12.733375000000001</v>
      </c>
      <c r="K11" s="32">
        <f t="shared" ref="K11:M11" si="0">$E$7/4</f>
        <v>12.733375000000001</v>
      </c>
      <c r="L11" s="32">
        <f t="shared" si="0"/>
        <v>12.733375000000001</v>
      </c>
      <c r="M11" s="32">
        <f t="shared" si="0"/>
        <v>12.733375000000001</v>
      </c>
      <c r="N11" s="12"/>
      <c r="O11" s="33" t="s">
        <v>5</v>
      </c>
      <c r="P11" s="24" t="s">
        <v>6</v>
      </c>
      <c r="Q11" s="24" t="s">
        <v>7</v>
      </c>
      <c r="R11" s="25" t="s">
        <v>8</v>
      </c>
      <c r="S11" s="12"/>
      <c r="T11" s="33" t="s">
        <v>5</v>
      </c>
      <c r="U11" s="24" t="s">
        <v>6</v>
      </c>
      <c r="V11" s="24" t="s">
        <v>7</v>
      </c>
      <c r="W11" s="24" t="s">
        <v>8</v>
      </c>
      <c r="X11" s="25" t="s">
        <v>23</v>
      </c>
      <c r="Y11" s="12"/>
      <c r="Z11" s="33" t="s">
        <v>5</v>
      </c>
      <c r="AA11" s="24" t="s">
        <v>6</v>
      </c>
      <c r="AB11" s="24" t="s">
        <v>7</v>
      </c>
      <c r="AC11" s="24" t="s">
        <v>8</v>
      </c>
      <c r="AD11" s="25" t="s">
        <v>23</v>
      </c>
      <c r="AF11" s="33" t="s">
        <v>5</v>
      </c>
      <c r="AG11" s="24" t="s">
        <v>6</v>
      </c>
      <c r="AH11" s="24" t="s">
        <v>7</v>
      </c>
      <c r="AI11" s="24" t="s">
        <v>8</v>
      </c>
      <c r="AJ11" s="25" t="s">
        <v>23</v>
      </c>
      <c r="AK11" s="12"/>
      <c r="AL11" s="33" t="s">
        <v>5</v>
      </c>
      <c r="AM11" s="24" t="s">
        <v>6</v>
      </c>
      <c r="AN11" s="24" t="s">
        <v>7</v>
      </c>
      <c r="AO11" s="24" t="s">
        <v>8</v>
      </c>
      <c r="AP11" s="25" t="s">
        <v>23</v>
      </c>
      <c r="AQ11" s="12"/>
      <c r="AR11" s="33" t="s">
        <v>5</v>
      </c>
      <c r="AS11" s="24" t="s">
        <v>6</v>
      </c>
      <c r="AT11" s="24" t="s">
        <v>7</v>
      </c>
      <c r="AU11" s="24" t="s">
        <v>8</v>
      </c>
      <c r="AV11" s="25" t="s">
        <v>23</v>
      </c>
    </row>
    <row r="12" spans="1:49" x14ac:dyDescent="0.25">
      <c r="A12" s="34" t="s">
        <v>24</v>
      </c>
      <c r="B12" s="35">
        <v>950</v>
      </c>
      <c r="C12" s="35">
        <v>1166</v>
      </c>
      <c r="D12" s="35">
        <v>877</v>
      </c>
      <c r="E12" s="35">
        <v>818</v>
      </c>
      <c r="F12" s="35">
        <v>880</v>
      </c>
      <c r="G12" s="36">
        <v>977</v>
      </c>
      <c r="H12" s="12"/>
      <c r="I12" s="37">
        <f>$E$7/6</f>
        <v>8.4889166666666664</v>
      </c>
      <c r="J12" s="38">
        <f>J$11/6</f>
        <v>2.1222291666666666</v>
      </c>
      <c r="K12" s="38">
        <f t="shared" ref="K12:M17" si="1">K$11/6</f>
        <v>2.1222291666666666</v>
      </c>
      <c r="L12" s="38">
        <f t="shared" si="1"/>
        <v>2.1222291666666666</v>
      </c>
      <c r="M12" s="39">
        <f t="shared" si="1"/>
        <v>2.1222291666666666</v>
      </c>
      <c r="N12" s="12"/>
      <c r="O12" s="40">
        <f>((D12-$C12)/($C12-$B12))</f>
        <v>-1.337962962962963</v>
      </c>
      <c r="P12" s="41">
        <f>((E12-$C12)/($C12-$B12))</f>
        <v>-1.6111111111111112</v>
      </c>
      <c r="Q12" s="41">
        <f>((F12-$C12)/($C12-$B12))</f>
        <v>-1.3240740740740742</v>
      </c>
      <c r="R12" s="42">
        <f>((G12-$C12)/($C12-$B12))</f>
        <v>-0.875</v>
      </c>
      <c r="S12" s="12"/>
      <c r="T12" s="43">
        <f>J12*O12</f>
        <v>-2.8394640239197533</v>
      </c>
      <c r="U12" s="44">
        <f>K12*P12</f>
        <v>-3.4191469907407406</v>
      </c>
      <c r="V12" s="44">
        <f>L12*Q12</f>
        <v>-2.8099886188271608</v>
      </c>
      <c r="W12" s="44">
        <f>M12*R12</f>
        <v>-1.8569505208333332</v>
      </c>
      <c r="X12" s="45">
        <f>SUMIF(T12:W12,"&gt;0")</f>
        <v>0</v>
      </c>
      <c r="Y12" s="6"/>
      <c r="Z12" s="46">
        <f>IF(T12&gt;0,T12,0)</f>
        <v>0</v>
      </c>
      <c r="AA12" s="44">
        <f t="shared" ref="Z12:AC17" si="2">IF(U12&gt;0,U12,0)</f>
        <v>0</v>
      </c>
      <c r="AB12" s="44">
        <f t="shared" si="2"/>
        <v>0</v>
      </c>
      <c r="AC12" s="44">
        <f t="shared" si="2"/>
        <v>0</v>
      </c>
      <c r="AD12" s="45">
        <f>SUMIF(Z12:AC12,"&gt;0")</f>
        <v>0</v>
      </c>
      <c r="AE12" s="5"/>
      <c r="AF12" s="47"/>
      <c r="AG12" s="48"/>
      <c r="AH12" s="48"/>
      <c r="AI12" s="48"/>
      <c r="AJ12" s="49"/>
      <c r="AK12" s="7"/>
      <c r="AL12" s="47"/>
      <c r="AM12" s="48"/>
      <c r="AN12" s="48"/>
      <c r="AO12" s="48"/>
      <c r="AP12" s="49"/>
      <c r="AQ12" s="7"/>
      <c r="AR12" s="47"/>
      <c r="AS12" s="48"/>
      <c r="AT12" s="48"/>
      <c r="AU12" s="48"/>
      <c r="AV12" s="49"/>
    </row>
    <row r="13" spans="1:49" ht="26.4" x14ac:dyDescent="0.25">
      <c r="A13" s="34" t="s">
        <v>25</v>
      </c>
      <c r="B13" s="35">
        <v>75</v>
      </c>
      <c r="C13" s="35">
        <v>150</v>
      </c>
      <c r="D13" s="35">
        <v>194</v>
      </c>
      <c r="E13" s="35">
        <v>145</v>
      </c>
      <c r="F13" s="35">
        <v>860</v>
      </c>
      <c r="G13" s="36">
        <v>41331</v>
      </c>
      <c r="H13" s="12"/>
      <c r="I13" s="37">
        <f t="shared" ref="I13:I17" si="3">$E$7/6</f>
        <v>8.4889166666666664</v>
      </c>
      <c r="J13" s="38">
        <f t="shared" ref="J13:J17" si="4">J$11/6</f>
        <v>2.1222291666666666</v>
      </c>
      <c r="K13" s="38">
        <f t="shared" si="1"/>
        <v>2.1222291666666666</v>
      </c>
      <c r="L13" s="38">
        <f t="shared" si="1"/>
        <v>2.1222291666666666</v>
      </c>
      <c r="M13" s="39">
        <f t="shared" si="1"/>
        <v>2.1222291666666666</v>
      </c>
      <c r="N13" s="12"/>
      <c r="O13" s="40">
        <f t="shared" ref="O13:R17" si="5">((D13-$C13)/($C13-$B13))</f>
        <v>0.58666666666666667</v>
      </c>
      <c r="P13" s="41">
        <f>((E13-$C13)/($C13-$B13))</f>
        <v>-6.6666666666666666E-2</v>
      </c>
      <c r="Q13" s="41">
        <f t="shared" si="5"/>
        <v>9.4666666666666668</v>
      </c>
      <c r="R13" s="42">
        <f>((G13-$C13)/($C13-$B13))</f>
        <v>549.08000000000004</v>
      </c>
      <c r="S13" s="12"/>
      <c r="T13" s="43">
        <f t="shared" ref="T13:W17" si="6">J13*O13</f>
        <v>1.245041111111111</v>
      </c>
      <c r="U13" s="44">
        <f t="shared" si="6"/>
        <v>-0.14148194444444445</v>
      </c>
      <c r="V13" s="44">
        <f t="shared" si="6"/>
        <v>20.09043611111111</v>
      </c>
      <c r="W13" s="44">
        <f t="shared" si="6"/>
        <v>1165.2735908333334</v>
      </c>
      <c r="X13" s="45">
        <f>SUMIF(T13:W13,"&gt;0")</f>
        <v>1186.6090680555556</v>
      </c>
      <c r="Y13" s="6"/>
      <c r="Z13" s="46">
        <f>IF(T13&gt;0,T13,0)</f>
        <v>1.245041111111111</v>
      </c>
      <c r="AA13" s="44">
        <f t="shared" si="2"/>
        <v>0</v>
      </c>
      <c r="AB13" s="50">
        <f>L13*1</f>
        <v>2.1222291666666666</v>
      </c>
      <c r="AC13" s="50">
        <f>M13*1</f>
        <v>2.1222291666666666</v>
      </c>
      <c r="AD13" s="45">
        <f t="shared" ref="AD13:AD17" si="7">SUMIF(Z13:AC13,"&gt;0")</f>
        <v>5.4894994444444443</v>
      </c>
      <c r="AE13" s="5"/>
      <c r="AF13" s="47">
        <f>IF(Z13&gt;0,Z13,0)</f>
        <v>1.245041111111111</v>
      </c>
      <c r="AG13" s="48">
        <f t="shared" ref="AG13:AI13" si="8">IF(AA13&gt;0,AA13,0)</f>
        <v>0</v>
      </c>
      <c r="AH13" s="48">
        <f t="shared" si="8"/>
        <v>2.1222291666666666</v>
      </c>
      <c r="AI13" s="48">
        <f t="shared" si="8"/>
        <v>2.1222291666666666</v>
      </c>
      <c r="AJ13" s="45">
        <f t="shared" ref="AJ13" si="9">SUM(AF13:AI13)</f>
        <v>5.4894994444444443</v>
      </c>
      <c r="AK13" s="51"/>
      <c r="AL13" s="52">
        <f>AF13*0.75</f>
        <v>0.93378083333333328</v>
      </c>
      <c r="AM13" s="48">
        <f t="shared" ref="AM13:AO13" si="10">AG13*0.75</f>
        <v>0</v>
      </c>
      <c r="AN13" s="48">
        <f t="shared" si="10"/>
        <v>1.5916718749999998</v>
      </c>
      <c r="AO13" s="48">
        <f t="shared" si="10"/>
        <v>1.5916718749999998</v>
      </c>
      <c r="AP13" s="45">
        <f>SUM(AL13:AO13)</f>
        <v>4.1171245833333323</v>
      </c>
      <c r="AQ13" s="5"/>
      <c r="AR13" s="52">
        <f>AL13*(1-AR7)</f>
        <v>0.92697395502901192</v>
      </c>
      <c r="AS13" s="48">
        <f>AM13*(1-AS7)</f>
        <v>0</v>
      </c>
      <c r="AT13" s="48">
        <f>AN13*(1-AT7)</f>
        <v>1.5674539687023754</v>
      </c>
      <c r="AU13" s="48">
        <f>AO13*(1-AU7)</f>
        <v>1.5611841528275658</v>
      </c>
      <c r="AV13" s="45">
        <f>SUM(AR13:AU13)</f>
        <v>4.0556120765589529</v>
      </c>
      <c r="AW13" s="53" t="s">
        <v>26</v>
      </c>
    </row>
    <row r="14" spans="1:49" ht="26.4" x14ac:dyDescent="0.25">
      <c r="A14" s="34" t="s">
        <v>27</v>
      </c>
      <c r="B14" s="54">
        <v>0.25</v>
      </c>
      <c r="C14" s="54">
        <v>0.49</v>
      </c>
      <c r="D14" s="54">
        <v>1.1200000000000001</v>
      </c>
      <c r="E14" s="54">
        <v>0.19</v>
      </c>
      <c r="F14" s="54">
        <v>0.56999999999999995</v>
      </c>
      <c r="G14" s="55">
        <v>0.64999999999999147</v>
      </c>
      <c r="H14" s="12"/>
      <c r="I14" s="37">
        <f t="shared" si="3"/>
        <v>8.4889166666666664</v>
      </c>
      <c r="J14" s="38">
        <f t="shared" si="4"/>
        <v>2.1222291666666666</v>
      </c>
      <c r="K14" s="38">
        <f t="shared" si="1"/>
        <v>2.1222291666666666</v>
      </c>
      <c r="L14" s="38">
        <f t="shared" si="1"/>
        <v>2.1222291666666666</v>
      </c>
      <c r="M14" s="39">
        <f t="shared" si="1"/>
        <v>2.1222291666666666</v>
      </c>
      <c r="N14" s="12"/>
      <c r="O14" s="40">
        <f>((D14-$C14)/($C14-$B14))</f>
        <v>2.6250000000000004</v>
      </c>
      <c r="P14" s="41">
        <f>((E14-$C14)/($C14-$B14))</f>
        <v>-1.25</v>
      </c>
      <c r="Q14" s="41">
        <f>((F14-$C14)/($C14-$B14))</f>
        <v>0.3333333333333332</v>
      </c>
      <c r="R14" s="42">
        <f t="shared" si="5"/>
        <v>0.66666666666663121</v>
      </c>
      <c r="S14" s="12"/>
      <c r="T14" s="43">
        <f>J14*O14</f>
        <v>5.5708515625000006</v>
      </c>
      <c r="U14" s="44">
        <f>K14*P14</f>
        <v>-2.6527864583333334</v>
      </c>
      <c r="V14" s="44">
        <f t="shared" si="6"/>
        <v>0.70740972222222198</v>
      </c>
      <c r="W14" s="44">
        <f t="shared" si="6"/>
        <v>1.4148194444443691</v>
      </c>
      <c r="X14" s="45">
        <f>SUMIF(T14:W14,"&gt;0")</f>
        <v>7.6930807291665912</v>
      </c>
      <c r="Y14" s="6"/>
      <c r="Z14" s="56">
        <f>J14*1</f>
        <v>2.1222291666666666</v>
      </c>
      <c r="AA14" s="44">
        <f t="shared" si="2"/>
        <v>0</v>
      </c>
      <c r="AB14" s="44">
        <f t="shared" si="2"/>
        <v>0.70740972222222198</v>
      </c>
      <c r="AC14" s="44">
        <f t="shared" si="2"/>
        <v>1.4148194444443691</v>
      </c>
      <c r="AD14" s="45">
        <f t="shared" si="7"/>
        <v>4.2444583333332577</v>
      </c>
      <c r="AE14" s="5"/>
      <c r="AF14" s="57"/>
      <c r="AG14" s="58"/>
      <c r="AH14" s="58"/>
      <c r="AI14" s="58"/>
      <c r="AJ14" s="59"/>
      <c r="AK14" s="60"/>
      <c r="AL14" s="57"/>
      <c r="AM14" s="58"/>
      <c r="AN14" s="58"/>
      <c r="AO14" s="58"/>
      <c r="AP14" s="59"/>
      <c r="AQ14" s="53"/>
      <c r="AR14" s="57"/>
      <c r="AS14" s="58"/>
      <c r="AT14" s="58"/>
      <c r="AU14" s="58"/>
      <c r="AV14" s="61"/>
    </row>
    <row r="15" spans="1:49" ht="26.4" x14ac:dyDescent="0.25">
      <c r="A15" s="34" t="s">
        <v>28</v>
      </c>
      <c r="B15" s="35">
        <v>69</v>
      </c>
      <c r="C15" s="35">
        <v>129</v>
      </c>
      <c r="D15" s="35">
        <v>69</v>
      </c>
      <c r="E15" s="35">
        <v>71</v>
      </c>
      <c r="F15" s="35">
        <v>71</v>
      </c>
      <c r="G15" s="36">
        <v>71</v>
      </c>
      <c r="H15" s="12"/>
      <c r="I15" s="37">
        <f t="shared" si="3"/>
        <v>8.4889166666666664</v>
      </c>
      <c r="J15" s="38">
        <f t="shared" si="4"/>
        <v>2.1222291666666666</v>
      </c>
      <c r="K15" s="38">
        <f t="shared" si="1"/>
        <v>2.1222291666666666</v>
      </c>
      <c r="L15" s="38">
        <f t="shared" si="1"/>
        <v>2.1222291666666666</v>
      </c>
      <c r="M15" s="39">
        <f t="shared" si="1"/>
        <v>2.1222291666666666</v>
      </c>
      <c r="N15" s="12"/>
      <c r="O15" s="40">
        <f t="shared" si="5"/>
        <v>-1</v>
      </c>
      <c r="P15" s="41">
        <f t="shared" si="5"/>
        <v>-0.96666666666666667</v>
      </c>
      <c r="Q15" s="41">
        <f>((F15-$C15)/($C15-$B15))</f>
        <v>-0.96666666666666667</v>
      </c>
      <c r="R15" s="42">
        <f t="shared" si="5"/>
        <v>-0.96666666666666667</v>
      </c>
      <c r="S15" s="12"/>
      <c r="T15" s="43">
        <f>J15*O15</f>
        <v>-2.1222291666666666</v>
      </c>
      <c r="U15" s="44">
        <f t="shared" ref="T15:U17" si="11">K15*P15</f>
        <v>-2.0514881944444445</v>
      </c>
      <c r="V15" s="44">
        <f t="shared" si="6"/>
        <v>-2.0514881944444445</v>
      </c>
      <c r="W15" s="44">
        <f t="shared" si="6"/>
        <v>-2.0514881944444445</v>
      </c>
      <c r="X15" s="45">
        <f t="shared" ref="X15:X17" si="12">SUMIF(T15:W15,"&gt;0")</f>
        <v>0</v>
      </c>
      <c r="Y15" s="6"/>
      <c r="Z15" s="46">
        <f t="shared" si="2"/>
        <v>0</v>
      </c>
      <c r="AA15" s="44">
        <f t="shared" si="2"/>
        <v>0</v>
      </c>
      <c r="AB15" s="44">
        <f t="shared" si="2"/>
        <v>0</v>
      </c>
      <c r="AC15" s="44">
        <f t="shared" si="2"/>
        <v>0</v>
      </c>
      <c r="AD15" s="45">
        <f t="shared" si="7"/>
        <v>0</v>
      </c>
      <c r="AE15" s="5"/>
      <c r="AF15" s="57"/>
      <c r="AG15" s="58"/>
      <c r="AH15" s="58"/>
      <c r="AI15" s="58"/>
      <c r="AJ15" s="61"/>
      <c r="AK15" s="60"/>
      <c r="AL15" s="57"/>
      <c r="AM15" s="58"/>
      <c r="AN15" s="58"/>
      <c r="AO15" s="58"/>
      <c r="AP15" s="61"/>
      <c r="AQ15" s="7"/>
      <c r="AR15" s="57"/>
      <c r="AS15" s="58"/>
      <c r="AT15" s="58"/>
      <c r="AU15" s="58"/>
      <c r="AV15" s="61"/>
    </row>
    <row r="16" spans="1:49" ht="52.8" x14ac:dyDescent="0.25">
      <c r="A16" s="34" t="s">
        <v>29</v>
      </c>
      <c r="B16" s="54">
        <v>1.62</v>
      </c>
      <c r="C16" s="54">
        <v>2</v>
      </c>
      <c r="D16" s="54">
        <v>1.34</v>
      </c>
      <c r="E16" s="54">
        <v>1.02</v>
      </c>
      <c r="F16" s="54">
        <v>1.1599999999999999</v>
      </c>
      <c r="G16" s="55">
        <v>1.26</v>
      </c>
      <c r="H16" s="12"/>
      <c r="I16" s="37">
        <f t="shared" si="3"/>
        <v>8.4889166666666664</v>
      </c>
      <c r="J16" s="38">
        <f t="shared" si="4"/>
        <v>2.1222291666666666</v>
      </c>
      <c r="K16" s="38">
        <f t="shared" si="1"/>
        <v>2.1222291666666666</v>
      </c>
      <c r="L16" s="38">
        <f t="shared" si="1"/>
        <v>2.1222291666666666</v>
      </c>
      <c r="M16" s="39">
        <f t="shared" si="1"/>
        <v>2.1222291666666666</v>
      </c>
      <c r="N16" s="12"/>
      <c r="O16" s="40">
        <f t="shared" si="5"/>
        <v>-1.7368421052631582</v>
      </c>
      <c r="P16" s="41">
        <f>((E16-$C16)/($C16-$B16))</f>
        <v>-2.5789473684210531</v>
      </c>
      <c r="Q16" s="41">
        <f>((F16-$C16)/($C16-$B16))</f>
        <v>-2.2105263157894743</v>
      </c>
      <c r="R16" s="42">
        <f t="shared" si="5"/>
        <v>-1.9473684210526321</v>
      </c>
      <c r="S16" s="12"/>
      <c r="T16" s="43">
        <f>J16*O16</f>
        <v>-3.6859769736842112</v>
      </c>
      <c r="U16" s="44">
        <f t="shared" si="11"/>
        <v>-5.4731173245614047</v>
      </c>
      <c r="V16" s="44">
        <f t="shared" si="6"/>
        <v>-4.6912434210526328</v>
      </c>
      <c r="W16" s="44">
        <f t="shared" si="6"/>
        <v>-4.1327620614035094</v>
      </c>
      <c r="X16" s="45">
        <f>SUMIF(T16:W16,"&gt;0")</f>
        <v>0</v>
      </c>
      <c r="Y16" s="6"/>
      <c r="Z16" s="46">
        <f t="shared" si="2"/>
        <v>0</v>
      </c>
      <c r="AA16" s="44">
        <f t="shared" si="2"/>
        <v>0</v>
      </c>
      <c r="AB16" s="44">
        <f t="shared" si="2"/>
        <v>0</v>
      </c>
      <c r="AC16" s="44">
        <f t="shared" si="2"/>
        <v>0</v>
      </c>
      <c r="AD16" s="45">
        <f t="shared" si="7"/>
        <v>0</v>
      </c>
      <c r="AE16" s="5"/>
      <c r="AF16" s="57"/>
      <c r="AG16" s="58"/>
      <c r="AH16" s="58"/>
      <c r="AI16" s="58"/>
      <c r="AJ16" s="61"/>
      <c r="AK16" s="60"/>
      <c r="AL16" s="57"/>
      <c r="AM16" s="58"/>
      <c r="AN16" s="58"/>
      <c r="AO16" s="58"/>
      <c r="AP16" s="61"/>
      <c r="AQ16" s="7"/>
      <c r="AR16" s="57"/>
      <c r="AS16" s="58"/>
      <c r="AT16" s="58"/>
      <c r="AU16" s="58"/>
      <c r="AV16" s="61"/>
    </row>
    <row r="17" spans="1:49" ht="13.8" thickBot="1" x14ac:dyDescent="0.3">
      <c r="A17" s="62" t="s">
        <v>30</v>
      </c>
      <c r="B17" s="63">
        <v>0.22</v>
      </c>
      <c r="C17" s="63">
        <v>0.34</v>
      </c>
      <c r="D17" s="63">
        <v>0.41</v>
      </c>
      <c r="E17" s="63">
        <v>0.06</v>
      </c>
      <c r="F17" s="63">
        <v>0.21</v>
      </c>
      <c r="G17" s="64">
        <v>0.21999999999999886</v>
      </c>
      <c r="H17" s="12"/>
      <c r="I17" s="65">
        <f t="shared" si="3"/>
        <v>8.4889166666666664</v>
      </c>
      <c r="J17" s="66">
        <f t="shared" si="4"/>
        <v>2.1222291666666666</v>
      </c>
      <c r="K17" s="66">
        <f t="shared" si="1"/>
        <v>2.1222291666666666</v>
      </c>
      <c r="L17" s="66">
        <f t="shared" si="1"/>
        <v>2.1222291666666666</v>
      </c>
      <c r="M17" s="67">
        <f t="shared" si="1"/>
        <v>2.1222291666666666</v>
      </c>
      <c r="N17" s="12"/>
      <c r="O17" s="68">
        <f t="shared" si="5"/>
        <v>0.58333333333333282</v>
      </c>
      <c r="P17" s="69">
        <f>((E17-$C17)/($C17-$B17))</f>
        <v>-2.333333333333333</v>
      </c>
      <c r="Q17" s="69">
        <f t="shared" si="5"/>
        <v>-1.0833333333333335</v>
      </c>
      <c r="R17" s="70">
        <f t="shared" si="5"/>
        <v>-1.0000000000000095</v>
      </c>
      <c r="S17" s="12"/>
      <c r="T17" s="71">
        <f t="shared" si="11"/>
        <v>1.2379670138888879</v>
      </c>
      <c r="U17" s="72">
        <f t="shared" si="11"/>
        <v>-4.951868055555555</v>
      </c>
      <c r="V17" s="72">
        <f t="shared" si="6"/>
        <v>-2.2990815972222225</v>
      </c>
      <c r="W17" s="72">
        <f t="shared" si="6"/>
        <v>-2.122229166666687</v>
      </c>
      <c r="X17" s="73">
        <f t="shared" si="12"/>
        <v>1.2379670138888879</v>
      </c>
      <c r="Y17" s="6"/>
      <c r="Z17" s="46">
        <f t="shared" si="2"/>
        <v>1.2379670138888879</v>
      </c>
      <c r="AA17" s="72">
        <f t="shared" si="2"/>
        <v>0</v>
      </c>
      <c r="AB17" s="72">
        <f t="shared" si="2"/>
        <v>0</v>
      </c>
      <c r="AC17" s="72">
        <f t="shared" si="2"/>
        <v>0</v>
      </c>
      <c r="AD17" s="45">
        <f t="shared" si="7"/>
        <v>1.2379670138888879</v>
      </c>
      <c r="AE17" s="5"/>
      <c r="AF17" s="74"/>
      <c r="AG17" s="75"/>
      <c r="AH17" s="75"/>
      <c r="AI17" s="75"/>
      <c r="AJ17" s="76"/>
      <c r="AK17" s="60"/>
      <c r="AL17" s="77"/>
      <c r="AM17" s="78"/>
      <c r="AN17" s="78"/>
      <c r="AO17" s="78"/>
      <c r="AP17" s="79"/>
      <c r="AR17" s="74"/>
      <c r="AS17" s="75"/>
      <c r="AT17" s="75"/>
      <c r="AU17" s="75"/>
      <c r="AV17" s="76"/>
      <c r="AW17" s="80" t="s">
        <v>31</v>
      </c>
    </row>
    <row r="18" spans="1:49" ht="13.8" thickBot="1" x14ac:dyDescent="0.3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81">
        <f>SUMIF(T12:T17,"&gt;0")</f>
        <v>8.0538596874999993</v>
      </c>
      <c r="U18" s="82">
        <f t="shared" ref="U18:W18" si="13">SUMIF(U12:U17,"&gt;0")</f>
        <v>0</v>
      </c>
      <c r="V18" s="82">
        <f t="shared" si="13"/>
        <v>20.797845833333334</v>
      </c>
      <c r="W18" s="82">
        <f t="shared" si="13"/>
        <v>1166.6884102777778</v>
      </c>
      <c r="X18" s="83">
        <f>SUM(X12:X17)</f>
        <v>1195.5401157986112</v>
      </c>
      <c r="Y18" s="4"/>
      <c r="Z18" s="81">
        <f>SUMIF(Z12:Z17,"&gt;0")</f>
        <v>4.6052372916666657</v>
      </c>
      <c r="AA18" s="82">
        <f t="shared" ref="AA18:AC18" si="14">SUMIF(AA12:AA17,"&gt;0")</f>
        <v>0</v>
      </c>
      <c r="AB18" s="82">
        <f t="shared" si="14"/>
        <v>2.8296388888888888</v>
      </c>
      <c r="AC18" s="82">
        <f t="shared" si="14"/>
        <v>3.537048611111036</v>
      </c>
      <c r="AD18" s="83">
        <f>SUM(AD12:AD17)</f>
        <v>10.97192479166659</v>
      </c>
      <c r="AE18" s="5"/>
      <c r="AF18" s="84">
        <f>SUM(AF12:AF17)</f>
        <v>1.245041111111111</v>
      </c>
      <c r="AG18" s="85">
        <f t="shared" ref="AG18:AI18" si="15">SUM(AG12:AG17)</f>
        <v>0</v>
      </c>
      <c r="AH18" s="85">
        <f t="shared" si="15"/>
        <v>2.1222291666666666</v>
      </c>
      <c r="AI18" s="85">
        <f t="shared" si="15"/>
        <v>2.1222291666666666</v>
      </c>
      <c r="AJ18" s="86">
        <f>SUM(AF18:AI18)</f>
        <v>5.4894994444444443</v>
      </c>
      <c r="AK18" s="87"/>
      <c r="AL18" s="84">
        <f>SUM(AL12:AL17)</f>
        <v>0.93378083333333328</v>
      </c>
      <c r="AM18" s="85">
        <f t="shared" ref="AM18:AO18" si="16">SUM(AM12:AM17)</f>
        <v>0</v>
      </c>
      <c r="AN18" s="85">
        <f t="shared" si="16"/>
        <v>1.5916718749999998</v>
      </c>
      <c r="AO18" s="85">
        <f t="shared" si="16"/>
        <v>1.5916718749999998</v>
      </c>
      <c r="AP18" s="86">
        <f>SUM(AP12:AP17)</f>
        <v>4.1171245833333323</v>
      </c>
      <c r="AQ18" s="7"/>
      <c r="AR18" s="84">
        <f>SUM(AR12:AR17)</f>
        <v>0.92697395502901192</v>
      </c>
      <c r="AS18" s="85">
        <f>SUM(AS12:AS17)</f>
        <v>0</v>
      </c>
      <c r="AT18" s="85">
        <f>SUM(AT12:AT17)</f>
        <v>1.5674539687023754</v>
      </c>
      <c r="AU18" s="85">
        <f>SUM(AU12:AU17)</f>
        <v>1.5611841528275658</v>
      </c>
      <c r="AV18" s="86">
        <f>SUM(AR18:AU18)</f>
        <v>4.0556120765589529</v>
      </c>
    </row>
    <row r="19" spans="1:49" x14ac:dyDescent="0.25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87"/>
      <c r="AG19" s="87"/>
      <c r="AH19" s="87"/>
      <c r="AI19" s="87"/>
      <c r="AJ19" s="87"/>
      <c r="AK19" s="7"/>
      <c r="AL19" s="87"/>
      <c r="AM19" s="87"/>
      <c r="AN19" s="87"/>
      <c r="AO19" s="87"/>
      <c r="AP19" s="87"/>
      <c r="AQ19" s="7"/>
    </row>
    <row r="20" spans="1:49" ht="16.2" thickBot="1" x14ac:dyDescent="0.35">
      <c r="A20" s="139" t="s">
        <v>32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0"/>
      <c r="AR20" s="11"/>
      <c r="AS20" s="11"/>
      <c r="AT20" s="11"/>
      <c r="AU20" s="11"/>
      <c r="AV20" s="11"/>
    </row>
    <row r="21" spans="1:49" ht="13.5" customHeight="1" x14ac:dyDescent="0.25">
      <c r="A21" s="107" t="s">
        <v>2</v>
      </c>
      <c r="B21" s="108"/>
      <c r="C21" s="108"/>
      <c r="D21" s="109"/>
      <c r="E21" s="107" t="s">
        <v>3</v>
      </c>
      <c r="F21" s="108"/>
      <c r="G21" s="109"/>
      <c r="H21" s="2"/>
      <c r="I21" s="2"/>
      <c r="J21" s="116"/>
      <c r="K21" s="117"/>
      <c r="L21" s="13"/>
      <c r="M21" s="13"/>
      <c r="N21" s="12"/>
      <c r="O21" s="12"/>
      <c r="P21" s="12"/>
      <c r="Q21" s="1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49" ht="27.75" customHeight="1" x14ac:dyDescent="0.25">
      <c r="A22" s="110"/>
      <c r="B22" s="111"/>
      <c r="C22" s="111"/>
      <c r="D22" s="112"/>
      <c r="E22" s="110"/>
      <c r="F22" s="111"/>
      <c r="G22" s="112"/>
      <c r="H22" s="2"/>
      <c r="I22" s="2"/>
      <c r="J22" s="16"/>
      <c r="K22" s="16"/>
      <c r="L22" s="7"/>
      <c r="M22" s="6"/>
      <c r="N22" s="12"/>
      <c r="O22" s="12"/>
      <c r="P22" s="12"/>
      <c r="Q22" s="1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G22" s="7"/>
    </row>
    <row r="23" spans="1:49" ht="24" customHeight="1" thickBot="1" x14ac:dyDescent="0.3">
      <c r="A23" s="101">
        <v>68.400000000000006</v>
      </c>
      <c r="B23" s="102"/>
      <c r="C23" s="102"/>
      <c r="D23" s="103"/>
      <c r="E23" s="104">
        <f>A23*0.5</f>
        <v>34.200000000000003</v>
      </c>
      <c r="F23" s="102"/>
      <c r="G23" s="105"/>
      <c r="H23" s="2"/>
      <c r="I23" s="2"/>
      <c r="J23" s="7"/>
      <c r="K23" s="7"/>
      <c r="L23" s="6"/>
      <c r="M23" s="12"/>
      <c r="N23" s="12"/>
      <c r="O23" s="12"/>
      <c r="P23" s="12"/>
      <c r="Q23" s="1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49" ht="13.8" thickBot="1" x14ac:dyDescent="0.3">
      <c r="A24" s="18"/>
      <c r="B24" s="2"/>
      <c r="C24" s="2"/>
      <c r="D24" s="2"/>
      <c r="E24" s="2"/>
      <c r="F24" s="2"/>
      <c r="G24" s="2"/>
      <c r="H24" s="2"/>
      <c r="I24" s="19"/>
      <c r="J24" s="2"/>
      <c r="K24" s="2"/>
      <c r="L24" s="2"/>
      <c r="M24" s="2"/>
      <c r="N24" s="2"/>
      <c r="O24" s="118"/>
      <c r="P24" s="118"/>
      <c r="Q24" s="118"/>
      <c r="R24" s="118"/>
      <c r="S24" s="2"/>
      <c r="T24" s="119"/>
      <c r="U24" s="119"/>
      <c r="V24" s="119"/>
      <c r="W24" s="119"/>
      <c r="X24" s="119"/>
      <c r="Y24" s="20"/>
      <c r="Z24" s="20"/>
      <c r="AA24" s="20"/>
      <c r="AB24" s="20"/>
      <c r="AC24" s="20"/>
      <c r="AD24" s="20"/>
    </row>
    <row r="25" spans="1:49" ht="78" customHeight="1" thickBot="1" x14ac:dyDescent="0.3">
      <c r="A25" s="120" t="s">
        <v>10</v>
      </c>
      <c r="B25" s="121"/>
      <c r="C25" s="121"/>
      <c r="D25" s="121"/>
      <c r="E25" s="121"/>
      <c r="F25" s="121"/>
      <c r="G25" s="122"/>
      <c r="H25" s="2"/>
      <c r="I25" s="123" t="s">
        <v>11</v>
      </c>
      <c r="J25" s="124"/>
      <c r="K25" s="124"/>
      <c r="L25" s="124"/>
      <c r="M25" s="125"/>
      <c r="N25" s="2"/>
      <c r="O25" s="126" t="s">
        <v>12</v>
      </c>
      <c r="P25" s="127"/>
      <c r="Q25" s="127"/>
      <c r="R25" s="128"/>
      <c r="S25" s="2"/>
      <c r="T25" s="126" t="s">
        <v>13</v>
      </c>
      <c r="U25" s="127"/>
      <c r="V25" s="127"/>
      <c r="W25" s="127"/>
      <c r="X25" s="128"/>
      <c r="Y25" s="2"/>
      <c r="Z25" s="126" t="s">
        <v>14</v>
      </c>
      <c r="AA25" s="127"/>
      <c r="AB25" s="127"/>
      <c r="AC25" s="127"/>
      <c r="AD25" s="128"/>
      <c r="AF25" s="126" t="s">
        <v>15</v>
      </c>
      <c r="AG25" s="127"/>
      <c r="AH25" s="127"/>
      <c r="AI25" s="127"/>
      <c r="AJ25" s="128"/>
      <c r="AK25" s="21"/>
      <c r="AL25" s="126" t="s">
        <v>16</v>
      </c>
      <c r="AM25" s="127"/>
      <c r="AN25" s="127"/>
      <c r="AO25" s="127"/>
      <c r="AP25" s="128"/>
      <c r="AQ25" s="21"/>
      <c r="AR25" s="126" t="s">
        <v>17</v>
      </c>
      <c r="AS25" s="127"/>
      <c r="AT25" s="127"/>
      <c r="AU25" s="127"/>
      <c r="AV25" s="128"/>
    </row>
    <row r="26" spans="1:49" ht="13.8" thickBot="1" x14ac:dyDescent="0.3">
      <c r="A26" s="135"/>
      <c r="B26" s="136"/>
      <c r="C26" s="136"/>
      <c r="D26" s="137" t="s">
        <v>18</v>
      </c>
      <c r="E26" s="137"/>
      <c r="F26" s="137"/>
      <c r="G26" s="138"/>
      <c r="H26" s="12"/>
      <c r="I26" s="22"/>
      <c r="J26" s="23" t="s">
        <v>5</v>
      </c>
      <c r="K26" s="24" t="s">
        <v>6</v>
      </c>
      <c r="L26" s="24" t="s">
        <v>7</v>
      </c>
      <c r="M26" s="25" t="s">
        <v>8</v>
      </c>
      <c r="N26" s="12"/>
      <c r="O26" s="129"/>
      <c r="P26" s="130"/>
      <c r="Q26" s="130"/>
      <c r="R26" s="131"/>
      <c r="S26" s="12"/>
      <c r="T26" s="129"/>
      <c r="U26" s="130"/>
      <c r="V26" s="130"/>
      <c r="W26" s="130"/>
      <c r="X26" s="131"/>
      <c r="Y26" s="26"/>
      <c r="Z26" s="132"/>
      <c r="AA26" s="133"/>
      <c r="AB26" s="133"/>
      <c r="AC26" s="133"/>
      <c r="AD26" s="134"/>
      <c r="AF26" s="129"/>
      <c r="AG26" s="130"/>
      <c r="AH26" s="130"/>
      <c r="AI26" s="130"/>
      <c r="AJ26" s="131"/>
      <c r="AK26" s="26"/>
      <c r="AL26" s="129"/>
      <c r="AM26" s="130"/>
      <c r="AN26" s="130"/>
      <c r="AO26" s="130"/>
      <c r="AP26" s="131"/>
      <c r="AQ26" s="26"/>
      <c r="AR26" s="129"/>
      <c r="AS26" s="130"/>
      <c r="AT26" s="130"/>
      <c r="AU26" s="130"/>
      <c r="AV26" s="131"/>
    </row>
    <row r="27" spans="1:49" ht="26.4" x14ac:dyDescent="0.25">
      <c r="A27" s="27" t="s">
        <v>19</v>
      </c>
      <c r="B27" s="28" t="s">
        <v>20</v>
      </c>
      <c r="C27" s="28" t="s">
        <v>21</v>
      </c>
      <c r="D27" s="29" t="s">
        <v>5</v>
      </c>
      <c r="E27" s="28" t="s">
        <v>6</v>
      </c>
      <c r="F27" s="28" t="s">
        <v>7</v>
      </c>
      <c r="G27" s="30" t="s">
        <v>8</v>
      </c>
      <c r="H27" s="12"/>
      <c r="I27" s="31" t="s">
        <v>22</v>
      </c>
      <c r="J27" s="32">
        <f>$E$23/4</f>
        <v>8.5500000000000007</v>
      </c>
      <c r="K27" s="32">
        <f t="shared" ref="K27:M27" si="17">$E$23/4</f>
        <v>8.5500000000000007</v>
      </c>
      <c r="L27" s="32">
        <f t="shared" si="17"/>
        <v>8.5500000000000007</v>
      </c>
      <c r="M27" s="45">
        <f t="shared" si="17"/>
        <v>8.5500000000000007</v>
      </c>
      <c r="N27" s="12"/>
      <c r="O27" s="33" t="s">
        <v>5</v>
      </c>
      <c r="P27" s="24" t="s">
        <v>6</v>
      </c>
      <c r="Q27" s="24" t="s">
        <v>7</v>
      </c>
      <c r="R27" s="25" t="s">
        <v>8</v>
      </c>
      <c r="S27" s="12"/>
      <c r="T27" s="33" t="s">
        <v>5</v>
      </c>
      <c r="U27" s="24" t="s">
        <v>6</v>
      </c>
      <c r="V27" s="24" t="s">
        <v>7</v>
      </c>
      <c r="W27" s="25" t="s">
        <v>8</v>
      </c>
      <c r="X27" s="25" t="s">
        <v>23</v>
      </c>
      <c r="Y27" s="12"/>
      <c r="Z27" s="33" t="s">
        <v>5</v>
      </c>
      <c r="AA27" s="24" t="s">
        <v>6</v>
      </c>
      <c r="AB27" s="24" t="s">
        <v>7</v>
      </c>
      <c r="AC27" s="24" t="s">
        <v>8</v>
      </c>
      <c r="AD27" s="25" t="s">
        <v>23</v>
      </c>
      <c r="AF27" s="33" t="s">
        <v>5</v>
      </c>
      <c r="AG27" s="24" t="s">
        <v>6</v>
      </c>
      <c r="AH27" s="24" t="s">
        <v>7</v>
      </c>
      <c r="AI27" s="24" t="s">
        <v>8</v>
      </c>
      <c r="AJ27" s="25" t="s">
        <v>23</v>
      </c>
      <c r="AK27" s="12"/>
      <c r="AL27" s="33" t="s">
        <v>5</v>
      </c>
      <c r="AM27" s="24" t="s">
        <v>6</v>
      </c>
      <c r="AN27" s="24" t="s">
        <v>7</v>
      </c>
      <c r="AO27" s="24" t="s">
        <v>8</v>
      </c>
      <c r="AP27" s="25" t="s">
        <v>23</v>
      </c>
      <c r="AQ27" s="12"/>
      <c r="AR27" s="33" t="s">
        <v>5</v>
      </c>
      <c r="AS27" s="24" t="s">
        <v>6</v>
      </c>
      <c r="AT27" s="24" t="s">
        <v>7</v>
      </c>
      <c r="AU27" s="24" t="s">
        <v>8</v>
      </c>
      <c r="AV27" s="25" t="s">
        <v>23</v>
      </c>
    </row>
    <row r="28" spans="1:49" ht="52.8" x14ac:dyDescent="0.25">
      <c r="A28" s="34" t="s">
        <v>33</v>
      </c>
      <c r="B28" s="54">
        <v>0</v>
      </c>
      <c r="C28" s="54">
        <v>0.06</v>
      </c>
      <c r="D28" s="54">
        <v>0.03</v>
      </c>
      <c r="E28" s="54">
        <v>0</v>
      </c>
      <c r="F28" s="54">
        <v>0.03</v>
      </c>
      <c r="G28" s="55">
        <v>0</v>
      </c>
      <c r="H28" s="12"/>
      <c r="I28" s="37">
        <f>$E$23/5</f>
        <v>6.8400000000000007</v>
      </c>
      <c r="J28" s="38">
        <f>J$27/5</f>
        <v>1.7100000000000002</v>
      </c>
      <c r="K28" s="38">
        <f t="shared" ref="K28:M32" si="18">K$27/5</f>
        <v>1.7100000000000002</v>
      </c>
      <c r="L28" s="38">
        <f t="shared" si="18"/>
        <v>1.7100000000000002</v>
      </c>
      <c r="M28" s="39">
        <f t="shared" si="18"/>
        <v>1.7100000000000002</v>
      </c>
      <c r="N28" s="12"/>
      <c r="O28" s="40">
        <f t="shared" ref="O28:R31" si="19">((D28-$C28)/($C28-$B28))</f>
        <v>-0.5</v>
      </c>
      <c r="P28" s="41">
        <f t="shared" si="19"/>
        <v>-1</v>
      </c>
      <c r="Q28" s="41">
        <f t="shared" si="19"/>
        <v>-0.5</v>
      </c>
      <c r="R28" s="42">
        <f t="shared" si="19"/>
        <v>-1</v>
      </c>
      <c r="S28" s="12"/>
      <c r="T28" s="43">
        <f>J28*O28</f>
        <v>-0.85500000000000009</v>
      </c>
      <c r="U28" s="44">
        <f t="shared" ref="U28:W32" si="20">K28*P28</f>
        <v>-1.7100000000000002</v>
      </c>
      <c r="V28" s="44">
        <f t="shared" si="20"/>
        <v>-0.85500000000000009</v>
      </c>
      <c r="W28" s="44">
        <f>M28*R28</f>
        <v>-1.7100000000000002</v>
      </c>
      <c r="X28" s="45">
        <f>SUMIF(T28:W28,"&gt;0")</f>
        <v>0</v>
      </c>
      <c r="Y28" s="6"/>
      <c r="Z28" s="46">
        <f>IF(T28&gt;0,T28,0)</f>
        <v>0</v>
      </c>
      <c r="AA28" s="44">
        <f t="shared" ref="AA28:AC32" si="21">IF(U28&gt;0,U28,0)</f>
        <v>0</v>
      </c>
      <c r="AB28" s="44">
        <f t="shared" si="21"/>
        <v>0</v>
      </c>
      <c r="AC28" s="44">
        <f t="shared" si="21"/>
        <v>0</v>
      </c>
      <c r="AD28" s="45">
        <f>SUMIF(Z28:AC28,"&gt;0")</f>
        <v>0</v>
      </c>
      <c r="AF28" s="57"/>
      <c r="AG28" s="58"/>
      <c r="AH28" s="58"/>
      <c r="AI28" s="58"/>
      <c r="AJ28" s="59"/>
      <c r="AK28" s="60"/>
      <c r="AL28" s="57"/>
      <c r="AM28" s="58"/>
      <c r="AN28" s="58"/>
      <c r="AO28" s="58"/>
      <c r="AP28" s="59"/>
      <c r="AQ28" s="7"/>
      <c r="AR28" s="57"/>
      <c r="AS28" s="58"/>
      <c r="AT28" s="58"/>
      <c r="AU28" s="58"/>
      <c r="AV28" s="59"/>
    </row>
    <row r="29" spans="1:49" ht="52.8" x14ac:dyDescent="0.25">
      <c r="A29" s="34" t="s">
        <v>34</v>
      </c>
      <c r="B29" s="54">
        <v>0</v>
      </c>
      <c r="C29" s="54">
        <v>0.6</v>
      </c>
      <c r="D29" s="54">
        <v>0.05</v>
      </c>
      <c r="E29" s="54">
        <v>0.01</v>
      </c>
      <c r="F29" s="54">
        <v>0.02</v>
      </c>
      <c r="G29" s="55">
        <v>0</v>
      </c>
      <c r="H29" s="12"/>
      <c r="I29" s="37">
        <f t="shared" ref="I29:I32" si="22">$E$23/5</f>
        <v>6.8400000000000007</v>
      </c>
      <c r="J29" s="38">
        <f t="shared" ref="J29:J32" si="23">J$27/5</f>
        <v>1.7100000000000002</v>
      </c>
      <c r="K29" s="38">
        <f t="shared" si="18"/>
        <v>1.7100000000000002</v>
      </c>
      <c r="L29" s="38">
        <f t="shared" si="18"/>
        <v>1.7100000000000002</v>
      </c>
      <c r="M29" s="39">
        <f t="shared" si="18"/>
        <v>1.7100000000000002</v>
      </c>
      <c r="N29" s="12"/>
      <c r="O29" s="40">
        <f t="shared" si="19"/>
        <v>-0.91666666666666663</v>
      </c>
      <c r="P29" s="41">
        <f t="shared" si="19"/>
        <v>-0.98333333333333328</v>
      </c>
      <c r="Q29" s="41">
        <f t="shared" si="19"/>
        <v>-0.96666666666666667</v>
      </c>
      <c r="R29" s="42">
        <f t="shared" si="19"/>
        <v>-1</v>
      </c>
      <c r="S29" s="12"/>
      <c r="T29" s="43">
        <f>J29*O29</f>
        <v>-1.5675000000000001</v>
      </c>
      <c r="U29" s="44">
        <f t="shared" si="20"/>
        <v>-1.6815</v>
      </c>
      <c r="V29" s="44">
        <f t="shared" si="20"/>
        <v>-1.6530000000000002</v>
      </c>
      <c r="W29" s="44">
        <f t="shared" si="20"/>
        <v>-1.7100000000000002</v>
      </c>
      <c r="X29" s="45">
        <f t="shared" ref="X29:X32" si="24">SUMIF(T29:W29,"&gt;0")</f>
        <v>0</v>
      </c>
      <c r="Y29" s="6"/>
      <c r="Z29" s="46">
        <f t="shared" ref="Z29:Z32" si="25">IF(T29&gt;0,T29,0)</f>
        <v>0</v>
      </c>
      <c r="AA29" s="44">
        <f t="shared" si="21"/>
        <v>0</v>
      </c>
      <c r="AB29" s="44">
        <f t="shared" si="21"/>
        <v>0</v>
      </c>
      <c r="AC29" s="44">
        <f t="shared" si="21"/>
        <v>0</v>
      </c>
      <c r="AD29" s="45">
        <f t="shared" ref="AD29:AD32" si="26">SUMIF(Z29:AC29,"&gt;0")</f>
        <v>0</v>
      </c>
      <c r="AF29" s="57"/>
      <c r="AG29" s="58"/>
      <c r="AH29" s="58"/>
      <c r="AI29" s="58"/>
      <c r="AJ29" s="59"/>
      <c r="AK29" s="60"/>
      <c r="AL29" s="57"/>
      <c r="AM29" s="58"/>
      <c r="AN29" s="58"/>
      <c r="AO29" s="58"/>
      <c r="AP29" s="59"/>
      <c r="AQ29" s="7"/>
      <c r="AR29" s="57"/>
      <c r="AS29" s="58"/>
      <c r="AT29" s="58"/>
      <c r="AU29" s="58"/>
      <c r="AV29" s="59"/>
    </row>
    <row r="30" spans="1:49" ht="39.6" x14ac:dyDescent="0.25">
      <c r="A30" s="34" t="s">
        <v>35</v>
      </c>
      <c r="B30" s="35">
        <v>0</v>
      </c>
      <c r="C30" s="35">
        <v>1</v>
      </c>
      <c r="D30" s="35">
        <v>0</v>
      </c>
      <c r="E30" s="35">
        <v>0</v>
      </c>
      <c r="F30" s="35">
        <v>0</v>
      </c>
      <c r="G30" s="36">
        <v>0</v>
      </c>
      <c r="H30" s="12"/>
      <c r="I30" s="37">
        <f t="shared" si="22"/>
        <v>6.8400000000000007</v>
      </c>
      <c r="J30" s="38">
        <f t="shared" si="23"/>
        <v>1.7100000000000002</v>
      </c>
      <c r="K30" s="38">
        <f t="shared" si="18"/>
        <v>1.7100000000000002</v>
      </c>
      <c r="L30" s="38">
        <f t="shared" si="18"/>
        <v>1.7100000000000002</v>
      </c>
      <c r="M30" s="39">
        <f t="shared" si="18"/>
        <v>1.7100000000000002</v>
      </c>
      <c r="N30" s="12"/>
      <c r="O30" s="40">
        <f t="shared" si="19"/>
        <v>-1</v>
      </c>
      <c r="P30" s="41">
        <f t="shared" si="19"/>
        <v>-1</v>
      </c>
      <c r="Q30" s="41">
        <f t="shared" si="19"/>
        <v>-1</v>
      </c>
      <c r="R30" s="42">
        <f t="shared" si="19"/>
        <v>-1</v>
      </c>
      <c r="S30" s="12"/>
      <c r="T30" s="43">
        <f>J30*O30</f>
        <v>-1.7100000000000002</v>
      </c>
      <c r="U30" s="44">
        <f>K30*P30</f>
        <v>-1.7100000000000002</v>
      </c>
      <c r="V30" s="44">
        <f t="shared" si="20"/>
        <v>-1.7100000000000002</v>
      </c>
      <c r="W30" s="44">
        <f t="shared" si="20"/>
        <v>-1.7100000000000002</v>
      </c>
      <c r="X30" s="45">
        <f t="shared" si="24"/>
        <v>0</v>
      </c>
      <c r="Y30" s="6"/>
      <c r="Z30" s="46">
        <f t="shared" si="25"/>
        <v>0</v>
      </c>
      <c r="AA30" s="44">
        <f t="shared" si="21"/>
        <v>0</v>
      </c>
      <c r="AB30" s="44">
        <f t="shared" si="21"/>
        <v>0</v>
      </c>
      <c r="AC30" s="44">
        <f t="shared" si="21"/>
        <v>0</v>
      </c>
      <c r="AD30" s="45">
        <f t="shared" si="26"/>
        <v>0</v>
      </c>
      <c r="AF30" s="57"/>
      <c r="AG30" s="58"/>
      <c r="AH30" s="58"/>
      <c r="AI30" s="58"/>
      <c r="AJ30" s="59"/>
      <c r="AK30" s="60"/>
      <c r="AL30" s="57"/>
      <c r="AM30" s="58"/>
      <c r="AN30" s="58"/>
      <c r="AO30" s="58"/>
      <c r="AP30" s="59"/>
      <c r="AQ30" s="7"/>
      <c r="AR30" s="57"/>
      <c r="AS30" s="58"/>
      <c r="AT30" s="58"/>
      <c r="AU30" s="58"/>
      <c r="AV30" s="59"/>
    </row>
    <row r="31" spans="1:49" ht="26.4" x14ac:dyDescent="0.25">
      <c r="A31" s="34" t="s">
        <v>36</v>
      </c>
      <c r="B31" s="35">
        <v>0</v>
      </c>
      <c r="C31" s="35">
        <v>1</v>
      </c>
      <c r="D31" s="35">
        <v>0</v>
      </c>
      <c r="E31" s="35">
        <v>0</v>
      </c>
      <c r="F31" s="35">
        <v>0</v>
      </c>
      <c r="G31" s="36">
        <v>0</v>
      </c>
      <c r="H31" s="12"/>
      <c r="I31" s="37">
        <f t="shared" si="22"/>
        <v>6.8400000000000007</v>
      </c>
      <c r="J31" s="38">
        <f t="shared" si="23"/>
        <v>1.7100000000000002</v>
      </c>
      <c r="K31" s="38">
        <f t="shared" si="18"/>
        <v>1.7100000000000002</v>
      </c>
      <c r="L31" s="38">
        <f t="shared" si="18"/>
        <v>1.7100000000000002</v>
      </c>
      <c r="M31" s="39">
        <f t="shared" si="18"/>
        <v>1.7100000000000002</v>
      </c>
      <c r="N31" s="12"/>
      <c r="O31" s="40">
        <f t="shared" si="19"/>
        <v>-1</v>
      </c>
      <c r="P31" s="41">
        <f t="shared" si="19"/>
        <v>-1</v>
      </c>
      <c r="Q31" s="41">
        <f t="shared" si="19"/>
        <v>-1</v>
      </c>
      <c r="R31" s="42">
        <f t="shared" si="19"/>
        <v>-1</v>
      </c>
      <c r="S31" s="12"/>
      <c r="T31" s="43">
        <f>J31*O31</f>
        <v>-1.7100000000000002</v>
      </c>
      <c r="U31" s="44">
        <f t="shared" ref="U31:U32" si="27">K31*P31</f>
        <v>-1.7100000000000002</v>
      </c>
      <c r="V31" s="44">
        <f t="shared" si="20"/>
        <v>-1.7100000000000002</v>
      </c>
      <c r="W31" s="44">
        <f t="shared" si="20"/>
        <v>-1.7100000000000002</v>
      </c>
      <c r="X31" s="45">
        <f t="shared" si="24"/>
        <v>0</v>
      </c>
      <c r="Y31" s="6"/>
      <c r="Z31" s="46">
        <f t="shared" si="25"/>
        <v>0</v>
      </c>
      <c r="AA31" s="44">
        <f t="shared" si="21"/>
        <v>0</v>
      </c>
      <c r="AB31" s="44">
        <f t="shared" si="21"/>
        <v>0</v>
      </c>
      <c r="AC31" s="44">
        <f t="shared" si="21"/>
        <v>0</v>
      </c>
      <c r="AD31" s="45">
        <f t="shared" si="26"/>
        <v>0</v>
      </c>
      <c r="AF31" s="57"/>
      <c r="AG31" s="58"/>
      <c r="AH31" s="58"/>
      <c r="AI31" s="58"/>
      <c r="AJ31" s="59"/>
      <c r="AK31" s="60"/>
      <c r="AL31" s="57"/>
      <c r="AM31" s="58"/>
      <c r="AN31" s="58"/>
      <c r="AO31" s="58"/>
      <c r="AP31" s="59"/>
      <c r="AQ31" s="7"/>
      <c r="AR31" s="57"/>
      <c r="AS31" s="58"/>
      <c r="AT31" s="58"/>
      <c r="AU31" s="58"/>
      <c r="AV31" s="59"/>
    </row>
    <row r="32" spans="1:49" ht="27" thickBot="1" x14ac:dyDescent="0.3">
      <c r="A32" s="62" t="s">
        <v>37</v>
      </c>
      <c r="B32" s="88">
        <v>3976</v>
      </c>
      <c r="C32" s="88">
        <v>5083</v>
      </c>
      <c r="D32" s="88">
        <v>3240</v>
      </c>
      <c r="E32" s="88">
        <v>3261</v>
      </c>
      <c r="F32" s="88">
        <v>3313</v>
      </c>
      <c r="G32" s="89">
        <v>3595</v>
      </c>
      <c r="H32" s="12"/>
      <c r="I32" s="65">
        <f t="shared" si="22"/>
        <v>6.8400000000000007</v>
      </c>
      <c r="J32" s="66">
        <f t="shared" si="23"/>
        <v>1.7100000000000002</v>
      </c>
      <c r="K32" s="66">
        <f t="shared" si="18"/>
        <v>1.7100000000000002</v>
      </c>
      <c r="L32" s="66">
        <f t="shared" si="18"/>
        <v>1.7100000000000002</v>
      </c>
      <c r="M32" s="67">
        <f t="shared" si="18"/>
        <v>1.7100000000000002</v>
      </c>
      <c r="N32" s="12"/>
      <c r="O32" s="68">
        <f>((D32-$C32)/($C32-$B32))</f>
        <v>-1.6648599819331527</v>
      </c>
      <c r="P32" s="69">
        <f>((E32-$C32)/($C32-$B32))</f>
        <v>-1.6458897922312556</v>
      </c>
      <c r="Q32" s="69">
        <f>((F32-$C32)/($C32-$B32))</f>
        <v>-1.5989159891598916</v>
      </c>
      <c r="R32" s="70">
        <f>((G32-$C32)/($C32-$B32))</f>
        <v>-1.3441734417344173</v>
      </c>
      <c r="S32" s="12"/>
      <c r="T32" s="90">
        <f>J32*O32</f>
        <v>-2.8469105691056913</v>
      </c>
      <c r="U32" s="91">
        <f t="shared" si="27"/>
        <v>-2.8144715447154476</v>
      </c>
      <c r="V32" s="91">
        <f t="shared" si="20"/>
        <v>-2.7341463414634148</v>
      </c>
      <c r="W32" s="91">
        <f>M32*R32</f>
        <v>-2.2985365853658539</v>
      </c>
      <c r="X32" s="92">
        <f t="shared" si="24"/>
        <v>0</v>
      </c>
      <c r="Y32" s="6"/>
      <c r="Z32" s="46">
        <f t="shared" si="25"/>
        <v>0</v>
      </c>
      <c r="AA32" s="72">
        <f t="shared" si="21"/>
        <v>0</v>
      </c>
      <c r="AB32" s="91">
        <f t="shared" si="21"/>
        <v>0</v>
      </c>
      <c r="AC32" s="91">
        <f t="shared" si="21"/>
        <v>0</v>
      </c>
      <c r="AD32" s="45">
        <f t="shared" si="26"/>
        <v>0</v>
      </c>
      <c r="AF32" s="77"/>
      <c r="AG32" s="78"/>
      <c r="AH32" s="78"/>
      <c r="AI32" s="78"/>
      <c r="AJ32" s="93"/>
      <c r="AK32" s="60"/>
      <c r="AL32" s="77"/>
      <c r="AM32" s="78"/>
      <c r="AN32" s="78"/>
      <c r="AO32" s="78"/>
      <c r="AP32" s="93"/>
      <c r="AQ32" s="7"/>
      <c r="AR32" s="77"/>
      <c r="AS32" s="78"/>
      <c r="AT32" s="78"/>
      <c r="AU32" s="78"/>
      <c r="AV32" s="93"/>
    </row>
    <row r="33" spans="1:48" ht="13.8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81">
        <f>SUMIF(T27:T32,"&gt;0")</f>
        <v>0</v>
      </c>
      <c r="U33" s="82">
        <f t="shared" ref="U33:W33" si="28">SUMIF(U27:U32,"&gt;0")</f>
        <v>0</v>
      </c>
      <c r="V33" s="82">
        <f t="shared" si="28"/>
        <v>0</v>
      </c>
      <c r="W33" s="82">
        <f t="shared" si="28"/>
        <v>0</v>
      </c>
      <c r="X33" s="83">
        <f>SUM(X27:X32)</f>
        <v>0</v>
      </c>
      <c r="Y33" s="2"/>
      <c r="Z33" s="81">
        <f t="shared" ref="Z33:AC33" si="29">SUM(Z28:Z32)</f>
        <v>0</v>
      </c>
      <c r="AA33" s="82">
        <f t="shared" si="29"/>
        <v>0</v>
      </c>
      <c r="AB33" s="82">
        <f t="shared" si="29"/>
        <v>0</v>
      </c>
      <c r="AC33" s="82">
        <f t="shared" si="29"/>
        <v>0</v>
      </c>
      <c r="AD33" s="83">
        <f>SUM(AD28:AD32)</f>
        <v>0</v>
      </c>
      <c r="AF33" s="94"/>
      <c r="AG33" s="95"/>
      <c r="AH33" s="95"/>
      <c r="AI33" s="95"/>
      <c r="AJ33" s="96"/>
      <c r="AK33" s="60"/>
      <c r="AL33" s="94"/>
      <c r="AM33" s="95"/>
      <c r="AN33" s="95"/>
      <c r="AO33" s="95"/>
      <c r="AP33" s="96"/>
      <c r="AQ33" s="7"/>
      <c r="AR33" s="94"/>
      <c r="AS33" s="95"/>
      <c r="AT33" s="95"/>
      <c r="AU33" s="95"/>
      <c r="AV33" s="97"/>
    </row>
    <row r="34" spans="1:48" x14ac:dyDescent="0.25">
      <c r="A34" s="98" t="s">
        <v>38</v>
      </c>
      <c r="B34" s="99" t="s">
        <v>39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48" x14ac:dyDescent="0.25">
      <c r="A35" s="98" t="s">
        <v>40</v>
      </c>
      <c r="B35" s="100">
        <v>42446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48" x14ac:dyDescent="0.25">
      <c r="A36" s="98" t="s">
        <v>41</v>
      </c>
      <c r="B36" s="99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48" x14ac:dyDescent="0.25">
      <c r="A37" s="98" t="s">
        <v>42</v>
      </c>
      <c r="B37" s="100">
        <v>42485</v>
      </c>
    </row>
    <row r="38" spans="1:48" x14ac:dyDescent="0.25">
      <c r="A38" s="98" t="s">
        <v>43</v>
      </c>
      <c r="B38" s="99" t="s">
        <v>39</v>
      </c>
    </row>
    <row r="39" spans="1:48" x14ac:dyDescent="0.25">
      <c r="A39" s="98" t="s">
        <v>44</v>
      </c>
      <c r="B39" s="100">
        <v>42514</v>
      </c>
    </row>
  </sheetData>
  <mergeCells count="37">
    <mergeCell ref="Z25:AD26"/>
    <mergeCell ref="AF25:AJ26"/>
    <mergeCell ref="AL25:AP26"/>
    <mergeCell ref="AR25:AV26"/>
    <mergeCell ref="A26:C26"/>
    <mergeCell ref="D26:G26"/>
    <mergeCell ref="O24:R24"/>
    <mergeCell ref="T24:X24"/>
    <mergeCell ref="A25:G25"/>
    <mergeCell ref="I25:M25"/>
    <mergeCell ref="O25:R26"/>
    <mergeCell ref="T25:X26"/>
    <mergeCell ref="A20:AP20"/>
    <mergeCell ref="A21:D22"/>
    <mergeCell ref="E21:G22"/>
    <mergeCell ref="J21:K21"/>
    <mergeCell ref="A23:D23"/>
    <mergeCell ref="E23:G23"/>
    <mergeCell ref="AR5:AU5"/>
    <mergeCell ref="J6:K6"/>
    <mergeCell ref="O8:R8"/>
    <mergeCell ref="T8:X8"/>
    <mergeCell ref="A9:G9"/>
    <mergeCell ref="I9:M9"/>
    <mergeCell ref="O9:R10"/>
    <mergeCell ref="T9:X10"/>
    <mergeCell ref="Z9:AD10"/>
    <mergeCell ref="AF9:AJ10"/>
    <mergeCell ref="AL9:AP10"/>
    <mergeCell ref="AR9:AV10"/>
    <mergeCell ref="A10:C10"/>
    <mergeCell ref="D10:G10"/>
    <mergeCell ref="A7:D7"/>
    <mergeCell ref="E7:G7"/>
    <mergeCell ref="A1:I1"/>
    <mergeCell ref="A5:D6"/>
    <mergeCell ref="E5:G6"/>
  </mergeCells>
  <conditionalFormatting sqref="AK3 AQ3:AQ5">
    <cfRule type="cellIs" dxfId="8" priority="9" operator="greaterThan">
      <formula>0</formula>
    </cfRule>
  </conditionalFormatting>
  <conditionalFormatting sqref="AK5">
    <cfRule type="cellIs" dxfId="7" priority="8" operator="greaterThan">
      <formula>0</formula>
    </cfRule>
  </conditionalFormatting>
  <conditionalFormatting sqref="AK18:AK19 AQ18:AQ20">
    <cfRule type="cellIs" dxfId="6" priority="7" operator="greaterThan">
      <formula>0</formula>
    </cfRule>
  </conditionalFormatting>
  <conditionalFormatting sqref="AK33 AQ33">
    <cfRule type="cellIs" dxfId="5" priority="6" operator="greaterThan">
      <formula>0</formula>
    </cfRule>
  </conditionalFormatting>
  <conditionalFormatting sqref="O12:R17">
    <cfRule type="cellIs" dxfId="4" priority="1" operator="greaterThan">
      <formula>1</formula>
    </cfRule>
    <cfRule type="cellIs" dxfId="3" priority="3" operator="greaterThan">
      <formula>2</formula>
    </cfRule>
    <cfRule type="cellIs" dxfId="2" priority="4" operator="greaterThan">
      <formula>"&gt;2"</formula>
    </cfRule>
    <cfRule type="cellIs" dxfId="1" priority="5" operator="greaterThan">
      <formula>"&gt;2"</formula>
    </cfRule>
  </conditionalFormatting>
  <conditionalFormatting sqref="O28:R32">
    <cfRule type="cellIs" dxfId="0" priority="2" operator="greaterThan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8" scale="40" orientation="landscape" cellComments="asDisplayed" r:id="rId1"/>
  <headerFooter>
    <oddHeader>&amp;A</oddHead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BRL BY</vt:lpstr>
      <vt:lpstr>'BRL BY'!Print_Area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2016-09-30T11:05:30Z</dcterms:created>
  <dcterms:modified xsi:type="dcterms:W3CDTF">2016-09-30T11:35:16Z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