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24" yWindow="0" windowWidth="21624" windowHeight="9708" tabRatio="675" firstSheet="3" activeTab="3"/>
  </bookViews>
  <sheets>
    <sheet name="RCM PR14" sheetId="19" state="hidden" r:id="rId1"/>
    <sheet name="CLEAR_SHEET" sheetId="22" state="hidden" r:id="rId2"/>
    <sheet name="Serviceability FD" sheetId="23" state="hidden" r:id="rId3"/>
    <sheet name="F_Inputs" sheetId="20" r:id="rId4"/>
    <sheet name="Inputs &gt;" sheetId="14" r:id="rId5"/>
    <sheet name="Inputs - general" sheetId="17" r:id="rId6"/>
    <sheet name="Inputs - water" sheetId="13" r:id="rId7"/>
    <sheet name="Inputs - waste" sheetId="18" r:id="rId8"/>
    <sheet name="Calcs &gt;" sheetId="15" r:id="rId9"/>
    <sheet name="Calcs - water" sheetId="12" r:id="rId10"/>
    <sheet name="Calcs - waste" sheetId="5" r:id="rId11"/>
    <sheet name="Other &gt;" sheetId="16" r:id="rId12"/>
    <sheet name="F_Outputs" sheetId="25" r:id="rId13"/>
    <sheet name="Timeline" sheetId="3" r:id="rId14"/>
  </sheets>
  <definedNames>
    <definedName name="AMP.Years">Timeline!$I$3:$U$3</definedName>
    <definedName name="Calendar.Years">Timeline!$I$5:$U$5</definedName>
    <definedName name="CIS.FD.RCV.Waste">'Inputs - waste'!$I$11:$S$11</definedName>
    <definedName name="CIS.FD.RCV.Water">'Inputs - water'!$I$11:$S$11</definedName>
    <definedName name="CIS.FD.Revenue.Waste">'Inputs - waste'!$I$12:$S$12</definedName>
    <definedName name="CIS.FD.Revenue.Water">'Inputs - water'!$I$12:$S$12</definedName>
    <definedName name="CIS.Outturn.RCV.Waste">'Inputs - waste'!$I$16:$S$16</definedName>
    <definedName name="CIS.Outturn.RCV.Water">'Inputs - water'!$I$16:$S$16</definedName>
    <definedName name="CIS.Outturn.Revenue.Waste">'Inputs - waste'!$I$17:$S$17</definedName>
    <definedName name="CIS.Outturn.Revenue.Water">'Inputs - water'!$I$17:$S$17</definedName>
    <definedName name="Financing.Rate">'Inputs - general'!$H$10</definedName>
    <definedName name="Materiality.Threshold">'Inputs - general'!$H$14</definedName>
    <definedName name="RCM.FD.BillingAdj.Waste">'Inputs - waste'!$I$25:$S$25</definedName>
    <definedName name="RCM.FD.BillingAdj.Water">'Inputs - water'!$I$25:$S$25</definedName>
    <definedName name="RCM.FD.RevCorrection.Waste">'Inputs - waste'!$I$24:$S$24</definedName>
    <definedName name="RCM.FD.RevCorrection.Water">'Inputs - water'!$I$24:$S$24</definedName>
    <definedName name="RCM.Outturn.BillingAdj.Waste">'Inputs - waste'!$I$29:$S$29</definedName>
    <definedName name="RCM.Outturn.BillingAdj.Water">'Inputs - water'!$I$29:$S$29</definedName>
    <definedName name="RCM.Outturn.RevCorrection.Waste">'Inputs - waste'!$I$28:$S$28</definedName>
    <definedName name="RCM.Outturn.RevCorrection.Water">'Inputs - water'!$I$28:$S$28</definedName>
    <definedName name="Serviceability.FD.RCVShortfall.Waste">'Inputs - waste'!$I$35:$S$35</definedName>
    <definedName name="Serviceability.FD.RCVShortfall.Water">'Inputs - water'!$I$35:$S$35</definedName>
    <definedName name="Serviceability.Outturn.RCVShortfall.Waste">'Inputs - waste'!$I$38:$S$38</definedName>
    <definedName name="Serviceability.Outturn.RCVShortfall.Water">'Inputs - water'!$I$38:$S$38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B7" i="23" l="1"/>
  <c r="B6" i="23"/>
  <c r="B11" i="19"/>
  <c r="B10" i="19"/>
  <c r="B9" i="19"/>
  <c r="B8" i="19"/>
  <c r="B51" i="23" l="1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5" i="23"/>
  <c r="B4" i="23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7" i="19"/>
  <c r="B6" i="19"/>
  <c r="B5" i="19"/>
  <c r="B4" i="19"/>
  <c r="M38" i="18" l="1"/>
  <c r="L38" i="18"/>
  <c r="K38" i="18"/>
  <c r="J38" i="18"/>
  <c r="I38" i="18"/>
  <c r="M38" i="13"/>
  <c r="L38" i="13"/>
  <c r="K38" i="13"/>
  <c r="J38" i="13"/>
  <c r="I38" i="13"/>
  <c r="T1" i="13"/>
  <c r="L35" i="13" l="1"/>
  <c r="L20" i="12" s="1"/>
  <c r="K25" i="13"/>
  <c r="L24" i="13"/>
  <c r="I35" i="13"/>
  <c r="I20" i="12" s="1"/>
  <c r="M24" i="13"/>
  <c r="K35" i="13"/>
  <c r="K20" i="12" s="1"/>
  <c r="J25" i="13"/>
  <c r="K24" i="13"/>
  <c r="I24" i="13"/>
  <c r="J35" i="13"/>
  <c r="J20" i="12" s="1"/>
  <c r="M25" i="13"/>
  <c r="I25" i="13"/>
  <c r="J24" i="13"/>
  <c r="M35" i="13"/>
  <c r="L25" i="13"/>
  <c r="M12" i="18"/>
  <c r="M17" i="18"/>
  <c r="M17" i="13"/>
  <c r="M12" i="13"/>
  <c r="I25" i="12" l="1"/>
  <c r="J25" i="12" s="1"/>
  <c r="K25" i="12" s="1"/>
  <c r="L25" i="12" s="1"/>
  <c r="H10" i="17"/>
  <c r="M29" i="18"/>
  <c r="L29" i="18"/>
  <c r="K29" i="18"/>
  <c r="J29" i="18"/>
  <c r="M28" i="18"/>
  <c r="L28" i="18"/>
  <c r="K28" i="18"/>
  <c r="J28" i="18"/>
  <c r="I29" i="18"/>
  <c r="I28" i="18"/>
  <c r="M29" i="13"/>
  <c r="L29" i="13"/>
  <c r="L16" i="12" s="1"/>
  <c r="K29" i="13"/>
  <c r="K16" i="12" s="1"/>
  <c r="J29" i="13"/>
  <c r="J16" i="12" s="1"/>
  <c r="I29" i="13"/>
  <c r="I16" i="12" s="1"/>
  <c r="M28" i="13"/>
  <c r="L28" i="13"/>
  <c r="L15" i="12" s="1"/>
  <c r="K28" i="13"/>
  <c r="K15" i="12" s="1"/>
  <c r="J28" i="13"/>
  <c r="J15" i="12" s="1"/>
  <c r="I28" i="13"/>
  <c r="I15" i="12" s="1"/>
  <c r="M16" i="18"/>
  <c r="M11" i="18"/>
  <c r="M16" i="13"/>
  <c r="M11" i="13"/>
  <c r="T1" i="3" l="1"/>
  <c r="T1" i="5"/>
  <c r="T1" i="12"/>
  <c r="T1" i="18"/>
  <c r="M25" i="18" l="1"/>
  <c r="I25" i="18"/>
  <c r="I16" i="5" s="1"/>
  <c r="J24" i="18"/>
  <c r="J15" i="5" s="1"/>
  <c r="K35" i="18"/>
  <c r="K20" i="5" s="1"/>
  <c r="K24" i="18"/>
  <c r="K15" i="5" s="1"/>
  <c r="L25" i="18"/>
  <c r="L16" i="5" s="1"/>
  <c r="M24" i="18"/>
  <c r="I24" i="18"/>
  <c r="I15" i="5" s="1"/>
  <c r="J35" i="18"/>
  <c r="J20" i="5" s="1"/>
  <c r="L35" i="18"/>
  <c r="L20" i="5" s="1"/>
  <c r="K25" i="18"/>
  <c r="K16" i="5" s="1"/>
  <c r="L24" i="18"/>
  <c r="L15" i="5" s="1"/>
  <c r="M35" i="18"/>
  <c r="I35" i="18"/>
  <c r="I20" i="5" s="1"/>
  <c r="I25" i="5" s="1"/>
  <c r="J25" i="18"/>
  <c r="J16" i="5" s="1"/>
  <c r="M15" i="5"/>
  <c r="M15" i="12"/>
  <c r="F8" i="25" s="1"/>
  <c r="J25" i="5" l="1"/>
  <c r="K25" i="5" s="1"/>
  <c r="L25" i="5" s="1"/>
  <c r="F11" i="25"/>
  <c r="M20" i="5"/>
  <c r="M16" i="5"/>
  <c r="F12" i="25" s="1"/>
  <c r="M12" i="5"/>
  <c r="M11" i="5"/>
  <c r="M25" i="5" l="1"/>
  <c r="M20" i="12"/>
  <c r="M16" i="12"/>
  <c r="F9" i="25" s="1"/>
  <c r="M12" i="12"/>
  <c r="M11" i="12"/>
  <c r="M18" i="18"/>
  <c r="L18" i="18"/>
  <c r="K18" i="18"/>
  <c r="J18" i="18"/>
  <c r="I18" i="18"/>
  <c r="M13" i="18"/>
  <c r="L13" i="18"/>
  <c r="K13" i="18"/>
  <c r="J13" i="18"/>
  <c r="I13" i="18"/>
  <c r="S5" i="18"/>
  <c r="R5" i="18"/>
  <c r="Q5" i="18"/>
  <c r="P5" i="18"/>
  <c r="O5" i="18"/>
  <c r="N5" i="18"/>
  <c r="M5" i="18"/>
  <c r="L5" i="18"/>
  <c r="K5" i="18"/>
  <c r="J5" i="18"/>
  <c r="I5" i="18"/>
  <c r="S3" i="18"/>
  <c r="R3" i="18"/>
  <c r="Q3" i="18"/>
  <c r="P3" i="18"/>
  <c r="O3" i="18"/>
  <c r="N3" i="18"/>
  <c r="M3" i="18"/>
  <c r="L3" i="18"/>
  <c r="K3" i="18"/>
  <c r="J3" i="18"/>
  <c r="I3" i="18"/>
  <c r="S5" i="17"/>
  <c r="R5" i="17"/>
  <c r="Q5" i="17"/>
  <c r="P5" i="17"/>
  <c r="O5" i="17"/>
  <c r="N5" i="17"/>
  <c r="M5" i="17"/>
  <c r="L5" i="17"/>
  <c r="K5" i="17"/>
  <c r="J5" i="17"/>
  <c r="I5" i="17"/>
  <c r="S3" i="17"/>
  <c r="R3" i="17"/>
  <c r="Q3" i="17"/>
  <c r="P3" i="17"/>
  <c r="O3" i="17"/>
  <c r="N3" i="17"/>
  <c r="M3" i="17"/>
  <c r="L3" i="17"/>
  <c r="K3" i="17"/>
  <c r="J3" i="17"/>
  <c r="I3" i="17"/>
  <c r="M18" i="13"/>
  <c r="L18" i="13"/>
  <c r="K18" i="13"/>
  <c r="J18" i="13"/>
  <c r="I18" i="13"/>
  <c r="M13" i="13"/>
  <c r="L13" i="13"/>
  <c r="K13" i="13"/>
  <c r="J13" i="13"/>
  <c r="I13" i="13"/>
  <c r="S5" i="13"/>
  <c r="R5" i="13"/>
  <c r="Q5" i="13"/>
  <c r="P5" i="13"/>
  <c r="O5" i="13"/>
  <c r="N5" i="13"/>
  <c r="M5" i="13"/>
  <c r="L5" i="13"/>
  <c r="K5" i="13"/>
  <c r="J5" i="13"/>
  <c r="I5" i="13"/>
  <c r="S3" i="13"/>
  <c r="R3" i="13"/>
  <c r="Q3" i="13"/>
  <c r="P3" i="13"/>
  <c r="O3" i="13"/>
  <c r="N3" i="13"/>
  <c r="M3" i="13"/>
  <c r="L3" i="13"/>
  <c r="K3" i="13"/>
  <c r="J3" i="13"/>
  <c r="I3" i="13"/>
  <c r="L17" i="12"/>
  <c r="K17" i="12"/>
  <c r="J17" i="12"/>
  <c r="I17" i="12"/>
  <c r="S5" i="12"/>
  <c r="R5" i="12"/>
  <c r="Q5" i="12"/>
  <c r="P5" i="12"/>
  <c r="O5" i="12"/>
  <c r="N5" i="12"/>
  <c r="M5" i="12"/>
  <c r="L5" i="12"/>
  <c r="K5" i="12"/>
  <c r="J5" i="12"/>
  <c r="I5" i="12"/>
  <c r="S3" i="12"/>
  <c r="R3" i="12"/>
  <c r="Q3" i="12"/>
  <c r="P3" i="12"/>
  <c r="O3" i="12"/>
  <c r="N3" i="12"/>
  <c r="M3" i="12"/>
  <c r="L3" i="12"/>
  <c r="K3" i="12"/>
  <c r="J3" i="12"/>
  <c r="I3" i="12"/>
  <c r="M25" i="12" l="1"/>
  <c r="I26" i="12"/>
  <c r="J26" i="12" s="1"/>
  <c r="K26" i="12" s="1"/>
  <c r="L26" i="12" s="1"/>
  <c r="M17" i="12"/>
  <c r="F10" i="25" s="1"/>
  <c r="M26" i="12" l="1"/>
  <c r="M27" i="12" s="1"/>
  <c r="M29" i="12" s="1"/>
  <c r="I17" i="5" l="1"/>
  <c r="J17" i="5"/>
  <c r="K17" i="5"/>
  <c r="L17" i="5"/>
  <c r="I26" i="5" l="1"/>
  <c r="J26" i="5" s="1"/>
  <c r="K26" i="5" s="1"/>
  <c r="L26" i="5" s="1"/>
  <c r="M17" i="5"/>
  <c r="F13" i="25" s="1"/>
  <c r="M26" i="5" l="1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M27" i="5" l="1"/>
  <c r="M29" i="5" s="1"/>
  <c r="M31" i="5" s="1"/>
  <c r="M35" i="5" l="1"/>
  <c r="M34" i="5"/>
  <c r="M31" i="12"/>
  <c r="M34" i="12" s="1"/>
  <c r="M35" i="12" l="1"/>
  <c r="N39" i="12"/>
  <c r="O39" i="12" s="1"/>
  <c r="P39" i="12" s="1"/>
  <c r="Q39" i="12" s="1"/>
  <c r="R39" i="12" s="1"/>
  <c r="N42" i="12" l="1"/>
  <c r="O42" i="12" s="1"/>
  <c r="P42" i="12" s="1"/>
  <c r="Q42" i="12" s="1"/>
  <c r="R42" i="12" s="1"/>
  <c r="N39" i="5"/>
  <c r="O39" i="5" s="1"/>
  <c r="P39" i="5" s="1"/>
  <c r="Q39" i="5" s="1"/>
  <c r="R39" i="5" s="1"/>
  <c r="S48" i="5" s="1"/>
  <c r="F6" i="25" s="1"/>
  <c r="S48" i="12"/>
  <c r="F4" i="25" s="1"/>
  <c r="S40" i="12"/>
  <c r="S43" i="12" l="1"/>
  <c r="S44" i="12" s="1"/>
  <c r="S49" i="12"/>
  <c r="N42" i="5"/>
  <c r="O42" i="5" s="1"/>
  <c r="P42" i="5" s="1"/>
  <c r="Q42" i="5" s="1"/>
  <c r="R42" i="5" s="1"/>
  <c r="S40" i="5"/>
  <c r="S50" i="12" l="1"/>
  <c r="F5" i="25"/>
  <c r="S49" i="5"/>
  <c r="S43" i="5"/>
  <c r="S44" i="5" s="1"/>
  <c r="S50" i="5" l="1"/>
  <c r="F7" i="25"/>
</calcChain>
</file>

<file path=xl/sharedStrings.xml><?xml version="1.0" encoding="utf-8"?>
<sst xmlns="http://schemas.openxmlformats.org/spreadsheetml/2006/main" count="1297" uniqueCount="227">
  <si>
    <t>2014-15</t>
  </si>
  <si>
    <t>2016-17</t>
  </si>
  <si>
    <t>2017-18</t>
  </si>
  <si>
    <t>2018-19</t>
  </si>
  <si>
    <t>2019-20</t>
  </si>
  <si>
    <t>2020-21</t>
  </si>
  <si>
    <t>Year</t>
  </si>
  <si>
    <t>Year number</t>
  </si>
  <si>
    <t>2012-13</t>
  </si>
  <si>
    <t>2013-14</t>
  </si>
  <si>
    <t>Calendar year</t>
  </si>
  <si>
    <t>End</t>
  </si>
  <si>
    <t>2011-12</t>
  </si>
  <si>
    <t>Total</t>
  </si>
  <si>
    <t>2010-11</t>
  </si>
  <si>
    <t>RCV</t>
  </si>
  <si>
    <t>Revenue</t>
  </si>
  <si>
    <t>Total Adjustment</t>
  </si>
  <si>
    <t>FD data with forecast blind year 14/15</t>
  </si>
  <si>
    <t>Financing rate</t>
  </si>
  <si>
    <t>Total adjustment due to financing costs RCV</t>
  </si>
  <si>
    <t>Total adjustment due to financing costs Revenue</t>
  </si>
  <si>
    <t>Total Adjustment RCV</t>
  </si>
  <si>
    <t>Total Adjustment Revenue</t>
  </si>
  <si>
    <t>Total adjustment</t>
  </si>
  <si>
    <t>CIS adjustment inputs</t>
  </si>
  <si>
    <t>RCM adjustment inputs</t>
  </si>
  <si>
    <t>Revenue Correction required for year</t>
  </si>
  <si>
    <t>Revenue Correction Required for year</t>
  </si>
  <si>
    <t>RCV adjustment required</t>
  </si>
  <si>
    <t>Revenue adjustment required</t>
  </si>
  <si>
    <t>Billing Incentive Adjustment</t>
  </si>
  <si>
    <t>Billing Incentive</t>
  </si>
  <si>
    <t>N.B a positive value in adjustment required reflects money owed to company</t>
  </si>
  <si>
    <t>Outturn data with actual 14/15</t>
  </si>
  <si>
    <t>RCV shortfall</t>
  </si>
  <si>
    <t>N.B is a shortfall value therefore a loss to company</t>
  </si>
  <si>
    <t>Shortfall post efficiency difference</t>
  </si>
  <si>
    <t>%</t>
  </si>
  <si>
    <t>£m</t>
  </si>
  <si>
    <t>Financing Costs</t>
  </si>
  <si>
    <t>Serviceability Adjustment Inputs</t>
  </si>
  <si>
    <t>Additional comments column to explain calculation where appropriate</t>
  </si>
  <si>
    <t>2021-22</t>
  </si>
  <si>
    <t>2022-23</t>
  </si>
  <si>
    <t>AMP.Years</t>
  </si>
  <si>
    <t>Calendar.Years</t>
  </si>
  <si>
    <t>12/13 price base</t>
  </si>
  <si>
    <t>CIS Legacy</t>
  </si>
  <si>
    <t>RCM</t>
  </si>
  <si>
    <t>Serviceability</t>
  </si>
  <si>
    <t>Adjustments required</t>
  </si>
  <si>
    <t>Financing.Rate</t>
  </si>
  <si>
    <t>Aggregation and materiality threshold applied</t>
  </si>
  <si>
    <t>CIS.FD.RCV.Water</t>
  </si>
  <si>
    <t>CIS.FD.Revenue.Water</t>
  </si>
  <si>
    <t>CIS.Outturn.RCV.Water</t>
  </si>
  <si>
    <t>CIS.Outturn.Revenue.Water</t>
  </si>
  <si>
    <t>RCM.FD.RevCorrection.Water</t>
  </si>
  <si>
    <t>RCM.FD.BillingAdj.Water</t>
  </si>
  <si>
    <t>RCM.Outturn.RevCorrection.Water</t>
  </si>
  <si>
    <t>RCM.Outturn.BillingAdj.Water</t>
  </si>
  <si>
    <t>Serviceability.FD.RCVShortfall.Water</t>
  </si>
  <si>
    <t>Serviceability.Outturn.RCVShortfall.Water</t>
  </si>
  <si>
    <t>CIS.FD.RCV.Waste</t>
  </si>
  <si>
    <t>CIS.FD.Revenue.Waste</t>
  </si>
  <si>
    <t>CIS.Outturn.RCV.Waste</t>
  </si>
  <si>
    <t>CIS.Outturn.Revenue.Waste</t>
  </si>
  <si>
    <t>RCM.FD.RevCorrection.Waste</t>
  </si>
  <si>
    <t>RCM.FD.BillingAdj.Waste</t>
  </si>
  <si>
    <t>RCM.Outturn.RevCorrection.Waste</t>
  </si>
  <si>
    <t>RCM.Outturn.BillingAdj.Waste</t>
  </si>
  <si>
    <t>Serviceability.FD.RCVShortfall.Waste</t>
  </si>
  <si>
    <t>Serviceability.Outturn.RCVShortfall.Waste</t>
  </si>
  <si>
    <t>Materiality threshold</t>
  </si>
  <si>
    <t>Calculations - water</t>
  </si>
  <si>
    <t>Inputs - waste</t>
  </si>
  <si>
    <t>Inputs - water</t>
  </si>
  <si>
    <t>General inputs</t>
  </si>
  <si>
    <t>2015-16</t>
  </si>
  <si>
    <t>Total (correction NPV at 2014-15 in 2012-13 prices)</t>
  </si>
  <si>
    <t>N.B. RCM Financing adjustment received via WRFIM</t>
  </si>
  <si>
    <t>Calculations - Waste</t>
  </si>
  <si>
    <t>Aggregate materiality threshold</t>
  </si>
  <si>
    <t>Materiality.Threshold</t>
  </si>
  <si>
    <t>£</t>
  </si>
  <si>
    <t>Timeline</t>
  </si>
  <si>
    <t>Aggregated adjustments for materiality test (inc. of RCM)</t>
  </si>
  <si>
    <t>Materiality threshold test passed?</t>
  </si>
  <si>
    <t>Aggregated adjustments post materiality test (exc. Of RCM)</t>
  </si>
  <si>
    <t>In feeder model adjustments are made in 2007-08 prices</t>
  </si>
  <si>
    <t>Adjustments for materiality test (inc. RCM)</t>
  </si>
  <si>
    <t>Not yet loaded to Fountain</t>
  </si>
  <si>
    <t>C00052RC_L010</t>
  </si>
  <si>
    <t>C00052BIA_L010</t>
  </si>
  <si>
    <t>C00053RC_L010</t>
  </si>
  <si>
    <t>C00053BIA_L010</t>
  </si>
  <si>
    <t>Legacy 2014-15 model V2</t>
  </si>
  <si>
    <t>Acronym</t>
  </si>
  <si>
    <t>Reference</t>
  </si>
  <si>
    <t>Item description</t>
  </si>
  <si>
    <t>Unit</t>
  </si>
  <si>
    <t>Model</t>
  </si>
  <si>
    <t>ANH</t>
  </si>
  <si>
    <t>Water: Annualised adjustment to 2014 price review requirement at 2012-13 prices - Revenue Correction Required for year</t>
  </si>
  <si>
    <t>Blind year reconciliation 2014-15</t>
  </si>
  <si>
    <t>Water: Annualised adjustment to 2014 price review requirement at 2012-13 prices - Billing Incentive Adjustment</t>
  </si>
  <si>
    <t>Sewerage: Annualised adjustment to 2014 price review requirement at 2012-13 prices - Revenue Correction Required for year</t>
  </si>
  <si>
    <t>Sewerage: Annualised adjustment to 2014 price review requirement at 2012-13 prices - Billing Incentive Adjustment</t>
  </si>
  <si>
    <t>WSH</t>
  </si>
  <si>
    <t>NES</t>
  </si>
  <si>
    <t>SVT</t>
  </si>
  <si>
    <t>SWT</t>
  </si>
  <si>
    <t>SRN</t>
  </si>
  <si>
    <t>TMS</t>
  </si>
  <si>
    <t>NWT</t>
  </si>
  <si>
    <t>WSX</t>
  </si>
  <si>
    <t>YKY</t>
  </si>
  <si>
    <t>BRL</t>
  </si>
  <si>
    <t>CAM</t>
  </si>
  <si>
    <t>DVW</t>
  </si>
  <si>
    <t>PRT</t>
  </si>
  <si>
    <t>SBW</t>
  </si>
  <si>
    <t>SEW</t>
  </si>
  <si>
    <t>SST</t>
  </si>
  <si>
    <t>SES</t>
  </si>
  <si>
    <t>VCE</t>
  </si>
  <si>
    <t>VEA</t>
  </si>
  <si>
    <t>VSE</t>
  </si>
  <si>
    <t>AFW</t>
  </si>
  <si>
    <t>SSC</t>
  </si>
  <si>
    <t>C00572_L012</t>
  </si>
  <si>
    <t>C00572_L012BY</t>
  </si>
  <si>
    <t>C00579_L012</t>
  </si>
  <si>
    <t>C00578_L012</t>
  </si>
  <si>
    <t>C00578_L012BY</t>
  </si>
  <si>
    <t>C00579_L012BY</t>
  </si>
  <si>
    <t>C00585_L012</t>
  </si>
  <si>
    <t>C00585_L012BY</t>
  </si>
  <si>
    <t>2015-20</t>
  </si>
  <si>
    <t>PL14L021IN_BY</t>
  </si>
  <si>
    <t>FOUNTAIN_INSTANCE_URL</t>
  </si>
  <si>
    <t>companyId</t>
  </si>
  <si>
    <t>companyName</t>
  </si>
  <si>
    <t>inputRunName</t>
  </si>
  <si>
    <t>PR14 Blind year reconciliation _XLSPF</t>
  </si>
  <si>
    <t>inputRunId</t>
  </si>
  <si>
    <t>95_XLSPF</t>
  </si>
  <si>
    <t>outputRunName</t>
  </si>
  <si>
    <t>outputRunId</t>
  </si>
  <si>
    <t>tagName</t>
  </si>
  <si>
    <t>tagId</t>
  </si>
  <si>
    <t>agendaId</t>
  </si>
  <si>
    <t>1_XLSPF</t>
  </si>
  <si>
    <t>Water: Ex post RCV adjustment (2012-13 prices)</t>
  </si>
  <si>
    <t>2010-15</t>
  </si>
  <si>
    <t>Sewerage: Ex post RCV adjustment (2012-13 prices)</t>
  </si>
  <si>
    <t>L10013_L012</t>
  </si>
  <si>
    <t>Discount rate for CIS (PR14)</t>
  </si>
  <si>
    <t>L10013_L012BY</t>
  </si>
  <si>
    <t>Water: Future value of ex post revenue adjustment of prior year annual adjustments (applied in single year, unprofiled) (2012-13 prices)</t>
  </si>
  <si>
    <t>Sewerage: Future value of ex post revenue adjustment of prior year annual adjustments (applied in single year, unprofiled) (2012-13 prices)</t>
  </si>
  <si>
    <t>C00720_L015</t>
  </si>
  <si>
    <t>Baseline view of one-sided adjustments to water service total capex for shortfalls relating to serviceability</t>
  </si>
  <si>
    <t>C00721_L015</t>
  </si>
  <si>
    <t>Baseline view of one-sided adjustments to sewerage service total capex for shortfalls relating to serviceability</t>
  </si>
  <si>
    <t>PL14L021 PR14</t>
  </si>
  <si>
    <t>F_Inputs_TABLE_ID</t>
  </si>
  <si>
    <t>F_Inputs_TEAM</t>
  </si>
  <si>
    <t>IPL_XLSPF</t>
  </si>
  <si>
    <t>F_Inputs_USER</t>
  </si>
  <si>
    <t>OFWAT\Salim.Lorgat_XLSPF</t>
  </si>
  <si>
    <t>F_Inputs_NAME</t>
  </si>
  <si>
    <t>F_Inputs_TITLE</t>
  </si>
  <si>
    <t>_XLSPF</t>
  </si>
  <si>
    <t>inputSheetLastUpdated</t>
  </si>
  <si>
    <t>EXTERNAL_MODEL_NAME</t>
  </si>
  <si>
    <t>EXTERNAL_MODEL_CODE</t>
  </si>
  <si>
    <t>EXTERNAL_MODEL_FAMILY</t>
  </si>
  <si>
    <t>BY_XLSPF</t>
  </si>
  <si>
    <t>FOUNTAIN_REPORT</t>
  </si>
  <si>
    <t>Periodic Review 2014</t>
  </si>
  <si>
    <t>LIST:</t>
  </si>
  <si>
    <t>PL14L021OUT_BY</t>
  </si>
  <si>
    <t>Water- Total adjustment RCM revenue for implementing via WFRIM</t>
  </si>
  <si>
    <t>Water- Total adjustment RCM Billing Incentive for implementing via WFRIM</t>
  </si>
  <si>
    <t>Wastewater- Total adjustment RCM revenue for implementing via WFRIM</t>
  </si>
  <si>
    <t>Wastewater- Total adjustment RCM Billing Incentive for implementing via WFRIM</t>
  </si>
  <si>
    <t>Wastewater - Total Adjustment Revenue carry forward to PR19</t>
  </si>
  <si>
    <t>Wastewater - Total Adjustment RCV carry forward to PR19</t>
  </si>
  <si>
    <t>Water - Total Adjustment Revenue carry forward to PR19</t>
  </si>
  <si>
    <t>Water - Total Adjustment RCV carry forward to PR19</t>
  </si>
  <si>
    <t>Water- Total adjustment for implementing via WFRIM</t>
  </si>
  <si>
    <t>Wastewater- Total adjustment for implementing via WFRIM</t>
  </si>
  <si>
    <t>C00052RC_L021</t>
  </si>
  <si>
    <t>C00052BIA_L021</t>
  </si>
  <si>
    <t>C00053RC_L021</t>
  </si>
  <si>
    <t>C00053BIA_L021</t>
  </si>
  <si>
    <t>C00052_L021</t>
  </si>
  <si>
    <t>C00053_L021</t>
  </si>
  <si>
    <t>C00585_L021</t>
  </si>
  <si>
    <t>C00572_L021</t>
  </si>
  <si>
    <t>C00579_L021</t>
  </si>
  <si>
    <t>C00578_L021</t>
  </si>
  <si>
    <t>latest_XLSPF</t>
  </si>
  <si>
    <t>0_XLSPF</t>
  </si>
  <si>
    <t>9359_XLSPF</t>
  </si>
  <si>
    <t>PL14L021IN_BY_XLSPF</t>
  </si>
  <si>
    <t>F_Outputs_TABLE_ID</t>
  </si>
  <si>
    <t>F_Outputs_TEAM</t>
  </si>
  <si>
    <t>F_Outputs_USER</t>
  </si>
  <si>
    <t>F_Outputs_NAME</t>
  </si>
  <si>
    <t>PL14L021OUT_BY_XLSPF</t>
  </si>
  <si>
    <t>F_Outputs_TITLE</t>
  </si>
  <si>
    <t>outputSheetLastSent</t>
  </si>
  <si>
    <t>PL14L021_BY_XLSPF</t>
  </si>
  <si>
    <t>1956_XLSPF</t>
  </si>
  <si>
    <t>9380_XLSPF</t>
  </si>
  <si>
    <t>Revenue cumulative</t>
  </si>
  <si>
    <t>Select company</t>
  </si>
  <si>
    <t>RCV cumulative</t>
  </si>
  <si>
    <t>https://fntlive201/Fountain/rest-services_XLSPF</t>
  </si>
  <si>
    <t>OFWAT\Jenny.Ngai_XLSPF</t>
  </si>
  <si>
    <t>52_XLSPF</t>
  </si>
  <si>
    <t>Sutton &amp; East Surrey Water Ltd_XLSPF</t>
  </si>
  <si>
    <t>28/09/2016 09:49:58_XLSPF</t>
  </si>
  <si>
    <t>28/09/2016 09:57:17_XLSPF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</si>
</sst>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_);\(#,##0\);\-_)"/>
    <numFmt numFmtId="166" formatCode="#,##0.000_);\(#,##0.000\);\-_)"/>
    <numFmt numFmtId="167" formatCode="0.00%_);\(0.00%\);\-\%_)"/>
    <numFmt numFmtId="168" formatCode="#,##0.00_);\(#,##0.00\);\-_)"/>
    <numFmt numFmtId="169" formatCode="_-* #,##0_-;\-* #,##0_-;_-* &quot;-&quot;??_-;_-@_-"/>
    <numFmt numFmtId="170" formatCode="0.000"/>
    <numFmt numFmtId="171" formatCode="#,##0.000"/>
  </numFmts>
  <fonts count="88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sz val="10"/>
      <color theme="6"/>
      <name val="Arial"/>
      <family val="2"/>
    </font>
    <font>
      <b/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FFFFE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52" fillId="0" borderId="0"/>
    <xf numFmtId="0" fontId="52" fillId="0" borderId="0"/>
    <xf numFmtId="0" fontId="6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9" fillId="0" borderId="0">
      <alignment vertical="top"/>
    </xf>
    <xf numFmtId="0" fontId="59" fillId="52" borderId="0" applyNumberFormat="0" applyBorder="0" applyAlignment="0" applyProtection="0"/>
    <xf numFmtId="0" fontId="59" fillId="34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4" borderId="0" applyNumberFormat="0" applyBorder="0" applyAlignment="0" applyProtection="0"/>
    <xf numFmtId="0" fontId="59" fillId="3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33" borderId="0" applyNumberFormat="0" applyBorder="0" applyAlignment="0" applyProtection="0"/>
    <xf numFmtId="0" fontId="59" fillId="55" borderId="0" applyNumberFormat="0" applyBorder="0" applyAlignment="0" applyProtection="0"/>
    <xf numFmtId="0" fontId="59" fillId="57" borderId="0" applyNumberFormat="0" applyBorder="0" applyAlignment="0" applyProtection="0"/>
    <xf numFmtId="0" fontId="59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6" borderId="0" applyNumberFormat="0" applyBorder="0" applyAlignment="0" applyProtection="0"/>
    <xf numFmtId="0" fontId="60" fillId="33" borderId="0" applyNumberFormat="0" applyBorder="0" applyAlignment="0" applyProtection="0"/>
    <xf numFmtId="0" fontId="60" fillId="55" borderId="0" applyNumberFormat="0" applyBorder="0" applyAlignment="0" applyProtection="0"/>
    <xf numFmtId="0" fontId="60" fillId="58" borderId="0" applyNumberFormat="0" applyBorder="0" applyAlignment="0" applyProtection="0"/>
    <xf numFmtId="0" fontId="60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58" borderId="0" applyNumberFormat="0" applyBorder="0" applyAlignment="0" applyProtection="0"/>
    <xf numFmtId="0" fontId="60" fillId="6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63" borderId="0" applyNumberFormat="0" applyBorder="0" applyAlignment="0" applyProtection="0"/>
    <xf numFmtId="37" fontId="46" fillId="64" borderId="25">
      <alignment horizontal="left"/>
    </xf>
    <xf numFmtId="37" fontId="43" fillId="64" borderId="26"/>
    <xf numFmtId="0" fontId="19" fillId="64" borderId="27" applyNumberFormat="0" applyBorder="0"/>
    <xf numFmtId="0" fontId="19" fillId="64" borderId="27" applyNumberFormat="0" applyBorder="0"/>
    <xf numFmtId="0" fontId="19" fillId="64" borderId="27" applyNumberFormat="0" applyBorder="0"/>
    <xf numFmtId="0" fontId="62" fillId="52" borderId="28" applyNumberFormat="0" applyAlignment="0" applyProtection="0"/>
    <xf numFmtId="0" fontId="63" fillId="65" borderId="29" applyNumberFormat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6" fillId="66" borderId="0">
      <alignment vertical="top"/>
    </xf>
    <xf numFmtId="0" fontId="19" fillId="0" borderId="30">
      <alignment vertical="top"/>
    </xf>
    <xf numFmtId="0" fontId="19" fillId="51" borderId="20">
      <alignment vertical="top"/>
    </xf>
    <xf numFmtId="0" fontId="46" fillId="51" borderId="0">
      <alignment vertical="top"/>
    </xf>
    <xf numFmtId="0" fontId="19" fillId="67" borderId="0">
      <alignment vertical="top"/>
    </xf>
    <xf numFmtId="0" fontId="66" fillId="68" borderId="0" applyNumberFormat="0" applyBorder="0" applyAlignment="0" applyProtection="0"/>
    <xf numFmtId="0" fontId="67" fillId="64" borderId="31"/>
    <xf numFmtId="37" fontId="19" fillId="64" borderId="0">
      <alignment horizontal="right"/>
    </xf>
    <xf numFmtId="37" fontId="19" fillId="64" borderId="0">
      <alignment horizontal="right"/>
    </xf>
    <xf numFmtId="37" fontId="19" fillId="64" borderId="0">
      <alignment horizontal="right"/>
    </xf>
    <xf numFmtId="0" fontId="68" fillId="0" borderId="32" applyNumberFormat="0" applyFill="0" applyAlignment="0" applyProtection="0"/>
    <xf numFmtId="0" fontId="69" fillId="0" borderId="33" applyNumberFormat="0" applyFill="0" applyAlignment="0" applyProtection="0"/>
    <xf numFmtId="0" fontId="70" fillId="0" borderId="3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34" borderId="35" applyNumberFormat="0" applyAlignment="0" applyProtection="0"/>
    <xf numFmtId="0" fontId="74" fillId="0" borderId="36" applyNumberFormat="0" applyFill="0" applyAlignment="0" applyProtection="0"/>
    <xf numFmtId="0" fontId="75" fillId="33" borderId="0" applyNumberFormat="0" applyBorder="0" applyAlignment="0" applyProtection="0"/>
    <xf numFmtId="0" fontId="7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4" fillId="0" borderId="0"/>
    <xf numFmtId="0" fontId="77" fillId="52" borderId="37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80" fillId="0" borderId="0" applyNumberFormat="0" applyFill="0" applyBorder="0" applyAlignment="0" applyProtection="0"/>
    <xf numFmtId="37" fontId="81" fillId="69" borderId="39"/>
    <xf numFmtId="0" fontId="82" fillId="0" borderId="40">
      <alignment horizontal="right"/>
    </xf>
    <xf numFmtId="164" fontId="8" fillId="0" borderId="0" applyFont="0" applyFill="0" applyBorder="0" applyAlignment="0" applyProtection="0"/>
    <xf numFmtId="0" fontId="26" fillId="41" borderId="20" applyNumberFormat="0" applyAlignment="0" applyProtection="0"/>
    <xf numFmtId="0" fontId="19" fillId="51" borderId="20"/>
    <xf numFmtId="0" fontId="19" fillId="67" borderId="0"/>
    <xf numFmtId="0" fontId="19" fillId="67" borderId="0"/>
    <xf numFmtId="0" fontId="52" fillId="0" borderId="0"/>
    <xf numFmtId="0" fontId="19" fillId="0" borderId="0"/>
    <xf numFmtId="0" fontId="8" fillId="0" borderId="0"/>
    <xf numFmtId="0" fontId="19" fillId="0" borderId="0">
      <alignment vertical="top"/>
    </xf>
    <xf numFmtId="164" fontId="19" fillId="0" borderId="0" applyFont="0" applyFill="0" applyBorder="0" applyAlignment="0" applyProtection="0"/>
    <xf numFmtId="0" fontId="62" fillId="52" borderId="35" applyNumberFormat="0" applyAlignment="0" applyProtection="0"/>
    <xf numFmtId="164" fontId="19" fillId="0" borderId="0" applyFont="0" applyFill="0" applyBorder="0" applyAlignment="0" applyProtection="0"/>
    <xf numFmtId="0" fontId="19" fillId="0" borderId="0">
      <alignment vertical="top"/>
    </xf>
    <xf numFmtId="0" fontId="19" fillId="53" borderId="48" applyNumberFormat="0" applyFont="0" applyAlignment="0" applyProtection="0"/>
    <xf numFmtId="0" fontId="84" fillId="0" borderId="0">
      <alignment vertical="top"/>
    </xf>
    <xf numFmtId="0" fontId="19" fillId="0" borderId="0"/>
    <xf numFmtId="164" fontId="19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>
      <alignment vertical="top"/>
    </xf>
    <xf numFmtId="0" fontId="2" fillId="0" borderId="0"/>
    <xf numFmtId="0" fontId="46" fillId="51" borderId="0"/>
    <xf numFmtId="0" fontId="46" fillId="66" borderId="0"/>
    <xf numFmtId="0" fontId="19" fillId="0" borderId="0"/>
    <xf numFmtId="0" fontId="1" fillId="0" borderId="0"/>
    <xf numFmtId="0" fontId="19" fillId="51" borderId="49"/>
    <xf numFmtId="9" fontId="2" fillId="0" borderId="0" applyFont="0" applyFill="0" applyBorder="0" applyAlignment="0" applyProtection="0"/>
    <xf numFmtId="0" fontId="19" fillId="51" borderId="49"/>
    <xf numFmtId="0" fontId="2" fillId="0" borderId="0"/>
    <xf numFmtId="0" fontId="3" fillId="0" borderId="0"/>
    <xf numFmtId="0" fontId="19" fillId="0" borderId="0"/>
    <xf numFmtId="0" fontId="86" fillId="0" borderId="0"/>
    <xf numFmtId="0" fontId="19" fillId="51" borderId="49">
      <alignment vertical="top"/>
    </xf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30">
      <alignment vertical="top"/>
    </xf>
  </cellStyleXfs>
  <cellXfs count="152">
    <xf numFmtId="0" fontId="0" fillId="0" borderId="0" xfId="0"/>
    <xf numFmtId="0" fontId="42" fillId="44" borderId="17" xfId="0" applyFont="1" applyFill="1" applyBorder="1" applyAlignment="1" applyProtection="1">
      <alignment horizontal="left" vertical="center"/>
    </xf>
    <xf numFmtId="0" fontId="16" fillId="0" borderId="0" xfId="45" applyFont="1"/>
    <xf numFmtId="0" fontId="38" fillId="0" borderId="0" xfId="0" applyFont="1"/>
    <xf numFmtId="165" fontId="19" fillId="46" borderId="20" xfId="0" applyNumberFormat="1" applyFont="1" applyFill="1" applyBorder="1" applyAlignment="1">
      <alignment horizontal="right" vertical="center"/>
    </xf>
    <xf numFmtId="0" fontId="48" fillId="45" borderId="19" xfId="0" applyFont="1" applyFill="1" applyBorder="1" applyAlignment="1">
      <alignment horizontal="left" vertical="center"/>
    </xf>
    <xf numFmtId="0" fontId="47" fillId="45" borderId="19" xfId="0" applyFont="1" applyFill="1" applyBorder="1" applyAlignment="1">
      <alignment horizontal="left" vertical="center"/>
    </xf>
    <xf numFmtId="0" fontId="47" fillId="0" borderId="0" xfId="0" applyFont="1"/>
    <xf numFmtId="0" fontId="45" fillId="0" borderId="0" xfId="0" applyFont="1"/>
    <xf numFmtId="0" fontId="19" fillId="0" borderId="0" xfId="0" applyFont="1" applyFill="1" applyAlignment="1" applyProtection="1">
      <alignment horizontal="left" vertical="center" indent="1"/>
    </xf>
    <xf numFmtId="0" fontId="38" fillId="0" borderId="0" xfId="0" applyFont="1"/>
    <xf numFmtId="0" fontId="49" fillId="0" borderId="0" xfId="0" applyFont="1"/>
    <xf numFmtId="0" fontId="45" fillId="48" borderId="21" xfId="0" applyFont="1" applyFill="1" applyBorder="1"/>
    <xf numFmtId="0" fontId="45" fillId="48" borderId="22" xfId="0" applyFont="1" applyFill="1" applyBorder="1"/>
    <xf numFmtId="166" fontId="47" fillId="45" borderId="19" xfId="0" applyNumberFormat="1" applyFont="1" applyFill="1" applyBorder="1" applyAlignment="1">
      <alignment horizontal="left" vertical="center"/>
    </xf>
    <xf numFmtId="0" fontId="7" fillId="0" borderId="0" xfId="0" applyFont="1"/>
    <xf numFmtId="0" fontId="50" fillId="0" borderId="0" xfId="0" applyFont="1"/>
    <xf numFmtId="0" fontId="45" fillId="0" borderId="0" xfId="0" applyFont="1" applyAlignment="1">
      <alignment horizontal="center"/>
    </xf>
    <xf numFmtId="0" fontId="6" fillId="0" borderId="0" xfId="0" applyFont="1"/>
    <xf numFmtId="0" fontId="51" fillId="44" borderId="19" xfId="72" applyFont="1" applyFill="1" applyBorder="1" applyAlignment="1">
      <alignment horizontal="left" vertical="center"/>
    </xf>
    <xf numFmtId="0" fontId="5" fillId="0" borderId="0" xfId="0" applyFont="1"/>
    <xf numFmtId="0" fontId="38" fillId="0" borderId="0" xfId="0" applyFont="1" applyAlignment="1">
      <alignment horizontal="center"/>
    </xf>
    <xf numFmtId="0" fontId="47" fillId="45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shrinkToFit="1"/>
    </xf>
    <xf numFmtId="1" fontId="43" fillId="0" borderId="19" xfId="0" applyNumberFormat="1" applyFont="1" applyFill="1" applyBorder="1" applyAlignment="1" applyProtection="1">
      <alignment horizontal="center"/>
    </xf>
    <xf numFmtId="1" fontId="44" fillId="43" borderId="19" xfId="0" applyNumberFormat="1" applyFont="1" applyFill="1" applyBorder="1" applyAlignment="1" applyProtection="1">
      <alignment horizontal="center"/>
    </xf>
    <xf numFmtId="0" fontId="53" fillId="0" borderId="0" xfId="0" applyFont="1"/>
    <xf numFmtId="0" fontId="19" fillId="0" borderId="0" xfId="0" applyFont="1" applyFill="1" applyAlignment="1" applyProtection="1">
      <alignment horizontal="left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ont="1"/>
    <xf numFmtId="49" fontId="47" fillId="49" borderId="18" xfId="0" applyNumberFormat="1" applyFont="1" applyFill="1" applyBorder="1" applyAlignment="1">
      <alignment horizontal="right" vertical="center"/>
    </xf>
    <xf numFmtId="49" fontId="47" fillId="49" borderId="17" xfId="0" applyNumberFormat="1" applyFont="1" applyFill="1" applyBorder="1" applyAlignment="1">
      <alignment horizontal="right" vertical="center"/>
    </xf>
    <xf numFmtId="0" fontId="47" fillId="49" borderId="19" xfId="0" applyFont="1" applyFill="1" applyBorder="1" applyAlignment="1">
      <alignment horizontal="center" vertical="center"/>
    </xf>
    <xf numFmtId="0" fontId="48" fillId="49" borderId="19" xfId="0" applyFont="1" applyFill="1" applyBorder="1" applyAlignment="1">
      <alignment horizontal="left" vertical="center"/>
    </xf>
    <xf numFmtId="0" fontId="47" fillId="49" borderId="19" xfId="0" applyFont="1" applyFill="1" applyBorder="1" applyAlignment="1">
      <alignment horizontal="left" vertical="center"/>
    </xf>
    <xf numFmtId="0" fontId="47" fillId="49" borderId="0" xfId="0" applyFont="1" applyFill="1"/>
    <xf numFmtId="0" fontId="0" fillId="0" borderId="0" xfId="0" applyFill="1" applyBorder="1"/>
    <xf numFmtId="168" fontId="0" fillId="0" borderId="0" xfId="0" applyNumberFormat="1"/>
    <xf numFmtId="168" fontId="38" fillId="0" borderId="0" xfId="0" applyNumberFormat="1" applyFont="1"/>
    <xf numFmtId="168" fontId="0" fillId="0" borderId="0" xfId="0" applyNumberFormat="1" applyFont="1"/>
    <xf numFmtId="168" fontId="47" fillId="0" borderId="0" xfId="0" applyNumberFormat="1" applyFont="1" applyFill="1" applyBorder="1" applyAlignment="1">
      <alignment horizontal="left" vertical="center"/>
    </xf>
    <xf numFmtId="168" fontId="53" fillId="0" borderId="0" xfId="0" applyNumberFormat="1" applyFont="1"/>
    <xf numFmtId="168" fontId="47" fillId="49" borderId="19" xfId="0" applyNumberFormat="1" applyFont="1" applyFill="1" applyBorder="1" applyAlignment="1">
      <alignment horizontal="left" vertical="center"/>
    </xf>
    <xf numFmtId="167" fontId="38" fillId="47" borderId="14" xfId="46" applyNumberFormat="1" applyFont="1" applyFill="1" applyBorder="1"/>
    <xf numFmtId="0" fontId="5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center"/>
    </xf>
    <xf numFmtId="49" fontId="47" fillId="45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165" fontId="47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vertical="center"/>
    </xf>
    <xf numFmtId="0" fontId="3" fillId="0" borderId="0" xfId="0" applyFont="1"/>
    <xf numFmtId="0" fontId="52" fillId="49" borderId="19" xfId="0" applyFont="1" applyFill="1" applyBorder="1"/>
    <xf numFmtId="0" fontId="54" fillId="49" borderId="19" xfId="0" applyFont="1" applyFill="1" applyBorder="1"/>
    <xf numFmtId="0" fontId="52" fillId="49" borderId="23" xfId="0" applyFont="1" applyFill="1" applyBorder="1"/>
    <xf numFmtId="0" fontId="55" fillId="44" borderId="19" xfId="72" applyFont="1" applyFill="1" applyBorder="1" applyAlignment="1">
      <alignment horizontal="left" vertical="center"/>
    </xf>
    <xf numFmtId="0" fontId="56" fillId="49" borderId="19" xfId="0" applyFont="1" applyFill="1" applyBorder="1"/>
    <xf numFmtId="0" fontId="56" fillId="0" borderId="0" xfId="0" applyFont="1" applyFill="1" applyBorder="1"/>
    <xf numFmtId="0" fontId="56" fillId="0" borderId="0" xfId="0" applyFont="1" applyFill="1" applyBorder="1" applyAlignment="1">
      <alignment horizontal="left" vertical="center"/>
    </xf>
    <xf numFmtId="0" fontId="57" fillId="48" borderId="22" xfId="0" applyFont="1" applyFill="1" applyBorder="1"/>
    <xf numFmtId="0" fontId="58" fillId="0" borderId="0" xfId="0" applyFont="1"/>
    <xf numFmtId="0" fontId="56" fillId="45" borderId="19" xfId="0" applyFont="1" applyFill="1" applyBorder="1" applyAlignment="1">
      <alignment horizontal="left" vertical="center"/>
    </xf>
    <xf numFmtId="0" fontId="56" fillId="49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left" indent="1"/>
    </xf>
    <xf numFmtId="0" fontId="51" fillId="0" borderId="0" xfId="72" applyFont="1" applyFill="1" applyBorder="1" applyAlignment="1">
      <alignment horizontal="left" vertical="center"/>
    </xf>
    <xf numFmtId="0" fontId="16" fillId="0" borderId="0" xfId="45" applyFont="1" applyFill="1" applyBorder="1"/>
    <xf numFmtId="0" fontId="5" fillId="0" borderId="0" xfId="0" applyFont="1" applyAlignment="1">
      <alignment horizontal="left"/>
    </xf>
    <xf numFmtId="169" fontId="38" fillId="47" borderId="14" xfId="159" applyNumberFormat="1" applyFont="1" applyFill="1" applyBorder="1"/>
    <xf numFmtId="0" fontId="38" fillId="0" borderId="0" xfId="0" applyFont="1" applyAlignment="1"/>
    <xf numFmtId="0" fontId="19" fillId="0" borderId="0" xfId="0" applyFont="1" applyFill="1" applyBorder="1" applyAlignment="1"/>
    <xf numFmtId="0" fontId="19" fillId="0" borderId="0" xfId="0" applyFont="1" applyBorder="1" applyAlignment="1"/>
    <xf numFmtId="49" fontId="47" fillId="0" borderId="0" xfId="0" applyNumberFormat="1" applyFont="1" applyFill="1" applyBorder="1" applyAlignment="1"/>
    <xf numFmtId="0" fontId="3" fillId="0" borderId="0" xfId="0" applyFont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0" fillId="0" borderId="41" xfId="0" applyFont="1" applyFill="1" applyBorder="1"/>
    <xf numFmtId="0" fontId="0" fillId="0" borderId="0" xfId="0" applyFont="1" applyFill="1" applyBorder="1"/>
    <xf numFmtId="0" fontId="0" fillId="0" borderId="0" xfId="0" applyFill="1"/>
    <xf numFmtId="0" fontId="0" fillId="0" borderId="27" xfId="0" applyFont="1" applyBorder="1"/>
    <xf numFmtId="0" fontId="0" fillId="0" borderId="41" xfId="0" applyFont="1" applyBorder="1"/>
    <xf numFmtId="170" fontId="0" fillId="51" borderId="27" xfId="0" applyNumberFormat="1" applyFont="1" applyFill="1" applyBorder="1"/>
    <xf numFmtId="170" fontId="0" fillId="51" borderId="41" xfId="0" applyNumberFormat="1" applyFont="1" applyFill="1" applyBorder="1"/>
    <xf numFmtId="170" fontId="0" fillId="51" borderId="42" xfId="0" applyNumberFormat="1" applyFont="1" applyFill="1" applyBorder="1"/>
    <xf numFmtId="0" fontId="83" fillId="0" borderId="0" xfId="0" applyFont="1"/>
    <xf numFmtId="0" fontId="0" fillId="0" borderId="43" xfId="0" applyFont="1" applyBorder="1"/>
    <xf numFmtId="0" fontId="0" fillId="0" borderId="0" xfId="0" applyFont="1" applyBorder="1"/>
    <xf numFmtId="170" fontId="0" fillId="51" borderId="43" xfId="0" applyNumberFormat="1" applyFont="1" applyFill="1" applyBorder="1"/>
    <xf numFmtId="170" fontId="0" fillId="51" borderId="0" xfId="0" applyNumberFormat="1" applyFont="1" applyFill="1" applyBorder="1"/>
    <xf numFmtId="170" fontId="0" fillId="51" borderId="44" xfId="0" applyNumberFormat="1" applyFont="1" applyFill="1" applyBorder="1"/>
    <xf numFmtId="170" fontId="0" fillId="51" borderId="45" xfId="0" applyNumberFormat="1" applyFont="1" applyFill="1" applyBorder="1"/>
    <xf numFmtId="170" fontId="0" fillId="51" borderId="46" xfId="0" applyNumberFormat="1" applyFont="1" applyFill="1" applyBorder="1"/>
    <xf numFmtId="170" fontId="0" fillId="51" borderId="47" xfId="0" applyNumberFormat="1" applyFont="1" applyFill="1" applyBorder="1"/>
    <xf numFmtId="0" fontId="47" fillId="0" borderId="0" xfId="0" applyFont="1" applyFill="1"/>
    <xf numFmtId="0" fontId="0" fillId="0" borderId="46" xfId="0" applyFont="1" applyBorder="1"/>
    <xf numFmtId="0" fontId="83" fillId="0" borderId="27" xfId="0" applyFont="1" applyBorder="1"/>
    <xf numFmtId="170" fontId="83" fillId="51" borderId="27" xfId="0" applyNumberFormat="1" applyFont="1" applyFill="1" applyBorder="1"/>
    <xf numFmtId="170" fontId="83" fillId="51" borderId="41" xfId="0" applyNumberFormat="1" applyFont="1" applyFill="1" applyBorder="1"/>
    <xf numFmtId="170" fontId="83" fillId="51" borderId="42" xfId="0" applyNumberFormat="1" applyFont="1" applyFill="1" applyBorder="1"/>
    <xf numFmtId="170" fontId="83" fillId="51" borderId="43" xfId="0" applyNumberFormat="1" applyFont="1" applyFill="1" applyBorder="1"/>
    <xf numFmtId="170" fontId="83" fillId="51" borderId="0" xfId="0" applyNumberFormat="1" applyFont="1" applyFill="1" applyBorder="1"/>
    <xf numFmtId="170" fontId="83" fillId="51" borderId="44" xfId="0" applyNumberFormat="1" applyFont="1" applyFill="1" applyBorder="1"/>
    <xf numFmtId="0" fontId="0" fillId="0" borderId="46" xfId="0" applyFont="1" applyFill="1" applyBorder="1"/>
    <xf numFmtId="170" fontId="83" fillId="51" borderId="45" xfId="0" applyNumberFormat="1" applyFont="1" applyFill="1" applyBorder="1"/>
    <xf numFmtId="170" fontId="83" fillId="51" borderId="46" xfId="0" applyNumberFormat="1" applyFont="1" applyFill="1" applyBorder="1"/>
    <xf numFmtId="170" fontId="83" fillId="51" borderId="47" xfId="0" applyNumberFormat="1" applyFont="1" applyFill="1" applyBorder="1"/>
    <xf numFmtId="0" fontId="52" fillId="49" borderId="19" xfId="0" applyFont="1" applyFill="1" applyBorder="1" applyAlignment="1"/>
    <xf numFmtId="0" fontId="3" fillId="0" borderId="0" xfId="0" applyFont="1" applyFill="1" applyBorder="1" applyAlignment="1"/>
    <xf numFmtId="0" fontId="19" fillId="0" borderId="0" xfId="72" applyFont="1"/>
    <xf numFmtId="0" fontId="19" fillId="0" borderId="0" xfId="0" applyFont="1" applyBorder="1"/>
    <xf numFmtId="171" fontId="0" fillId="70" borderId="0" xfId="0" applyNumberFormat="1" applyFill="1"/>
    <xf numFmtId="1" fontId="19" fillId="0" borderId="0" xfId="0" applyNumberFormat="1" applyFont="1" applyFill="1" applyBorder="1" applyAlignment="1" applyProtection="1">
      <alignment horizontal="center"/>
    </xf>
    <xf numFmtId="0" fontId="83" fillId="0" borderId="41" xfId="0" applyFont="1" applyBorder="1"/>
    <xf numFmtId="171" fontId="0" fillId="0" borderId="0" xfId="0" applyNumberFormat="1"/>
    <xf numFmtId="10" fontId="0" fillId="0" borderId="0" xfId="0" applyNumberFormat="1"/>
    <xf numFmtId="171" fontId="3" fillId="0" borderId="0" xfId="0" applyNumberFormat="1" applyFont="1" applyFill="1"/>
    <xf numFmtId="171" fontId="3" fillId="0" borderId="0" xfId="0" applyNumberFormat="1" applyFont="1"/>
    <xf numFmtId="0" fontId="87" fillId="0" borderId="0" xfId="0" applyFont="1"/>
    <xf numFmtId="168" fontId="87" fillId="48" borderId="14" xfId="0" applyNumberFormat="1" applyFont="1" applyFill="1" applyBorder="1"/>
    <xf numFmtId="0" fontId="19" fillId="0" borderId="0" xfId="0" applyFont="1" applyAlignment="1">
      <alignment horizontal="center"/>
    </xf>
    <xf numFmtId="0" fontId="51" fillId="44" borderId="19" xfId="72" applyFont="1" applyFill="1" applyBorder="1" applyAlignment="1">
      <alignment horizontal="right" vertical="center"/>
    </xf>
    <xf numFmtId="168" fontId="19" fillId="47" borderId="14" xfId="46" applyNumberFormat="1" applyFont="1" applyFill="1"/>
    <xf numFmtId="165" fontId="19" fillId="48" borderId="14" xfId="46" applyNumberFormat="1" applyFont="1" applyFill="1"/>
    <xf numFmtId="168" fontId="19" fillId="0" borderId="24" xfId="46" applyNumberFormat="1" applyFont="1" applyFill="1" applyBorder="1"/>
    <xf numFmtId="165" fontId="19" fillId="0" borderId="0" xfId="0" applyNumberFormat="1" applyFont="1"/>
    <xf numFmtId="168" fontId="19" fillId="48" borderId="14" xfId="46" applyNumberFormat="1" applyFont="1" applyFill="1"/>
    <xf numFmtId="168" fontId="19" fillId="0" borderId="0" xfId="0" applyNumberFormat="1" applyFont="1"/>
    <xf numFmtId="0" fontId="47" fillId="49" borderId="19" xfId="0" applyFont="1" applyFill="1" applyBorder="1"/>
    <xf numFmtId="0" fontId="19" fillId="0" borderId="0" xfId="0" applyFont="1"/>
    <xf numFmtId="0" fontId="33" fillId="0" borderId="0" xfId="0" applyFont="1"/>
    <xf numFmtId="168" fontId="19" fillId="33" borderId="14" xfId="46" applyNumberFormat="1" applyFont="1"/>
    <xf numFmtId="2" fontId="19" fillId="0" borderId="0" xfId="0" applyNumberFormat="1" applyFont="1"/>
    <xf numFmtId="0" fontId="19" fillId="0" borderId="0" xfId="0" applyFont="1" applyAlignment="1">
      <alignment horizontal="left" indent="1"/>
    </xf>
    <xf numFmtId="166" fontId="19" fillId="0" borderId="0" xfId="0" applyNumberFormat="1" applyFont="1"/>
    <xf numFmtId="168" fontId="19" fillId="48" borderId="14" xfId="0" applyNumberFormat="1" applyFont="1" applyFill="1" applyBorder="1"/>
    <xf numFmtId="168" fontId="19" fillId="0" borderId="0" xfId="0" applyNumberFormat="1" applyFont="1" applyFill="1"/>
    <xf numFmtId="168" fontId="33" fillId="0" borderId="0" xfId="0" applyNumberFormat="1" applyFont="1" applyFill="1"/>
    <xf numFmtId="168" fontId="33" fillId="0" borderId="0" xfId="0" applyNumberFormat="1" applyFont="1"/>
    <xf numFmtId="168" fontId="33" fillId="0" borderId="24" xfId="0" applyNumberFormat="1" applyFont="1" applyBorder="1"/>
    <xf numFmtId="168" fontId="33" fillId="0" borderId="24" xfId="0" applyNumberFormat="1" applyFont="1" applyFill="1" applyBorder="1"/>
    <xf numFmtId="0" fontId="46" fillId="0" borderId="0" xfId="0" applyFont="1" applyFill="1"/>
    <xf numFmtId="168" fontId="19" fillId="50" borderId="14" xfId="0" applyNumberFormat="1" applyFont="1" applyFill="1" applyBorder="1"/>
    <xf numFmtId="168" fontId="19" fillId="0" borderId="24" xfId="0" applyNumberFormat="1" applyFont="1" applyBorder="1"/>
    <xf numFmtId="168" fontId="19" fillId="0" borderId="24" xfId="0" applyNumberFormat="1" applyFont="1" applyFill="1" applyBorder="1"/>
    <xf numFmtId="171" fontId="19" fillId="0" borderId="0" xfId="0" applyNumberFormat="1" applyFont="1"/>
  </cellXfs>
  <cellStyles count="195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3"/>
    <cellStyle name="20% - Accent1" xfId="17" builtinId="30" customBuiltin="1"/>
    <cellStyle name="20% - Accent1 2" xfId="84"/>
    <cellStyle name="20% - Accent2" xfId="21" builtinId="34" customBuiltin="1"/>
    <cellStyle name="20% - Accent2 2" xfId="85"/>
    <cellStyle name="20% - Accent3" xfId="25" builtinId="38" customBuiltin="1"/>
    <cellStyle name="20% - Accent3 2" xfId="86"/>
    <cellStyle name="20% - Accent4" xfId="29" builtinId="42" customBuiltin="1"/>
    <cellStyle name="20% - Accent4 2" xfId="87"/>
    <cellStyle name="20% - Accent5" xfId="33" builtinId="46" customBuiltin="1"/>
    <cellStyle name="20% - Accent5 2" xfId="88"/>
    <cellStyle name="20% - Accent6" xfId="37" builtinId="50" customBuiltin="1"/>
    <cellStyle name="20% - Accent6 2" xfId="89"/>
    <cellStyle name="40% - Accent1" xfId="18" builtinId="31" customBuiltin="1"/>
    <cellStyle name="40% - Accent1 2" xfId="90"/>
    <cellStyle name="40% - Accent2" xfId="22" builtinId="35" customBuiltin="1"/>
    <cellStyle name="40% - Accent2 2" xfId="91"/>
    <cellStyle name="40% - Accent3" xfId="26" builtinId="39" customBuiltin="1"/>
    <cellStyle name="40% - Accent3 2" xfId="92"/>
    <cellStyle name="40% - Accent4" xfId="30" builtinId="43" customBuiltin="1"/>
    <cellStyle name="40% - Accent4 2" xfId="93"/>
    <cellStyle name="40% - Accent5" xfId="34" builtinId="47" customBuiltin="1"/>
    <cellStyle name="40% - Accent5 2" xfId="94"/>
    <cellStyle name="40% - Accent6" xfId="38" builtinId="51" customBuiltin="1"/>
    <cellStyle name="40% - Accent6 2" xfId="95"/>
    <cellStyle name="60% - Accent1" xfId="19" builtinId="32" customBuiltin="1"/>
    <cellStyle name="60% - Accent1 2" xfId="96"/>
    <cellStyle name="60% - Accent2" xfId="23" builtinId="36" customBuiltin="1"/>
    <cellStyle name="60% - Accent2 2" xfId="97"/>
    <cellStyle name="60% - Accent3" xfId="27" builtinId="40" customBuiltin="1"/>
    <cellStyle name="60% - Accent3 2" xfId="98"/>
    <cellStyle name="60% - Accent4" xfId="31" builtinId="44" customBuiltin="1"/>
    <cellStyle name="60% - Accent4 2" xfId="99"/>
    <cellStyle name="60% - Accent5" xfId="35" builtinId="48" customBuiltin="1"/>
    <cellStyle name="60% - Accent5 2" xfId="100"/>
    <cellStyle name="60% - Accent6" xfId="39" builtinId="52" customBuiltin="1"/>
    <cellStyle name="60% - Accent6 2" xfId="101"/>
    <cellStyle name="Accent1" xfId="16" builtinId="29" customBuiltin="1"/>
    <cellStyle name="Accent1 2" xfId="102"/>
    <cellStyle name="Accent2" xfId="20" builtinId="33" customBuiltin="1"/>
    <cellStyle name="Accent2 2" xfId="103"/>
    <cellStyle name="Accent3" xfId="24" builtinId="37" customBuiltin="1"/>
    <cellStyle name="Accent3 2" xfId="104"/>
    <cellStyle name="Accent4" xfId="28" builtinId="41" customBuiltin="1"/>
    <cellStyle name="Accent4 2" xfId="105"/>
    <cellStyle name="Accent5" xfId="32" builtinId="45" customBuiltin="1"/>
    <cellStyle name="Accent5 2" xfId="106"/>
    <cellStyle name="Accent6" xfId="36" builtinId="49" customBuiltin="1"/>
    <cellStyle name="Accent6 2" xfId="107"/>
    <cellStyle name="Att1" xfId="108"/>
    <cellStyle name="Att1 2" xfId="109"/>
    <cellStyle name="Att1 3" xfId="110"/>
    <cellStyle name="Bad" xfId="6" builtinId="27" customBuiltin="1"/>
    <cellStyle name="Bad 2" xfId="11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2"/>
    <cellStyle name="boldbluetxt_green" xfId="113"/>
    <cellStyle name="box" xfId="114"/>
    <cellStyle name="box 2" xfId="115"/>
    <cellStyle name="box 3" xfId="116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7"/>
    <cellStyle name="Calculation 3" xfId="169"/>
    <cellStyle name="Check Cell" xfId="12" builtinId="23" customBuiltin="1"/>
    <cellStyle name="Check Cell 2" xfId="118"/>
    <cellStyle name="Comma" xfId="159" builtinId="3"/>
    <cellStyle name="Comma 2" xfId="75"/>
    <cellStyle name="Comma 2 2" xfId="175"/>
    <cellStyle name="Comma 2 2 2" xfId="191"/>
    <cellStyle name="Comma 3" xfId="76"/>
    <cellStyle name="Comma 3 2" xfId="119"/>
    <cellStyle name="Comma 3 2 2" xfId="120"/>
    <cellStyle name="Comma 3 2 2 2" xfId="193"/>
    <cellStyle name="Comma 3 2 3" xfId="168"/>
    <cellStyle name="Comma 3 3" xfId="121"/>
    <cellStyle name="Comma 3 3 2" xfId="192"/>
    <cellStyle name="Comma 3 4" xfId="170"/>
    <cellStyle name="Comma 4" xfId="122"/>
    <cellStyle name="Comma 5" xfId="77"/>
    <cellStyle name="Comma 6" xfId="123"/>
    <cellStyle name="Comma 7" xfId="124"/>
    <cellStyle name="Error" xfId="61"/>
    <cellStyle name="Explanatory Text" xfId="14" builtinId="53" customBuiltin="1"/>
    <cellStyle name="Explanatory Text 2" xfId="125"/>
    <cellStyle name="False" xfId="62"/>
    <cellStyle name="Fountain Col Header" xfId="126"/>
    <cellStyle name="Fountain Col Header 2" xfId="180"/>
    <cellStyle name="Fountain Error" xfId="127"/>
    <cellStyle name="Fountain Error 2" xfId="194"/>
    <cellStyle name="Fountain Input" xfId="128"/>
    <cellStyle name="Fountain Input 2" xfId="161"/>
    <cellStyle name="Fountain Input 2 2" xfId="185"/>
    <cellStyle name="Fountain Input 3" xfId="183"/>
    <cellStyle name="Fountain Input 4" xfId="190"/>
    <cellStyle name="Fountain Table Header" xfId="129"/>
    <cellStyle name="Fountain Table Header 2" xfId="179"/>
    <cellStyle name="Fountain Text" xfId="130"/>
    <cellStyle name="Fountain Text 2" xfId="162"/>
    <cellStyle name="Fountain Text 4" xfId="163"/>
    <cellStyle name="Good" xfId="5" builtinId="26" customBuiltin="1"/>
    <cellStyle name="Good 2" xfId="131"/>
    <cellStyle name="Header" xfId="132"/>
    <cellStyle name="Header3rdlevel" xfId="133"/>
    <cellStyle name="Header3rdlevel 2" xfId="134"/>
    <cellStyle name="Header3rdlevel 3" xfId="135"/>
    <cellStyle name="Heading 1" xfId="1" builtinId="16" customBuiltin="1"/>
    <cellStyle name="Heading 1 2" xfId="136"/>
    <cellStyle name="Heading 2" xfId="2" builtinId="17" customBuiltin="1"/>
    <cellStyle name="Heading 2 2" xfId="137"/>
    <cellStyle name="Heading 3" xfId="3" builtinId="18" customBuiltin="1"/>
    <cellStyle name="Heading 3 2" xfId="138"/>
    <cellStyle name="Heading 4" xfId="4" builtinId="19" customBuiltin="1"/>
    <cellStyle name="Heading 4 2" xfId="139"/>
    <cellStyle name="Hyperlink 2" xfId="140"/>
    <cellStyle name="Hyperlink 3" xfId="141"/>
    <cellStyle name="Hyperlink 4" xfId="176"/>
    <cellStyle name="In Development" xfId="63"/>
    <cellStyle name="Input" xfId="8" builtinId="20" customBuiltin="1"/>
    <cellStyle name="Input 2" xfId="142"/>
    <cellStyle name="Linked Cell" xfId="11" builtinId="24" customBuiltin="1"/>
    <cellStyle name="Linked Cell 2" xfId="143"/>
    <cellStyle name="Neutral" xfId="7" builtinId="28" customBuiltin="1"/>
    <cellStyle name="Neutral 2" xfId="144"/>
    <cellStyle name="NJS" xfId="145"/>
    <cellStyle name="No Error" xfId="64"/>
    <cellStyle name="Normal" xfId="0" builtinId="0" customBuiltin="1"/>
    <cellStyle name="Normal 10" xfId="189"/>
    <cellStyle name="Normal 2" xfId="65"/>
    <cellStyle name="Normal 2 2" xfId="66"/>
    <cellStyle name="Normal 2 2 2" xfId="181"/>
    <cellStyle name="Normal 2 3" xfId="164"/>
    <cellStyle name="Normal 2 3 2" xfId="182"/>
    <cellStyle name="Normal 2 4" xfId="174"/>
    <cellStyle name="Normal 2 5" xfId="167"/>
    <cellStyle name="Normal 3" xfId="67"/>
    <cellStyle name="Normal 3 2" xfId="146"/>
    <cellStyle name="Normal 3 3" xfId="188"/>
    <cellStyle name="Normal 4" xfId="72"/>
    <cellStyle name="Normal 4 2" xfId="78"/>
    <cellStyle name="Normal 4 2 2" xfId="165"/>
    <cellStyle name="Normal 4 2 3" xfId="171"/>
    <cellStyle name="Normal 4 3" xfId="177"/>
    <cellStyle name="Normal 5" xfId="79"/>
    <cellStyle name="Normal 5 2" xfId="147"/>
    <cellStyle name="Normal 6" xfId="80"/>
    <cellStyle name="Normal 6 2" xfId="178"/>
    <cellStyle name="Normal 7" xfId="148"/>
    <cellStyle name="Normal 7 2" xfId="186"/>
    <cellStyle name="Normal 8" xfId="149"/>
    <cellStyle name="Normal 8 2" xfId="187"/>
    <cellStyle name="Normal 9" xfId="166"/>
    <cellStyle name="Note 2" xfId="68"/>
    <cellStyle name="Note 3" xfId="172"/>
    <cellStyle name="Output" xfId="9" builtinId="21" customBuiltin="1"/>
    <cellStyle name="Output 2" xfId="150"/>
    <cellStyle name="Percent 2" xfId="73"/>
    <cellStyle name="Percent 2 2" xfId="151"/>
    <cellStyle name="Percent 3" xfId="81"/>
    <cellStyle name="Percent 3 2" xfId="184"/>
    <cellStyle name="Percent 4" xfId="152"/>
    <cellStyle name="Percent 4 2" xfId="82"/>
    <cellStyle name="Percent 5" xfId="153"/>
    <cellStyle name="Style 1" xfId="69"/>
    <cellStyle name="Style 1 2" xfId="173"/>
    <cellStyle name="Title 2" xfId="154"/>
    <cellStyle name="Total" xfId="15" builtinId="25" customBuiltin="1"/>
    <cellStyle name="Total 2" xfId="155"/>
    <cellStyle name="True" xfId="70"/>
    <cellStyle name="True 2" xfId="160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0"/>
  <tableStyles count="0" defaultTableStyle="TableStyleMedium2" defaultPivotStyle="PivotStyleLight16"/>
  <colors>
    <mruColors>
      <color rgb="FFFFFF99"/>
      <color rgb="FFFF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zoomScale="70" zoomScaleNormal="70" workbookViewId="0">
      <selection activeCell="A4" sqref="A4"/>
    </sheetView>
  </sheetViews>
  <sheetFormatPr defaultRowHeight="13.8"/>
  <cols>
    <col min="1" max="1" width="8.33203125" bestFit="1" customWidth="1"/>
    <col min="2" max="2" width="20.77734375" customWidth="1"/>
    <col min="3" max="3" width="16.21875" style="85" customWidth="1"/>
    <col min="4" max="4" width="108" bestFit="1" customWidth="1"/>
    <col min="5" max="5" width="4" customWidth="1"/>
    <col min="6" max="6" width="34" style="85" bestFit="1" customWidth="1"/>
    <col min="7" max="11" width="9" customWidth="1"/>
  </cols>
  <sheetData>
    <row r="1" spans="1:11">
      <c r="D1" t="s">
        <v>97</v>
      </c>
    </row>
    <row r="2" spans="1:11">
      <c r="A2" t="s">
        <v>98</v>
      </c>
      <c r="C2" s="85" t="s">
        <v>99</v>
      </c>
      <c r="D2" t="s">
        <v>100</v>
      </c>
      <c r="E2" t="s">
        <v>101</v>
      </c>
      <c r="F2" s="85" t="s">
        <v>102</v>
      </c>
      <c r="G2" t="s">
        <v>79</v>
      </c>
      <c r="H2" t="s">
        <v>1</v>
      </c>
      <c r="I2" t="s">
        <v>2</v>
      </c>
      <c r="J2" t="s">
        <v>3</v>
      </c>
      <c r="K2" t="s">
        <v>4</v>
      </c>
    </row>
    <row r="3" spans="1:11" ht="14.4" thickBot="1"/>
    <row r="4" spans="1:11" s="91" customFormat="1" ht="14.4">
      <c r="A4" s="86" t="s">
        <v>219</v>
      </c>
      <c r="B4" s="87" t="str">
        <f>+A4&amp;C4</f>
        <v>Select companyC00052RC_L010</v>
      </c>
      <c r="C4" s="83" t="s">
        <v>93</v>
      </c>
      <c r="D4" s="87" t="s">
        <v>104</v>
      </c>
      <c r="E4" s="87" t="s">
        <v>39</v>
      </c>
      <c r="F4" s="87" t="s">
        <v>105</v>
      </c>
      <c r="G4" s="88"/>
      <c r="H4" s="89"/>
      <c r="I4" s="89"/>
      <c r="J4" s="89"/>
      <c r="K4" s="90"/>
    </row>
    <row r="5" spans="1:11">
      <c r="A5" s="92" t="s">
        <v>219</v>
      </c>
      <c r="B5" s="93" t="str">
        <f t="shared" ref="B5:B72" si="0">+A5&amp;C5</f>
        <v>Select companyC00052BIA_L010</v>
      </c>
      <c r="C5" s="84" t="s">
        <v>94</v>
      </c>
      <c r="D5" s="93" t="s">
        <v>106</v>
      </c>
      <c r="E5" s="93" t="s">
        <v>39</v>
      </c>
      <c r="F5" s="93" t="s">
        <v>105</v>
      </c>
      <c r="G5" s="94"/>
      <c r="H5" s="95"/>
      <c r="I5" s="95"/>
      <c r="J5" s="95"/>
      <c r="K5" s="96"/>
    </row>
    <row r="6" spans="1:11">
      <c r="A6" s="92" t="s">
        <v>219</v>
      </c>
      <c r="B6" s="93" t="str">
        <f t="shared" si="0"/>
        <v>Select companyC00053RC_L010</v>
      </c>
      <c r="C6" s="84" t="s">
        <v>95</v>
      </c>
      <c r="D6" s="93" t="s">
        <v>107</v>
      </c>
      <c r="E6" s="93" t="s">
        <v>39</v>
      </c>
      <c r="F6" s="93" t="s">
        <v>105</v>
      </c>
      <c r="G6" s="94"/>
      <c r="H6" s="95"/>
      <c r="I6" s="95"/>
      <c r="J6" s="95"/>
      <c r="K6" s="96"/>
    </row>
    <row r="7" spans="1:11" ht="14.4" thickBot="1">
      <c r="A7" s="92" t="s">
        <v>219</v>
      </c>
      <c r="B7" s="93" t="str">
        <f t="shared" si="0"/>
        <v>Select companyC00053BIA_L010</v>
      </c>
      <c r="C7" s="84" t="s">
        <v>96</v>
      </c>
      <c r="D7" s="93" t="s">
        <v>108</v>
      </c>
      <c r="E7" s="93" t="s">
        <v>39</v>
      </c>
      <c r="F7" s="93" t="s">
        <v>105</v>
      </c>
      <c r="G7" s="97"/>
      <c r="H7" s="98"/>
      <c r="I7" s="98"/>
      <c r="J7" s="98"/>
      <c r="K7" s="99"/>
    </row>
    <row r="8" spans="1:11" s="91" customFormat="1" ht="14.4">
      <c r="A8" s="86" t="s">
        <v>103</v>
      </c>
      <c r="B8" s="87" t="str">
        <f>+A8&amp;C8</f>
        <v>ANHC00052RC_L010</v>
      </c>
      <c r="C8" s="83" t="s">
        <v>93</v>
      </c>
      <c r="D8" s="87" t="s">
        <v>104</v>
      </c>
      <c r="E8" s="87" t="s">
        <v>39</v>
      </c>
      <c r="F8" s="87" t="s">
        <v>105</v>
      </c>
      <c r="G8" s="88">
        <v>0.52340059358839364</v>
      </c>
      <c r="H8" s="89">
        <v>0.52340059358839364</v>
      </c>
      <c r="I8" s="89">
        <v>0.52340059358839364</v>
      </c>
      <c r="J8" s="89">
        <v>0.52340059358839364</v>
      </c>
      <c r="K8" s="90">
        <v>0.52340059358839364</v>
      </c>
    </row>
    <row r="9" spans="1:11">
      <c r="A9" s="92" t="s">
        <v>103</v>
      </c>
      <c r="B9" s="93" t="str">
        <f t="shared" ref="B9:B11" si="1">+A9&amp;C9</f>
        <v>ANHC00052BIA_L010</v>
      </c>
      <c r="C9" s="84" t="s">
        <v>94</v>
      </c>
      <c r="D9" s="93" t="s">
        <v>106</v>
      </c>
      <c r="E9" s="93" t="s">
        <v>39</v>
      </c>
      <c r="F9" s="93" t="s">
        <v>105</v>
      </c>
      <c r="G9" s="94">
        <v>-1.433943665771908</v>
      </c>
      <c r="H9" s="95">
        <v>-1.433943665771908</v>
      </c>
      <c r="I9" s="95">
        <v>-1.433943665771908</v>
      </c>
      <c r="J9" s="95">
        <v>-1.433943665771908</v>
      </c>
      <c r="K9" s="96">
        <v>-1.433943665771908</v>
      </c>
    </row>
    <row r="10" spans="1:11">
      <c r="A10" s="92" t="s">
        <v>103</v>
      </c>
      <c r="B10" s="93" t="str">
        <f t="shared" si="1"/>
        <v>ANHC00053RC_L010</v>
      </c>
      <c r="C10" s="84" t="s">
        <v>95</v>
      </c>
      <c r="D10" s="93" t="s">
        <v>107</v>
      </c>
      <c r="E10" s="93" t="s">
        <v>39</v>
      </c>
      <c r="F10" s="93" t="s">
        <v>105</v>
      </c>
      <c r="G10" s="94">
        <v>-11.444022845770329</v>
      </c>
      <c r="H10" s="95">
        <v>-11.444022845770329</v>
      </c>
      <c r="I10" s="95">
        <v>-11.444022845770329</v>
      </c>
      <c r="J10" s="95">
        <v>-11.444022845770329</v>
      </c>
      <c r="K10" s="96">
        <v>-11.444022845770329</v>
      </c>
    </row>
    <row r="11" spans="1:11" ht="14.4" thickBot="1">
      <c r="A11" s="92" t="s">
        <v>103</v>
      </c>
      <c r="B11" s="93" t="str">
        <f t="shared" si="1"/>
        <v>ANHC00053BIA_L010</v>
      </c>
      <c r="C11" s="84" t="s">
        <v>96</v>
      </c>
      <c r="D11" s="93" t="s">
        <v>108</v>
      </c>
      <c r="E11" s="93" t="s">
        <v>39</v>
      </c>
      <c r="F11" s="93" t="s">
        <v>105</v>
      </c>
      <c r="G11" s="97">
        <v>-2.0273126081262096</v>
      </c>
      <c r="H11" s="98">
        <v>-2.0273126081262096</v>
      </c>
      <c r="I11" s="98">
        <v>-2.0273126081262096</v>
      </c>
      <c r="J11" s="98">
        <v>-2.0273126081262096</v>
      </c>
      <c r="K11" s="99">
        <v>-2.0273126081262096</v>
      </c>
    </row>
    <row r="12" spans="1:11" s="85" customFormat="1">
      <c r="A12" s="86" t="s">
        <v>109</v>
      </c>
      <c r="B12" s="87" t="str">
        <f t="shared" si="0"/>
        <v>WSHC00052RC_L010</v>
      </c>
      <c r="C12" s="83" t="s">
        <v>93</v>
      </c>
      <c r="D12" s="87" t="s">
        <v>104</v>
      </c>
      <c r="E12" s="87" t="s">
        <v>39</v>
      </c>
      <c r="F12" s="87" t="s">
        <v>105</v>
      </c>
      <c r="G12" s="88">
        <v>4.5076483656259176</v>
      </c>
      <c r="H12" s="89">
        <v>4.5076483656259176</v>
      </c>
      <c r="I12" s="89">
        <v>4.5076483656259176</v>
      </c>
      <c r="J12" s="89">
        <v>4.5076483656259176</v>
      </c>
      <c r="K12" s="90">
        <v>4.5076483656259176</v>
      </c>
    </row>
    <row r="13" spans="1:11">
      <c r="A13" s="92" t="s">
        <v>109</v>
      </c>
      <c r="B13" s="93" t="str">
        <f t="shared" si="0"/>
        <v>WSHC00052BIA_L010</v>
      </c>
      <c r="C13" s="84" t="s">
        <v>94</v>
      </c>
      <c r="D13" s="93" t="s">
        <v>106</v>
      </c>
      <c r="E13" s="93" t="s">
        <v>39</v>
      </c>
      <c r="F13" s="93" t="s">
        <v>105</v>
      </c>
      <c r="G13" s="94">
        <v>-0.98886915447701829</v>
      </c>
      <c r="H13" s="95">
        <v>-0.98886915447701829</v>
      </c>
      <c r="I13" s="95">
        <v>-0.98886915447701829</v>
      </c>
      <c r="J13" s="95">
        <v>-0.98886915447701829</v>
      </c>
      <c r="K13" s="96">
        <v>-0.98886915447701829</v>
      </c>
    </row>
    <row r="14" spans="1:11">
      <c r="A14" s="92" t="s">
        <v>109</v>
      </c>
      <c r="B14" s="93" t="str">
        <f t="shared" si="0"/>
        <v>WSHC00053RC_L010</v>
      </c>
      <c r="C14" s="84" t="s">
        <v>95</v>
      </c>
      <c r="D14" s="93" t="s">
        <v>107</v>
      </c>
      <c r="E14" s="93" t="s">
        <v>39</v>
      </c>
      <c r="F14" s="93" t="s">
        <v>105</v>
      </c>
      <c r="G14" s="94">
        <v>4.2530021509759939</v>
      </c>
      <c r="H14" s="95">
        <v>4.2530021509759939</v>
      </c>
      <c r="I14" s="95">
        <v>4.2530021509759939</v>
      </c>
      <c r="J14" s="95">
        <v>4.2530021509759939</v>
      </c>
      <c r="K14" s="96">
        <v>4.2530021509759939</v>
      </c>
    </row>
    <row r="15" spans="1:11" ht="14.4" thickBot="1">
      <c r="A15" s="92" t="s">
        <v>109</v>
      </c>
      <c r="B15" s="93" t="str">
        <f t="shared" si="0"/>
        <v>WSHC00053BIA_L010</v>
      </c>
      <c r="C15" s="84" t="s">
        <v>96</v>
      </c>
      <c r="D15" s="93" t="s">
        <v>108</v>
      </c>
      <c r="E15" s="93" t="s">
        <v>39</v>
      </c>
      <c r="F15" s="93" t="s">
        <v>105</v>
      </c>
      <c r="G15" s="97">
        <v>-1.1501234644757656</v>
      </c>
      <c r="H15" s="98">
        <v>-1.1501234644757656</v>
      </c>
      <c r="I15" s="98">
        <v>-1.1501234644757656</v>
      </c>
      <c r="J15" s="98">
        <v>-1.1501234644757656</v>
      </c>
      <c r="K15" s="99">
        <v>-1.1501234644757656</v>
      </c>
    </row>
    <row r="16" spans="1:11" s="85" customFormat="1">
      <c r="A16" s="86" t="s">
        <v>110</v>
      </c>
      <c r="B16" s="87" t="str">
        <f t="shared" si="0"/>
        <v>NESC00052RC_L010</v>
      </c>
      <c r="C16" s="83" t="s">
        <v>93</v>
      </c>
      <c r="D16" s="87" t="s">
        <v>104</v>
      </c>
      <c r="E16" s="87" t="s">
        <v>39</v>
      </c>
      <c r="F16" s="87" t="s">
        <v>105</v>
      </c>
      <c r="G16" s="88">
        <v>9.7236809696676971</v>
      </c>
      <c r="H16" s="89">
        <v>9.7236809696676971</v>
      </c>
      <c r="I16" s="89">
        <v>9.7236809696676971</v>
      </c>
      <c r="J16" s="89">
        <v>9.7236809696676971</v>
      </c>
      <c r="K16" s="90">
        <v>9.7236809696676971</v>
      </c>
    </row>
    <row r="17" spans="1:11">
      <c r="A17" s="92" t="s">
        <v>110</v>
      </c>
      <c r="B17" s="93" t="str">
        <f t="shared" si="0"/>
        <v>NESC00052BIA_L010</v>
      </c>
      <c r="C17" s="84" t="s">
        <v>94</v>
      </c>
      <c r="D17" s="93" t="s">
        <v>106</v>
      </c>
      <c r="E17" s="93" t="s">
        <v>39</v>
      </c>
      <c r="F17" s="93" t="s">
        <v>105</v>
      </c>
      <c r="G17" s="94">
        <v>-2.7462152315910391</v>
      </c>
      <c r="H17" s="95">
        <v>-2.7462152315910391</v>
      </c>
      <c r="I17" s="95">
        <v>-2.7462152315910391</v>
      </c>
      <c r="J17" s="95">
        <v>-2.7462152315910391</v>
      </c>
      <c r="K17" s="96">
        <v>-2.7462152315910391</v>
      </c>
    </row>
    <row r="18" spans="1:11">
      <c r="A18" s="92" t="s">
        <v>110</v>
      </c>
      <c r="B18" s="93" t="str">
        <f t="shared" si="0"/>
        <v>NESC00053RC_L010</v>
      </c>
      <c r="C18" s="84" t="s">
        <v>95</v>
      </c>
      <c r="D18" s="93" t="s">
        <v>107</v>
      </c>
      <c r="E18" s="93" t="s">
        <v>39</v>
      </c>
      <c r="F18" s="93" t="s">
        <v>105</v>
      </c>
      <c r="G18" s="94">
        <v>7.0693821575965332</v>
      </c>
      <c r="H18" s="95">
        <v>7.0693821575965332</v>
      </c>
      <c r="I18" s="95">
        <v>7.0693821575965332</v>
      </c>
      <c r="J18" s="95">
        <v>7.0693821575965332</v>
      </c>
      <c r="K18" s="96">
        <v>7.0693821575965332</v>
      </c>
    </row>
    <row r="19" spans="1:11" ht="14.4" thickBot="1">
      <c r="A19" s="92" t="s">
        <v>110</v>
      </c>
      <c r="B19" s="93" t="str">
        <f t="shared" si="0"/>
        <v>NESC00053BIA_L010</v>
      </c>
      <c r="C19" s="84" t="s">
        <v>96</v>
      </c>
      <c r="D19" s="93" t="s">
        <v>108</v>
      </c>
      <c r="E19" s="93" t="s">
        <v>39</v>
      </c>
      <c r="F19" s="93" t="s">
        <v>105</v>
      </c>
      <c r="G19" s="97">
        <v>-1.3111691379740578</v>
      </c>
      <c r="H19" s="98">
        <v>-1.3111691379740578</v>
      </c>
      <c r="I19" s="98">
        <v>-1.3111691379740578</v>
      </c>
      <c r="J19" s="98">
        <v>-1.3111691379740578</v>
      </c>
      <c r="K19" s="99">
        <v>-1.3111691379740578</v>
      </c>
    </row>
    <row r="20" spans="1:11" s="85" customFormat="1">
      <c r="A20" s="86" t="s">
        <v>111</v>
      </c>
      <c r="B20" s="87" t="str">
        <f t="shared" si="0"/>
        <v>SVTC00052RC_L010</v>
      </c>
      <c r="C20" s="83" t="s">
        <v>93</v>
      </c>
      <c r="D20" s="87" t="s">
        <v>104</v>
      </c>
      <c r="E20" s="87" t="s">
        <v>39</v>
      </c>
      <c r="F20" s="87" t="s">
        <v>105</v>
      </c>
      <c r="G20" s="88">
        <v>5.6568253262844381</v>
      </c>
      <c r="H20" s="89">
        <v>5.6568253262844381</v>
      </c>
      <c r="I20" s="89">
        <v>5.6568253262844381</v>
      </c>
      <c r="J20" s="89">
        <v>5.6568253262844381</v>
      </c>
      <c r="K20" s="90">
        <v>5.6568253262844381</v>
      </c>
    </row>
    <row r="21" spans="1:11">
      <c r="A21" s="92" t="s">
        <v>111</v>
      </c>
      <c r="B21" s="93" t="str">
        <f t="shared" si="0"/>
        <v>SVTC00052BIA_L010</v>
      </c>
      <c r="C21" s="84" t="s">
        <v>94</v>
      </c>
      <c r="D21" s="93" t="s">
        <v>106</v>
      </c>
      <c r="E21" s="93" t="s">
        <v>39</v>
      </c>
      <c r="F21" s="93" t="s">
        <v>105</v>
      </c>
      <c r="G21" s="94">
        <v>-3.18680631258548</v>
      </c>
      <c r="H21" s="95">
        <v>-3.18680631258548</v>
      </c>
      <c r="I21" s="95">
        <v>-3.18680631258548</v>
      </c>
      <c r="J21" s="95">
        <v>-3.18680631258548</v>
      </c>
      <c r="K21" s="96">
        <v>-3.18680631258548</v>
      </c>
    </row>
    <row r="22" spans="1:11">
      <c r="A22" s="92" t="s">
        <v>111</v>
      </c>
      <c r="B22" s="93" t="str">
        <f t="shared" si="0"/>
        <v>SVTC00053RC_L010</v>
      </c>
      <c r="C22" s="84" t="s">
        <v>95</v>
      </c>
      <c r="D22" s="93" t="s">
        <v>107</v>
      </c>
      <c r="E22" s="93" t="s">
        <v>39</v>
      </c>
      <c r="F22" s="93" t="s">
        <v>105</v>
      </c>
      <c r="G22" s="94">
        <v>-1.3413233421031709</v>
      </c>
      <c r="H22" s="95">
        <v>-1.3413233421031709</v>
      </c>
      <c r="I22" s="95">
        <v>-1.3413233421031709</v>
      </c>
      <c r="J22" s="95">
        <v>-1.3413233421031709</v>
      </c>
      <c r="K22" s="96">
        <v>-1.3413233421031709</v>
      </c>
    </row>
    <row r="23" spans="1:11" ht="14.4" thickBot="1">
      <c r="A23" s="92" t="s">
        <v>111</v>
      </c>
      <c r="B23" s="93" t="str">
        <f t="shared" si="0"/>
        <v>SVTC00053BIA_L010</v>
      </c>
      <c r="C23" s="84" t="s">
        <v>96</v>
      </c>
      <c r="D23" s="93" t="s">
        <v>108</v>
      </c>
      <c r="E23" s="93" t="s">
        <v>39</v>
      </c>
      <c r="F23" s="93" t="s">
        <v>105</v>
      </c>
      <c r="G23" s="97">
        <v>-3.598208906293122</v>
      </c>
      <c r="H23" s="98">
        <v>-3.598208906293122</v>
      </c>
      <c r="I23" s="98">
        <v>-3.598208906293122</v>
      </c>
      <c r="J23" s="98">
        <v>-3.598208906293122</v>
      </c>
      <c r="K23" s="99">
        <v>-3.598208906293122</v>
      </c>
    </row>
    <row r="24" spans="1:11" s="85" customFormat="1">
      <c r="A24" s="86" t="s">
        <v>112</v>
      </c>
      <c r="B24" s="87" t="str">
        <f t="shared" si="0"/>
        <v>SWTC00052RC_L010</v>
      </c>
      <c r="C24" s="83" t="s">
        <v>93</v>
      </c>
      <c r="D24" s="87" t="s">
        <v>104</v>
      </c>
      <c r="E24" s="87" t="s">
        <v>39</v>
      </c>
      <c r="F24" s="87" t="s">
        <v>105</v>
      </c>
      <c r="G24" s="88">
        <v>1.0890951199088661</v>
      </c>
      <c r="H24" s="89">
        <v>1.0890951199088661</v>
      </c>
      <c r="I24" s="89">
        <v>1.0890951199088661</v>
      </c>
      <c r="J24" s="89">
        <v>1.0890951199088661</v>
      </c>
      <c r="K24" s="90">
        <v>1.0890951199088661</v>
      </c>
    </row>
    <row r="25" spans="1:11" s="7" customFormat="1" ht="14.4">
      <c r="A25" s="92" t="s">
        <v>112</v>
      </c>
      <c r="B25" s="93" t="str">
        <f t="shared" si="0"/>
        <v>SWTC00052BIA_L010</v>
      </c>
      <c r="C25" s="84" t="s">
        <v>94</v>
      </c>
      <c r="D25" s="93" t="s">
        <v>106</v>
      </c>
      <c r="E25" s="93" t="s">
        <v>39</v>
      </c>
      <c r="F25" s="93" t="s">
        <v>105</v>
      </c>
      <c r="G25" s="94">
        <v>7.8653152905613616E-2</v>
      </c>
      <c r="H25" s="95">
        <v>7.8653152905613616E-2</v>
      </c>
      <c r="I25" s="95">
        <v>7.8653152905613616E-2</v>
      </c>
      <c r="J25" s="95">
        <v>7.8653152905613616E-2</v>
      </c>
      <c r="K25" s="96">
        <v>7.8653152905613616E-2</v>
      </c>
    </row>
    <row r="26" spans="1:11" s="7" customFormat="1" ht="14.4">
      <c r="A26" s="92" t="s">
        <v>112</v>
      </c>
      <c r="B26" s="93" t="str">
        <f t="shared" si="0"/>
        <v>SWTC00053RC_L010</v>
      </c>
      <c r="C26" s="84" t="s">
        <v>95</v>
      </c>
      <c r="D26" s="93" t="s">
        <v>107</v>
      </c>
      <c r="E26" s="93" t="s">
        <v>39</v>
      </c>
      <c r="F26" s="93" t="s">
        <v>105</v>
      </c>
      <c r="G26" s="94">
        <v>-2.6394834420369642</v>
      </c>
      <c r="H26" s="95">
        <v>-2.6394834420369642</v>
      </c>
      <c r="I26" s="95">
        <v>-2.6394834420369642</v>
      </c>
      <c r="J26" s="95">
        <v>-2.6394834420369642</v>
      </c>
      <c r="K26" s="96">
        <v>-2.6394834420369642</v>
      </c>
    </row>
    <row r="27" spans="1:11" s="7" customFormat="1" ht="15" thickBot="1">
      <c r="A27" s="92" t="s">
        <v>112</v>
      </c>
      <c r="B27" s="93" t="str">
        <f t="shared" si="0"/>
        <v>SWTC00053BIA_L010</v>
      </c>
      <c r="C27" s="84" t="s">
        <v>96</v>
      </c>
      <c r="D27" s="93" t="s">
        <v>108</v>
      </c>
      <c r="E27" s="93" t="s">
        <v>39</v>
      </c>
      <c r="F27" s="93" t="s">
        <v>105</v>
      </c>
      <c r="G27" s="97">
        <v>0.29921271869338717</v>
      </c>
      <c r="H27" s="98">
        <v>0.29921271869338717</v>
      </c>
      <c r="I27" s="98">
        <v>0.29921271869338717</v>
      </c>
      <c r="J27" s="98">
        <v>0.29921271869338717</v>
      </c>
      <c r="K27" s="99">
        <v>0.29921271869338717</v>
      </c>
    </row>
    <row r="28" spans="1:11" s="85" customFormat="1">
      <c r="A28" s="86" t="s">
        <v>113</v>
      </c>
      <c r="B28" s="87" t="str">
        <f t="shared" si="0"/>
        <v>SRNC00052RC_L010</v>
      </c>
      <c r="C28" s="83" t="s">
        <v>93</v>
      </c>
      <c r="D28" s="87" t="s">
        <v>104</v>
      </c>
      <c r="E28" s="87" t="s">
        <v>39</v>
      </c>
      <c r="F28" s="87" t="s">
        <v>105</v>
      </c>
      <c r="G28" s="88">
        <v>16.910393031560758</v>
      </c>
      <c r="H28" s="89">
        <v>16.910393031560758</v>
      </c>
      <c r="I28" s="89">
        <v>16.910393031560758</v>
      </c>
      <c r="J28" s="89">
        <v>16.910393031560758</v>
      </c>
      <c r="K28" s="90">
        <v>16.910393031560758</v>
      </c>
    </row>
    <row r="29" spans="1:11" s="7" customFormat="1" ht="14.4">
      <c r="A29" s="92" t="s">
        <v>113</v>
      </c>
      <c r="B29" s="93" t="str">
        <f t="shared" si="0"/>
        <v>SRNC00052BIA_L010</v>
      </c>
      <c r="C29" s="84" t="s">
        <v>94</v>
      </c>
      <c r="D29" s="93" t="s">
        <v>106</v>
      </c>
      <c r="E29" s="93" t="s">
        <v>39</v>
      </c>
      <c r="F29" s="93" t="s">
        <v>105</v>
      </c>
      <c r="G29" s="94">
        <v>-0.94385023774516441</v>
      </c>
      <c r="H29" s="95">
        <v>-0.94385023774516441</v>
      </c>
      <c r="I29" s="95">
        <v>-0.94385023774516441</v>
      </c>
      <c r="J29" s="95">
        <v>-0.94385023774516441</v>
      </c>
      <c r="K29" s="96">
        <v>-0.94385023774516441</v>
      </c>
    </row>
    <row r="30" spans="1:11" s="7" customFormat="1" ht="14.4">
      <c r="A30" s="92" t="s">
        <v>113</v>
      </c>
      <c r="B30" s="93" t="str">
        <f t="shared" si="0"/>
        <v>SRNC00053RC_L010</v>
      </c>
      <c r="C30" s="84" t="s">
        <v>95</v>
      </c>
      <c r="D30" s="93" t="s">
        <v>107</v>
      </c>
      <c r="E30" s="93" t="s">
        <v>39</v>
      </c>
      <c r="F30" s="93" t="s">
        <v>105</v>
      </c>
      <c r="G30" s="94">
        <v>22.961601203177871</v>
      </c>
      <c r="H30" s="95">
        <v>22.961601203177871</v>
      </c>
      <c r="I30" s="95">
        <v>22.961601203177871</v>
      </c>
      <c r="J30" s="95">
        <v>22.961601203177871</v>
      </c>
      <c r="K30" s="96">
        <v>22.961601203177871</v>
      </c>
    </row>
    <row r="31" spans="1:11" s="7" customFormat="1" ht="15" thickBot="1">
      <c r="A31" s="92" t="s">
        <v>113</v>
      </c>
      <c r="B31" s="93" t="str">
        <f t="shared" si="0"/>
        <v>SRNC00053BIA_L010</v>
      </c>
      <c r="C31" s="84" t="s">
        <v>96</v>
      </c>
      <c r="D31" s="93" t="s">
        <v>108</v>
      </c>
      <c r="E31" s="93" t="s">
        <v>39</v>
      </c>
      <c r="F31" s="93" t="s">
        <v>105</v>
      </c>
      <c r="G31" s="97">
        <v>0.43037730170856769</v>
      </c>
      <c r="H31" s="98">
        <v>0.43037730170856769</v>
      </c>
      <c r="I31" s="98">
        <v>0.43037730170856769</v>
      </c>
      <c r="J31" s="98">
        <v>0.43037730170856769</v>
      </c>
      <c r="K31" s="99">
        <v>0.43037730170856769</v>
      </c>
    </row>
    <row r="32" spans="1:11" s="85" customFormat="1">
      <c r="A32" s="86" t="s">
        <v>114</v>
      </c>
      <c r="B32" s="87" t="str">
        <f t="shared" si="0"/>
        <v>TMSC00052RC_L010</v>
      </c>
      <c r="C32" s="83" t="s">
        <v>93</v>
      </c>
      <c r="D32" s="87" t="s">
        <v>104</v>
      </c>
      <c r="E32" s="87" t="s">
        <v>39</v>
      </c>
      <c r="F32" s="87" t="s">
        <v>105</v>
      </c>
      <c r="G32" s="88">
        <v>5.4386282984995624</v>
      </c>
      <c r="H32" s="89">
        <v>5.4386282984995624</v>
      </c>
      <c r="I32" s="89">
        <v>5.4386282984995624</v>
      </c>
      <c r="J32" s="89">
        <v>5.4386282984995624</v>
      </c>
      <c r="K32" s="90">
        <v>5.4386282984995624</v>
      </c>
    </row>
    <row r="33" spans="1:11" s="7" customFormat="1" ht="14.4">
      <c r="A33" s="92" t="s">
        <v>114</v>
      </c>
      <c r="B33" s="93" t="str">
        <f t="shared" si="0"/>
        <v>TMSC00052BIA_L010</v>
      </c>
      <c r="C33" s="84" t="s">
        <v>94</v>
      </c>
      <c r="D33" s="93" t="s">
        <v>106</v>
      </c>
      <c r="E33" s="93" t="s">
        <v>39</v>
      </c>
      <c r="F33" s="93" t="s">
        <v>105</v>
      </c>
      <c r="G33" s="94">
        <v>2.7149924543337507</v>
      </c>
      <c r="H33" s="95">
        <v>2.7149924543337507</v>
      </c>
      <c r="I33" s="95">
        <v>2.7149924543337507</v>
      </c>
      <c r="J33" s="95">
        <v>2.7149924543337507</v>
      </c>
      <c r="K33" s="96">
        <v>2.7149924543337507</v>
      </c>
    </row>
    <row r="34" spans="1:11" s="7" customFormat="1" ht="14.4">
      <c r="A34" s="92" t="s">
        <v>114</v>
      </c>
      <c r="B34" s="93" t="str">
        <f t="shared" si="0"/>
        <v>TMSC00053RC_L010</v>
      </c>
      <c r="C34" s="84" t="s">
        <v>95</v>
      </c>
      <c r="D34" s="93" t="s">
        <v>107</v>
      </c>
      <c r="E34" s="93" t="s">
        <v>39</v>
      </c>
      <c r="F34" s="93" t="s">
        <v>105</v>
      </c>
      <c r="G34" s="94">
        <v>14.859014924987168</v>
      </c>
      <c r="H34" s="95">
        <v>14.859014924987168</v>
      </c>
      <c r="I34" s="95">
        <v>14.859014924987168</v>
      </c>
      <c r="J34" s="95">
        <v>14.859014924987168</v>
      </c>
      <c r="K34" s="96">
        <v>14.859014924987168</v>
      </c>
    </row>
    <row r="35" spans="1:11" s="7" customFormat="1" ht="15" thickBot="1">
      <c r="A35" s="92" t="s">
        <v>114</v>
      </c>
      <c r="B35" s="93" t="str">
        <f t="shared" si="0"/>
        <v>TMSC00053BIA_L010</v>
      </c>
      <c r="C35" s="84" t="s">
        <v>96</v>
      </c>
      <c r="D35" s="93" t="s">
        <v>108</v>
      </c>
      <c r="E35" s="93" t="s">
        <v>39</v>
      </c>
      <c r="F35" s="93" t="s">
        <v>105</v>
      </c>
      <c r="G35" s="97">
        <v>-0.12484319449320969</v>
      </c>
      <c r="H35" s="98">
        <v>-0.12484319449320969</v>
      </c>
      <c r="I35" s="98">
        <v>-0.12484319449320969</v>
      </c>
      <c r="J35" s="98">
        <v>-0.12484319449320969</v>
      </c>
      <c r="K35" s="99">
        <v>-0.12484319449320969</v>
      </c>
    </row>
    <row r="36" spans="1:11" s="85" customFormat="1">
      <c r="A36" s="86" t="s">
        <v>115</v>
      </c>
      <c r="B36" s="87" t="str">
        <f t="shared" si="0"/>
        <v>NWTC00052RC_L010</v>
      </c>
      <c r="C36" s="83" t="s">
        <v>93</v>
      </c>
      <c r="D36" s="87" t="s">
        <v>104</v>
      </c>
      <c r="E36" s="87" t="s">
        <v>39</v>
      </c>
      <c r="F36" s="87" t="s">
        <v>105</v>
      </c>
      <c r="G36" s="88">
        <v>8.9062515277763872</v>
      </c>
      <c r="H36" s="89">
        <v>8.9062515277763872</v>
      </c>
      <c r="I36" s="89">
        <v>8.9062515277763872</v>
      </c>
      <c r="J36" s="89">
        <v>8.9062515277763872</v>
      </c>
      <c r="K36" s="90">
        <v>8.9062515277763872</v>
      </c>
    </row>
    <row r="37" spans="1:11" s="7" customFormat="1" ht="14.4">
      <c r="A37" s="92" t="s">
        <v>115</v>
      </c>
      <c r="B37" s="93" t="str">
        <f t="shared" si="0"/>
        <v>NWTC00052BIA_L010</v>
      </c>
      <c r="C37" s="84" t="s">
        <v>94</v>
      </c>
      <c r="D37" s="93" t="s">
        <v>106</v>
      </c>
      <c r="E37" s="93" t="s">
        <v>39</v>
      </c>
      <c r="F37" s="93" t="s">
        <v>105</v>
      </c>
      <c r="G37" s="94">
        <v>-0.68206417973015276</v>
      </c>
      <c r="H37" s="95">
        <v>-0.68206417973015276</v>
      </c>
      <c r="I37" s="95">
        <v>-0.68206417973015276</v>
      </c>
      <c r="J37" s="95">
        <v>-0.68206417973015276</v>
      </c>
      <c r="K37" s="96">
        <v>-0.68206417973015276</v>
      </c>
    </row>
    <row r="38" spans="1:11" s="7" customFormat="1" ht="14.4">
      <c r="A38" s="92" t="s">
        <v>115</v>
      </c>
      <c r="B38" s="93" t="str">
        <f t="shared" si="0"/>
        <v>NWTC00053RC_L010</v>
      </c>
      <c r="C38" s="84" t="s">
        <v>95</v>
      </c>
      <c r="D38" s="93" t="s">
        <v>107</v>
      </c>
      <c r="E38" s="93" t="s">
        <v>39</v>
      </c>
      <c r="F38" s="93" t="s">
        <v>105</v>
      </c>
      <c r="G38" s="94">
        <v>14.729055676163789</v>
      </c>
      <c r="H38" s="95">
        <v>14.729055676163789</v>
      </c>
      <c r="I38" s="95">
        <v>14.729055676163789</v>
      </c>
      <c r="J38" s="95">
        <v>14.729055676163789</v>
      </c>
      <c r="K38" s="96">
        <v>14.729055676163789</v>
      </c>
    </row>
    <row r="39" spans="1:11" s="7" customFormat="1" ht="15" thickBot="1">
      <c r="A39" s="92" t="s">
        <v>115</v>
      </c>
      <c r="B39" s="93" t="str">
        <f t="shared" si="0"/>
        <v>NWTC00053BIA_L010</v>
      </c>
      <c r="C39" s="84" t="s">
        <v>96</v>
      </c>
      <c r="D39" s="93" t="s">
        <v>108</v>
      </c>
      <c r="E39" s="93" t="s">
        <v>39</v>
      </c>
      <c r="F39" s="93" t="s">
        <v>105</v>
      </c>
      <c r="G39" s="97">
        <v>-1.0139792878236147</v>
      </c>
      <c r="H39" s="98">
        <v>-1.0139792878236147</v>
      </c>
      <c r="I39" s="98">
        <v>-1.0139792878236147</v>
      </c>
      <c r="J39" s="98">
        <v>-1.0139792878236147</v>
      </c>
      <c r="K39" s="99">
        <v>-1.0139792878236147</v>
      </c>
    </row>
    <row r="40" spans="1:11" s="85" customFormat="1">
      <c r="A40" s="86" t="s">
        <v>116</v>
      </c>
      <c r="B40" s="87" t="str">
        <f t="shared" si="0"/>
        <v>WSXC00052RC_L010</v>
      </c>
      <c r="C40" s="83" t="s">
        <v>93</v>
      </c>
      <c r="D40" s="87" t="s">
        <v>104</v>
      </c>
      <c r="E40" s="87" t="s">
        <v>39</v>
      </c>
      <c r="F40" s="87" t="s">
        <v>105</v>
      </c>
      <c r="G40" s="88">
        <v>0.96068660308420961</v>
      </c>
      <c r="H40" s="89">
        <v>0.96068660308420961</v>
      </c>
      <c r="I40" s="89">
        <v>0.96068660308420961</v>
      </c>
      <c r="J40" s="89">
        <v>0.96068660308420961</v>
      </c>
      <c r="K40" s="90">
        <v>0.96068660308420961</v>
      </c>
    </row>
    <row r="41" spans="1:11" s="7" customFormat="1" ht="14.4">
      <c r="A41" s="92" t="s">
        <v>116</v>
      </c>
      <c r="B41" s="93" t="str">
        <f t="shared" si="0"/>
        <v>WSXC00052BIA_L010</v>
      </c>
      <c r="C41" s="84" t="s">
        <v>94</v>
      </c>
      <c r="D41" s="93" t="s">
        <v>106</v>
      </c>
      <c r="E41" s="93" t="s">
        <v>39</v>
      </c>
      <c r="F41" s="93" t="s">
        <v>105</v>
      </c>
      <c r="G41" s="94">
        <v>9.7016049229613613E-2</v>
      </c>
      <c r="H41" s="95">
        <v>9.7016049229613613E-2</v>
      </c>
      <c r="I41" s="95">
        <v>9.7016049229613613E-2</v>
      </c>
      <c r="J41" s="95">
        <v>9.7016049229613613E-2</v>
      </c>
      <c r="K41" s="96">
        <v>9.7016049229613613E-2</v>
      </c>
    </row>
    <row r="42" spans="1:11" s="7" customFormat="1" ht="14.4">
      <c r="A42" s="92" t="s">
        <v>116</v>
      </c>
      <c r="B42" s="93" t="str">
        <f t="shared" si="0"/>
        <v>WSXC00053RC_L010</v>
      </c>
      <c r="C42" s="84" t="s">
        <v>95</v>
      </c>
      <c r="D42" s="93" t="s">
        <v>107</v>
      </c>
      <c r="E42" s="93" t="s">
        <v>39</v>
      </c>
      <c r="F42" s="93" t="s">
        <v>105</v>
      </c>
      <c r="G42" s="94">
        <v>-1.52102790636062</v>
      </c>
      <c r="H42" s="95">
        <v>-1.52102790636062</v>
      </c>
      <c r="I42" s="95">
        <v>-1.52102790636062</v>
      </c>
      <c r="J42" s="95">
        <v>-1.52102790636062</v>
      </c>
      <c r="K42" s="96">
        <v>-1.52102790636062</v>
      </c>
    </row>
    <row r="43" spans="1:11" s="7" customFormat="1" ht="15" thickBot="1">
      <c r="A43" s="92" t="s">
        <v>116</v>
      </c>
      <c r="B43" s="93" t="str">
        <f t="shared" si="0"/>
        <v>WSXC00053BIA_L010</v>
      </c>
      <c r="C43" s="84" t="s">
        <v>96</v>
      </c>
      <c r="D43" s="93" t="s">
        <v>108</v>
      </c>
      <c r="E43" s="93" t="s">
        <v>39</v>
      </c>
      <c r="F43" s="93" t="s">
        <v>105</v>
      </c>
      <c r="G43" s="97">
        <v>0.14208211545477389</v>
      </c>
      <c r="H43" s="98">
        <v>0.14208211545477389</v>
      </c>
      <c r="I43" s="98">
        <v>0.14208211545477389</v>
      </c>
      <c r="J43" s="98">
        <v>0.14208211545477389</v>
      </c>
      <c r="K43" s="99">
        <v>0.14208211545477389</v>
      </c>
    </row>
    <row r="44" spans="1:11" s="85" customFormat="1">
      <c r="A44" s="86" t="s">
        <v>117</v>
      </c>
      <c r="B44" s="87" t="str">
        <f t="shared" si="0"/>
        <v>YKYC00052RC_L010</v>
      </c>
      <c r="C44" s="83" t="s">
        <v>93</v>
      </c>
      <c r="D44" s="87" t="s">
        <v>104</v>
      </c>
      <c r="E44" s="87" t="s">
        <v>39</v>
      </c>
      <c r="F44" s="87" t="s">
        <v>105</v>
      </c>
      <c r="G44" s="88">
        <v>10.291164767540421</v>
      </c>
      <c r="H44" s="89">
        <v>10.291164767540421</v>
      </c>
      <c r="I44" s="89">
        <v>10.291164767540421</v>
      </c>
      <c r="J44" s="89">
        <v>10.291164767540421</v>
      </c>
      <c r="K44" s="90">
        <v>10.291164767540421</v>
      </c>
    </row>
    <row r="45" spans="1:11" s="7" customFormat="1" ht="14.4">
      <c r="A45" s="92" t="s">
        <v>117</v>
      </c>
      <c r="B45" s="93" t="str">
        <f t="shared" si="0"/>
        <v>YKYC00052BIA_L010</v>
      </c>
      <c r="C45" s="84" t="s">
        <v>94</v>
      </c>
      <c r="D45" s="93" t="s">
        <v>106</v>
      </c>
      <c r="E45" s="93" t="s">
        <v>39</v>
      </c>
      <c r="F45" s="93" t="s">
        <v>105</v>
      </c>
      <c r="G45" s="94">
        <v>-0.1080673034500893</v>
      </c>
      <c r="H45" s="95">
        <v>-0.1080673034500893</v>
      </c>
      <c r="I45" s="95">
        <v>-0.1080673034500893</v>
      </c>
      <c r="J45" s="95">
        <v>-0.1080673034500893</v>
      </c>
      <c r="K45" s="96">
        <v>-0.1080673034500893</v>
      </c>
    </row>
    <row r="46" spans="1:11" s="7" customFormat="1" ht="14.4">
      <c r="A46" s="92" t="s">
        <v>117</v>
      </c>
      <c r="B46" s="93" t="str">
        <f t="shared" si="0"/>
        <v>YKYC00053RC_L010</v>
      </c>
      <c r="C46" s="84" t="s">
        <v>95</v>
      </c>
      <c r="D46" s="93" t="s">
        <v>107</v>
      </c>
      <c r="E46" s="93" t="s">
        <v>39</v>
      </c>
      <c r="F46" s="93" t="s">
        <v>105</v>
      </c>
      <c r="G46" s="94">
        <v>11.344876917289239</v>
      </c>
      <c r="H46" s="95">
        <v>11.344876917289239</v>
      </c>
      <c r="I46" s="95">
        <v>11.344876917289239</v>
      </c>
      <c r="J46" s="95">
        <v>11.344876917289239</v>
      </c>
      <c r="K46" s="96">
        <v>11.344876917289239</v>
      </c>
    </row>
    <row r="47" spans="1:11" s="7" customFormat="1" ht="15" thickBot="1">
      <c r="A47" s="92" t="s">
        <v>117</v>
      </c>
      <c r="B47" s="93" t="str">
        <f t="shared" si="0"/>
        <v>YKYC00053BIA_L010</v>
      </c>
      <c r="C47" s="84" t="s">
        <v>96</v>
      </c>
      <c r="D47" s="93" t="s">
        <v>108</v>
      </c>
      <c r="E47" s="93" t="s">
        <v>39</v>
      </c>
      <c r="F47" s="93" t="s">
        <v>105</v>
      </c>
      <c r="G47" s="97">
        <v>-0.32372738760542036</v>
      </c>
      <c r="H47" s="98">
        <v>-0.32372738760542036</v>
      </c>
      <c r="I47" s="98">
        <v>-0.32372738760542036</v>
      </c>
      <c r="J47" s="98">
        <v>-0.32372738760542036</v>
      </c>
      <c r="K47" s="99">
        <v>-0.32372738760542036</v>
      </c>
    </row>
    <row r="48" spans="1:11" s="85" customFormat="1">
      <c r="A48" s="86" t="s">
        <v>118</v>
      </c>
      <c r="B48" s="87" t="str">
        <f t="shared" si="0"/>
        <v>BRLC00052RC_L010</v>
      </c>
      <c r="C48" s="83" t="s">
        <v>93</v>
      </c>
      <c r="D48" s="87" t="s">
        <v>104</v>
      </c>
      <c r="E48" s="87" t="s">
        <v>39</v>
      </c>
      <c r="F48" s="87" t="s">
        <v>105</v>
      </c>
      <c r="G48" s="88">
        <v>0.69131418799755451</v>
      </c>
      <c r="H48" s="89">
        <v>0.69131418799755451</v>
      </c>
      <c r="I48" s="89">
        <v>0.69131418799755451</v>
      </c>
      <c r="J48" s="89">
        <v>0.69131418799755451</v>
      </c>
      <c r="K48" s="90">
        <v>0.69131418799755451</v>
      </c>
    </row>
    <row r="49" spans="1:11" s="7" customFormat="1" ht="14.4">
      <c r="A49" s="92" t="s">
        <v>118</v>
      </c>
      <c r="B49" s="93" t="str">
        <f t="shared" si="0"/>
        <v>BRLC00052BIA_L010</v>
      </c>
      <c r="C49" s="84" t="s">
        <v>94</v>
      </c>
      <c r="D49" s="93" t="s">
        <v>106</v>
      </c>
      <c r="E49" s="93" t="s">
        <v>39</v>
      </c>
      <c r="F49" s="93" t="s">
        <v>105</v>
      </c>
      <c r="G49" s="94">
        <v>-0.18085002859978327</v>
      </c>
      <c r="H49" s="95">
        <v>-0.18085002859978327</v>
      </c>
      <c r="I49" s="95">
        <v>-0.18085002859978327</v>
      </c>
      <c r="J49" s="95">
        <v>-0.18085002859978327</v>
      </c>
      <c r="K49" s="96">
        <v>-0.18085002859978327</v>
      </c>
    </row>
    <row r="50" spans="1:11" s="7" customFormat="1" ht="14.4">
      <c r="A50" s="92" t="s">
        <v>118</v>
      </c>
      <c r="B50" s="93" t="str">
        <f t="shared" si="0"/>
        <v>BRLC00053RC_L010</v>
      </c>
      <c r="C50" s="84" t="s">
        <v>95</v>
      </c>
      <c r="D50" s="93" t="s">
        <v>107</v>
      </c>
      <c r="E50" s="93" t="s">
        <v>39</v>
      </c>
      <c r="F50" s="93" t="s">
        <v>105</v>
      </c>
      <c r="G50" s="94">
        <v>0</v>
      </c>
      <c r="H50" s="95">
        <v>0</v>
      </c>
      <c r="I50" s="95">
        <v>0</v>
      </c>
      <c r="J50" s="95">
        <v>0</v>
      </c>
      <c r="K50" s="96">
        <v>0</v>
      </c>
    </row>
    <row r="51" spans="1:11" s="7" customFormat="1" ht="15" thickBot="1">
      <c r="A51" s="92" t="s">
        <v>118</v>
      </c>
      <c r="B51" s="93" t="str">
        <f t="shared" si="0"/>
        <v>BRLC00053BIA_L010</v>
      </c>
      <c r="C51" s="84" t="s">
        <v>96</v>
      </c>
      <c r="D51" s="93" t="s">
        <v>108</v>
      </c>
      <c r="E51" s="93" t="s">
        <v>39</v>
      </c>
      <c r="F51" s="93" t="s">
        <v>105</v>
      </c>
      <c r="G51" s="97">
        <v>0</v>
      </c>
      <c r="H51" s="98">
        <v>0</v>
      </c>
      <c r="I51" s="98">
        <v>0</v>
      </c>
      <c r="J51" s="98">
        <v>0</v>
      </c>
      <c r="K51" s="99">
        <v>0</v>
      </c>
    </row>
    <row r="52" spans="1:11" s="85" customFormat="1">
      <c r="A52" s="86" t="s">
        <v>119</v>
      </c>
      <c r="B52" s="87" t="str">
        <f t="shared" si="0"/>
        <v>CAMC00052RC_L010</v>
      </c>
      <c r="C52" s="83" t="s">
        <v>93</v>
      </c>
      <c r="D52" s="87" t="s">
        <v>104</v>
      </c>
      <c r="E52" s="87" t="s">
        <v>39</v>
      </c>
      <c r="F52" s="87" t="s">
        <v>105</v>
      </c>
      <c r="G52" s="88">
        <v>0.3225787199722418</v>
      </c>
      <c r="H52" s="89">
        <v>0.3225787199722418</v>
      </c>
      <c r="I52" s="89">
        <v>0.3225787199722418</v>
      </c>
      <c r="J52" s="89">
        <v>0.3225787199722418</v>
      </c>
      <c r="K52" s="90">
        <v>0.3225787199722418</v>
      </c>
    </row>
    <row r="53" spans="1:11" s="7" customFormat="1" ht="14.4">
      <c r="A53" s="92" t="s">
        <v>119</v>
      </c>
      <c r="B53" s="93" t="str">
        <f t="shared" si="0"/>
        <v>CAMC00052BIA_L010</v>
      </c>
      <c r="C53" s="84" t="s">
        <v>94</v>
      </c>
      <c r="D53" s="93" t="s">
        <v>106</v>
      </c>
      <c r="E53" s="93" t="s">
        <v>39</v>
      </c>
      <c r="F53" s="93" t="s">
        <v>105</v>
      </c>
      <c r="G53" s="94">
        <v>-2.4334860138071443E-2</v>
      </c>
      <c r="H53" s="95">
        <v>-2.4334860138071443E-2</v>
      </c>
      <c r="I53" s="95">
        <v>-2.4334860138071443E-2</v>
      </c>
      <c r="J53" s="95">
        <v>-2.4334860138071443E-2</v>
      </c>
      <c r="K53" s="96">
        <v>-2.4334860138071443E-2</v>
      </c>
    </row>
    <row r="54" spans="1:11" s="7" customFormat="1" ht="14.4">
      <c r="A54" s="92" t="s">
        <v>119</v>
      </c>
      <c r="B54" s="93" t="str">
        <f t="shared" si="0"/>
        <v>CAMC00053RC_L010</v>
      </c>
      <c r="C54" s="84" t="s">
        <v>95</v>
      </c>
      <c r="D54" s="93" t="s">
        <v>107</v>
      </c>
      <c r="E54" s="93" t="s">
        <v>39</v>
      </c>
      <c r="F54" s="93" t="s">
        <v>105</v>
      </c>
      <c r="G54" s="94">
        <v>0</v>
      </c>
      <c r="H54" s="95">
        <v>0</v>
      </c>
      <c r="I54" s="95">
        <v>0</v>
      </c>
      <c r="J54" s="95">
        <v>0</v>
      </c>
      <c r="K54" s="96">
        <v>0</v>
      </c>
    </row>
    <row r="55" spans="1:11" s="7" customFormat="1" ht="15" thickBot="1">
      <c r="A55" s="92" t="s">
        <v>119</v>
      </c>
      <c r="B55" s="93" t="str">
        <f t="shared" si="0"/>
        <v>CAMC00053BIA_L010</v>
      </c>
      <c r="C55" s="84" t="s">
        <v>96</v>
      </c>
      <c r="D55" s="93" t="s">
        <v>108</v>
      </c>
      <c r="E55" s="93" t="s">
        <v>39</v>
      </c>
      <c r="F55" s="93" t="s">
        <v>105</v>
      </c>
      <c r="G55" s="97">
        <v>0</v>
      </c>
      <c r="H55" s="98">
        <v>0</v>
      </c>
      <c r="I55" s="98">
        <v>0</v>
      </c>
      <c r="J55" s="98">
        <v>0</v>
      </c>
      <c r="K55" s="99">
        <v>0</v>
      </c>
    </row>
    <row r="56" spans="1:11" s="85" customFormat="1">
      <c r="A56" s="86" t="s">
        <v>120</v>
      </c>
      <c r="B56" s="87" t="str">
        <f t="shared" si="0"/>
        <v>DVWC00052RC_L010</v>
      </c>
      <c r="C56" s="83" t="s">
        <v>93</v>
      </c>
      <c r="D56" s="87" t="s">
        <v>104</v>
      </c>
      <c r="E56" s="87" t="s">
        <v>39</v>
      </c>
      <c r="F56" s="87" t="s">
        <v>105</v>
      </c>
      <c r="G56" s="88">
        <v>0.87219153514642955</v>
      </c>
      <c r="H56" s="89">
        <v>0.87219153514642955</v>
      </c>
      <c r="I56" s="89">
        <v>0.87219153514642955</v>
      </c>
      <c r="J56" s="89">
        <v>0.87219153514642955</v>
      </c>
      <c r="K56" s="90">
        <v>0.87219153514642955</v>
      </c>
    </row>
    <row r="57" spans="1:11" s="7" customFormat="1" ht="14.4">
      <c r="A57" s="92" t="s">
        <v>120</v>
      </c>
      <c r="B57" s="93" t="str">
        <f t="shared" si="0"/>
        <v>DVWC00052BIA_L010</v>
      </c>
      <c r="C57" s="84" t="s">
        <v>94</v>
      </c>
      <c r="D57" s="93" t="s">
        <v>106</v>
      </c>
      <c r="E57" s="93" t="s">
        <v>39</v>
      </c>
      <c r="F57" s="93" t="s">
        <v>105</v>
      </c>
      <c r="G57" s="94">
        <v>0.12959979284009573</v>
      </c>
      <c r="H57" s="95">
        <v>0.12959979284009573</v>
      </c>
      <c r="I57" s="95">
        <v>0.12959979284009573</v>
      </c>
      <c r="J57" s="95">
        <v>0.12959979284009573</v>
      </c>
      <c r="K57" s="96">
        <v>0.12959979284009573</v>
      </c>
    </row>
    <row r="58" spans="1:11" s="7" customFormat="1" ht="14.4">
      <c r="A58" s="92" t="s">
        <v>120</v>
      </c>
      <c r="B58" s="93" t="str">
        <f t="shared" si="0"/>
        <v>DVWC00053RC_L010</v>
      </c>
      <c r="C58" s="84" t="s">
        <v>95</v>
      </c>
      <c r="D58" s="93" t="s">
        <v>107</v>
      </c>
      <c r="E58" s="93" t="s">
        <v>39</v>
      </c>
      <c r="F58" s="93" t="s">
        <v>105</v>
      </c>
      <c r="G58" s="94">
        <v>0</v>
      </c>
      <c r="H58" s="95">
        <v>0</v>
      </c>
      <c r="I58" s="95">
        <v>0</v>
      </c>
      <c r="J58" s="95">
        <v>0</v>
      </c>
      <c r="K58" s="96">
        <v>0</v>
      </c>
    </row>
    <row r="59" spans="1:11" s="7" customFormat="1" ht="15" thickBot="1">
      <c r="A59" s="92" t="s">
        <v>120</v>
      </c>
      <c r="B59" s="93" t="str">
        <f t="shared" si="0"/>
        <v>DVWC00053BIA_L010</v>
      </c>
      <c r="C59" s="84" t="s">
        <v>96</v>
      </c>
      <c r="D59" s="93" t="s">
        <v>108</v>
      </c>
      <c r="E59" s="93" t="s">
        <v>39</v>
      </c>
      <c r="F59" s="93" t="s">
        <v>105</v>
      </c>
      <c r="G59" s="97">
        <v>0</v>
      </c>
      <c r="H59" s="98">
        <v>0</v>
      </c>
      <c r="I59" s="98">
        <v>0</v>
      </c>
      <c r="J59" s="98">
        <v>0</v>
      </c>
      <c r="K59" s="99">
        <v>0</v>
      </c>
    </row>
    <row r="60" spans="1:11" s="85" customFormat="1">
      <c r="A60" s="86" t="s">
        <v>121</v>
      </c>
      <c r="B60" s="87" t="str">
        <f t="shared" si="0"/>
        <v>PRTC00052RC_L010</v>
      </c>
      <c r="C60" s="83" t="s">
        <v>93</v>
      </c>
      <c r="D60" s="87" t="s">
        <v>104</v>
      </c>
      <c r="E60" s="87" t="s">
        <v>39</v>
      </c>
      <c r="F60" s="87" t="s">
        <v>105</v>
      </c>
      <c r="G60" s="88">
        <v>1.9268429358921144</v>
      </c>
      <c r="H60" s="89">
        <v>1.9268429358921144</v>
      </c>
      <c r="I60" s="89">
        <v>1.9268429358921144</v>
      </c>
      <c r="J60" s="89">
        <v>1.9268429358921144</v>
      </c>
      <c r="K60" s="90">
        <v>1.9268429358921144</v>
      </c>
    </row>
    <row r="61" spans="1:11" s="100" customFormat="1" ht="14.4">
      <c r="A61" s="92" t="s">
        <v>121</v>
      </c>
      <c r="B61" s="93" t="str">
        <f t="shared" si="0"/>
        <v>PRTC00052BIA_L010</v>
      </c>
      <c r="C61" s="84" t="s">
        <v>94</v>
      </c>
      <c r="D61" s="93" t="s">
        <v>106</v>
      </c>
      <c r="E61" s="93" t="s">
        <v>39</v>
      </c>
      <c r="F61" s="93" t="s">
        <v>105</v>
      </c>
      <c r="G61" s="94">
        <v>-0.12842336284464348</v>
      </c>
      <c r="H61" s="95">
        <v>-0.12842336284464348</v>
      </c>
      <c r="I61" s="95">
        <v>-0.12842336284464348</v>
      </c>
      <c r="J61" s="95">
        <v>-0.12842336284464348</v>
      </c>
      <c r="K61" s="96">
        <v>-0.12842336284464348</v>
      </c>
    </row>
    <row r="62" spans="1:11" s="7" customFormat="1" ht="14.4">
      <c r="A62" s="92" t="s">
        <v>121</v>
      </c>
      <c r="B62" s="93" t="str">
        <f t="shared" si="0"/>
        <v>PRTC00053RC_L010</v>
      </c>
      <c r="C62" s="84" t="s">
        <v>95</v>
      </c>
      <c r="D62" s="93" t="s">
        <v>107</v>
      </c>
      <c r="E62" s="93" t="s">
        <v>39</v>
      </c>
      <c r="F62" s="93" t="s">
        <v>105</v>
      </c>
      <c r="G62" s="94">
        <v>0</v>
      </c>
      <c r="H62" s="95">
        <v>0</v>
      </c>
      <c r="I62" s="95">
        <v>0</v>
      </c>
      <c r="J62" s="95">
        <v>0</v>
      </c>
      <c r="K62" s="96">
        <v>0</v>
      </c>
    </row>
    <row r="63" spans="1:11" s="7" customFormat="1" ht="15" thickBot="1">
      <c r="A63" s="92" t="s">
        <v>121</v>
      </c>
      <c r="B63" s="93" t="str">
        <f t="shared" si="0"/>
        <v>PRTC00053BIA_L010</v>
      </c>
      <c r="C63" s="84" t="s">
        <v>96</v>
      </c>
      <c r="D63" s="93" t="s">
        <v>108</v>
      </c>
      <c r="E63" s="93" t="s">
        <v>39</v>
      </c>
      <c r="F63" s="93" t="s">
        <v>105</v>
      </c>
      <c r="G63" s="97">
        <v>0</v>
      </c>
      <c r="H63" s="98">
        <v>0</v>
      </c>
      <c r="I63" s="98">
        <v>0</v>
      </c>
      <c r="J63" s="98">
        <v>0</v>
      </c>
      <c r="K63" s="99">
        <v>0</v>
      </c>
    </row>
    <row r="64" spans="1:11" s="85" customFormat="1">
      <c r="A64" s="86" t="s">
        <v>122</v>
      </c>
      <c r="B64" s="87" t="str">
        <f t="shared" si="0"/>
        <v>SBWC00052RC_L010</v>
      </c>
      <c r="C64" s="83" t="s">
        <v>93</v>
      </c>
      <c r="D64" s="87" t="s">
        <v>104</v>
      </c>
      <c r="E64" s="87" t="s">
        <v>39</v>
      </c>
      <c r="F64" s="87" t="s">
        <v>105</v>
      </c>
      <c r="G64" s="88">
        <v>-0.41275174940647996</v>
      </c>
      <c r="H64" s="89">
        <v>-0.41275174940647996</v>
      </c>
      <c r="I64" s="89">
        <v>-0.41275174940647996</v>
      </c>
      <c r="J64" s="89">
        <v>-0.41275174940647996</v>
      </c>
      <c r="K64" s="90">
        <v>-0.41275174940647996</v>
      </c>
    </row>
    <row r="65" spans="1:11" s="100" customFormat="1" ht="14.4">
      <c r="A65" s="92" t="s">
        <v>122</v>
      </c>
      <c r="B65" s="93" t="str">
        <f t="shared" si="0"/>
        <v>SBWC00052BIA_L010</v>
      </c>
      <c r="C65" s="84" t="s">
        <v>94</v>
      </c>
      <c r="D65" s="93" t="s">
        <v>106</v>
      </c>
      <c r="E65" s="93" t="s">
        <v>39</v>
      </c>
      <c r="F65" s="93" t="s">
        <v>105</v>
      </c>
      <c r="G65" s="94">
        <v>1.0427202450565031E-3</v>
      </c>
      <c r="H65" s="95">
        <v>1.0427202450565031E-3</v>
      </c>
      <c r="I65" s="95">
        <v>1.0427202450565031E-3</v>
      </c>
      <c r="J65" s="95">
        <v>1.0427202450565031E-3</v>
      </c>
      <c r="K65" s="96">
        <v>1.0427202450565031E-3</v>
      </c>
    </row>
    <row r="66" spans="1:11" s="7" customFormat="1" ht="14.4">
      <c r="A66" s="92" t="s">
        <v>122</v>
      </c>
      <c r="B66" s="93" t="str">
        <f t="shared" si="0"/>
        <v>SBWC00053RC_L010</v>
      </c>
      <c r="C66" s="84" t="s">
        <v>95</v>
      </c>
      <c r="D66" s="93" t="s">
        <v>107</v>
      </c>
      <c r="E66" s="93" t="s">
        <v>39</v>
      </c>
      <c r="F66" s="93" t="s">
        <v>105</v>
      </c>
      <c r="G66" s="94">
        <v>0</v>
      </c>
      <c r="H66" s="95">
        <v>0</v>
      </c>
      <c r="I66" s="95">
        <v>0</v>
      </c>
      <c r="J66" s="95">
        <v>0</v>
      </c>
      <c r="K66" s="96">
        <v>0</v>
      </c>
    </row>
    <row r="67" spans="1:11" s="7" customFormat="1" ht="15" thickBot="1">
      <c r="A67" s="92" t="s">
        <v>122</v>
      </c>
      <c r="B67" s="93" t="str">
        <f t="shared" si="0"/>
        <v>SBWC00053BIA_L010</v>
      </c>
      <c r="C67" s="84" t="s">
        <v>96</v>
      </c>
      <c r="D67" s="93" t="s">
        <v>108</v>
      </c>
      <c r="E67" s="93" t="s">
        <v>39</v>
      </c>
      <c r="F67" s="93" t="s">
        <v>105</v>
      </c>
      <c r="G67" s="97">
        <v>0</v>
      </c>
      <c r="H67" s="98">
        <v>0</v>
      </c>
      <c r="I67" s="98">
        <v>0</v>
      </c>
      <c r="J67" s="98">
        <v>0</v>
      </c>
      <c r="K67" s="99">
        <v>0</v>
      </c>
    </row>
    <row r="68" spans="1:11" s="85" customFormat="1">
      <c r="A68" s="86" t="s">
        <v>123</v>
      </c>
      <c r="B68" s="87" t="str">
        <f t="shared" si="0"/>
        <v>SEWC00052RC_L010</v>
      </c>
      <c r="C68" s="83" t="s">
        <v>93</v>
      </c>
      <c r="D68" s="87" t="s">
        <v>104</v>
      </c>
      <c r="E68" s="87" t="s">
        <v>39</v>
      </c>
      <c r="F68" s="87" t="s">
        <v>105</v>
      </c>
      <c r="G68" s="88">
        <v>4.7298373174364885</v>
      </c>
      <c r="H68" s="89">
        <v>4.7298373174364885</v>
      </c>
      <c r="I68" s="89">
        <v>4.7298373174364885</v>
      </c>
      <c r="J68" s="89">
        <v>4.7298373174364885</v>
      </c>
      <c r="K68" s="90">
        <v>4.7298373174364885</v>
      </c>
    </row>
    <row r="69" spans="1:11" s="7" customFormat="1" ht="14.4">
      <c r="A69" s="92" t="s">
        <v>123</v>
      </c>
      <c r="B69" s="93" t="str">
        <f t="shared" si="0"/>
        <v>SEWC00052BIA_L010</v>
      </c>
      <c r="C69" s="84" t="s">
        <v>94</v>
      </c>
      <c r="D69" s="93" t="s">
        <v>106</v>
      </c>
      <c r="E69" s="93" t="s">
        <v>39</v>
      </c>
      <c r="F69" s="93" t="s">
        <v>105</v>
      </c>
      <c r="G69" s="94">
        <v>-0.71298201014763318</v>
      </c>
      <c r="H69" s="95">
        <v>-0.71298201014763318</v>
      </c>
      <c r="I69" s="95">
        <v>-0.71298201014763318</v>
      </c>
      <c r="J69" s="95">
        <v>-0.71298201014763318</v>
      </c>
      <c r="K69" s="96">
        <v>-0.71298201014763318</v>
      </c>
    </row>
    <row r="70" spans="1:11" s="7" customFormat="1" ht="14.4">
      <c r="A70" s="92" t="s">
        <v>123</v>
      </c>
      <c r="B70" s="93" t="str">
        <f t="shared" si="0"/>
        <v>SEWC00053RC_L010</v>
      </c>
      <c r="C70" s="84" t="s">
        <v>95</v>
      </c>
      <c r="D70" s="93" t="s">
        <v>107</v>
      </c>
      <c r="E70" s="93" t="s">
        <v>39</v>
      </c>
      <c r="F70" s="93" t="s">
        <v>105</v>
      </c>
      <c r="G70" s="94">
        <v>0</v>
      </c>
      <c r="H70" s="95">
        <v>0</v>
      </c>
      <c r="I70" s="95">
        <v>0</v>
      </c>
      <c r="J70" s="95">
        <v>0</v>
      </c>
      <c r="K70" s="96">
        <v>0</v>
      </c>
    </row>
    <row r="71" spans="1:11" s="7" customFormat="1" ht="15" thickBot="1">
      <c r="A71" s="92" t="s">
        <v>123</v>
      </c>
      <c r="B71" s="93" t="str">
        <f t="shared" si="0"/>
        <v>SEWC00053BIA_L010</v>
      </c>
      <c r="C71" s="84" t="s">
        <v>96</v>
      </c>
      <c r="D71" s="93" t="s">
        <v>108</v>
      </c>
      <c r="E71" s="93" t="s">
        <v>39</v>
      </c>
      <c r="F71" s="93" t="s">
        <v>105</v>
      </c>
      <c r="G71" s="97">
        <v>0</v>
      </c>
      <c r="H71" s="98">
        <v>0</v>
      </c>
      <c r="I71" s="98">
        <v>0</v>
      </c>
      <c r="J71" s="98">
        <v>0</v>
      </c>
      <c r="K71" s="99">
        <v>0</v>
      </c>
    </row>
    <row r="72" spans="1:11" s="85" customFormat="1">
      <c r="A72" s="86" t="s">
        <v>124</v>
      </c>
      <c r="B72" s="87" t="str">
        <f t="shared" si="0"/>
        <v>SSTC00052RC_L010</v>
      </c>
      <c r="C72" s="83" t="s">
        <v>93</v>
      </c>
      <c r="D72" s="87" t="s">
        <v>104</v>
      </c>
      <c r="E72" s="87" t="s">
        <v>39</v>
      </c>
      <c r="F72" s="87" t="s">
        <v>105</v>
      </c>
      <c r="G72" s="88">
        <v>1.6530697071349734</v>
      </c>
      <c r="H72" s="89">
        <v>1.6530697071349734</v>
      </c>
      <c r="I72" s="89">
        <v>1.6530697071349734</v>
      </c>
      <c r="J72" s="89">
        <v>1.6530697071349734</v>
      </c>
      <c r="K72" s="90">
        <v>1.6530697071349734</v>
      </c>
    </row>
    <row r="73" spans="1:11" s="7" customFormat="1" ht="14.4">
      <c r="A73" s="92" t="s">
        <v>124</v>
      </c>
      <c r="B73" s="93" t="str">
        <f t="shared" ref="B73:B99" si="2">+A73&amp;C73</f>
        <v>SSTC00052BIA_L010</v>
      </c>
      <c r="C73" s="84" t="s">
        <v>94</v>
      </c>
      <c r="D73" s="93" t="s">
        <v>106</v>
      </c>
      <c r="E73" s="93" t="s">
        <v>39</v>
      </c>
      <c r="F73" s="93" t="s">
        <v>105</v>
      </c>
      <c r="G73" s="94">
        <v>0.48591652227481685</v>
      </c>
      <c r="H73" s="95">
        <v>0.48591652227481685</v>
      </c>
      <c r="I73" s="95">
        <v>0.48591652227481685</v>
      </c>
      <c r="J73" s="95">
        <v>0.48591652227481685</v>
      </c>
      <c r="K73" s="96">
        <v>0.48591652227481685</v>
      </c>
    </row>
    <row r="74" spans="1:11" s="7" customFormat="1" ht="14.4">
      <c r="A74" s="92" t="s">
        <v>124</v>
      </c>
      <c r="B74" s="93" t="str">
        <f t="shared" si="2"/>
        <v>SSTC00053RC_L010</v>
      </c>
      <c r="C74" s="84" t="s">
        <v>95</v>
      </c>
      <c r="D74" s="93" t="s">
        <v>107</v>
      </c>
      <c r="E74" s="93" t="s">
        <v>39</v>
      </c>
      <c r="F74" s="93" t="s">
        <v>105</v>
      </c>
      <c r="G74" s="94">
        <v>0</v>
      </c>
      <c r="H74" s="95">
        <v>0</v>
      </c>
      <c r="I74" s="95">
        <v>0</v>
      </c>
      <c r="J74" s="95">
        <v>0</v>
      </c>
      <c r="K74" s="96">
        <v>0</v>
      </c>
    </row>
    <row r="75" spans="1:11" s="7" customFormat="1" ht="15" thickBot="1">
      <c r="A75" s="92" t="s">
        <v>124</v>
      </c>
      <c r="B75" s="93" t="str">
        <f t="shared" si="2"/>
        <v>SSTC00053BIA_L010</v>
      </c>
      <c r="C75" s="84" t="s">
        <v>96</v>
      </c>
      <c r="D75" s="93" t="s">
        <v>108</v>
      </c>
      <c r="E75" s="93" t="s">
        <v>39</v>
      </c>
      <c r="F75" s="93" t="s">
        <v>105</v>
      </c>
      <c r="G75" s="97">
        <v>0</v>
      </c>
      <c r="H75" s="98">
        <v>0</v>
      </c>
      <c r="I75" s="98">
        <v>0</v>
      </c>
      <c r="J75" s="98">
        <v>0</v>
      </c>
      <c r="K75" s="99">
        <v>0</v>
      </c>
    </row>
    <row r="76" spans="1:11" s="85" customFormat="1">
      <c r="A76" s="86" t="s">
        <v>125</v>
      </c>
      <c r="B76" s="87" t="str">
        <f t="shared" si="2"/>
        <v>SESC00052RC_L010</v>
      </c>
      <c r="C76" s="83" t="s">
        <v>93</v>
      </c>
      <c r="D76" s="87" t="s">
        <v>104</v>
      </c>
      <c r="E76" s="87" t="s">
        <v>39</v>
      </c>
      <c r="F76" s="87" t="s">
        <v>105</v>
      </c>
      <c r="G76" s="88">
        <v>2.062773129023046</v>
      </c>
      <c r="H76" s="89">
        <v>2.062773129023046</v>
      </c>
      <c r="I76" s="89">
        <v>2.062773129023046</v>
      </c>
      <c r="J76" s="89">
        <v>2.062773129023046</v>
      </c>
      <c r="K76" s="90">
        <v>2.062773129023046</v>
      </c>
    </row>
    <row r="77" spans="1:11" s="7" customFormat="1" ht="14.4">
      <c r="A77" s="92" t="s">
        <v>125</v>
      </c>
      <c r="B77" s="93" t="str">
        <f t="shared" si="2"/>
        <v>SESC00052BIA_L010</v>
      </c>
      <c r="C77" s="84" t="s">
        <v>94</v>
      </c>
      <c r="D77" s="93" t="s">
        <v>106</v>
      </c>
      <c r="E77" s="93" t="s">
        <v>39</v>
      </c>
      <c r="F77" s="93" t="s">
        <v>105</v>
      </c>
      <c r="G77" s="94">
        <v>-0.21262011184652937</v>
      </c>
      <c r="H77" s="95">
        <v>-0.21262011184652937</v>
      </c>
      <c r="I77" s="95">
        <v>-0.21262011184652937</v>
      </c>
      <c r="J77" s="95">
        <v>-0.21262011184652937</v>
      </c>
      <c r="K77" s="96">
        <v>-0.21262011184652937</v>
      </c>
    </row>
    <row r="78" spans="1:11" s="7" customFormat="1" ht="14.4">
      <c r="A78" s="92" t="s">
        <v>125</v>
      </c>
      <c r="B78" s="93" t="str">
        <f t="shared" si="2"/>
        <v>SESC00053RC_L010</v>
      </c>
      <c r="C78" s="84" t="s">
        <v>95</v>
      </c>
      <c r="D78" s="93" t="s">
        <v>107</v>
      </c>
      <c r="E78" s="93" t="s">
        <v>39</v>
      </c>
      <c r="F78" s="93" t="s">
        <v>105</v>
      </c>
      <c r="G78" s="94">
        <v>0</v>
      </c>
      <c r="H78" s="95">
        <v>0</v>
      </c>
      <c r="I78" s="95">
        <v>0</v>
      </c>
      <c r="J78" s="95">
        <v>0</v>
      </c>
      <c r="K78" s="96">
        <v>0</v>
      </c>
    </row>
    <row r="79" spans="1:11" s="7" customFormat="1" ht="15" thickBot="1">
      <c r="A79" s="92" t="s">
        <v>125</v>
      </c>
      <c r="B79" s="93" t="str">
        <f t="shared" si="2"/>
        <v>SESC00053BIA_L010</v>
      </c>
      <c r="C79" s="84" t="s">
        <v>96</v>
      </c>
      <c r="D79" s="93" t="s">
        <v>108</v>
      </c>
      <c r="E79" s="93" t="s">
        <v>39</v>
      </c>
      <c r="F79" s="93" t="s">
        <v>105</v>
      </c>
      <c r="G79" s="97">
        <v>0</v>
      </c>
      <c r="H79" s="98">
        <v>0</v>
      </c>
      <c r="I79" s="98">
        <v>0</v>
      </c>
      <c r="J79" s="98">
        <v>0</v>
      </c>
      <c r="K79" s="99">
        <v>0</v>
      </c>
    </row>
    <row r="80" spans="1:11" s="85" customFormat="1">
      <c r="A80" s="86" t="s">
        <v>126</v>
      </c>
      <c r="B80" s="87" t="str">
        <f t="shared" si="2"/>
        <v>VCEC00052RC_L010</v>
      </c>
      <c r="C80" s="83" t="s">
        <v>93</v>
      </c>
      <c r="D80" s="87" t="s">
        <v>104</v>
      </c>
      <c r="E80" s="87" t="s">
        <v>39</v>
      </c>
      <c r="F80" s="87" t="s">
        <v>105</v>
      </c>
      <c r="G80" s="88">
        <v>-1.4205143666393782</v>
      </c>
      <c r="H80" s="89">
        <v>-1.4205143666393782</v>
      </c>
      <c r="I80" s="89">
        <v>-1.4205143666393782</v>
      </c>
      <c r="J80" s="89">
        <v>-1.4205143666393782</v>
      </c>
      <c r="K80" s="90">
        <v>-1.4205143666393782</v>
      </c>
    </row>
    <row r="81" spans="1:11" s="7" customFormat="1" ht="14.4">
      <c r="A81" s="92" t="s">
        <v>126</v>
      </c>
      <c r="B81" s="93" t="str">
        <f t="shared" si="2"/>
        <v>VCEC00052BIA_L010</v>
      </c>
      <c r="C81" s="84" t="s">
        <v>94</v>
      </c>
      <c r="D81" s="93" t="s">
        <v>106</v>
      </c>
      <c r="E81" s="93" t="s">
        <v>39</v>
      </c>
      <c r="F81" s="93" t="s">
        <v>105</v>
      </c>
      <c r="G81" s="94">
        <v>1.175511552854861</v>
      </c>
      <c r="H81" s="95">
        <v>1.175511552854861</v>
      </c>
      <c r="I81" s="95">
        <v>1.175511552854861</v>
      </c>
      <c r="J81" s="95">
        <v>1.175511552854861</v>
      </c>
      <c r="K81" s="96">
        <v>1.175511552854861</v>
      </c>
    </row>
    <row r="82" spans="1:11" s="7" customFormat="1" ht="14.4">
      <c r="A82" s="92" t="s">
        <v>126</v>
      </c>
      <c r="B82" s="93" t="str">
        <f t="shared" si="2"/>
        <v>VCEC00053RC_L010</v>
      </c>
      <c r="C82" s="84" t="s">
        <v>95</v>
      </c>
      <c r="D82" s="93" t="s">
        <v>107</v>
      </c>
      <c r="E82" s="93" t="s">
        <v>39</v>
      </c>
      <c r="F82" s="93" t="s">
        <v>105</v>
      </c>
      <c r="G82" s="94">
        <v>0</v>
      </c>
      <c r="H82" s="95">
        <v>0</v>
      </c>
      <c r="I82" s="95">
        <v>0</v>
      </c>
      <c r="J82" s="95">
        <v>0</v>
      </c>
      <c r="K82" s="96">
        <v>0</v>
      </c>
    </row>
    <row r="83" spans="1:11" s="7" customFormat="1" ht="15" thickBot="1">
      <c r="A83" s="92" t="s">
        <v>126</v>
      </c>
      <c r="B83" s="93" t="str">
        <f t="shared" si="2"/>
        <v>VCEC00053BIA_L010</v>
      </c>
      <c r="C83" s="84" t="s">
        <v>96</v>
      </c>
      <c r="D83" s="93" t="s">
        <v>108</v>
      </c>
      <c r="E83" s="93" t="s">
        <v>39</v>
      </c>
      <c r="F83" s="93" t="s">
        <v>105</v>
      </c>
      <c r="G83" s="97">
        <v>0</v>
      </c>
      <c r="H83" s="98">
        <v>0</v>
      </c>
      <c r="I83" s="98">
        <v>0</v>
      </c>
      <c r="J83" s="98">
        <v>0</v>
      </c>
      <c r="K83" s="99">
        <v>0</v>
      </c>
    </row>
    <row r="84" spans="1:11" s="85" customFormat="1">
      <c r="A84" s="86" t="s">
        <v>127</v>
      </c>
      <c r="B84" s="87" t="str">
        <f t="shared" si="2"/>
        <v>VEAC00052RC_L010</v>
      </c>
      <c r="C84" s="83" t="s">
        <v>93</v>
      </c>
      <c r="D84" s="87" t="s">
        <v>104</v>
      </c>
      <c r="E84" s="87" t="s">
        <v>39</v>
      </c>
      <c r="F84" s="87" t="s">
        <v>105</v>
      </c>
      <c r="G84" s="88">
        <v>0.43879036950871142</v>
      </c>
      <c r="H84" s="89">
        <v>0.43879036950871142</v>
      </c>
      <c r="I84" s="89">
        <v>0.43879036950871142</v>
      </c>
      <c r="J84" s="89">
        <v>0.43879036950871142</v>
      </c>
      <c r="K84" s="90">
        <v>0.43879036950871142</v>
      </c>
    </row>
    <row r="85" spans="1:11" s="7" customFormat="1" ht="14.4">
      <c r="A85" s="92" t="s">
        <v>127</v>
      </c>
      <c r="B85" s="93" t="str">
        <f t="shared" si="2"/>
        <v>VEAC00052BIA_L010</v>
      </c>
      <c r="C85" s="84" t="s">
        <v>94</v>
      </c>
      <c r="D85" s="93" t="s">
        <v>106</v>
      </c>
      <c r="E85" s="93" t="s">
        <v>39</v>
      </c>
      <c r="F85" s="93" t="s">
        <v>105</v>
      </c>
      <c r="G85" s="94">
        <v>-7.0050554203729382E-2</v>
      </c>
      <c r="H85" s="95">
        <v>-7.0050554203729382E-2</v>
      </c>
      <c r="I85" s="95">
        <v>-7.0050554203729382E-2</v>
      </c>
      <c r="J85" s="95">
        <v>-7.0050554203729382E-2</v>
      </c>
      <c r="K85" s="96">
        <v>-7.0050554203729382E-2</v>
      </c>
    </row>
    <row r="86" spans="1:11" s="7" customFormat="1" ht="14.4">
      <c r="A86" s="92" t="s">
        <v>127</v>
      </c>
      <c r="B86" s="93" t="str">
        <f t="shared" si="2"/>
        <v>VEAC00053RC_L010</v>
      </c>
      <c r="C86" s="84" t="s">
        <v>95</v>
      </c>
      <c r="D86" s="93" t="s">
        <v>107</v>
      </c>
      <c r="E86" s="93" t="s">
        <v>39</v>
      </c>
      <c r="F86" s="93" t="s">
        <v>105</v>
      </c>
      <c r="G86" s="94">
        <v>0</v>
      </c>
      <c r="H86" s="95">
        <v>0</v>
      </c>
      <c r="I86" s="95">
        <v>0</v>
      </c>
      <c r="J86" s="95">
        <v>0</v>
      </c>
      <c r="K86" s="96">
        <v>0</v>
      </c>
    </row>
    <row r="87" spans="1:11" s="7" customFormat="1" ht="15" thickBot="1">
      <c r="A87" s="92" t="s">
        <v>127</v>
      </c>
      <c r="B87" s="93" t="str">
        <f t="shared" si="2"/>
        <v>VEAC00053BIA_L010</v>
      </c>
      <c r="C87" s="84" t="s">
        <v>96</v>
      </c>
      <c r="D87" s="93" t="s">
        <v>108</v>
      </c>
      <c r="E87" s="93" t="s">
        <v>39</v>
      </c>
      <c r="F87" s="93" t="s">
        <v>105</v>
      </c>
      <c r="G87" s="97">
        <v>0</v>
      </c>
      <c r="H87" s="98">
        <v>0</v>
      </c>
      <c r="I87" s="98">
        <v>0</v>
      </c>
      <c r="J87" s="98">
        <v>0</v>
      </c>
      <c r="K87" s="99">
        <v>0</v>
      </c>
    </row>
    <row r="88" spans="1:11" s="85" customFormat="1">
      <c r="A88" s="86" t="s">
        <v>128</v>
      </c>
      <c r="B88" s="87" t="str">
        <f t="shared" si="2"/>
        <v>VSEC00052RC_L010</v>
      </c>
      <c r="C88" s="83" t="s">
        <v>93</v>
      </c>
      <c r="D88" s="87" t="s">
        <v>104</v>
      </c>
      <c r="E88" s="87" t="s">
        <v>39</v>
      </c>
      <c r="F88" s="87" t="s">
        <v>105</v>
      </c>
      <c r="G88" s="88">
        <v>0.39621439536969072</v>
      </c>
      <c r="H88" s="89">
        <v>0.39621439536969072</v>
      </c>
      <c r="I88" s="89">
        <v>0.39621439536969072</v>
      </c>
      <c r="J88" s="89">
        <v>0.39621439536969072</v>
      </c>
      <c r="K88" s="90">
        <v>0.39621439536969072</v>
      </c>
    </row>
    <row r="89" spans="1:11" s="7" customFormat="1" ht="14.4">
      <c r="A89" s="92" t="s">
        <v>128</v>
      </c>
      <c r="B89" s="93" t="str">
        <f t="shared" si="2"/>
        <v>VSEC00052BIA_L010</v>
      </c>
      <c r="C89" s="84" t="s">
        <v>94</v>
      </c>
      <c r="D89" s="93" t="s">
        <v>106</v>
      </c>
      <c r="E89" s="93" t="s">
        <v>39</v>
      </c>
      <c r="F89" s="93" t="s">
        <v>105</v>
      </c>
      <c r="G89" s="94">
        <v>-6.8054518224031552E-2</v>
      </c>
      <c r="H89" s="95">
        <v>-6.8054518224031552E-2</v>
      </c>
      <c r="I89" s="95">
        <v>-6.8054518224031552E-2</v>
      </c>
      <c r="J89" s="95">
        <v>-6.8054518224031552E-2</v>
      </c>
      <c r="K89" s="96">
        <v>-6.8054518224031552E-2</v>
      </c>
    </row>
    <row r="90" spans="1:11" s="7" customFormat="1" ht="14.4">
      <c r="A90" s="92" t="s">
        <v>128</v>
      </c>
      <c r="B90" s="93" t="str">
        <f t="shared" si="2"/>
        <v>VSEC00053RC_L010</v>
      </c>
      <c r="C90" s="84" t="s">
        <v>95</v>
      </c>
      <c r="D90" s="93" t="s">
        <v>107</v>
      </c>
      <c r="E90" s="93" t="s">
        <v>39</v>
      </c>
      <c r="F90" s="93" t="s">
        <v>105</v>
      </c>
      <c r="G90" s="94">
        <v>0</v>
      </c>
      <c r="H90" s="95">
        <v>0</v>
      </c>
      <c r="I90" s="95">
        <v>0</v>
      </c>
      <c r="J90" s="95">
        <v>0</v>
      </c>
      <c r="K90" s="96">
        <v>0</v>
      </c>
    </row>
    <row r="91" spans="1:11" s="7" customFormat="1" ht="15" thickBot="1">
      <c r="A91" s="92" t="s">
        <v>128</v>
      </c>
      <c r="B91" s="93" t="str">
        <f t="shared" si="2"/>
        <v>VSEC00053BIA_L010</v>
      </c>
      <c r="C91" s="84" t="s">
        <v>96</v>
      </c>
      <c r="D91" s="101" t="s">
        <v>108</v>
      </c>
      <c r="E91" s="101" t="s">
        <v>39</v>
      </c>
      <c r="F91" s="101" t="s">
        <v>105</v>
      </c>
      <c r="G91" s="97">
        <v>0</v>
      </c>
      <c r="H91" s="98">
        <v>0</v>
      </c>
      <c r="I91" s="98">
        <v>0</v>
      </c>
      <c r="J91" s="98">
        <v>0</v>
      </c>
      <c r="K91" s="99">
        <v>0</v>
      </c>
    </row>
    <row r="92" spans="1:11" ht="14.4">
      <c r="A92" s="102" t="s">
        <v>129</v>
      </c>
      <c r="B92" s="119" t="str">
        <f t="shared" si="2"/>
        <v>AFWC00052RC_L010</v>
      </c>
      <c r="C92" s="83" t="s">
        <v>93</v>
      </c>
      <c r="D92" s="87" t="s">
        <v>104</v>
      </c>
      <c r="E92" s="87" t="s">
        <v>39</v>
      </c>
      <c r="F92" s="87" t="s">
        <v>105</v>
      </c>
      <c r="G92" s="103">
        <v>-0.58550960176097611</v>
      </c>
      <c r="H92" s="104">
        <v>-0.58550960176097611</v>
      </c>
      <c r="I92" s="104">
        <v>-0.58550960176097611</v>
      </c>
      <c r="J92" s="104">
        <v>-0.58550960176097611</v>
      </c>
      <c r="K92" s="105">
        <v>-0.58550960176097611</v>
      </c>
    </row>
    <row r="93" spans="1:11" ht="14.4">
      <c r="A93" s="92" t="s">
        <v>129</v>
      </c>
      <c r="B93" s="93" t="str">
        <f t="shared" si="2"/>
        <v>AFWC00052BIA_L010</v>
      </c>
      <c r="C93" s="84" t="s">
        <v>94</v>
      </c>
      <c r="D93" s="93" t="s">
        <v>106</v>
      </c>
      <c r="E93" s="93" t="s">
        <v>39</v>
      </c>
      <c r="F93" s="93" t="s">
        <v>105</v>
      </c>
      <c r="G93" s="106">
        <v>1.0374064804271002</v>
      </c>
      <c r="H93" s="107">
        <v>1.0374064804271002</v>
      </c>
      <c r="I93" s="107">
        <v>1.0374064804271002</v>
      </c>
      <c r="J93" s="107">
        <v>1.0374064804271002</v>
      </c>
      <c r="K93" s="108">
        <v>1.0374064804271002</v>
      </c>
    </row>
    <row r="94" spans="1:11" ht="14.4">
      <c r="A94" s="92" t="s">
        <v>129</v>
      </c>
      <c r="B94" s="93" t="str">
        <f t="shared" si="2"/>
        <v>AFWC00053RC_L010</v>
      </c>
      <c r="C94" s="84" t="s">
        <v>95</v>
      </c>
      <c r="D94" s="93" t="s">
        <v>107</v>
      </c>
      <c r="E94" s="93" t="s">
        <v>39</v>
      </c>
      <c r="F94" s="93" t="s">
        <v>105</v>
      </c>
      <c r="G94" s="106">
        <v>0</v>
      </c>
      <c r="H94" s="107">
        <v>0</v>
      </c>
      <c r="I94" s="107">
        <v>0</v>
      </c>
      <c r="J94" s="107">
        <v>0</v>
      </c>
      <c r="K94" s="108">
        <v>0</v>
      </c>
    </row>
    <row r="95" spans="1:11" ht="15" thickBot="1">
      <c r="A95" s="92" t="s">
        <v>129</v>
      </c>
      <c r="B95" s="93" t="str">
        <f t="shared" si="2"/>
        <v>AFWC00053BIA_L010</v>
      </c>
      <c r="C95" s="109" t="s">
        <v>96</v>
      </c>
      <c r="D95" s="101" t="s">
        <v>108</v>
      </c>
      <c r="E95" s="101" t="s">
        <v>39</v>
      </c>
      <c r="F95" s="101" t="s">
        <v>105</v>
      </c>
      <c r="G95" s="110">
        <v>0</v>
      </c>
      <c r="H95" s="111">
        <v>0</v>
      </c>
      <c r="I95" s="111">
        <v>0</v>
      </c>
      <c r="J95" s="111">
        <v>0</v>
      </c>
      <c r="K95" s="112">
        <v>0</v>
      </c>
    </row>
    <row r="96" spans="1:11" ht="14.4">
      <c r="A96" s="102" t="s">
        <v>130</v>
      </c>
      <c r="B96" s="119" t="str">
        <f t="shared" si="2"/>
        <v>SSCC00052RC_L010</v>
      </c>
      <c r="C96" s="83" t="s">
        <v>93</v>
      </c>
      <c r="D96" s="87" t="s">
        <v>104</v>
      </c>
      <c r="E96" s="87" t="s">
        <v>39</v>
      </c>
      <c r="F96" s="87" t="s">
        <v>105</v>
      </c>
      <c r="G96" s="103">
        <v>1.9756484271072152</v>
      </c>
      <c r="H96" s="104">
        <v>1.9756484271072152</v>
      </c>
      <c r="I96" s="104">
        <v>1.9756484271072152</v>
      </c>
      <c r="J96" s="104">
        <v>1.9756484271072152</v>
      </c>
      <c r="K96" s="105">
        <v>1.9756484271072152</v>
      </c>
    </row>
    <row r="97" spans="1:11" ht="14.4">
      <c r="A97" s="92" t="s">
        <v>130</v>
      </c>
      <c r="B97" s="93" t="str">
        <f t="shared" si="2"/>
        <v>SSCC00052BIA_L010</v>
      </c>
      <c r="C97" s="84" t="s">
        <v>94</v>
      </c>
      <c r="D97" s="93" t="s">
        <v>106</v>
      </c>
      <c r="E97" s="93" t="s">
        <v>39</v>
      </c>
      <c r="F97" s="93" t="s">
        <v>105</v>
      </c>
      <c r="G97" s="106">
        <v>0.4615816621367454</v>
      </c>
      <c r="H97" s="107">
        <v>0.4615816621367454</v>
      </c>
      <c r="I97" s="107">
        <v>0.4615816621367454</v>
      </c>
      <c r="J97" s="107">
        <v>0.4615816621367454</v>
      </c>
      <c r="K97" s="108">
        <v>0.4615816621367454</v>
      </c>
    </row>
    <row r="98" spans="1:11" ht="14.4">
      <c r="A98" s="92" t="s">
        <v>130</v>
      </c>
      <c r="B98" s="93" t="str">
        <f t="shared" si="2"/>
        <v>SSCC00053RC_L010</v>
      </c>
      <c r="C98" s="84" t="s">
        <v>95</v>
      </c>
      <c r="D98" s="93" t="s">
        <v>107</v>
      </c>
      <c r="E98" s="93" t="s">
        <v>39</v>
      </c>
      <c r="F98" s="93" t="s">
        <v>105</v>
      </c>
      <c r="G98" s="106">
        <v>0</v>
      </c>
      <c r="H98" s="107">
        <v>0</v>
      </c>
      <c r="I98" s="107">
        <v>0</v>
      </c>
      <c r="J98" s="107">
        <v>0</v>
      </c>
      <c r="K98" s="108">
        <v>0</v>
      </c>
    </row>
    <row r="99" spans="1:11" ht="15" thickBot="1">
      <c r="A99" s="92" t="s">
        <v>130</v>
      </c>
      <c r="B99" s="93" t="str">
        <f t="shared" si="2"/>
        <v>SSCC00053BIA_L010</v>
      </c>
      <c r="C99" s="109" t="s">
        <v>96</v>
      </c>
      <c r="D99" s="101" t="s">
        <v>108</v>
      </c>
      <c r="E99" s="101" t="s">
        <v>39</v>
      </c>
      <c r="F99" s="101" t="s">
        <v>105</v>
      </c>
      <c r="G99" s="110">
        <v>0</v>
      </c>
      <c r="H99" s="111">
        <v>0</v>
      </c>
      <c r="I99" s="111">
        <v>0</v>
      </c>
      <c r="J99" s="111">
        <v>0</v>
      </c>
      <c r="K99" s="112">
        <v>0</v>
      </c>
    </row>
    <row r="102" spans="1:11">
      <c r="A102" t="s">
        <v>182</v>
      </c>
    </row>
    <row r="103" spans="1:11">
      <c r="A103" s="116" t="s">
        <v>219</v>
      </c>
      <c r="B103" s="116"/>
    </row>
    <row r="104" spans="1:11">
      <c r="A104" s="116" t="s">
        <v>103</v>
      </c>
      <c r="B104" s="116"/>
    </row>
    <row r="105" spans="1:11">
      <c r="A105" s="116" t="s">
        <v>109</v>
      </c>
      <c r="B105" s="116"/>
    </row>
    <row r="106" spans="1:11">
      <c r="A106" s="116" t="s">
        <v>110</v>
      </c>
      <c r="B106" s="116"/>
    </row>
    <row r="107" spans="1:11">
      <c r="A107" s="116" t="s">
        <v>111</v>
      </c>
      <c r="B107" s="116"/>
    </row>
    <row r="108" spans="1:11">
      <c r="A108" s="116" t="s">
        <v>112</v>
      </c>
      <c r="B108" s="116"/>
    </row>
    <row r="109" spans="1:11">
      <c r="A109" s="116" t="s">
        <v>113</v>
      </c>
      <c r="B109" s="116"/>
    </row>
    <row r="110" spans="1:11">
      <c r="A110" s="116" t="s">
        <v>114</v>
      </c>
      <c r="B110" s="116"/>
    </row>
    <row r="111" spans="1:11">
      <c r="A111" s="116" t="s">
        <v>115</v>
      </c>
      <c r="B111" s="116"/>
    </row>
    <row r="112" spans="1:11">
      <c r="A112" s="116" t="s">
        <v>116</v>
      </c>
      <c r="B112" s="116"/>
    </row>
    <row r="113" spans="1:2">
      <c r="A113" s="116" t="s">
        <v>117</v>
      </c>
      <c r="B113" s="116"/>
    </row>
    <row r="114" spans="1:2">
      <c r="A114" s="116" t="s">
        <v>118</v>
      </c>
      <c r="B114" s="116"/>
    </row>
    <row r="115" spans="1:2">
      <c r="A115" s="116" t="s">
        <v>119</v>
      </c>
      <c r="B115" s="116"/>
    </row>
    <row r="116" spans="1:2">
      <c r="A116" s="116" t="s">
        <v>120</v>
      </c>
      <c r="B116" s="116"/>
    </row>
    <row r="117" spans="1:2">
      <c r="A117" s="116" t="s">
        <v>121</v>
      </c>
      <c r="B117" s="116"/>
    </row>
    <row r="118" spans="1:2">
      <c r="A118" s="116" t="s">
        <v>122</v>
      </c>
      <c r="B118" s="116"/>
    </row>
    <row r="119" spans="1:2">
      <c r="A119" s="116" t="s">
        <v>123</v>
      </c>
      <c r="B119" s="116"/>
    </row>
    <row r="120" spans="1:2">
      <c r="A120" s="116" t="s">
        <v>124</v>
      </c>
      <c r="B120" s="116"/>
    </row>
    <row r="121" spans="1:2">
      <c r="A121" s="116" t="s">
        <v>125</v>
      </c>
      <c r="B121" s="116"/>
    </row>
    <row r="122" spans="1:2">
      <c r="A122" s="116" t="s">
        <v>126</v>
      </c>
      <c r="B122" s="116"/>
    </row>
    <row r="123" spans="1:2">
      <c r="A123" s="116" t="s">
        <v>127</v>
      </c>
      <c r="B123" s="116"/>
    </row>
    <row r="124" spans="1:2">
      <c r="A124" s="116" t="s">
        <v>128</v>
      </c>
      <c r="B124" s="116"/>
    </row>
    <row r="125" spans="1:2">
      <c r="A125" s="116" t="s">
        <v>129</v>
      </c>
      <c r="B125" s="116"/>
    </row>
    <row r="126" spans="1:2">
      <c r="A126" s="116" t="s">
        <v>130</v>
      </c>
      <c r="B126" s="116"/>
    </row>
    <row r="127" spans="1:2">
      <c r="A127">
        <v>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AF154"/>
  <sheetViews>
    <sheetView showGridLines="0" zoomScale="70" zoomScaleNormal="70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I8" sqref="I8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74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75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SES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6"/>
      <c r="J9" s="135"/>
      <c r="K9" s="135"/>
      <c r="L9" s="136"/>
      <c r="M9" s="136"/>
      <c r="N9" s="136"/>
      <c r="O9" s="136"/>
      <c r="P9" s="136"/>
      <c r="Q9" s="136"/>
      <c r="R9" s="136"/>
      <c r="S9" s="136"/>
    </row>
    <row r="10" spans="1:22" s="10" customFormat="1" ht="13.2">
      <c r="D10" s="21"/>
      <c r="E10" s="8" t="s">
        <v>48</v>
      </c>
      <c r="F10" s="11"/>
      <c r="I10" s="135"/>
      <c r="J10" s="135"/>
      <c r="K10" s="135"/>
      <c r="L10" s="135"/>
      <c r="M10" s="135"/>
      <c r="N10" s="135"/>
      <c r="O10" s="140"/>
      <c r="P10" s="140"/>
      <c r="Q10" s="140"/>
      <c r="R10" s="140"/>
      <c r="S10" s="140"/>
    </row>
    <row r="11" spans="1:22" s="10" customFormat="1" ht="13.2">
      <c r="D11" s="50" t="s">
        <v>39</v>
      </c>
      <c r="E11" s="47" t="s">
        <v>15</v>
      </c>
      <c r="F11" s="11" t="s">
        <v>47</v>
      </c>
      <c r="I11" s="141"/>
      <c r="J11" s="141"/>
      <c r="K11" s="141"/>
      <c r="L11" s="141"/>
      <c r="M11" s="142">
        <f>CIS.Outturn.RCV.Water-CIS.FD.RCV.Water</f>
        <v>-0.84775266442290054</v>
      </c>
      <c r="N11" s="133"/>
      <c r="O11" s="135"/>
      <c r="P11" s="133"/>
      <c r="Q11" s="133"/>
      <c r="R11" s="133"/>
      <c r="S11" s="133"/>
      <c r="T11" s="41"/>
      <c r="U11" s="44" t="s">
        <v>33</v>
      </c>
    </row>
    <row r="12" spans="1:22" s="10" customFormat="1" ht="13.2">
      <c r="D12" s="50" t="s">
        <v>39</v>
      </c>
      <c r="E12" s="9" t="s">
        <v>16</v>
      </c>
      <c r="F12" s="11" t="s">
        <v>47</v>
      </c>
      <c r="I12" s="141"/>
      <c r="J12" s="141"/>
      <c r="K12" s="141"/>
      <c r="L12" s="141"/>
      <c r="M12" s="142">
        <f>CIS.Outturn.Revenue.Water-CIS.FD.Revenue.Water</f>
        <v>0.21458788440396015</v>
      </c>
      <c r="N12" s="133"/>
      <c r="O12" s="142"/>
      <c r="P12" s="133"/>
      <c r="Q12" s="133"/>
      <c r="R12" s="133"/>
      <c r="S12" s="133"/>
      <c r="T12" s="41"/>
    </row>
    <row r="13" spans="1:22" s="10" customFormat="1" ht="13.2">
      <c r="D13" s="21"/>
      <c r="F13" s="11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41"/>
    </row>
    <row r="14" spans="1:22" s="10" customFormat="1" ht="13.2">
      <c r="D14" s="21"/>
      <c r="E14" s="8" t="s">
        <v>49</v>
      </c>
      <c r="F14" s="11"/>
      <c r="I14" s="135"/>
      <c r="J14" s="135"/>
      <c r="K14" s="135"/>
      <c r="L14" s="135"/>
      <c r="M14" s="135"/>
      <c r="N14" s="135"/>
      <c r="O14" s="140"/>
      <c r="P14" s="140"/>
      <c r="Q14" s="140"/>
      <c r="R14" s="140"/>
      <c r="S14" s="140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3">
        <f>RCM.Outturn.RevCorrection.Water-RCM.FD.RevCorrection.Water</f>
        <v>6.6178533347544199E-2</v>
      </c>
      <c r="J15" s="143">
        <f>RCM.Outturn.RevCorrection.Water-RCM.FD.RevCorrection.Water</f>
        <v>6.6178533347544199E-2</v>
      </c>
      <c r="K15" s="143">
        <f>RCM.Outturn.RevCorrection.Water-RCM.FD.RevCorrection.Water</f>
        <v>6.6178533347544199E-2</v>
      </c>
      <c r="L15" s="143">
        <f>RCM.Outturn.RevCorrection.Water-RCM.FD.RevCorrection.Water</f>
        <v>6.6178533347544199E-2</v>
      </c>
      <c r="M15" s="143">
        <f>RCM.Outturn.RevCorrection.Water-RCM.FD.RevCorrection.Water</f>
        <v>6.6178533347544199E-2</v>
      </c>
      <c r="N15" s="144"/>
      <c r="O15" s="144"/>
      <c r="P15" s="144"/>
      <c r="Q15" s="144"/>
      <c r="R15" s="144"/>
      <c r="S15" s="136"/>
      <c r="T15" s="42"/>
      <c r="U15" s="44" t="s">
        <v>90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3">
        <f>RCM.Outturn.BillingAdj.Water-RCM.FD.BillingAdj.Water</f>
        <v>-2.2993238384223624E-2</v>
      </c>
      <c r="J16" s="143">
        <f>RCM.Outturn.BillingAdj.Water-RCM.FD.BillingAdj.Water</f>
        <v>-2.2993238384223624E-2</v>
      </c>
      <c r="K16" s="143">
        <f>RCM.Outturn.BillingAdj.Water-RCM.FD.BillingAdj.Water</f>
        <v>-2.2993238384223624E-2</v>
      </c>
      <c r="L16" s="143">
        <f>RCM.Outturn.BillingAdj.Water-RCM.FD.BillingAdj.Water</f>
        <v>-2.2993238384223624E-2</v>
      </c>
      <c r="M16" s="143">
        <f>RCM.Outturn.BillingAdj.Water-RCM.FD.BillingAdj.Water</f>
        <v>-2.2993238384223624E-2</v>
      </c>
      <c r="N16" s="144"/>
      <c r="O16" s="144"/>
      <c r="P16" s="144"/>
      <c r="Q16" s="144"/>
      <c r="R16" s="144"/>
      <c r="S16" s="144"/>
      <c r="T16" s="42"/>
    </row>
    <row r="17" spans="1:22" s="32" customFormat="1">
      <c r="D17" s="55" t="s">
        <v>39</v>
      </c>
      <c r="E17" s="56" t="s">
        <v>80</v>
      </c>
      <c r="F17" s="11" t="s">
        <v>47</v>
      </c>
      <c r="I17" s="145">
        <f>SUM(I15:I16)</f>
        <v>4.3185294963320575E-2</v>
      </c>
      <c r="J17" s="145">
        <f>SUM(J15:J16)</f>
        <v>4.3185294963320575E-2</v>
      </c>
      <c r="K17" s="145">
        <f>SUM(K15:K16)</f>
        <v>4.3185294963320575E-2</v>
      </c>
      <c r="L17" s="145">
        <f>SUM(L15:L16)</f>
        <v>4.3185294963320575E-2</v>
      </c>
      <c r="M17" s="146">
        <f>SUM(M15:M16)</f>
        <v>4.3185294963320575E-2</v>
      </c>
      <c r="N17" s="145"/>
      <c r="O17" s="145"/>
      <c r="P17" s="145"/>
      <c r="Q17" s="145"/>
      <c r="R17" s="145"/>
      <c r="S17" s="144"/>
      <c r="T17" s="42"/>
      <c r="U17" s="42"/>
    </row>
    <row r="18" spans="1:22" s="10" customFormat="1" ht="13.2">
      <c r="D18" s="21"/>
      <c r="F18" s="11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41"/>
    </row>
    <row r="19" spans="1:22" s="10" customFormat="1" ht="13.2">
      <c r="D19" s="21"/>
      <c r="E19" s="8" t="s">
        <v>50</v>
      </c>
      <c r="F19" s="11"/>
      <c r="I19" s="135"/>
      <c r="J19" s="135"/>
      <c r="K19" s="135"/>
      <c r="L19" s="135"/>
      <c r="M19" s="135"/>
      <c r="N19" s="135"/>
      <c r="O19" s="140"/>
      <c r="P19" s="140"/>
      <c r="Q19" s="140"/>
      <c r="R19" s="140"/>
      <c r="S19" s="140"/>
    </row>
    <row r="20" spans="1:22" s="10" customFormat="1">
      <c r="D20" s="50" t="s">
        <v>39</v>
      </c>
      <c r="E20" s="52" t="s">
        <v>37</v>
      </c>
      <c r="F20" s="11" t="s">
        <v>47</v>
      </c>
      <c r="I20" s="142">
        <f>Serviceability.Outturn.RCVShortfall.Water-Serviceability.FD.RCVShortfall.Water</f>
        <v>0</v>
      </c>
      <c r="J20" s="142">
        <f>Serviceability.Outturn.RCVShortfall.Water-Serviceability.FD.RCVShortfall.Water</f>
        <v>0</v>
      </c>
      <c r="K20" s="142">
        <f>Serviceability.Outturn.RCVShortfall.Water-Serviceability.FD.RCVShortfall.Water</f>
        <v>0</v>
      </c>
      <c r="L20" s="142">
        <f>Serviceability.Outturn.RCVShortfall.Water-Serviceability.FD.RCVShortfall.Water</f>
        <v>0</v>
      </c>
      <c r="M20" s="142">
        <f>Serviceability.Outturn.RCVShortfall.Water-Serviceability.FD.RCVShortfall.Water</f>
        <v>0</v>
      </c>
      <c r="N20" s="147"/>
      <c r="O20" s="133"/>
      <c r="P20" s="133"/>
      <c r="Q20" s="133"/>
      <c r="R20" s="133"/>
      <c r="S20" s="133"/>
      <c r="U20" s="44" t="s">
        <v>36</v>
      </c>
    </row>
    <row r="21" spans="1:22" s="10" customFormat="1" ht="13.2">
      <c r="D21" s="21"/>
      <c r="F21" s="11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41"/>
    </row>
    <row r="24" spans="1:22" s="10" customFormat="1" ht="13.2">
      <c r="D24" s="21"/>
      <c r="E24" s="8" t="s">
        <v>87</v>
      </c>
      <c r="F24" s="11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41"/>
    </row>
    <row r="25" spans="1:22" s="10" customFormat="1" ht="13.2">
      <c r="D25" s="50" t="s">
        <v>39</v>
      </c>
      <c r="E25" s="139" t="s">
        <v>220</v>
      </c>
      <c r="F25" s="11" t="s">
        <v>47</v>
      </c>
      <c r="H25" s="125"/>
      <c r="I25" s="142">
        <f xml:space="preserve"> H25 + I11 + I20</f>
        <v>0</v>
      </c>
      <c r="J25" s="142">
        <f t="shared" ref="J25:L25" si="2" xml:space="preserve"> I25 + J11 + J20</f>
        <v>0</v>
      </c>
      <c r="K25" s="142">
        <f t="shared" si="2"/>
        <v>0</v>
      </c>
      <c r="L25" s="142">
        <f t="shared" si="2"/>
        <v>0</v>
      </c>
      <c r="M25" s="142">
        <f xml:space="preserve"> L25 + M11 + M20</f>
        <v>-0.84775266442290054</v>
      </c>
      <c r="N25" s="133"/>
      <c r="O25" s="133"/>
      <c r="P25" s="133"/>
      <c r="Q25" s="133"/>
      <c r="R25" s="133"/>
      <c r="S25" s="133"/>
      <c r="T25" s="41"/>
    </row>
    <row r="26" spans="1:22" s="10" customFormat="1" ht="13.2">
      <c r="A26" s="124"/>
      <c r="B26" s="124"/>
      <c r="C26" s="124"/>
      <c r="D26" s="126" t="s">
        <v>39</v>
      </c>
      <c r="E26" s="9" t="s">
        <v>218</v>
      </c>
      <c r="F26" s="11" t="s">
        <v>47</v>
      </c>
      <c r="G26" s="124"/>
      <c r="H26" s="125"/>
      <c r="I26" s="142">
        <f t="shared" ref="I26" si="3" xml:space="preserve"> H26 + I12 + I17</f>
        <v>4.3185294963320575E-2</v>
      </c>
      <c r="J26" s="142">
        <f t="shared" ref="J26" si="4" xml:space="preserve"> I26 + J12 + J17</f>
        <v>8.637058992664115E-2</v>
      </c>
      <c r="K26" s="142">
        <f t="shared" ref="K26" si="5" xml:space="preserve"> J26 + K12 + K17</f>
        <v>0.12955588488996173</v>
      </c>
      <c r="L26" s="142">
        <f t="shared" ref="L26" si="6" xml:space="preserve"> K26 + L12 + L17</f>
        <v>0.1727411798532823</v>
      </c>
      <c r="M26" s="142">
        <f xml:space="preserve"> L26 + M12 + M17</f>
        <v>0.43051435922056303</v>
      </c>
      <c r="N26" s="133"/>
      <c r="O26" s="133"/>
      <c r="P26" s="133"/>
      <c r="Q26" s="133"/>
      <c r="R26" s="133"/>
      <c r="S26" s="133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3"/>
      <c r="J27" s="133"/>
      <c r="K27" s="133"/>
      <c r="L27" s="133"/>
      <c r="M27" s="133">
        <f>SUM(M25:M26)</f>
        <v>-0.41723830520233751</v>
      </c>
      <c r="N27" s="133"/>
      <c r="O27" s="133"/>
      <c r="P27" s="133"/>
      <c r="Q27" s="133"/>
      <c r="R27" s="133"/>
      <c r="S27" s="133"/>
      <c r="T27" s="41"/>
    </row>
    <row r="28" spans="1:22" s="10" customFormat="1" ht="13.2">
      <c r="A28" s="41"/>
      <c r="B28" s="41"/>
      <c r="C28" s="41"/>
      <c r="D28" s="50"/>
      <c r="E28" s="58"/>
      <c r="F28" s="11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41"/>
    </row>
    <row r="29" spans="1:22" s="10" customFormat="1" ht="13.2">
      <c r="D29" s="50" t="s">
        <v>39</v>
      </c>
      <c r="E29" s="8" t="s">
        <v>91</v>
      </c>
      <c r="F29" s="11"/>
      <c r="I29" s="133"/>
      <c r="J29" s="133"/>
      <c r="K29" s="133"/>
      <c r="L29" s="133"/>
      <c r="M29" s="142">
        <f>'Calcs - water'!M27</f>
        <v>-0.41723830520233751</v>
      </c>
      <c r="N29" s="133"/>
      <c r="O29" s="133"/>
      <c r="P29" s="133"/>
      <c r="Q29" s="133"/>
      <c r="R29" s="133"/>
      <c r="S29" s="133"/>
      <c r="T29" s="41"/>
    </row>
    <row r="30" spans="1:22" s="10" customFormat="1" ht="13.2">
      <c r="D30" s="50"/>
      <c r="F30" s="11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41"/>
    </row>
    <row r="31" spans="1:22" s="10" customFormat="1" ht="13.2">
      <c r="D31" s="50"/>
      <c r="E31" s="58" t="s">
        <v>88</v>
      </c>
      <c r="F31" s="11"/>
      <c r="I31" s="133"/>
      <c r="J31" s="133"/>
      <c r="K31" s="133"/>
      <c r="L31" s="133"/>
      <c r="M31" s="133" t="b">
        <f>ABS($M$29)&gt;(Materiality.Threshold/1000000)</f>
        <v>1</v>
      </c>
      <c r="N31" s="133"/>
      <c r="O31" s="133"/>
      <c r="P31" s="133"/>
      <c r="Q31" s="133"/>
      <c r="R31" s="133"/>
      <c r="S31" s="133"/>
      <c r="T31" s="41"/>
    </row>
    <row r="32" spans="1:22" s="10" customFormat="1" ht="13.2">
      <c r="D32" s="50"/>
      <c r="F32" s="11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41"/>
    </row>
    <row r="33" spans="1:22" s="10" customFormat="1" ht="13.2">
      <c r="D33" s="21"/>
      <c r="E33" s="8" t="s">
        <v>89</v>
      </c>
      <c r="F33" s="11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41"/>
      <c r="U33" s="44" t="s">
        <v>81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41"/>
      <c r="J34" s="141"/>
      <c r="K34" s="141"/>
      <c r="L34" s="141"/>
      <c r="M34" s="142">
        <f>IF(M31,M25,0)</f>
        <v>-0.84775266442290054</v>
      </c>
      <c r="N34" s="133"/>
      <c r="O34" s="133"/>
      <c r="P34" s="133"/>
      <c r="Q34" s="133"/>
      <c r="R34" s="133"/>
      <c r="S34" s="133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41"/>
      <c r="J35" s="141"/>
      <c r="K35" s="141"/>
      <c r="L35" s="141"/>
      <c r="M35" s="142">
        <f>IF(M31,M12,0)</f>
        <v>0.21458788440396015</v>
      </c>
      <c r="N35" s="133"/>
      <c r="O35" s="133"/>
      <c r="P35" s="133"/>
      <c r="Q35" s="133"/>
      <c r="R35" s="133"/>
      <c r="S35" s="133"/>
      <c r="T35" s="41"/>
    </row>
    <row r="36" spans="1:22" s="10" customFormat="1" ht="13.2">
      <c r="D36" s="21"/>
      <c r="F36" s="11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3"/>
      <c r="J39" s="133"/>
      <c r="K39" s="133"/>
      <c r="L39" s="133"/>
      <c r="M39" s="133"/>
      <c r="N39" s="148">
        <f>M34*(1+Financing.Rate)</f>
        <v>-0.87827176034212495</v>
      </c>
      <c r="O39" s="142">
        <f>N39*(1+Financing.Rate)</f>
        <v>-0.90988954371444153</v>
      </c>
      <c r="P39" s="133">
        <f>O39*(1+Financing.Rate)</f>
        <v>-0.9426455672881614</v>
      </c>
      <c r="Q39" s="142">
        <f>P39*(1+Financing.Rate)</f>
        <v>-0.97658080771053524</v>
      </c>
      <c r="R39" s="142">
        <f>Q39*(1+Financing.Rate)</f>
        <v>-1.0117377167881145</v>
      </c>
      <c r="S39" s="133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3"/>
      <c r="J40" s="133"/>
      <c r="K40" s="133"/>
      <c r="L40" s="133"/>
      <c r="M40" s="133"/>
      <c r="N40" s="133"/>
      <c r="O40" s="142"/>
      <c r="P40" s="133"/>
      <c r="Q40" s="133"/>
      <c r="R40" s="133"/>
      <c r="S40" s="133">
        <f>R39-M34</f>
        <v>-0.16398505236521399</v>
      </c>
      <c r="T40" s="41"/>
      <c r="U40" s="41"/>
      <c r="V40" s="41"/>
    </row>
    <row r="41" spans="1:22">
      <c r="I41" s="136"/>
      <c r="J41" s="135"/>
      <c r="K41" s="135"/>
      <c r="L41" s="136"/>
      <c r="M41" s="136"/>
      <c r="N41" s="136"/>
      <c r="O41" s="136"/>
      <c r="P41" s="136"/>
      <c r="Q41" s="136"/>
      <c r="R41" s="136"/>
      <c r="S41" s="136"/>
    </row>
    <row r="42" spans="1:22">
      <c r="A42" s="10"/>
      <c r="B42" s="10"/>
      <c r="C42" s="10"/>
      <c r="D42" s="50" t="s">
        <v>39</v>
      </c>
      <c r="E42" s="54" t="s">
        <v>16</v>
      </c>
      <c r="I42" s="144"/>
      <c r="J42" s="133"/>
      <c r="K42" s="133"/>
      <c r="L42" s="144"/>
      <c r="M42" s="144"/>
      <c r="N42" s="148">
        <f>M35*(1+Financing.Rate)</f>
        <v>0.22231304824250273</v>
      </c>
      <c r="O42" s="142">
        <f>N42*(1+Financing.Rate)</f>
        <v>0.23031631797923283</v>
      </c>
      <c r="P42" s="133">
        <f>O42*(1+Financing.Rate)</f>
        <v>0.23860770542648521</v>
      </c>
      <c r="Q42" s="133">
        <f>P42*(1+Financing.Rate)</f>
        <v>0.24719758282183868</v>
      </c>
      <c r="R42" s="133">
        <f>Q42*(1+Financing.Rate)</f>
        <v>0.25609669580342487</v>
      </c>
      <c r="S42" s="144"/>
      <c r="T42" s="40"/>
      <c r="U42" s="44" t="s">
        <v>81</v>
      </c>
      <c r="V42" s="40"/>
    </row>
    <row r="43" spans="1:22" s="10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4"/>
      <c r="J43" s="133"/>
      <c r="K43" s="133"/>
      <c r="L43" s="144"/>
      <c r="M43" s="144"/>
      <c r="N43" s="144"/>
      <c r="O43" s="143"/>
      <c r="P43" s="143"/>
      <c r="Q43" s="143"/>
      <c r="R43" s="144"/>
      <c r="S43" s="133">
        <f>R42-M35</f>
        <v>4.1508811399464718E-2</v>
      </c>
      <c r="T43" s="40"/>
      <c r="U43" s="40"/>
      <c r="V43" s="40"/>
    </row>
    <row r="44" spans="1:22">
      <c r="A44" s="10"/>
      <c r="B44" s="10"/>
      <c r="C44" s="10"/>
      <c r="D44" s="50" t="s">
        <v>39</v>
      </c>
      <c r="E44" s="8" t="s">
        <v>13</v>
      </c>
      <c r="F44" s="11" t="s">
        <v>47</v>
      </c>
      <c r="G44" s="10"/>
      <c r="H44" s="10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>
        <f>S40+S43</f>
        <v>-0.12247624096574927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3"/>
      <c r="J47" s="133"/>
      <c r="K47" s="133"/>
      <c r="L47" s="133"/>
      <c r="M47" s="133"/>
      <c r="N47" s="133"/>
      <c r="O47" s="142"/>
      <c r="P47" s="133"/>
      <c r="Q47" s="133"/>
      <c r="R47" s="133"/>
      <c r="S47" s="133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3"/>
      <c r="J48" s="133"/>
      <c r="K48" s="133"/>
      <c r="L48" s="133"/>
      <c r="M48" s="133"/>
      <c r="N48" s="142"/>
      <c r="O48" s="142"/>
      <c r="P48" s="133"/>
      <c r="Q48" s="133"/>
      <c r="R48" s="133"/>
      <c r="S48" s="142">
        <f>R39</f>
        <v>-1.0117377167881145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3"/>
      <c r="J49" s="133"/>
      <c r="K49" s="133"/>
      <c r="L49" s="133"/>
      <c r="M49" s="133"/>
      <c r="N49" s="142"/>
      <c r="O49" s="142"/>
      <c r="P49" s="142"/>
      <c r="Q49" s="142"/>
      <c r="R49" s="142"/>
      <c r="S49" s="142">
        <f>R42</f>
        <v>0.25609669580342487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9"/>
      <c r="J50" s="149"/>
      <c r="K50" s="149"/>
      <c r="L50" s="149"/>
      <c r="M50" s="149"/>
      <c r="N50" s="150"/>
      <c r="O50" s="150"/>
      <c r="P50" s="150"/>
      <c r="Q50" s="150"/>
      <c r="R50" s="150"/>
      <c r="S50" s="150">
        <f>SUM(S48:S49)</f>
        <v>-0.75564102098468966</v>
      </c>
      <c r="T50" s="41"/>
      <c r="U50" s="41"/>
    </row>
    <row r="51" spans="1:22" s="38" customFormat="1" ht="14.4" thickBo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ht="14.4" thickBot="1">
      <c r="A52" s="12" t="s">
        <v>11</v>
      </c>
      <c r="B52" s="13"/>
      <c r="C52" s="13"/>
      <c r="D52" s="13"/>
      <c r="E52" s="13"/>
      <c r="F52" s="6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/>
    <row r="54" spans="1:22" hidden="1"/>
    <row r="55" spans="1:22" hidden="1"/>
    <row r="56" spans="1:22" hidden="1"/>
    <row r="57" spans="1:22" hidden="1"/>
    <row r="58" spans="1:22" hidden="1"/>
    <row r="59" spans="1:22" hidden="1">
      <c r="J59"/>
      <c r="L59" s="10"/>
    </row>
    <row r="60" spans="1:22" hidden="1"/>
    <row r="61" spans="1:22" hidden="1"/>
    <row r="62" spans="1:22" hidden="1"/>
    <row r="63" spans="1:22" hidden="1"/>
    <row r="64" spans="1:2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t="16.5" hidden="1" customHeight="1"/>
    <row r="150" hidden="1"/>
    <row r="151" hidden="1"/>
    <row r="152" hidden="1"/>
    <row r="153" hidden="1"/>
    <row r="154" hidden="1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F154"/>
  <sheetViews>
    <sheetView showGridLines="0" zoomScale="70" zoomScaleNormal="70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I8" sqref="I8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74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82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SES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6"/>
      <c r="J9" s="135"/>
      <c r="K9" s="135"/>
      <c r="L9" s="136"/>
      <c r="M9" s="136"/>
      <c r="N9" s="136"/>
      <c r="O9" s="136"/>
      <c r="P9" s="136"/>
      <c r="Q9" s="136"/>
      <c r="R9" s="136"/>
      <c r="S9" s="136"/>
    </row>
    <row r="10" spans="1:22" s="10" customFormat="1" ht="13.2">
      <c r="D10" s="21"/>
      <c r="E10" s="8" t="s">
        <v>48</v>
      </c>
      <c r="F10" s="11"/>
      <c r="I10" s="135"/>
      <c r="J10" s="135"/>
      <c r="K10" s="135"/>
      <c r="L10" s="135"/>
      <c r="M10" s="135"/>
      <c r="N10" s="135"/>
      <c r="O10" s="140"/>
      <c r="P10" s="140"/>
      <c r="Q10" s="140"/>
      <c r="R10" s="140"/>
      <c r="S10" s="140"/>
    </row>
    <row r="11" spans="1:22" s="3" customFormat="1" ht="13.2">
      <c r="D11" s="50" t="s">
        <v>39</v>
      </c>
      <c r="E11" s="47" t="s">
        <v>15</v>
      </c>
      <c r="F11" s="11" t="s">
        <v>47</v>
      </c>
      <c r="I11" s="141"/>
      <c r="J11" s="141"/>
      <c r="K11" s="141"/>
      <c r="L11" s="141"/>
      <c r="M11" s="142">
        <f>CIS.Outturn.RCV.Waste-CIS.FD.RCV.Waste</f>
        <v>0</v>
      </c>
      <c r="N11" s="133"/>
      <c r="O11" s="135"/>
      <c r="P11" s="133"/>
      <c r="Q11" s="133"/>
      <c r="R11" s="133"/>
      <c r="S11" s="133"/>
      <c r="T11" s="41"/>
      <c r="U11" s="44" t="s">
        <v>33</v>
      </c>
    </row>
    <row r="12" spans="1:22" s="3" customFormat="1" ht="13.2">
      <c r="B12" s="10"/>
      <c r="D12" s="50" t="s">
        <v>39</v>
      </c>
      <c r="E12" s="9" t="s">
        <v>16</v>
      </c>
      <c r="F12" s="11" t="s">
        <v>47</v>
      </c>
      <c r="I12" s="141"/>
      <c r="J12" s="141"/>
      <c r="K12" s="141"/>
      <c r="L12" s="141"/>
      <c r="M12" s="142">
        <f>CIS.Outturn.Revenue.Waste-CIS.FD.Revenue.Waste</f>
        <v>0</v>
      </c>
      <c r="N12" s="133"/>
      <c r="O12" s="142"/>
      <c r="P12" s="133"/>
      <c r="Q12" s="133"/>
      <c r="R12" s="133"/>
      <c r="S12" s="133"/>
      <c r="T12" s="41"/>
    </row>
    <row r="13" spans="1:22" s="3" customFormat="1" ht="13.2">
      <c r="D13" s="21"/>
      <c r="F13" s="11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41"/>
    </row>
    <row r="14" spans="1:22" s="10" customFormat="1" ht="13.2">
      <c r="D14" s="21"/>
      <c r="E14" s="8" t="s">
        <v>49</v>
      </c>
      <c r="F14" s="11"/>
      <c r="I14" s="135"/>
      <c r="J14" s="135"/>
      <c r="K14" s="135"/>
      <c r="L14" s="135"/>
      <c r="M14" s="135"/>
      <c r="N14" s="135"/>
      <c r="O14" s="140"/>
      <c r="P14" s="140"/>
      <c r="Q14" s="140"/>
      <c r="R14" s="140"/>
      <c r="S14" s="140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3">
        <f>RCM.Outturn.RevCorrection.Waste-RCM.FD.RevCorrection.Waste</f>
        <v>0</v>
      </c>
      <c r="J15" s="143">
        <f>RCM.Outturn.RevCorrection.Waste-RCM.FD.RevCorrection.Waste</f>
        <v>0</v>
      </c>
      <c r="K15" s="143">
        <f>RCM.Outturn.RevCorrection.Waste-RCM.FD.RevCorrection.Waste</f>
        <v>0</v>
      </c>
      <c r="L15" s="143">
        <f>RCM.Outturn.RevCorrection.Waste-RCM.FD.RevCorrection.Waste</f>
        <v>0</v>
      </c>
      <c r="M15" s="143">
        <f>RCM.Outturn.RevCorrection.Waste-RCM.FD.RevCorrection.Waste</f>
        <v>0</v>
      </c>
      <c r="N15" s="144"/>
      <c r="O15" s="144"/>
      <c r="P15" s="144"/>
      <c r="Q15" s="144"/>
      <c r="R15" s="144"/>
      <c r="S15" s="136"/>
      <c r="T15" s="42"/>
      <c r="U15" s="44" t="s">
        <v>90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3">
        <f>RCM.Outturn.BillingAdj.Waste-RCM.FD.BillingAdj.Waste</f>
        <v>0</v>
      </c>
      <c r="J16" s="143">
        <f>RCM.Outturn.BillingAdj.Waste-RCM.FD.BillingAdj.Waste</f>
        <v>0</v>
      </c>
      <c r="K16" s="143">
        <f>RCM.Outturn.BillingAdj.Waste-RCM.FD.BillingAdj.Waste</f>
        <v>0</v>
      </c>
      <c r="L16" s="143">
        <f>RCM.Outturn.BillingAdj.Waste-RCM.FD.BillingAdj.Waste</f>
        <v>0</v>
      </c>
      <c r="M16" s="143">
        <f>RCM.Outturn.BillingAdj.Waste-RCM.FD.BillingAdj.Waste</f>
        <v>0</v>
      </c>
      <c r="N16" s="144"/>
      <c r="O16" s="144"/>
      <c r="P16" s="144"/>
      <c r="Q16" s="144"/>
      <c r="R16" s="144"/>
      <c r="S16" s="144"/>
      <c r="T16" s="42"/>
    </row>
    <row r="17" spans="1:22" s="32" customFormat="1">
      <c r="D17" s="55" t="s">
        <v>39</v>
      </c>
      <c r="E17" s="56" t="s">
        <v>80</v>
      </c>
      <c r="F17" s="11" t="s">
        <v>47</v>
      </c>
      <c r="I17" s="145">
        <f>SUM(I15:I16)</f>
        <v>0</v>
      </c>
      <c r="J17" s="145">
        <f>SUM(J15:J16)</f>
        <v>0</v>
      </c>
      <c r="K17" s="145">
        <f>SUM(K15:K16)</f>
        <v>0</v>
      </c>
      <c r="L17" s="145">
        <f>SUM(L15:L16)</f>
        <v>0</v>
      </c>
      <c r="M17" s="146">
        <f>SUM(M15:M16)</f>
        <v>0</v>
      </c>
      <c r="N17" s="145"/>
      <c r="O17" s="145"/>
      <c r="P17" s="145"/>
      <c r="Q17" s="145"/>
      <c r="R17" s="145"/>
      <c r="S17" s="144"/>
      <c r="T17" s="42"/>
      <c r="U17" s="42"/>
    </row>
    <row r="18" spans="1:22" s="10" customFormat="1" ht="13.2">
      <c r="D18" s="21"/>
      <c r="F18" s="11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41"/>
    </row>
    <row r="19" spans="1:22" s="10" customFormat="1" ht="13.2">
      <c r="D19" s="21"/>
      <c r="E19" s="8" t="s">
        <v>50</v>
      </c>
      <c r="F19" s="11"/>
      <c r="I19" s="135"/>
      <c r="J19" s="135"/>
      <c r="K19" s="135"/>
      <c r="L19" s="135"/>
      <c r="M19" s="135"/>
      <c r="N19" s="135"/>
      <c r="O19" s="140"/>
      <c r="P19" s="140"/>
      <c r="Q19" s="140"/>
      <c r="R19" s="140"/>
      <c r="S19" s="140"/>
    </row>
    <row r="20" spans="1:22" s="10" customFormat="1">
      <c r="D20" s="50" t="s">
        <v>39</v>
      </c>
      <c r="E20" s="52" t="s">
        <v>37</v>
      </c>
      <c r="F20" s="11" t="s">
        <v>47</v>
      </c>
      <c r="I20" s="142">
        <f>Serviceability.Outturn.RCVShortfall.Waste-Serviceability.FD.RCVShortfall.Waste</f>
        <v>0</v>
      </c>
      <c r="J20" s="142">
        <f>Serviceability.Outturn.RCVShortfall.Waste-Serviceability.FD.RCVShortfall.Waste</f>
        <v>0</v>
      </c>
      <c r="K20" s="142">
        <f>Serviceability.Outturn.RCVShortfall.Waste-Serviceability.FD.RCVShortfall.Waste</f>
        <v>0</v>
      </c>
      <c r="L20" s="142">
        <f>Serviceability.Outturn.RCVShortfall.Waste-Serviceability.FD.RCVShortfall.Waste</f>
        <v>0</v>
      </c>
      <c r="M20" s="142">
        <f>Serviceability.Outturn.RCVShortfall.Waste-Serviceability.FD.RCVShortfall.Waste</f>
        <v>0</v>
      </c>
      <c r="N20" s="147"/>
      <c r="O20" s="133"/>
      <c r="P20" s="133"/>
      <c r="Q20" s="133"/>
      <c r="R20" s="133"/>
      <c r="S20" s="133"/>
      <c r="U20" s="44" t="s">
        <v>36</v>
      </c>
    </row>
    <row r="21" spans="1:22" s="10" customFormat="1" ht="13.2">
      <c r="D21" s="21"/>
      <c r="F21" s="11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41"/>
    </row>
    <row r="24" spans="1:22" s="10" customFormat="1" ht="13.2">
      <c r="D24" s="21"/>
      <c r="E24" s="8" t="s">
        <v>87</v>
      </c>
      <c r="F24" s="11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41"/>
    </row>
    <row r="25" spans="1:22" s="10" customFormat="1" ht="13.2">
      <c r="D25" s="50" t="s">
        <v>39</v>
      </c>
      <c r="E25" s="139" t="s">
        <v>220</v>
      </c>
      <c r="F25" s="11" t="s">
        <v>47</v>
      </c>
      <c r="H25" s="125"/>
      <c r="I25" s="142">
        <f xml:space="preserve"> H25 + I11 + I20</f>
        <v>0</v>
      </c>
      <c r="J25" s="142">
        <f t="shared" ref="J25:L25" si="2" xml:space="preserve"> I25 + J11 + J20</f>
        <v>0</v>
      </c>
      <c r="K25" s="142">
        <f t="shared" si="2"/>
        <v>0</v>
      </c>
      <c r="L25" s="142">
        <f t="shared" si="2"/>
        <v>0</v>
      </c>
      <c r="M25" s="142">
        <f xml:space="preserve"> L25 + M11 + M20</f>
        <v>0</v>
      </c>
      <c r="N25" s="133"/>
      <c r="O25" s="133"/>
      <c r="P25" s="133"/>
      <c r="Q25" s="133"/>
      <c r="R25" s="133"/>
      <c r="S25" s="133"/>
      <c r="T25" s="41"/>
    </row>
    <row r="26" spans="1:22" s="10" customFormat="1" ht="13.2">
      <c r="D26" s="126" t="s">
        <v>39</v>
      </c>
      <c r="E26" s="9" t="s">
        <v>218</v>
      </c>
      <c r="F26" s="11" t="s">
        <v>47</v>
      </c>
      <c r="G26" s="124"/>
      <c r="H26" s="125"/>
      <c r="I26" s="142">
        <f t="shared" ref="I26:M26" si="3" xml:space="preserve"> H26 + I12 + I17</f>
        <v>0</v>
      </c>
      <c r="J26" s="142">
        <f t="shared" si="3"/>
        <v>0</v>
      </c>
      <c r="K26" s="142">
        <f t="shared" si="3"/>
        <v>0</v>
      </c>
      <c r="L26" s="142">
        <f t="shared" si="3"/>
        <v>0</v>
      </c>
      <c r="M26" s="142">
        <f t="shared" si="3"/>
        <v>0</v>
      </c>
      <c r="N26" s="133"/>
      <c r="O26" s="133"/>
      <c r="P26" s="133"/>
      <c r="Q26" s="133"/>
      <c r="R26" s="133"/>
      <c r="S26" s="133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3"/>
      <c r="J27" s="133"/>
      <c r="K27" s="133"/>
      <c r="L27" s="133"/>
      <c r="M27" s="133">
        <f>SUM(M25:M26)</f>
        <v>0</v>
      </c>
      <c r="N27" s="133"/>
      <c r="O27" s="133"/>
      <c r="P27" s="133"/>
      <c r="Q27" s="133"/>
      <c r="R27" s="133"/>
      <c r="S27" s="133"/>
      <c r="T27" s="41"/>
    </row>
    <row r="28" spans="1:22" s="10" customFormat="1" ht="13.2">
      <c r="A28" s="50"/>
      <c r="B28" s="50"/>
      <c r="C28" s="50"/>
      <c r="D28" s="50"/>
      <c r="E28" s="58"/>
      <c r="F28" s="11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41"/>
    </row>
    <row r="29" spans="1:22" s="10" customFormat="1" ht="13.2">
      <c r="D29" s="50" t="s">
        <v>39</v>
      </c>
      <c r="E29" s="8" t="s">
        <v>91</v>
      </c>
      <c r="F29" s="11"/>
      <c r="I29" s="133"/>
      <c r="J29" s="133"/>
      <c r="K29" s="133"/>
      <c r="L29" s="133"/>
      <c r="M29" s="142">
        <f>'Calcs - waste'!M27</f>
        <v>0</v>
      </c>
      <c r="N29" s="133"/>
      <c r="O29" s="133"/>
      <c r="P29" s="133"/>
      <c r="Q29" s="133"/>
      <c r="R29" s="133"/>
      <c r="S29" s="133"/>
      <c r="T29" s="41"/>
    </row>
    <row r="30" spans="1:22" s="10" customFormat="1" ht="13.2">
      <c r="D30" s="21"/>
      <c r="F30" s="11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41"/>
    </row>
    <row r="31" spans="1:22" s="10" customFormat="1" ht="13.2">
      <c r="D31" s="21"/>
      <c r="E31" s="10" t="s">
        <v>88</v>
      </c>
      <c r="F31" s="11"/>
      <c r="I31" s="133"/>
      <c r="J31" s="133"/>
      <c r="K31" s="133"/>
      <c r="L31" s="133"/>
      <c r="M31" s="133" t="b">
        <f>ABS($M$29)&gt;(Materiality.Threshold/1000000)</f>
        <v>0</v>
      </c>
      <c r="N31" s="133"/>
      <c r="O31" s="133"/>
      <c r="P31" s="133"/>
      <c r="Q31" s="133"/>
      <c r="R31" s="133"/>
      <c r="S31" s="133"/>
      <c r="T31" s="41"/>
    </row>
    <row r="32" spans="1:22" s="10" customFormat="1" ht="13.2">
      <c r="D32" s="21"/>
      <c r="F32" s="11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41"/>
    </row>
    <row r="33" spans="1:22" s="10" customFormat="1" ht="13.2">
      <c r="D33" s="21"/>
      <c r="E33" s="8" t="s">
        <v>89</v>
      </c>
      <c r="F33" s="11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41"/>
      <c r="U33" s="44" t="s">
        <v>81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41"/>
      <c r="J34" s="141"/>
      <c r="K34" s="141"/>
      <c r="L34" s="141"/>
      <c r="M34" s="142">
        <f>IF(M31,M25,0)</f>
        <v>0</v>
      </c>
      <c r="N34" s="133"/>
      <c r="O34" s="133"/>
      <c r="P34" s="133"/>
      <c r="Q34" s="133"/>
      <c r="R34" s="133"/>
      <c r="S34" s="133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41"/>
      <c r="J35" s="141"/>
      <c r="K35" s="141"/>
      <c r="L35" s="141"/>
      <c r="M35" s="142">
        <f>IF(M31,M12,0)</f>
        <v>0</v>
      </c>
      <c r="N35" s="133"/>
      <c r="O35" s="133"/>
      <c r="P35" s="133"/>
      <c r="Q35" s="133"/>
      <c r="R35" s="133"/>
      <c r="S35" s="133"/>
      <c r="T35" s="41"/>
    </row>
    <row r="36" spans="1:22" s="10" customFormat="1" ht="13.2">
      <c r="D36" s="21"/>
      <c r="F36" s="11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3"/>
      <c r="J39" s="133"/>
      <c r="K39" s="133"/>
      <c r="L39" s="133"/>
      <c r="M39" s="133"/>
      <c r="N39" s="148">
        <f>M34*(1+Financing.Rate)</f>
        <v>0</v>
      </c>
      <c r="O39" s="142">
        <f>N39*(1+Financing.Rate)</f>
        <v>0</v>
      </c>
      <c r="P39" s="133">
        <f>O39*(1+Financing.Rate)</f>
        <v>0</v>
      </c>
      <c r="Q39" s="142">
        <f>P39*(1+Financing.Rate)</f>
        <v>0</v>
      </c>
      <c r="R39" s="142">
        <f>Q39*(1+Financing.Rate)</f>
        <v>0</v>
      </c>
      <c r="S39" s="133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3"/>
      <c r="J40" s="133"/>
      <c r="K40" s="133"/>
      <c r="L40" s="133"/>
      <c r="M40" s="133"/>
      <c r="N40" s="133"/>
      <c r="O40" s="142"/>
      <c r="P40" s="133"/>
      <c r="Q40" s="133"/>
      <c r="R40" s="133"/>
      <c r="S40" s="133">
        <f>R39-M34</f>
        <v>0</v>
      </c>
      <c r="T40" s="41"/>
      <c r="U40" s="41"/>
      <c r="V40" s="41"/>
    </row>
    <row r="41" spans="1:22">
      <c r="I41" s="136"/>
      <c r="J41" s="135"/>
      <c r="K41" s="135"/>
      <c r="L41" s="136"/>
      <c r="M41" s="136"/>
      <c r="N41" s="136"/>
      <c r="O41" s="136"/>
      <c r="P41" s="136"/>
      <c r="Q41" s="136"/>
      <c r="R41" s="136"/>
      <c r="S41" s="136"/>
    </row>
    <row r="42" spans="1:22">
      <c r="A42" s="10"/>
      <c r="B42" s="10"/>
      <c r="C42" s="10"/>
      <c r="D42" s="50" t="s">
        <v>39</v>
      </c>
      <c r="E42" s="54" t="s">
        <v>16</v>
      </c>
      <c r="I42" s="144"/>
      <c r="J42" s="133"/>
      <c r="K42" s="133"/>
      <c r="L42" s="144"/>
      <c r="M42" s="144"/>
      <c r="N42" s="148">
        <f>M35*(1+Financing.Rate)</f>
        <v>0</v>
      </c>
      <c r="O42" s="142">
        <f>N42*(1+Financing.Rate)</f>
        <v>0</v>
      </c>
      <c r="P42" s="133">
        <f>O42*(1+Financing.Rate)</f>
        <v>0</v>
      </c>
      <c r="Q42" s="133">
        <f>P42*(1+Financing.Rate)</f>
        <v>0</v>
      </c>
      <c r="R42" s="133">
        <f>Q42*(1+Financing.Rate)</f>
        <v>0</v>
      </c>
      <c r="S42" s="144"/>
      <c r="T42" s="40"/>
      <c r="U42" s="44" t="s">
        <v>81</v>
      </c>
      <c r="V42" s="40"/>
    </row>
    <row r="43" spans="1:22" s="3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4"/>
      <c r="J43" s="133"/>
      <c r="K43" s="133"/>
      <c r="L43" s="144"/>
      <c r="M43" s="144"/>
      <c r="N43" s="144"/>
      <c r="O43" s="143"/>
      <c r="P43" s="143"/>
      <c r="Q43" s="143"/>
      <c r="R43" s="144"/>
      <c r="S43" s="133">
        <f>R42-M35</f>
        <v>0</v>
      </c>
      <c r="T43" s="40"/>
      <c r="U43" s="40"/>
      <c r="V43" s="40"/>
    </row>
    <row r="44" spans="1:22">
      <c r="A44" s="3"/>
      <c r="B44" s="3"/>
      <c r="C44" s="3"/>
      <c r="D44" s="50" t="s">
        <v>39</v>
      </c>
      <c r="E44" s="8" t="s">
        <v>13</v>
      </c>
      <c r="F44" s="11" t="s">
        <v>47</v>
      </c>
      <c r="G44" s="3"/>
      <c r="H44" s="3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>
        <f>S40+S43</f>
        <v>0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3"/>
      <c r="J47" s="133"/>
      <c r="K47" s="133"/>
      <c r="L47" s="133"/>
      <c r="M47" s="133"/>
      <c r="N47" s="133"/>
      <c r="O47" s="142"/>
      <c r="P47" s="133"/>
      <c r="Q47" s="133"/>
      <c r="R47" s="133"/>
      <c r="S47" s="133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3"/>
      <c r="J48" s="133"/>
      <c r="K48" s="133"/>
      <c r="L48" s="133"/>
      <c r="M48" s="133"/>
      <c r="N48" s="133"/>
      <c r="O48" s="142"/>
      <c r="P48" s="133"/>
      <c r="Q48" s="133"/>
      <c r="R48" s="133"/>
      <c r="S48" s="133">
        <f>R39</f>
        <v>0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3"/>
      <c r="J49" s="133"/>
      <c r="K49" s="133"/>
      <c r="L49" s="133"/>
      <c r="M49" s="133"/>
      <c r="N49" s="142"/>
      <c r="O49" s="142"/>
      <c r="P49" s="142"/>
      <c r="Q49" s="142"/>
      <c r="R49" s="142"/>
      <c r="S49" s="142">
        <f>R42</f>
        <v>0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9"/>
      <c r="J50" s="149"/>
      <c r="K50" s="149"/>
      <c r="L50" s="149"/>
      <c r="M50" s="149"/>
      <c r="N50" s="150"/>
      <c r="O50" s="150"/>
      <c r="P50" s="150"/>
      <c r="Q50" s="150"/>
      <c r="R50" s="150"/>
      <c r="S50" s="150">
        <f>SUM(S48:S49)</f>
        <v>0</v>
      </c>
      <c r="T50" s="41"/>
      <c r="U50" s="41"/>
    </row>
    <row r="51" spans="1:22" s="38" customFormat="1" ht="14.4" thickBo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ht="14.4" thickBot="1">
      <c r="A52" s="12" t="s">
        <v>11</v>
      </c>
      <c r="B52" s="13"/>
      <c r="C52" s="13"/>
      <c r="D52" s="13"/>
      <c r="E52" s="13"/>
      <c r="F52" s="6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/>
    <row r="54" spans="1:22" hidden="1"/>
    <row r="55" spans="1:22" hidden="1"/>
    <row r="56" spans="1:22" hidden="1"/>
    <row r="57" spans="1:22" hidden="1"/>
    <row r="58" spans="1:22" hidden="1"/>
    <row r="59" spans="1:22" hidden="1">
      <c r="J59"/>
      <c r="L59" s="10"/>
    </row>
    <row r="60" spans="1:22" hidden="1"/>
    <row r="61" spans="1:22" hidden="1"/>
    <row r="62" spans="1:22" hidden="1"/>
    <row r="63" spans="1:22" hidden="1"/>
    <row r="64" spans="1:2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t="16.5" hidden="1" customHeight="1"/>
    <row r="150" hidden="1"/>
    <row r="151" hidden="1"/>
    <row r="152" hidden="1"/>
    <row r="153" hidden="1"/>
    <row r="154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1"/>
    </row>
    <row r="2" spans="1:24" ht="14.4">
      <c r="A2" s="72"/>
      <c r="B2" s="72"/>
      <c r="C2" s="72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2"/>
      <c r="B3" s="72"/>
      <c r="C3" s="72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2"/>
      <c r="B4" s="72"/>
      <c r="C4" s="72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2"/>
      <c r="B5" s="72"/>
      <c r="C5" s="72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2"/>
      <c r="B6" s="72"/>
      <c r="C6" s="72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2"/>
      <c r="B7" s="72"/>
      <c r="C7" s="72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2"/>
      <c r="B8" s="72"/>
      <c r="C8" s="72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2"/>
      <c r="B9" s="72"/>
      <c r="C9" s="72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2"/>
      <c r="B10" s="72"/>
      <c r="C10" s="72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2"/>
      <c r="B11" s="72"/>
      <c r="C11" s="72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2"/>
      <c r="B12" s="72"/>
      <c r="C12" s="72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2"/>
      <c r="B13" s="72"/>
      <c r="C13" s="72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2"/>
      <c r="B14" s="72"/>
      <c r="C14" s="72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2"/>
      <c r="B15" s="72"/>
      <c r="C15" s="72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/>
  </sheetViews>
  <sheetFormatPr defaultRowHeight="13.8"/>
  <cols>
    <col min="1" max="1" width="8.5546875" customWidth="1"/>
    <col min="2" max="2" width="12.33203125" customWidth="1"/>
    <col min="3" max="3" width="44.6640625" customWidth="1"/>
    <col min="4" max="4" width="3.44140625" customWidth="1"/>
    <col min="5" max="5" width="28.21875" customWidth="1"/>
    <col min="6" max="6" width="7.6640625" customWidth="1"/>
  </cols>
  <sheetData>
    <row r="1" spans="1:6">
      <c r="A1" s="79"/>
      <c r="B1" s="79"/>
      <c r="C1" s="79" t="s">
        <v>183</v>
      </c>
      <c r="D1" s="79"/>
      <c r="E1" s="79"/>
      <c r="F1" s="79"/>
    </row>
    <row r="2" spans="1:6">
      <c r="A2" s="79" t="s">
        <v>98</v>
      </c>
      <c r="B2" s="79" t="s">
        <v>99</v>
      </c>
      <c r="C2" s="79" t="s">
        <v>100</v>
      </c>
      <c r="D2" s="79" t="s">
        <v>101</v>
      </c>
      <c r="E2" s="79" t="s">
        <v>102</v>
      </c>
      <c r="F2" s="118" t="s">
        <v>5</v>
      </c>
    </row>
    <row r="3" spans="1:6">
      <c r="A3" s="79"/>
      <c r="B3" s="79"/>
      <c r="C3" s="79"/>
      <c r="D3" s="79"/>
      <c r="E3" s="79"/>
      <c r="F3" s="79"/>
    </row>
    <row r="4" spans="1:6">
      <c r="A4" s="58"/>
      <c r="B4" s="58" t="s">
        <v>201</v>
      </c>
      <c r="C4" s="27" t="s">
        <v>191</v>
      </c>
      <c r="D4" s="58" t="s">
        <v>39</v>
      </c>
      <c r="E4" s="115" t="s">
        <v>105</v>
      </c>
      <c r="F4" s="122">
        <f>+'Calcs - water'!S48</f>
        <v>-1.0117377167881145</v>
      </c>
    </row>
    <row r="5" spans="1:6">
      <c r="A5" s="58"/>
      <c r="B5" s="58" t="s">
        <v>203</v>
      </c>
      <c r="C5" s="27" t="s">
        <v>190</v>
      </c>
      <c r="D5" s="58" t="s">
        <v>39</v>
      </c>
      <c r="E5" s="115" t="s">
        <v>105</v>
      </c>
      <c r="F5" s="123">
        <f>+'Calcs - water'!S49</f>
        <v>0.25609669580342487</v>
      </c>
    </row>
    <row r="6" spans="1:6">
      <c r="A6" s="58"/>
      <c r="B6" s="58" t="s">
        <v>202</v>
      </c>
      <c r="C6" s="27" t="s">
        <v>189</v>
      </c>
      <c r="D6" s="58" t="s">
        <v>39</v>
      </c>
      <c r="E6" s="115" t="s">
        <v>105</v>
      </c>
      <c r="F6" s="123">
        <f>+'Calcs - waste'!S48</f>
        <v>0</v>
      </c>
    </row>
    <row r="7" spans="1:6">
      <c r="A7" s="58"/>
      <c r="B7" s="58" t="s">
        <v>200</v>
      </c>
      <c r="C7" s="27" t="s">
        <v>188</v>
      </c>
      <c r="D7" s="58" t="s">
        <v>39</v>
      </c>
      <c r="E7" s="115" t="s">
        <v>105</v>
      </c>
      <c r="F7" s="123">
        <f>+'Calcs - waste'!S49</f>
        <v>0</v>
      </c>
    </row>
    <row r="8" spans="1:6">
      <c r="B8" s="114" t="s">
        <v>194</v>
      </c>
      <c r="C8" s="27" t="s">
        <v>184</v>
      </c>
      <c r="D8" s="58" t="s">
        <v>39</v>
      </c>
      <c r="E8" s="115" t="s">
        <v>105</v>
      </c>
      <c r="F8" s="151">
        <f>SUM('Calcs - water'!I15:M15)</f>
        <v>0.330892666737721</v>
      </c>
    </row>
    <row r="9" spans="1:6">
      <c r="B9" s="114" t="s">
        <v>195</v>
      </c>
      <c r="C9" s="27" t="s">
        <v>185</v>
      </c>
      <c r="D9" s="58" t="s">
        <v>39</v>
      </c>
      <c r="E9" s="115" t="s">
        <v>105</v>
      </c>
      <c r="F9" s="151">
        <f>SUM('Calcs - water'!I16:M16)</f>
        <v>-0.11496619192111812</v>
      </c>
    </row>
    <row r="10" spans="1:6">
      <c r="B10" s="58" t="s">
        <v>198</v>
      </c>
      <c r="C10" s="27" t="s">
        <v>192</v>
      </c>
      <c r="D10" s="58" t="s">
        <v>39</v>
      </c>
      <c r="E10" s="115" t="s">
        <v>105</v>
      </c>
      <c r="F10" s="151">
        <f>SUM('Calcs - water'!I17:M17)</f>
        <v>0.21592647481660288</v>
      </c>
    </row>
    <row r="11" spans="1:6">
      <c r="B11" s="114" t="s">
        <v>196</v>
      </c>
      <c r="C11" s="27" t="s">
        <v>186</v>
      </c>
      <c r="D11" s="58" t="s">
        <v>39</v>
      </c>
      <c r="E11" s="115" t="s">
        <v>105</v>
      </c>
      <c r="F11" s="151">
        <f>SUM('Calcs - waste'!I15:M15)</f>
        <v>0</v>
      </c>
    </row>
    <row r="12" spans="1:6">
      <c r="B12" s="114" t="s">
        <v>197</v>
      </c>
      <c r="C12" s="27" t="s">
        <v>187</v>
      </c>
      <c r="D12" s="58" t="s">
        <v>39</v>
      </c>
      <c r="E12" s="115" t="s">
        <v>105</v>
      </c>
      <c r="F12" s="151">
        <f>SUM('Calcs - waste'!I16:M16)</f>
        <v>0</v>
      </c>
    </row>
    <row r="13" spans="1:6">
      <c r="B13" s="58" t="s">
        <v>199</v>
      </c>
      <c r="C13" s="27" t="s">
        <v>193</v>
      </c>
      <c r="D13" s="58" t="s">
        <v>39</v>
      </c>
      <c r="E13" s="115" t="s">
        <v>105</v>
      </c>
      <c r="F13" s="151">
        <f>SUM('Calcs - waste'!I17:M17)</f>
        <v>0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24"/>
  <sheetViews>
    <sheetView showGridLines="0" zoomScale="80" zoomScaleNormal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S3" sqref="S3"/>
    </sheetView>
  </sheetViews>
  <sheetFormatPr defaultColWidth="0" defaultRowHeight="13.2" zeroHeight="1"/>
  <cols>
    <col min="1" max="3" width="2.6640625" style="3" customWidth="1"/>
    <col min="4" max="4" width="9.6640625" style="3" customWidth="1"/>
    <col min="5" max="5" width="18.33203125" style="3" customWidth="1"/>
    <col min="6" max="8" width="2.6640625" style="3" customWidth="1"/>
    <col min="9" max="21" width="9.6640625" style="3" customWidth="1"/>
    <col min="22" max="22" width="15.88671875" style="3" bestFit="1" customWidth="1"/>
    <col min="23" max="16384" width="0" style="3" hidden="1"/>
  </cols>
  <sheetData>
    <row r="1" spans="1:16384" ht="33">
      <c r="A1" s="1"/>
      <c r="B1" s="1"/>
      <c r="C1" s="1"/>
      <c r="D1" s="19" t="s">
        <v>86</v>
      </c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9" t="str">
        <f>+'Inputs - general'!T1</f>
        <v>SES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3.8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16384">
      <c r="E3" s="3" t="s">
        <v>6</v>
      </c>
      <c r="I3" s="24" t="s">
        <v>14</v>
      </c>
      <c r="J3" s="24" t="s">
        <v>12</v>
      </c>
      <c r="K3" s="24" t="s">
        <v>8</v>
      </c>
      <c r="L3" s="24" t="s">
        <v>9</v>
      </c>
      <c r="M3" s="24" t="s">
        <v>0</v>
      </c>
      <c r="N3" s="25" t="s">
        <v>79</v>
      </c>
      <c r="O3" s="25" t="s">
        <v>1</v>
      </c>
      <c r="P3" s="25" t="s">
        <v>2</v>
      </c>
      <c r="Q3" s="25" t="s">
        <v>3</v>
      </c>
      <c r="R3" s="25" t="s">
        <v>4</v>
      </c>
      <c r="S3" s="24" t="s">
        <v>5</v>
      </c>
      <c r="T3" s="24" t="s">
        <v>43</v>
      </c>
      <c r="U3" s="24" t="s">
        <v>44</v>
      </c>
      <c r="V3" s="16" t="s">
        <v>45</v>
      </c>
    </row>
    <row r="4" spans="1:16384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V4" s="16"/>
    </row>
    <row r="5" spans="1:16384">
      <c r="E5" s="15" t="s">
        <v>10</v>
      </c>
      <c r="I5" s="17">
        <v>2010</v>
      </c>
      <c r="J5" s="17">
        <v>2011</v>
      </c>
      <c r="K5" s="17">
        <v>2012</v>
      </c>
      <c r="L5" s="17">
        <v>2013</v>
      </c>
      <c r="M5" s="17">
        <v>2014</v>
      </c>
      <c r="N5" s="17">
        <v>2015</v>
      </c>
      <c r="O5" s="17">
        <v>2016</v>
      </c>
      <c r="P5" s="17">
        <v>2017</v>
      </c>
      <c r="Q5" s="17">
        <v>2018</v>
      </c>
      <c r="R5" s="17">
        <v>2019</v>
      </c>
      <c r="S5" s="17">
        <v>2020</v>
      </c>
      <c r="T5" s="17">
        <v>2021</v>
      </c>
      <c r="U5" s="17">
        <v>2022</v>
      </c>
      <c r="V5" s="16" t="s">
        <v>46</v>
      </c>
    </row>
    <row r="6" spans="1:16384">
      <c r="E6" s="3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  <c r="T6" s="4">
        <v>12</v>
      </c>
      <c r="U6" s="4">
        <v>13</v>
      </c>
    </row>
    <row r="7" spans="1:16384"/>
    <row r="8" spans="1:16384" s="10" customFormat="1" ht="13.8" thickBot="1"/>
    <row r="9" spans="1:16384" ht="13.8" thickBot="1">
      <c r="A9" s="12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16384"/>
    <row r="11" spans="1:16384" hidden="1"/>
    <row r="12" spans="1:16384" hidden="1"/>
    <row r="13" spans="1:16384" hidden="1"/>
    <row r="14" spans="1:16384" hidden="1"/>
    <row r="15" spans="1:16384" hidden="1"/>
    <row r="16" spans="1:16384" hidden="1"/>
    <row r="17" hidden="1"/>
    <row r="18" hidden="1"/>
    <row r="19" hidden="1"/>
    <row r="20" hidden="1"/>
    <row r="21" hidden="1"/>
    <row r="22" hidden="1"/>
    <row r="23" hidden="1"/>
    <row r="24" hidden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3.8"/>
  <sheetData>
    <row r="1" spans="1:2">
      <c r="A1" t="s">
        <v>152</v>
      </c>
      <c r="B1" t="s">
        <v>153</v>
      </c>
    </row>
    <row r="2" spans="1:2">
      <c r="A2" t="s">
        <v>175</v>
      </c>
      <c r="B2" t="s">
        <v>225</v>
      </c>
    </row>
    <row r="3" spans="1:2">
      <c r="A3" t="s">
        <v>214</v>
      </c>
      <c r="B3" t="s">
        <v>226</v>
      </c>
    </row>
    <row r="4" spans="1:2">
      <c r="A4" t="s">
        <v>141</v>
      </c>
      <c r="B4" t="s">
        <v>221</v>
      </c>
    </row>
    <row r="5" spans="1:2">
      <c r="A5" t="s">
        <v>142</v>
      </c>
      <c r="B5" t="s">
        <v>223</v>
      </c>
    </row>
    <row r="6" spans="1:2">
      <c r="A6" t="s">
        <v>143</v>
      </c>
      <c r="B6" t="s">
        <v>224</v>
      </c>
    </row>
    <row r="7" spans="1:2">
      <c r="A7" t="s">
        <v>144</v>
      </c>
      <c r="B7" t="s">
        <v>145</v>
      </c>
    </row>
    <row r="8" spans="1:2">
      <c r="A8" t="s">
        <v>146</v>
      </c>
      <c r="B8" t="s">
        <v>147</v>
      </c>
    </row>
    <row r="9" spans="1:2">
      <c r="A9" t="s">
        <v>148</v>
      </c>
      <c r="B9" t="s">
        <v>145</v>
      </c>
    </row>
    <row r="10" spans="1:2">
      <c r="A10" t="s">
        <v>149</v>
      </c>
      <c r="B10" t="s">
        <v>147</v>
      </c>
    </row>
    <row r="11" spans="1:2">
      <c r="A11" t="s">
        <v>150</v>
      </c>
      <c r="B11" t="s">
        <v>204</v>
      </c>
    </row>
    <row r="12" spans="1:2">
      <c r="A12" t="s">
        <v>151</v>
      </c>
      <c r="B12" t="s">
        <v>205</v>
      </c>
    </row>
    <row r="13" spans="1:2">
      <c r="A13" t="s">
        <v>167</v>
      </c>
      <c r="B13" t="s">
        <v>206</v>
      </c>
    </row>
    <row r="14" spans="1:2">
      <c r="A14" t="s">
        <v>168</v>
      </c>
      <c r="B14" t="s">
        <v>169</v>
      </c>
    </row>
    <row r="15" spans="1:2">
      <c r="A15" t="s">
        <v>170</v>
      </c>
      <c r="B15" t="s">
        <v>171</v>
      </c>
    </row>
    <row r="16" spans="1:2">
      <c r="A16" t="s">
        <v>172</v>
      </c>
      <c r="B16" t="s">
        <v>207</v>
      </c>
    </row>
    <row r="17" spans="1:2">
      <c r="A17" t="s">
        <v>173</v>
      </c>
      <c r="B17" t="s">
        <v>174</v>
      </c>
    </row>
    <row r="18" spans="1:2">
      <c r="A18" t="s">
        <v>176</v>
      </c>
      <c r="B18" t="s">
        <v>215</v>
      </c>
    </row>
    <row r="19" spans="1:2">
      <c r="A19" t="s">
        <v>177</v>
      </c>
      <c r="B19" t="s">
        <v>215</v>
      </c>
    </row>
    <row r="20" spans="1:2">
      <c r="A20" t="s">
        <v>178</v>
      </c>
      <c r="B20" t="s">
        <v>179</v>
      </c>
    </row>
    <row r="21" spans="1:2">
      <c r="A21" t="s">
        <v>180</v>
      </c>
      <c r="B21" t="s">
        <v>216</v>
      </c>
    </row>
    <row r="22" spans="1:2">
      <c r="A22" t="s">
        <v>208</v>
      </c>
      <c r="B22" t="s">
        <v>217</v>
      </c>
    </row>
    <row r="23" spans="1:2">
      <c r="A23" t="s">
        <v>209</v>
      </c>
      <c r="B23" t="s">
        <v>169</v>
      </c>
    </row>
    <row r="24" spans="1:2">
      <c r="A24" t="s">
        <v>210</v>
      </c>
      <c r="B24" t="s">
        <v>222</v>
      </c>
    </row>
    <row r="25" spans="1:2">
      <c r="A25" t="s">
        <v>211</v>
      </c>
      <c r="B25" t="s">
        <v>212</v>
      </c>
    </row>
    <row r="26" spans="1:2">
      <c r="A26" t="s">
        <v>213</v>
      </c>
      <c r="B26" t="s">
        <v>174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RowHeight="13.8"/>
  <cols>
    <col min="2" max="2" width="17.88671875" customWidth="1"/>
    <col min="3" max="3" width="11.77734375" customWidth="1"/>
    <col min="4" max="4" width="91.44140625" customWidth="1"/>
    <col min="5" max="5" width="3.44140625" customWidth="1"/>
    <col min="6" max="6" width="18.6640625" customWidth="1"/>
    <col min="7" max="11" width="7.44140625" customWidth="1"/>
    <col min="12" max="18" width="5.88671875" customWidth="1"/>
  </cols>
  <sheetData>
    <row r="1" spans="1:11">
      <c r="D1" t="s">
        <v>166</v>
      </c>
    </row>
    <row r="2" spans="1:11">
      <c r="A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14</v>
      </c>
      <c r="H2" t="s">
        <v>12</v>
      </c>
      <c r="I2" t="s">
        <v>8</v>
      </c>
      <c r="J2" t="s">
        <v>9</v>
      </c>
      <c r="K2" t="s">
        <v>0</v>
      </c>
    </row>
    <row r="3" spans="1:11" ht="14.4" thickBot="1"/>
    <row r="4" spans="1:11" ht="14.4" thickBot="1">
      <c r="A4" s="86" t="s">
        <v>219</v>
      </c>
      <c r="B4" s="93" t="str">
        <f>+A4&amp;C4</f>
        <v>Select companyC00720_L015</v>
      </c>
      <c r="C4" t="s">
        <v>162</v>
      </c>
      <c r="D4" t="s">
        <v>163</v>
      </c>
      <c r="E4" t="s">
        <v>39</v>
      </c>
      <c r="F4" t="s">
        <v>181</v>
      </c>
      <c r="G4" s="117"/>
      <c r="H4" s="117"/>
      <c r="I4" s="117"/>
      <c r="J4" s="117"/>
      <c r="K4" s="117"/>
    </row>
    <row r="5" spans="1:11">
      <c r="A5" s="86" t="s">
        <v>219</v>
      </c>
      <c r="B5" s="93" t="str">
        <f t="shared" ref="B5:B51" si="0">+A5&amp;C5</f>
        <v>Select companyC00721_L015</v>
      </c>
      <c r="C5" t="s">
        <v>164</v>
      </c>
      <c r="D5" t="s">
        <v>165</v>
      </c>
      <c r="E5" t="s">
        <v>39</v>
      </c>
      <c r="F5" t="s">
        <v>181</v>
      </c>
      <c r="G5" s="117"/>
      <c r="H5" s="117"/>
      <c r="I5" s="117"/>
      <c r="J5" s="117"/>
      <c r="K5" s="117"/>
    </row>
    <row r="6" spans="1:11">
      <c r="A6" t="s">
        <v>103</v>
      </c>
      <c r="B6" s="93" t="str">
        <f>+A6&amp;C6</f>
        <v>ANHC00720_L015</v>
      </c>
      <c r="C6" t="s">
        <v>162</v>
      </c>
      <c r="D6" t="s">
        <v>163</v>
      </c>
      <c r="E6" t="s">
        <v>39</v>
      </c>
      <c r="F6" t="s">
        <v>181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</row>
    <row r="7" spans="1:11">
      <c r="A7" t="s">
        <v>103</v>
      </c>
      <c r="B7" s="93" t="str">
        <f t="shared" ref="B7" si="1">+A7&amp;C7</f>
        <v>ANHC00721_L015</v>
      </c>
      <c r="C7" t="s">
        <v>164</v>
      </c>
      <c r="D7" t="s">
        <v>165</v>
      </c>
      <c r="E7" t="s">
        <v>39</v>
      </c>
      <c r="F7" t="s">
        <v>181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</row>
    <row r="8" spans="1:11">
      <c r="A8" t="s">
        <v>109</v>
      </c>
      <c r="B8" s="93" t="str">
        <f t="shared" si="0"/>
        <v>WSHC00720_L015</v>
      </c>
      <c r="C8" t="s">
        <v>162</v>
      </c>
      <c r="D8" t="s">
        <v>163</v>
      </c>
      <c r="E8" t="s">
        <v>39</v>
      </c>
      <c r="F8" t="s">
        <v>181</v>
      </c>
      <c r="G8" s="117">
        <v>0</v>
      </c>
      <c r="H8" s="117">
        <v>-3.1802064196490498</v>
      </c>
      <c r="I8" s="117">
        <v>-3.1674855939704498</v>
      </c>
      <c r="J8" s="117">
        <v>-3.15481565159457</v>
      </c>
      <c r="K8" s="117">
        <v>-3.1421963889881899</v>
      </c>
    </row>
    <row r="9" spans="1:11">
      <c r="A9" t="s">
        <v>109</v>
      </c>
      <c r="B9" s="93" t="str">
        <f t="shared" si="0"/>
        <v>WSHC00721_L015</v>
      </c>
      <c r="C9" t="s">
        <v>164</v>
      </c>
      <c r="D9" t="s">
        <v>165</v>
      </c>
      <c r="E9" t="s">
        <v>39</v>
      </c>
      <c r="F9" t="s">
        <v>181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</row>
    <row r="10" spans="1:11">
      <c r="A10" t="s">
        <v>110</v>
      </c>
      <c r="B10" s="93" t="str">
        <f t="shared" si="0"/>
        <v>NESC00720_L015</v>
      </c>
      <c r="C10" t="s">
        <v>162</v>
      </c>
      <c r="D10" t="s">
        <v>163</v>
      </c>
      <c r="E10" t="s">
        <v>39</v>
      </c>
      <c r="F10" t="s">
        <v>181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</row>
    <row r="11" spans="1:11">
      <c r="A11" t="s">
        <v>110</v>
      </c>
      <c r="B11" s="93" t="str">
        <f t="shared" si="0"/>
        <v>NESC00721_L015</v>
      </c>
      <c r="C11" t="s">
        <v>164</v>
      </c>
      <c r="D11" t="s">
        <v>165</v>
      </c>
      <c r="E11" t="s">
        <v>39</v>
      </c>
      <c r="F11" t="s">
        <v>181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</row>
    <row r="12" spans="1:11">
      <c r="A12" t="s">
        <v>111</v>
      </c>
      <c r="B12" s="93" t="str">
        <f t="shared" si="0"/>
        <v>SVTC00720_L015</v>
      </c>
      <c r="C12" t="s">
        <v>162</v>
      </c>
      <c r="D12" t="s">
        <v>163</v>
      </c>
      <c r="E12" t="s">
        <v>39</v>
      </c>
      <c r="F12" t="s">
        <v>181</v>
      </c>
      <c r="G12" s="117">
        <v>0</v>
      </c>
      <c r="H12" s="117">
        <v>-8.3455119999258507</v>
      </c>
      <c r="I12" s="117">
        <v>0</v>
      </c>
      <c r="J12" s="117">
        <v>-8.2788814321184407</v>
      </c>
      <c r="K12" s="117">
        <v>-8.2457659063899698</v>
      </c>
    </row>
    <row r="13" spans="1:11">
      <c r="A13" t="s">
        <v>111</v>
      </c>
      <c r="B13" s="93" t="str">
        <f t="shared" si="0"/>
        <v>SVTC00721_L015</v>
      </c>
      <c r="C13" t="s">
        <v>164</v>
      </c>
      <c r="D13" t="s">
        <v>165</v>
      </c>
      <c r="E13" t="s">
        <v>39</v>
      </c>
      <c r="F13" t="s">
        <v>181</v>
      </c>
      <c r="G13" s="117">
        <v>-2.94057023263343</v>
      </c>
      <c r="H13" s="117">
        <v>-7.8688300312694199</v>
      </c>
      <c r="I13" s="117">
        <v>-7.8373548026818298</v>
      </c>
      <c r="J13" s="117">
        <v>-2.9054242924696201</v>
      </c>
      <c r="K13" s="117">
        <v>-1.8492152057107201</v>
      </c>
    </row>
    <row r="14" spans="1:11">
      <c r="A14" t="s">
        <v>112</v>
      </c>
      <c r="B14" s="93" t="str">
        <f t="shared" si="0"/>
        <v>SWTC00720_L015</v>
      </c>
      <c r="C14" t="s">
        <v>162</v>
      </c>
      <c r="D14" t="s">
        <v>163</v>
      </c>
      <c r="E14" t="s">
        <v>39</v>
      </c>
      <c r="F14" t="s">
        <v>181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</row>
    <row r="15" spans="1:11">
      <c r="A15" t="s">
        <v>112</v>
      </c>
      <c r="B15" s="93" t="str">
        <f t="shared" si="0"/>
        <v>SWTC00721_L015</v>
      </c>
      <c r="C15" t="s">
        <v>164</v>
      </c>
      <c r="D15" t="s">
        <v>165</v>
      </c>
      <c r="E15" t="s">
        <v>39</v>
      </c>
      <c r="F15" t="s">
        <v>181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</row>
    <row r="16" spans="1:11">
      <c r="A16" t="s">
        <v>113</v>
      </c>
      <c r="B16" s="93" t="str">
        <f t="shared" si="0"/>
        <v>SRNC00720_L015</v>
      </c>
      <c r="C16" t="s">
        <v>162</v>
      </c>
      <c r="D16" t="s">
        <v>163</v>
      </c>
      <c r="E16" t="s">
        <v>39</v>
      </c>
      <c r="F16" t="s">
        <v>181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</row>
    <row r="17" spans="1:11">
      <c r="A17" t="s">
        <v>113</v>
      </c>
      <c r="B17" s="93" t="str">
        <f t="shared" si="0"/>
        <v>SRNC00721_L015</v>
      </c>
      <c r="C17" t="s">
        <v>164</v>
      </c>
      <c r="D17" t="s">
        <v>165</v>
      </c>
      <c r="E17" t="s">
        <v>39</v>
      </c>
      <c r="F17" t="s">
        <v>181</v>
      </c>
      <c r="G17" s="117">
        <v>0</v>
      </c>
      <c r="H17" s="117">
        <v>-17.284861979894998</v>
      </c>
      <c r="I17" s="117">
        <v>-19.047613756171</v>
      </c>
      <c r="J17" s="117">
        <v>-17.8595798212611</v>
      </c>
      <c r="K17" s="117">
        <v>-0.70986929869592197</v>
      </c>
    </row>
    <row r="18" spans="1:11">
      <c r="A18" t="s">
        <v>114</v>
      </c>
      <c r="B18" s="93" t="str">
        <f t="shared" si="0"/>
        <v>TMSC00720_L015</v>
      </c>
      <c r="C18" t="s">
        <v>162</v>
      </c>
      <c r="D18" t="s">
        <v>163</v>
      </c>
      <c r="E18" t="s">
        <v>39</v>
      </c>
      <c r="F18" t="s">
        <v>181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</row>
    <row r="19" spans="1:11">
      <c r="A19" t="s">
        <v>114</v>
      </c>
      <c r="B19" s="93" t="str">
        <f t="shared" si="0"/>
        <v>TMSC00721_L015</v>
      </c>
      <c r="C19" t="s">
        <v>164</v>
      </c>
      <c r="D19" t="s">
        <v>165</v>
      </c>
      <c r="E19" t="s">
        <v>39</v>
      </c>
      <c r="F19" t="s">
        <v>181</v>
      </c>
      <c r="G19" s="117">
        <v>0</v>
      </c>
      <c r="H19" s="117">
        <v>-2.0107086883263099</v>
      </c>
      <c r="I19" s="117">
        <v>-9.0555325552866393</v>
      </c>
      <c r="J19" s="117">
        <v>-5.1167241834506196</v>
      </c>
      <c r="K19" s="117">
        <v>-7.3586572155350796</v>
      </c>
    </row>
    <row r="20" spans="1:11">
      <c r="A20" t="s">
        <v>115</v>
      </c>
      <c r="B20" s="93" t="str">
        <f t="shared" si="0"/>
        <v>NWTC00720_L015</v>
      </c>
      <c r="C20" t="s">
        <v>162</v>
      </c>
      <c r="D20" t="s">
        <v>163</v>
      </c>
      <c r="E20" t="s">
        <v>39</v>
      </c>
      <c r="F20" t="s">
        <v>181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</row>
    <row r="21" spans="1:11">
      <c r="A21" t="s">
        <v>115</v>
      </c>
      <c r="B21" s="93" t="str">
        <f t="shared" si="0"/>
        <v>NWTC00721_L015</v>
      </c>
      <c r="C21" t="s">
        <v>164</v>
      </c>
      <c r="D21" t="s">
        <v>165</v>
      </c>
      <c r="E21" t="s">
        <v>39</v>
      </c>
      <c r="F21" t="s">
        <v>181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</row>
    <row r="22" spans="1:11">
      <c r="A22" t="s">
        <v>116</v>
      </c>
      <c r="B22" s="93" t="str">
        <f t="shared" si="0"/>
        <v>WSXC00720_L015</v>
      </c>
      <c r="C22" t="s">
        <v>162</v>
      </c>
      <c r="D22" t="s">
        <v>163</v>
      </c>
      <c r="E22" t="s">
        <v>39</v>
      </c>
      <c r="F22" t="s">
        <v>181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</row>
    <row r="23" spans="1:11">
      <c r="A23" t="s">
        <v>116</v>
      </c>
      <c r="B23" s="93" t="str">
        <f t="shared" si="0"/>
        <v>WSXC00721_L015</v>
      </c>
      <c r="C23" t="s">
        <v>164</v>
      </c>
      <c r="D23" t="s">
        <v>165</v>
      </c>
      <c r="E23" t="s">
        <v>39</v>
      </c>
      <c r="F23" t="s">
        <v>181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</row>
    <row r="24" spans="1:11">
      <c r="A24" t="s">
        <v>117</v>
      </c>
      <c r="B24" s="93" t="str">
        <f t="shared" si="0"/>
        <v>YKYC00720_L015</v>
      </c>
      <c r="C24" t="s">
        <v>162</v>
      </c>
      <c r="D24" t="s">
        <v>163</v>
      </c>
      <c r="E24" t="s">
        <v>39</v>
      </c>
      <c r="F24" t="s">
        <v>181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</row>
    <row r="25" spans="1:11">
      <c r="A25" t="s">
        <v>117</v>
      </c>
      <c r="B25" s="93" t="str">
        <f t="shared" si="0"/>
        <v>YKYC00721_L015</v>
      </c>
      <c r="C25" t="s">
        <v>164</v>
      </c>
      <c r="D25" t="s">
        <v>165</v>
      </c>
      <c r="E25" t="s">
        <v>39</v>
      </c>
      <c r="F25" t="s">
        <v>181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</row>
    <row r="26" spans="1:11">
      <c r="A26" t="s">
        <v>118</v>
      </c>
      <c r="B26" s="93" t="str">
        <f t="shared" si="0"/>
        <v>BRLC00720_L015</v>
      </c>
      <c r="C26" t="s">
        <v>162</v>
      </c>
      <c r="D26" t="s">
        <v>163</v>
      </c>
      <c r="E26" t="s">
        <v>39</v>
      </c>
      <c r="F26" t="s">
        <v>181</v>
      </c>
      <c r="G26" s="117">
        <v>0</v>
      </c>
      <c r="H26" s="117">
        <v>-0.92697788763974398</v>
      </c>
      <c r="I26" s="117">
        <v>0</v>
      </c>
      <c r="J26" s="117">
        <v>-1.56746061849687</v>
      </c>
      <c r="K26" s="117">
        <v>-1.56119077602288</v>
      </c>
    </row>
    <row r="27" spans="1:11">
      <c r="A27" t="s">
        <v>118</v>
      </c>
      <c r="B27" s="93" t="str">
        <f t="shared" si="0"/>
        <v>BRLC00721_L015</v>
      </c>
      <c r="C27" t="s">
        <v>164</v>
      </c>
      <c r="D27" t="s">
        <v>165</v>
      </c>
      <c r="E27" t="s">
        <v>39</v>
      </c>
      <c r="F27" t="s">
        <v>181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</row>
    <row r="28" spans="1:11">
      <c r="A28" t="s">
        <v>119</v>
      </c>
      <c r="B28" s="93" t="str">
        <f t="shared" si="0"/>
        <v>CAMC00720_L015</v>
      </c>
      <c r="C28" t="s">
        <v>162</v>
      </c>
      <c r="D28" t="s">
        <v>163</v>
      </c>
      <c r="E28" t="s">
        <v>39</v>
      </c>
      <c r="F28" t="s">
        <v>181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</row>
    <row r="29" spans="1:11">
      <c r="A29" t="s">
        <v>119</v>
      </c>
      <c r="B29" s="93" t="str">
        <f t="shared" si="0"/>
        <v>CAMC00721_L015</v>
      </c>
      <c r="C29" t="s">
        <v>164</v>
      </c>
      <c r="D29" t="s">
        <v>165</v>
      </c>
      <c r="E29" t="s">
        <v>39</v>
      </c>
      <c r="F29" t="s">
        <v>181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</row>
    <row r="30" spans="1:11">
      <c r="A30" t="s">
        <v>120</v>
      </c>
      <c r="B30" s="93" t="str">
        <f t="shared" si="0"/>
        <v>DVWC00720_L015</v>
      </c>
      <c r="C30" t="s">
        <v>162</v>
      </c>
      <c r="D30" t="s">
        <v>163</v>
      </c>
      <c r="E30" t="s">
        <v>39</v>
      </c>
      <c r="F30" t="s">
        <v>181</v>
      </c>
      <c r="G30" s="117">
        <v>0</v>
      </c>
      <c r="H30" s="117">
        <v>-0.16748802120728001</v>
      </c>
      <c r="I30" s="117">
        <v>-0.16681806912245101</v>
      </c>
      <c r="J30" s="117">
        <v>-0.16615079684596101</v>
      </c>
      <c r="K30" s="117">
        <v>-0.165486193658577</v>
      </c>
    </row>
    <row r="31" spans="1:11">
      <c r="A31" t="s">
        <v>120</v>
      </c>
      <c r="B31" s="93" t="str">
        <f t="shared" si="0"/>
        <v>DVWC00721_L015</v>
      </c>
      <c r="C31" t="s">
        <v>164</v>
      </c>
      <c r="D31" t="s">
        <v>165</v>
      </c>
      <c r="E31" t="s">
        <v>39</v>
      </c>
      <c r="F31" t="s">
        <v>181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</row>
    <row r="32" spans="1:11">
      <c r="A32" t="s">
        <v>121</v>
      </c>
      <c r="B32" s="93" t="str">
        <f t="shared" si="0"/>
        <v>PRTC00720_L015</v>
      </c>
      <c r="C32" t="s">
        <v>162</v>
      </c>
      <c r="D32" t="s">
        <v>163</v>
      </c>
      <c r="E32" t="s">
        <v>39</v>
      </c>
      <c r="F32" t="s">
        <v>181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</row>
    <row r="33" spans="1:11">
      <c r="A33" t="s">
        <v>121</v>
      </c>
      <c r="B33" s="93" t="str">
        <f t="shared" si="0"/>
        <v>PRTC00721_L015</v>
      </c>
      <c r="C33" t="s">
        <v>164</v>
      </c>
      <c r="D33" t="s">
        <v>165</v>
      </c>
      <c r="E33" t="s">
        <v>39</v>
      </c>
      <c r="F33" t="s">
        <v>181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</row>
    <row r="34" spans="1:11">
      <c r="A34" t="s">
        <v>122</v>
      </c>
      <c r="B34" s="93" t="str">
        <f t="shared" si="0"/>
        <v>SBWC00720_L015</v>
      </c>
      <c r="C34" t="s">
        <v>162</v>
      </c>
      <c r="D34" t="s">
        <v>163</v>
      </c>
      <c r="E34" t="s">
        <v>39</v>
      </c>
      <c r="F34" t="s">
        <v>181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</row>
    <row r="35" spans="1:11">
      <c r="A35" t="s">
        <v>122</v>
      </c>
      <c r="B35" s="93" t="str">
        <f t="shared" si="0"/>
        <v>SBWC00721_L015</v>
      </c>
      <c r="C35" t="s">
        <v>164</v>
      </c>
      <c r="D35" t="s">
        <v>165</v>
      </c>
      <c r="E35" t="s">
        <v>39</v>
      </c>
      <c r="F35" t="s">
        <v>181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</row>
    <row r="36" spans="1:11">
      <c r="A36" t="s">
        <v>123</v>
      </c>
      <c r="B36" s="93" t="str">
        <f t="shared" si="0"/>
        <v>SEWC00720_L015</v>
      </c>
      <c r="C36" t="s">
        <v>162</v>
      </c>
      <c r="D36" t="s">
        <v>163</v>
      </c>
      <c r="E36" t="s">
        <v>39</v>
      </c>
      <c r="F36" t="s">
        <v>181</v>
      </c>
      <c r="G36" s="117">
        <v>0</v>
      </c>
      <c r="H36" s="117">
        <v>-1.62808476567493</v>
      </c>
      <c r="I36" s="117">
        <v>-1.62157242661223</v>
      </c>
      <c r="J36" s="117">
        <v>-1.6150861369057801</v>
      </c>
      <c r="K36" s="117">
        <v>0</v>
      </c>
    </row>
    <row r="37" spans="1:11">
      <c r="A37" t="s">
        <v>123</v>
      </c>
      <c r="B37" s="93" t="str">
        <f t="shared" si="0"/>
        <v>SEWC00721_L015</v>
      </c>
      <c r="C37" t="s">
        <v>164</v>
      </c>
      <c r="D37" t="s">
        <v>165</v>
      </c>
      <c r="E37" t="s">
        <v>39</v>
      </c>
      <c r="F37" t="s">
        <v>181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</row>
    <row r="38" spans="1:11">
      <c r="A38" t="s">
        <v>124</v>
      </c>
      <c r="B38" s="93" t="str">
        <f t="shared" si="0"/>
        <v>SSTC00720_L015</v>
      </c>
      <c r="C38" t="s">
        <v>162</v>
      </c>
      <c r="D38" t="s">
        <v>163</v>
      </c>
      <c r="E38" t="s">
        <v>39</v>
      </c>
      <c r="F38" t="s">
        <v>181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</row>
    <row r="39" spans="1:11">
      <c r="A39" t="s">
        <v>124</v>
      </c>
      <c r="B39" s="93" t="str">
        <f t="shared" si="0"/>
        <v>SSTC00721_L015</v>
      </c>
      <c r="C39" t="s">
        <v>164</v>
      </c>
      <c r="D39" t="s">
        <v>165</v>
      </c>
      <c r="E39" t="s">
        <v>39</v>
      </c>
      <c r="F39" t="s">
        <v>181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</row>
    <row r="40" spans="1:11">
      <c r="A40" t="s">
        <v>125</v>
      </c>
      <c r="B40" s="93" t="str">
        <f t="shared" si="0"/>
        <v>SESC00720_L015</v>
      </c>
      <c r="C40" t="s">
        <v>162</v>
      </c>
      <c r="D40" t="s">
        <v>163</v>
      </c>
      <c r="E40" t="s">
        <v>39</v>
      </c>
      <c r="F40" t="s">
        <v>181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</row>
    <row r="41" spans="1:11">
      <c r="A41" t="s">
        <v>125</v>
      </c>
      <c r="B41" s="93" t="str">
        <f t="shared" si="0"/>
        <v>SESC00721_L015</v>
      </c>
      <c r="C41" t="s">
        <v>164</v>
      </c>
      <c r="D41" t="s">
        <v>165</v>
      </c>
      <c r="E41" t="s">
        <v>39</v>
      </c>
      <c r="F41" t="s">
        <v>181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</row>
    <row r="42" spans="1:11">
      <c r="A42" t="s">
        <v>126</v>
      </c>
      <c r="B42" s="93" t="str">
        <f t="shared" si="0"/>
        <v>VCEC00720_L015</v>
      </c>
      <c r="C42" t="s">
        <v>162</v>
      </c>
      <c r="D42" t="s">
        <v>163</v>
      </c>
      <c r="E42" t="s">
        <v>39</v>
      </c>
      <c r="F42" t="s">
        <v>181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</row>
    <row r="43" spans="1:11">
      <c r="A43" t="s">
        <v>126</v>
      </c>
      <c r="B43" s="93" t="str">
        <f t="shared" si="0"/>
        <v>VCEC00721_L015</v>
      </c>
      <c r="C43" t="s">
        <v>164</v>
      </c>
      <c r="D43" t="s">
        <v>165</v>
      </c>
      <c r="E43" t="s">
        <v>39</v>
      </c>
      <c r="F43" t="s">
        <v>181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</row>
    <row r="44" spans="1:11">
      <c r="A44" t="s">
        <v>127</v>
      </c>
      <c r="B44" s="93" t="str">
        <f t="shared" si="0"/>
        <v>VEAC00720_L015</v>
      </c>
      <c r="C44" t="s">
        <v>162</v>
      </c>
      <c r="D44" t="s">
        <v>163</v>
      </c>
      <c r="E44" t="s">
        <v>39</v>
      </c>
      <c r="F44" t="s">
        <v>181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</row>
    <row r="45" spans="1:11">
      <c r="A45" t="s">
        <v>127</v>
      </c>
      <c r="B45" s="93" t="str">
        <f t="shared" si="0"/>
        <v>VEAC00721_L015</v>
      </c>
      <c r="C45" t="s">
        <v>164</v>
      </c>
      <c r="D45" t="s">
        <v>165</v>
      </c>
      <c r="E45" t="s">
        <v>39</v>
      </c>
      <c r="F45" t="s">
        <v>181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</row>
    <row r="46" spans="1:11">
      <c r="A46" t="s">
        <v>128</v>
      </c>
      <c r="B46" s="93" t="str">
        <f t="shared" si="0"/>
        <v>VSEC00720_L015</v>
      </c>
      <c r="C46" t="s">
        <v>162</v>
      </c>
      <c r="D46" t="s">
        <v>163</v>
      </c>
      <c r="E46" t="s">
        <v>39</v>
      </c>
      <c r="F46" t="s">
        <v>181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</row>
    <row r="47" spans="1:11">
      <c r="A47" t="s">
        <v>128</v>
      </c>
      <c r="B47" s="93" t="str">
        <f t="shared" si="0"/>
        <v>VSEC00721_L015</v>
      </c>
      <c r="C47" t="s">
        <v>164</v>
      </c>
      <c r="D47" t="s">
        <v>165</v>
      </c>
      <c r="E47" t="s">
        <v>39</v>
      </c>
      <c r="F47" t="s">
        <v>181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</row>
    <row r="48" spans="1:11">
      <c r="A48" t="s">
        <v>129</v>
      </c>
      <c r="B48" s="93" t="str">
        <f t="shared" si="0"/>
        <v>AFWC00720_L015</v>
      </c>
      <c r="C48" t="s">
        <v>162</v>
      </c>
      <c r="D48" t="s">
        <v>163</v>
      </c>
      <c r="E48" t="s">
        <v>39</v>
      </c>
      <c r="F48" t="s">
        <v>181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</row>
    <row r="49" spans="1:11">
      <c r="A49" t="s">
        <v>129</v>
      </c>
      <c r="B49" s="93" t="str">
        <f t="shared" si="0"/>
        <v>AFWC00721_L015</v>
      </c>
      <c r="C49" t="s">
        <v>164</v>
      </c>
      <c r="D49" t="s">
        <v>165</v>
      </c>
      <c r="E49" t="s">
        <v>39</v>
      </c>
      <c r="F49" t="s">
        <v>181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</row>
    <row r="50" spans="1:11">
      <c r="A50" t="s">
        <v>130</v>
      </c>
      <c r="B50" s="93" t="str">
        <f t="shared" si="0"/>
        <v>SSCC00720_L015</v>
      </c>
      <c r="C50" t="s">
        <v>162</v>
      </c>
      <c r="D50" t="s">
        <v>163</v>
      </c>
      <c r="E50" t="s">
        <v>39</v>
      </c>
      <c r="F50" t="s">
        <v>181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</row>
    <row r="51" spans="1:11">
      <c r="A51" t="s">
        <v>130</v>
      </c>
      <c r="B51" s="93" t="str">
        <f t="shared" si="0"/>
        <v>SSCC00721_L015</v>
      </c>
      <c r="C51" t="s">
        <v>164</v>
      </c>
      <c r="D51" t="s">
        <v>165</v>
      </c>
      <c r="E51" t="s">
        <v>39</v>
      </c>
      <c r="F51" t="s">
        <v>181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/>
  </sheetViews>
  <sheetFormatPr defaultRowHeight="13.8"/>
  <cols>
    <col min="1" max="1" width="3.6640625" customWidth="1"/>
    <col min="2" max="2" width="11.6640625" customWidth="1"/>
    <col min="3" max="3" width="39.109375" customWidth="1"/>
    <col min="4" max="4" width="3.5546875" customWidth="1"/>
    <col min="5" max="5" width="27" customWidth="1"/>
    <col min="6" max="17" width="7.5546875" customWidth="1"/>
  </cols>
  <sheetData>
    <row r="1" spans="1:17">
      <c r="C1" t="s">
        <v>140</v>
      </c>
    </row>
    <row r="2" spans="1:17">
      <c r="A2" t="s">
        <v>98</v>
      </c>
      <c r="B2" t="s">
        <v>99</v>
      </c>
      <c r="C2" t="s">
        <v>100</v>
      </c>
      <c r="D2" t="s">
        <v>101</v>
      </c>
      <c r="E2" t="s">
        <v>102</v>
      </c>
      <c r="F2" t="s">
        <v>14</v>
      </c>
      <c r="G2" t="s">
        <v>12</v>
      </c>
      <c r="H2" t="s">
        <v>8</v>
      </c>
      <c r="I2" t="s">
        <v>9</v>
      </c>
      <c r="J2" t="s">
        <v>0</v>
      </c>
      <c r="K2" t="s">
        <v>79</v>
      </c>
      <c r="L2" t="s">
        <v>1</v>
      </c>
      <c r="M2" t="s">
        <v>2</v>
      </c>
      <c r="N2" t="s">
        <v>3</v>
      </c>
      <c r="O2" t="s">
        <v>4</v>
      </c>
      <c r="P2" t="s">
        <v>155</v>
      </c>
      <c r="Q2" t="s">
        <v>139</v>
      </c>
    </row>
    <row r="4" spans="1:17">
      <c r="A4" t="s">
        <v>125</v>
      </c>
      <c r="B4" t="s">
        <v>131</v>
      </c>
      <c r="C4" t="s">
        <v>154</v>
      </c>
      <c r="D4" t="s">
        <v>39</v>
      </c>
      <c r="E4" t="s">
        <v>105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>
        <v>-13.207856594281999</v>
      </c>
      <c r="Q4" s="120"/>
    </row>
    <row r="5" spans="1:17">
      <c r="A5" t="s">
        <v>125</v>
      </c>
      <c r="B5" t="s">
        <v>134</v>
      </c>
      <c r="C5" t="s">
        <v>160</v>
      </c>
      <c r="D5" t="s">
        <v>39</v>
      </c>
      <c r="E5" t="s">
        <v>105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>
        <v>-3.2951843042602702</v>
      </c>
      <c r="Q5" s="120"/>
    </row>
    <row r="6" spans="1:17">
      <c r="A6" t="s">
        <v>125</v>
      </c>
      <c r="B6" t="s">
        <v>133</v>
      </c>
      <c r="C6" t="s">
        <v>156</v>
      </c>
      <c r="D6" t="s">
        <v>39</v>
      </c>
      <c r="E6" t="s">
        <v>105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>
        <v>0</v>
      </c>
      <c r="Q6" s="120"/>
    </row>
    <row r="7" spans="1:17">
      <c r="A7" t="s">
        <v>125</v>
      </c>
      <c r="B7" t="s">
        <v>137</v>
      </c>
      <c r="C7" t="s">
        <v>161</v>
      </c>
      <c r="D7" t="s">
        <v>39</v>
      </c>
      <c r="E7" t="s">
        <v>105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>
        <v>0</v>
      </c>
      <c r="Q7" s="120"/>
    </row>
    <row r="8" spans="1:17">
      <c r="A8" t="s">
        <v>125</v>
      </c>
      <c r="B8" t="s">
        <v>157</v>
      </c>
      <c r="C8" t="s">
        <v>158</v>
      </c>
      <c r="D8" t="s">
        <v>38</v>
      </c>
      <c r="E8" t="s">
        <v>105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>
        <v>3.5999999999999997E-2</v>
      </c>
    </row>
    <row r="9" spans="1:17">
      <c r="A9" t="s">
        <v>125</v>
      </c>
      <c r="B9" t="s">
        <v>132</v>
      </c>
      <c r="C9" t="s">
        <v>154</v>
      </c>
      <c r="D9" t="s">
        <v>39</v>
      </c>
      <c r="E9" t="s">
        <v>105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>
        <v>-14.0556092587049</v>
      </c>
      <c r="Q9" s="120"/>
    </row>
    <row r="10" spans="1:17">
      <c r="A10" t="s">
        <v>125</v>
      </c>
      <c r="B10" t="s">
        <v>135</v>
      </c>
      <c r="C10" t="s">
        <v>160</v>
      </c>
      <c r="D10" t="s">
        <v>39</v>
      </c>
      <c r="E10" t="s">
        <v>105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>
        <v>-3.0805964198563101</v>
      </c>
      <c r="Q10" s="120"/>
    </row>
    <row r="11" spans="1:17">
      <c r="A11" t="s">
        <v>125</v>
      </c>
      <c r="B11" t="s">
        <v>136</v>
      </c>
      <c r="C11" t="s">
        <v>156</v>
      </c>
      <c r="D11" t="s">
        <v>39</v>
      </c>
      <c r="E11" t="s">
        <v>105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>
        <v>0</v>
      </c>
      <c r="Q11" s="120"/>
    </row>
    <row r="12" spans="1:17">
      <c r="A12" t="s">
        <v>125</v>
      </c>
      <c r="B12" t="s">
        <v>138</v>
      </c>
      <c r="C12" t="s">
        <v>161</v>
      </c>
      <c r="D12" t="s">
        <v>39</v>
      </c>
      <c r="E12" t="s">
        <v>105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>
        <v>0</v>
      </c>
      <c r="Q12" s="120"/>
    </row>
    <row r="13" spans="1:17">
      <c r="A13" t="s">
        <v>125</v>
      </c>
      <c r="B13" t="s">
        <v>159</v>
      </c>
      <c r="C13" t="s">
        <v>158</v>
      </c>
      <c r="D13" t="s">
        <v>38</v>
      </c>
      <c r="E13" t="s">
        <v>105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>
        <v>3.5999999999999997E-2</v>
      </c>
    </row>
    <row r="14" spans="1:17">
      <c r="A14" t="s">
        <v>125</v>
      </c>
      <c r="B14" t="s">
        <v>93</v>
      </c>
      <c r="C14" t="s">
        <v>104</v>
      </c>
      <c r="D14" t="s">
        <v>39</v>
      </c>
      <c r="E14" t="s">
        <v>105</v>
      </c>
      <c r="F14" s="120"/>
      <c r="G14" s="120"/>
      <c r="H14" s="120"/>
      <c r="I14" s="120"/>
      <c r="J14" s="120"/>
      <c r="K14" s="120">
        <v>2.1289516623705902</v>
      </c>
      <c r="L14" s="120">
        <v>2.1289516623705902</v>
      </c>
      <c r="M14" s="120">
        <v>2.1289516623705902</v>
      </c>
      <c r="N14" s="120">
        <v>2.1289516623705902</v>
      </c>
      <c r="O14" s="120">
        <v>2.1289516623705902</v>
      </c>
      <c r="P14" s="120"/>
      <c r="Q14" s="120"/>
    </row>
    <row r="15" spans="1:17">
      <c r="A15" t="s">
        <v>125</v>
      </c>
      <c r="B15" t="s">
        <v>94</v>
      </c>
      <c r="C15" t="s">
        <v>106</v>
      </c>
      <c r="D15" t="s">
        <v>39</v>
      </c>
      <c r="E15" t="s">
        <v>105</v>
      </c>
      <c r="F15" s="120"/>
      <c r="G15" s="120"/>
      <c r="H15" s="120"/>
      <c r="I15" s="120"/>
      <c r="J15" s="120"/>
      <c r="K15" s="120">
        <v>-0.235613350230753</v>
      </c>
      <c r="L15" s="120">
        <v>-0.235613350230753</v>
      </c>
      <c r="M15" s="120">
        <v>-0.235613350230753</v>
      </c>
      <c r="N15" s="120">
        <v>-0.235613350230753</v>
      </c>
      <c r="O15" s="120">
        <v>-0.235613350230753</v>
      </c>
      <c r="P15" s="120"/>
      <c r="Q15" s="120"/>
    </row>
    <row r="16" spans="1:17">
      <c r="A16" t="s">
        <v>125</v>
      </c>
      <c r="B16" t="s">
        <v>95</v>
      </c>
      <c r="C16" t="s">
        <v>107</v>
      </c>
      <c r="D16" t="s">
        <v>39</v>
      </c>
      <c r="E16" t="s">
        <v>105</v>
      </c>
      <c r="F16" s="120"/>
      <c r="G16" s="120"/>
      <c r="H16" s="120"/>
      <c r="I16" s="120"/>
      <c r="J16" s="120"/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/>
      <c r="Q16" s="120"/>
    </row>
    <row r="17" spans="1:17">
      <c r="A17" t="s">
        <v>125</v>
      </c>
      <c r="B17" t="s">
        <v>96</v>
      </c>
      <c r="C17" t="s">
        <v>108</v>
      </c>
      <c r="D17" t="s">
        <v>39</v>
      </c>
      <c r="E17" t="s">
        <v>105</v>
      </c>
      <c r="F17" s="120"/>
      <c r="G17" s="120"/>
      <c r="H17" s="120"/>
      <c r="I17" s="120"/>
      <c r="J17" s="120"/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/>
      <c r="Q17" s="120"/>
    </row>
    <row r="18" spans="1:17">
      <c r="A18" t="s">
        <v>125</v>
      </c>
      <c r="B18" t="s">
        <v>162</v>
      </c>
      <c r="C18" t="s">
        <v>163</v>
      </c>
      <c r="D18" t="s">
        <v>39</v>
      </c>
      <c r="E18" t="s">
        <v>105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/>
      <c r="L18" s="120"/>
      <c r="M18" s="120"/>
      <c r="N18" s="120"/>
      <c r="O18" s="120"/>
      <c r="P18" s="120"/>
      <c r="Q18" s="120"/>
    </row>
    <row r="19" spans="1:17">
      <c r="A19" t="s">
        <v>125</v>
      </c>
      <c r="B19" t="s">
        <v>164</v>
      </c>
      <c r="C19" t="s">
        <v>165</v>
      </c>
      <c r="D19" t="s">
        <v>39</v>
      </c>
      <c r="E19" t="s">
        <v>105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/>
      <c r="L19" s="120"/>
      <c r="M19" s="120"/>
      <c r="N19" s="120"/>
      <c r="O19" s="120"/>
      <c r="P19" s="120"/>
      <c r="Q19" s="1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1"/>
    </row>
    <row r="2" spans="1:24" ht="14.4">
      <c r="A2" s="72"/>
      <c r="B2" s="72"/>
      <c r="C2" s="72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2"/>
      <c r="B3" s="72"/>
      <c r="C3" s="72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2"/>
      <c r="B4" s="72"/>
      <c r="C4" s="72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2"/>
      <c r="B5" s="72"/>
      <c r="C5" s="72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2"/>
      <c r="B6" s="72"/>
      <c r="C6" s="72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2"/>
      <c r="B7" s="72"/>
      <c r="C7" s="72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2"/>
      <c r="B8" s="72"/>
      <c r="C8" s="72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2"/>
      <c r="B9" s="72"/>
      <c r="C9" s="72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2"/>
      <c r="B10" s="72"/>
      <c r="C10" s="72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2"/>
      <c r="B11" s="72"/>
      <c r="C11" s="72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2"/>
      <c r="B12" s="72"/>
      <c r="C12" s="72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2"/>
      <c r="B13" s="72"/>
      <c r="C13" s="72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2"/>
      <c r="B14" s="72"/>
      <c r="C14" s="72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2"/>
      <c r="B15" s="72"/>
      <c r="C15" s="72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F83"/>
  <sheetViews>
    <sheetView showGridLines="0" zoomScale="85" zoomScaleNormal="85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3.2" zeroHeight="1"/>
  <cols>
    <col min="1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22.44140625" style="10" bestFit="1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78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27" t="s">
        <v>125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19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customFormat="1" ht="13.8">
      <c r="E9" s="58"/>
    </row>
    <row r="10" spans="1:21" customFormat="1" ht="13.8">
      <c r="D10" s="49" t="s">
        <v>38</v>
      </c>
      <c r="E10" s="73" t="s">
        <v>19</v>
      </c>
      <c r="F10" s="11"/>
      <c r="G10" s="10"/>
      <c r="H10" s="46">
        <f>+F_Inputs!Q13</f>
        <v>3.5999999999999997E-2</v>
      </c>
      <c r="I10" s="16" t="s">
        <v>52</v>
      </c>
    </row>
    <row r="11" spans="1:21" customFormat="1" ht="13.8"/>
    <row r="12" spans="1:21" s="61" customFormat="1" ht="13.8">
      <c r="A12" s="59"/>
      <c r="B12" s="59"/>
      <c r="C12" s="59"/>
      <c r="D12" s="59"/>
      <c r="E12" s="60" t="s">
        <v>74</v>
      </c>
      <c r="F12" s="63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customFormat="1" ht="13.8"/>
    <row r="14" spans="1:21" customFormat="1" ht="13.8">
      <c r="A14" s="10"/>
      <c r="B14" s="10"/>
      <c r="C14" s="10"/>
      <c r="D14" t="s">
        <v>85</v>
      </c>
      <c r="E14" s="70" t="s">
        <v>83</v>
      </c>
      <c r="H14" s="74">
        <v>10000</v>
      </c>
      <c r="I14" s="16" t="s">
        <v>84</v>
      </c>
      <c r="J14" s="10"/>
    </row>
    <row r="15" spans="1:21" ht="13.8">
      <c r="D15"/>
      <c r="E15"/>
      <c r="F15"/>
      <c r="G15"/>
      <c r="H15"/>
      <c r="I15"/>
    </row>
    <row r="16" spans="1:21" ht="13.8" thickBot="1"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21" ht="13.8" thickBot="1">
      <c r="A17" s="12" t="s">
        <v>11</v>
      </c>
      <c r="B17" s="13"/>
      <c r="C17" s="13"/>
      <c r="D17" s="13"/>
      <c r="E17" s="13"/>
      <c r="F17" s="66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/>
    <row r="19" spans="1:21" hidden="1"/>
    <row r="20" spans="1:21" hidden="1"/>
    <row r="21" spans="1:21" hidden="1"/>
    <row r="22" spans="1:21" hidden="1"/>
    <row r="23" spans="1:21" hidden="1"/>
    <row r="24" spans="1:21" hidden="1"/>
    <row r="25" spans="1:21" hidden="1"/>
    <row r="26" spans="1:21" hidden="1"/>
    <row r="27" spans="1:21" hidden="1"/>
    <row r="28" spans="1:21" hidden="1"/>
    <row r="29" spans="1:21" hidden="1"/>
    <row r="30" spans="1:21" hidden="1"/>
    <row r="31" spans="1:21" hidden="1"/>
    <row r="32" spans="1:2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'RCM PR14'!$A$103:$A$126</xm:f>
          </x14:formula1>
          <xm:sqref>T1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77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SES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A11" s="80"/>
      <c r="B11" s="76" t="s">
        <v>131</v>
      </c>
      <c r="D11" s="50" t="s">
        <v>39</v>
      </c>
      <c r="E11" s="47" t="s">
        <v>29</v>
      </c>
      <c r="F11" s="11" t="s">
        <v>47</v>
      </c>
      <c r="I11" s="129"/>
      <c r="J11" s="129"/>
      <c r="K11" s="129"/>
      <c r="L11" s="129"/>
      <c r="M11" s="128">
        <f>+F_Inputs!P4</f>
        <v>-13.207856594281999</v>
      </c>
      <c r="N11" s="41"/>
      <c r="O11" s="41"/>
      <c r="P11" s="41"/>
      <c r="Q11" s="41"/>
      <c r="R11" s="41"/>
      <c r="S11" s="41"/>
      <c r="T11" s="16" t="s">
        <v>54</v>
      </c>
    </row>
    <row r="12" spans="1:21">
      <c r="A12" s="81"/>
      <c r="B12" s="77" t="s">
        <v>134</v>
      </c>
      <c r="D12" s="50" t="s">
        <v>39</v>
      </c>
      <c r="E12" s="47" t="s">
        <v>30</v>
      </c>
      <c r="F12" s="11" t="s">
        <v>47</v>
      </c>
      <c r="I12" s="129"/>
      <c r="J12" s="129"/>
      <c r="K12" s="129"/>
      <c r="L12" s="129"/>
      <c r="M12" s="128">
        <f>+F_Inputs!P5</f>
        <v>-3.2951843042602702</v>
      </c>
      <c r="N12" s="41"/>
      <c r="O12" s="41"/>
      <c r="P12" s="41"/>
      <c r="Q12" s="41"/>
      <c r="R12" s="41"/>
      <c r="S12" s="41"/>
      <c r="T12" s="16" t="s">
        <v>55</v>
      </c>
    </row>
    <row r="13" spans="1:21">
      <c r="A13" s="21"/>
      <c r="B13" s="75"/>
      <c r="D13" s="50" t="s">
        <v>39</v>
      </c>
      <c r="E13" s="48" t="s">
        <v>13</v>
      </c>
      <c r="F13" s="11" t="s">
        <v>47</v>
      </c>
      <c r="I13" s="130">
        <f>SUM(I11:I12)</f>
        <v>0</v>
      </c>
      <c r="J13" s="130">
        <f>SUM(J11:J12)</f>
        <v>0</v>
      </c>
      <c r="K13" s="130">
        <f>SUM(K11:K12)</f>
        <v>0</v>
      </c>
      <c r="L13" s="130">
        <f>SUM(L11:L12)</f>
        <v>0</v>
      </c>
      <c r="M13" s="130">
        <f>SUM(M11:M12)</f>
        <v>-16.50304089854227</v>
      </c>
      <c r="N13" s="41"/>
      <c r="O13" s="41"/>
      <c r="P13" s="41"/>
      <c r="Q13" s="41"/>
      <c r="R13" s="41"/>
      <c r="S13" s="41"/>
    </row>
    <row r="14" spans="1:21" s="31" customFormat="1" ht="13.8">
      <c r="A14" s="21"/>
      <c r="B14" s="75"/>
      <c r="C14" s="10"/>
      <c r="D14" s="21"/>
      <c r="E14" s="8"/>
      <c r="F14" s="11"/>
      <c r="G14" s="10"/>
      <c r="H14" s="10"/>
      <c r="I14" s="131"/>
      <c r="J14" s="131"/>
      <c r="K14" s="131"/>
      <c r="L14" s="131"/>
      <c r="M14" s="131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82"/>
      <c r="B15" s="78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A16" s="80"/>
      <c r="B16" s="76" t="s">
        <v>132</v>
      </c>
      <c r="D16" s="50" t="s">
        <v>39</v>
      </c>
      <c r="E16" s="9" t="s">
        <v>29</v>
      </c>
      <c r="F16" s="11" t="s">
        <v>47</v>
      </c>
      <c r="I16" s="132"/>
      <c r="J16" s="132"/>
      <c r="K16" s="132"/>
      <c r="L16" s="132"/>
      <c r="M16" s="128">
        <f>+F_Inputs!P9</f>
        <v>-14.0556092587049</v>
      </c>
      <c r="N16" s="41"/>
      <c r="O16" s="41"/>
      <c r="P16" s="41"/>
      <c r="Q16" s="41"/>
      <c r="R16" s="41"/>
      <c r="S16" s="41"/>
      <c r="T16" s="16" t="s">
        <v>56</v>
      </c>
    </row>
    <row r="17" spans="1:21">
      <c r="A17" s="81"/>
      <c r="B17" s="77" t="s">
        <v>135</v>
      </c>
      <c r="D17" s="50" t="s">
        <v>39</v>
      </c>
      <c r="E17" s="47" t="s">
        <v>30</v>
      </c>
      <c r="F17" s="11" t="s">
        <v>47</v>
      </c>
      <c r="I17" s="132"/>
      <c r="J17" s="132"/>
      <c r="K17" s="132"/>
      <c r="L17" s="132"/>
      <c r="M17" s="128">
        <f>+F_Inputs!P10</f>
        <v>-3.0805964198563101</v>
      </c>
      <c r="N17" s="41"/>
      <c r="O17" s="41"/>
      <c r="P17" s="41"/>
      <c r="Q17" s="41"/>
      <c r="R17" s="41"/>
      <c r="S17" s="41"/>
      <c r="T17" s="16" t="s">
        <v>57</v>
      </c>
    </row>
    <row r="18" spans="1:21">
      <c r="B18" s="75"/>
      <c r="D18" s="50" t="s">
        <v>39</v>
      </c>
      <c r="E18" s="48" t="s">
        <v>13</v>
      </c>
      <c r="F18" s="11" t="s">
        <v>47</v>
      </c>
      <c r="I18" s="130">
        <f>SUM(I16:I17)</f>
        <v>0</v>
      </c>
      <c r="J18" s="130">
        <f>SUM(J16:J17)</f>
        <v>0</v>
      </c>
      <c r="K18" s="130">
        <f>SUM(K16:K17)</f>
        <v>0</v>
      </c>
      <c r="L18" s="130">
        <f>SUM(L16:L17)</f>
        <v>0</v>
      </c>
      <c r="M18" s="130">
        <f>SUM(M16:M17)</f>
        <v>-17.136205678561211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5"/>
      <c r="C19" s="10"/>
      <c r="D19" s="21"/>
      <c r="E19" s="8"/>
      <c r="F19" s="11"/>
      <c r="G19" s="10"/>
      <c r="H19" s="26"/>
      <c r="I19" s="133"/>
      <c r="J19" s="133"/>
      <c r="K19" s="133"/>
      <c r="L19" s="133"/>
      <c r="M19" s="133"/>
      <c r="N19" s="41"/>
      <c r="O19" s="41"/>
      <c r="P19" s="41"/>
      <c r="Q19" s="41"/>
      <c r="R19" s="41"/>
      <c r="S19" s="41"/>
      <c r="T19" s="16"/>
      <c r="U19" s="10"/>
    </row>
    <row r="20" spans="1:21">
      <c r="B20" s="75"/>
      <c r="I20" s="133"/>
      <c r="J20" s="133"/>
      <c r="K20" s="133"/>
      <c r="L20" s="133"/>
      <c r="M20" s="133"/>
      <c r="N20" s="41"/>
      <c r="O20" s="41"/>
      <c r="P20" s="41"/>
      <c r="Q20" s="41"/>
      <c r="R20" s="41"/>
      <c r="S20" s="41"/>
    </row>
    <row r="21" spans="1:21" s="59" customFormat="1" ht="13.8">
      <c r="B21" s="113"/>
      <c r="E21" s="60" t="s">
        <v>26</v>
      </c>
      <c r="F21" s="63"/>
      <c r="I21" s="134"/>
      <c r="J21" s="134"/>
      <c r="K21" s="134"/>
      <c r="L21" s="134"/>
      <c r="M21" s="134"/>
    </row>
    <row r="22" spans="1:21">
      <c r="B22" s="75"/>
      <c r="I22" s="135"/>
      <c r="J22" s="135"/>
      <c r="K22" s="135"/>
      <c r="L22" s="135"/>
      <c r="M22" s="135"/>
    </row>
    <row r="23" spans="1:21">
      <c r="B23" s="75"/>
      <c r="E23" s="57" t="s">
        <v>18</v>
      </c>
      <c r="I23" s="135"/>
      <c r="J23" s="135"/>
      <c r="K23" s="135"/>
      <c r="L23" s="135"/>
      <c r="M23" s="135"/>
    </row>
    <row r="24" spans="1:21">
      <c r="B24" s="114" t="s">
        <v>93</v>
      </c>
      <c r="D24" s="50" t="s">
        <v>39</v>
      </c>
      <c r="E24" s="47" t="s">
        <v>27</v>
      </c>
      <c r="F24" s="11" t="s">
        <v>47</v>
      </c>
      <c r="I24" s="128">
        <f>VLOOKUP($T$1&amp;$B24,'RCM PR14'!$B$4:$K$99,COLUMN(G1)-1,FALSE)</f>
        <v>2.062773129023046</v>
      </c>
      <c r="J24" s="128">
        <f>VLOOKUP($T$1&amp;$B24,'RCM PR14'!$B$4:$K$99,COLUMN(H1)-1,FALSE)</f>
        <v>2.062773129023046</v>
      </c>
      <c r="K24" s="128">
        <f>VLOOKUP($T$1&amp;$B24,'RCM PR14'!$B$4:$K$99,COLUMN(I1)-1,FALSE)</f>
        <v>2.062773129023046</v>
      </c>
      <c r="L24" s="128">
        <f>VLOOKUP($T$1&amp;$B24,'RCM PR14'!$B$4:$K$99,COLUMN(J1)-1,FALSE)</f>
        <v>2.062773129023046</v>
      </c>
      <c r="M24" s="128">
        <f>VLOOKUP($T$1&amp;$B24,'RCM PR14'!$B$4:$K$99,COLUMN(K1)-1,FALSE)</f>
        <v>2.062773129023046</v>
      </c>
      <c r="N24" s="41"/>
      <c r="O24" s="41"/>
      <c r="P24" s="41"/>
      <c r="Q24" s="41"/>
      <c r="R24" s="41"/>
      <c r="S24" s="41"/>
      <c r="T24" s="16" t="s">
        <v>58</v>
      </c>
    </row>
    <row r="25" spans="1:21">
      <c r="B25" s="114" t="s">
        <v>94</v>
      </c>
      <c r="D25" s="50" t="s">
        <v>39</v>
      </c>
      <c r="E25" s="47" t="s">
        <v>31</v>
      </c>
      <c r="F25" s="11" t="s">
        <v>47</v>
      </c>
      <c r="I25" s="128">
        <f>VLOOKUP($T$1&amp;$B25,'RCM PR14'!$B$4:$K$99,COLUMN(G2)-1,FALSE)</f>
        <v>-0.21262011184652937</v>
      </c>
      <c r="J25" s="128">
        <f>VLOOKUP($T$1&amp;$B25,'RCM PR14'!$B$4:$K$99,COLUMN(H2)-1,FALSE)</f>
        <v>-0.21262011184652937</v>
      </c>
      <c r="K25" s="128">
        <f>VLOOKUP($T$1&amp;$B25,'RCM PR14'!$B$4:$K$99,COLUMN(I2)-1,FALSE)</f>
        <v>-0.21262011184652937</v>
      </c>
      <c r="L25" s="128">
        <f>VLOOKUP($T$1&amp;$B25,'RCM PR14'!$B$4:$K$99,COLUMN(J2)-1,FALSE)</f>
        <v>-0.21262011184652937</v>
      </c>
      <c r="M25" s="128">
        <f>VLOOKUP($T$1&amp;$B25,'RCM PR14'!$B$4:$K$99,COLUMN(K2)-1,FALSE)</f>
        <v>-0.21262011184652937</v>
      </c>
      <c r="N25" s="41"/>
      <c r="O25" s="41"/>
      <c r="P25" s="41"/>
      <c r="Q25" s="41"/>
      <c r="R25" s="41"/>
      <c r="S25" s="41"/>
      <c r="T25" s="16" t="s">
        <v>59</v>
      </c>
    </row>
    <row r="26" spans="1:21">
      <c r="B26" s="79"/>
      <c r="E26" s="20"/>
      <c r="I26" s="133"/>
      <c r="J26" s="133"/>
      <c r="K26" s="133"/>
      <c r="L26" s="133"/>
      <c r="M26" s="133"/>
      <c r="N26" s="41"/>
      <c r="O26" s="41"/>
      <c r="P26" s="41"/>
      <c r="Q26" s="41"/>
      <c r="R26" s="41"/>
      <c r="S26" s="41"/>
    </row>
    <row r="27" spans="1:21">
      <c r="B27" s="79"/>
      <c r="E27" s="57" t="s">
        <v>34</v>
      </c>
      <c r="I27" s="133"/>
      <c r="J27" s="133"/>
      <c r="K27" s="133"/>
      <c r="L27" s="133"/>
      <c r="M27" s="133"/>
      <c r="N27" s="41"/>
      <c r="O27" s="41"/>
      <c r="P27" s="41"/>
      <c r="Q27" s="41"/>
      <c r="R27" s="41"/>
      <c r="S27" s="41"/>
    </row>
    <row r="28" spans="1:21">
      <c r="B28" s="114" t="s">
        <v>93</v>
      </c>
      <c r="C28" s="10" t="s">
        <v>92</v>
      </c>
      <c r="D28" s="50" t="s">
        <v>39</v>
      </c>
      <c r="E28" s="47" t="s">
        <v>28</v>
      </c>
      <c r="F28" s="11" t="s">
        <v>47</v>
      </c>
      <c r="I28" s="128">
        <f>+F_Inputs!K14</f>
        <v>2.1289516623705902</v>
      </c>
      <c r="J28" s="128">
        <f>+F_Inputs!L14</f>
        <v>2.1289516623705902</v>
      </c>
      <c r="K28" s="128">
        <f>+F_Inputs!M14</f>
        <v>2.1289516623705902</v>
      </c>
      <c r="L28" s="128">
        <f>+F_Inputs!N14</f>
        <v>2.1289516623705902</v>
      </c>
      <c r="M28" s="128">
        <f>+F_Inputs!O14</f>
        <v>2.1289516623705902</v>
      </c>
      <c r="N28" s="41"/>
      <c r="O28" s="41"/>
      <c r="P28" s="41"/>
      <c r="Q28" s="41"/>
      <c r="R28" s="41"/>
      <c r="S28" s="41"/>
      <c r="T28" s="16" t="s">
        <v>60</v>
      </c>
    </row>
    <row r="29" spans="1:21">
      <c r="B29" s="114" t="s">
        <v>94</v>
      </c>
      <c r="D29" s="50" t="s">
        <v>39</v>
      </c>
      <c r="E29" s="47" t="s">
        <v>31</v>
      </c>
      <c r="F29" s="11" t="s">
        <v>47</v>
      </c>
      <c r="I29" s="128">
        <f>+F_Inputs!K15</f>
        <v>-0.235613350230753</v>
      </c>
      <c r="J29" s="128">
        <f>+F_Inputs!L15</f>
        <v>-0.235613350230753</v>
      </c>
      <c r="K29" s="128">
        <f>+F_Inputs!M15</f>
        <v>-0.235613350230753</v>
      </c>
      <c r="L29" s="128">
        <f>+F_Inputs!N15</f>
        <v>-0.235613350230753</v>
      </c>
      <c r="M29" s="128">
        <f>+F_Inputs!O15</f>
        <v>-0.235613350230753</v>
      </c>
      <c r="N29" s="41"/>
      <c r="O29" s="41"/>
      <c r="P29" s="41"/>
      <c r="Q29" s="41"/>
      <c r="R29" s="41"/>
      <c r="S29" s="41"/>
      <c r="T29" s="16" t="s">
        <v>61</v>
      </c>
    </row>
    <row r="30" spans="1:21">
      <c r="I30" s="133"/>
      <c r="J30" s="133"/>
      <c r="K30" s="133"/>
      <c r="L30" s="133"/>
      <c r="M30" s="133"/>
      <c r="N30" s="41"/>
      <c r="O30" s="41"/>
      <c r="P30" s="41"/>
      <c r="Q30" s="41"/>
      <c r="R30" s="41"/>
      <c r="S30" s="41"/>
    </row>
    <row r="31" spans="1:21" customFormat="1" ht="13.8">
      <c r="I31" s="136"/>
      <c r="J31" s="136"/>
      <c r="K31" s="136"/>
      <c r="L31" s="136"/>
      <c r="M31" s="136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4"/>
      <c r="J32" s="134"/>
      <c r="K32" s="134"/>
      <c r="L32" s="134"/>
      <c r="M32" s="134"/>
      <c r="N32" s="59"/>
      <c r="O32" s="59"/>
      <c r="P32" s="59"/>
      <c r="Q32" s="59"/>
      <c r="R32" s="59"/>
      <c r="S32" s="59"/>
      <c r="T32" s="59"/>
      <c r="U32" s="59"/>
    </row>
    <row r="33" spans="1:21">
      <c r="I33" s="135"/>
      <c r="J33" s="135"/>
      <c r="K33" s="135"/>
      <c r="L33" s="135"/>
      <c r="M33" s="135"/>
    </row>
    <row r="34" spans="1:21">
      <c r="E34" s="57" t="s">
        <v>18</v>
      </c>
      <c r="I34" s="135"/>
      <c r="J34" s="135"/>
      <c r="K34" s="135"/>
      <c r="L34" s="135"/>
      <c r="M34" s="135"/>
    </row>
    <row r="35" spans="1:21" ht="13.8">
      <c r="B35" t="s">
        <v>162</v>
      </c>
      <c r="D35" s="50" t="s">
        <v>39</v>
      </c>
      <c r="E35" s="47" t="s">
        <v>35</v>
      </c>
      <c r="F35" s="11" t="s">
        <v>47</v>
      </c>
      <c r="I35" s="128">
        <f>VLOOKUP($T$1&amp;$B35,'Serviceability FD'!$B$4:$K$51,COLUMN(G12)-1,FALSE)</f>
        <v>0</v>
      </c>
      <c r="J35" s="128">
        <f>VLOOKUP($T$1&amp;$B35,'Serviceability FD'!$B$4:$K$51,COLUMN(H12)-1,FALSE)</f>
        <v>0</v>
      </c>
      <c r="K35" s="128">
        <f>VLOOKUP($T$1&amp;$B35,'Serviceability FD'!$B$4:$K$51,COLUMN(I12)-1,FALSE)</f>
        <v>0</v>
      </c>
      <c r="L35" s="128">
        <f>VLOOKUP($T$1&amp;$B35,'Serviceability FD'!$B$4:$K$51,COLUMN(J12)-1,FALSE)</f>
        <v>0</v>
      </c>
      <c r="M35" s="128">
        <f>VLOOKUP($T$1&amp;$B35,'Serviceability FD'!$B$4:$K$51,COLUMN(K12)-1,FALSE)</f>
        <v>0</v>
      </c>
      <c r="N35" s="41"/>
      <c r="O35" s="41"/>
      <c r="P35" s="41"/>
      <c r="Q35" s="41"/>
      <c r="R35" s="41"/>
      <c r="S35" s="41"/>
      <c r="T35" s="16" t="s">
        <v>62</v>
      </c>
    </row>
    <row r="36" spans="1:21">
      <c r="E36" s="20"/>
      <c r="I36" s="131"/>
      <c r="J36" s="131"/>
      <c r="K36" s="131"/>
      <c r="L36" s="131"/>
      <c r="M36" s="131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31"/>
      <c r="J37" s="131"/>
      <c r="K37" s="131"/>
      <c r="L37" s="131"/>
      <c r="M37" s="131"/>
      <c r="N37" s="41"/>
      <c r="O37" s="41"/>
      <c r="P37" s="41"/>
      <c r="Q37" s="41"/>
      <c r="R37" s="41"/>
      <c r="S37" s="41"/>
      <c r="T37" s="16"/>
    </row>
    <row r="38" spans="1:21" ht="13.8">
      <c r="B38" t="s">
        <v>162</v>
      </c>
      <c r="D38" s="50" t="s">
        <v>39</v>
      </c>
      <c r="E38" s="47" t="s">
        <v>35</v>
      </c>
      <c r="F38" s="11" t="s">
        <v>47</v>
      </c>
      <c r="I38" s="128">
        <f>F_Inputs!F18</f>
        <v>0</v>
      </c>
      <c r="J38" s="128">
        <f>F_Inputs!G18</f>
        <v>0</v>
      </c>
      <c r="K38" s="128">
        <f>F_Inputs!H18</f>
        <v>0</v>
      </c>
      <c r="L38" s="128">
        <f>F_Inputs!I18</f>
        <v>0</v>
      </c>
      <c r="M38" s="128">
        <f>F_Inputs!J18</f>
        <v>0</v>
      </c>
      <c r="N38" s="41"/>
      <c r="O38" s="41"/>
      <c r="P38" s="41"/>
      <c r="Q38" s="41"/>
      <c r="R38" s="41"/>
      <c r="S38" s="41"/>
      <c r="T38" s="16" t="s">
        <v>63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A76" sqref="A76:XFD80"/>
      <selection pane="topRight" activeCell="A76" sqref="A76:XFD80"/>
      <selection pane="bottomLeft" activeCell="A76" sqref="A76:XFD80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76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SES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B11" s="76" t="s">
        <v>133</v>
      </c>
      <c r="D11" s="50" t="s">
        <v>39</v>
      </c>
      <c r="E11" s="47" t="s">
        <v>29</v>
      </c>
      <c r="F11" s="11" t="s">
        <v>47</v>
      </c>
      <c r="I11" s="129"/>
      <c r="J11" s="129"/>
      <c r="K11" s="129"/>
      <c r="L11" s="129"/>
      <c r="M11" s="137">
        <f>+F_Inputs!P6</f>
        <v>0</v>
      </c>
      <c r="N11" s="41"/>
      <c r="O11" s="41"/>
      <c r="P11" s="41"/>
      <c r="Q11" s="41"/>
      <c r="R11" s="41"/>
      <c r="S11" s="41"/>
      <c r="T11" s="16" t="s">
        <v>64</v>
      </c>
    </row>
    <row r="12" spans="1:21">
      <c r="B12" s="77" t="s">
        <v>137</v>
      </c>
      <c r="D12" s="50" t="s">
        <v>39</v>
      </c>
      <c r="E12" s="47" t="s">
        <v>30</v>
      </c>
      <c r="F12" s="11" t="s">
        <v>47</v>
      </c>
      <c r="I12" s="129"/>
      <c r="J12" s="129"/>
      <c r="K12" s="129"/>
      <c r="L12" s="129"/>
      <c r="M12" s="137">
        <f>+F_Inputs!P7</f>
        <v>0</v>
      </c>
      <c r="N12" s="41"/>
      <c r="O12" s="41"/>
      <c r="P12" s="41"/>
      <c r="Q12" s="41"/>
      <c r="R12" s="41"/>
      <c r="S12" s="41"/>
      <c r="T12" s="16" t="s">
        <v>65</v>
      </c>
    </row>
    <row r="13" spans="1:21">
      <c r="B13" s="75"/>
      <c r="D13" s="50" t="s">
        <v>39</v>
      </c>
      <c r="E13" s="48" t="s">
        <v>13</v>
      </c>
      <c r="F13" s="11" t="s">
        <v>47</v>
      </c>
      <c r="I13" s="130">
        <f>SUM(I11:I12)</f>
        <v>0</v>
      </c>
      <c r="J13" s="130">
        <f>SUM(J11:J12)</f>
        <v>0</v>
      </c>
      <c r="K13" s="130">
        <f>SUM(K11:K12)</f>
        <v>0</v>
      </c>
      <c r="L13" s="130">
        <f>SUM(L11:L12)</f>
        <v>0</v>
      </c>
      <c r="M13" s="130">
        <f>SUM(M11:M12)</f>
        <v>0</v>
      </c>
      <c r="N13" s="41"/>
      <c r="O13" s="41"/>
      <c r="P13" s="41"/>
      <c r="Q13" s="41"/>
      <c r="R13" s="41"/>
      <c r="S13" s="41"/>
    </row>
    <row r="14" spans="1:21" s="31" customFormat="1" ht="13.8">
      <c r="A14" s="10"/>
      <c r="B14" s="75"/>
      <c r="C14" s="10"/>
      <c r="D14" s="21"/>
      <c r="E14" s="8"/>
      <c r="F14" s="11"/>
      <c r="G14" s="10"/>
      <c r="H14" s="10"/>
      <c r="I14" s="131"/>
      <c r="J14" s="131"/>
      <c r="K14" s="131"/>
      <c r="L14" s="131"/>
      <c r="M14" s="131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28"/>
      <c r="B15" s="78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B16" s="76" t="s">
        <v>136</v>
      </c>
      <c r="D16" s="50" t="s">
        <v>39</v>
      </c>
      <c r="E16" s="9" t="s">
        <v>29</v>
      </c>
      <c r="F16" s="11" t="s">
        <v>47</v>
      </c>
      <c r="I16" s="132"/>
      <c r="J16" s="132"/>
      <c r="K16" s="132"/>
      <c r="L16" s="132"/>
      <c r="M16" s="137">
        <f>+F_Inputs!P11</f>
        <v>0</v>
      </c>
      <c r="N16" s="41"/>
      <c r="O16" s="41"/>
      <c r="P16" s="41"/>
      <c r="Q16" s="41"/>
      <c r="R16" s="41"/>
      <c r="S16" s="41"/>
      <c r="T16" s="16" t="s">
        <v>66</v>
      </c>
    </row>
    <row r="17" spans="1:21">
      <c r="B17" s="77" t="s">
        <v>138</v>
      </c>
      <c r="D17" s="50" t="s">
        <v>39</v>
      </c>
      <c r="E17" s="47" t="s">
        <v>30</v>
      </c>
      <c r="F17" s="11" t="s">
        <v>47</v>
      </c>
      <c r="I17" s="132"/>
      <c r="J17" s="132"/>
      <c r="K17" s="132"/>
      <c r="L17" s="132"/>
      <c r="M17" s="137">
        <f>+F_Inputs!P12</f>
        <v>0</v>
      </c>
      <c r="N17" s="41"/>
      <c r="O17" s="41"/>
      <c r="P17" s="41"/>
      <c r="Q17" s="41"/>
      <c r="R17" s="41"/>
      <c r="S17" s="41"/>
      <c r="T17" s="16" t="s">
        <v>67</v>
      </c>
    </row>
    <row r="18" spans="1:21">
      <c r="B18" s="75"/>
      <c r="D18" s="50" t="s">
        <v>39</v>
      </c>
      <c r="E18" s="48" t="s">
        <v>13</v>
      </c>
      <c r="F18" s="11" t="s">
        <v>47</v>
      </c>
      <c r="I18" s="130">
        <f>SUM(I16:I17)</f>
        <v>0</v>
      </c>
      <c r="J18" s="130">
        <f>SUM(J16:J17)</f>
        <v>0</v>
      </c>
      <c r="K18" s="130">
        <f>SUM(K16:K17)</f>
        <v>0</v>
      </c>
      <c r="L18" s="130">
        <f>SUM(L16:L17)</f>
        <v>0</v>
      </c>
      <c r="M18" s="130">
        <f>SUM(M16:M17)</f>
        <v>0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5"/>
      <c r="C19" s="10"/>
      <c r="D19" s="21"/>
      <c r="E19" s="8"/>
      <c r="F19" s="11"/>
      <c r="G19" s="10"/>
      <c r="H19" s="26"/>
      <c r="I19" s="133"/>
      <c r="J19" s="133"/>
      <c r="K19" s="133"/>
      <c r="L19" s="133"/>
      <c r="M19" s="133"/>
      <c r="N19" s="41"/>
      <c r="O19" s="41"/>
      <c r="P19" s="41"/>
      <c r="Q19" s="41"/>
      <c r="R19" s="41"/>
      <c r="S19" s="41"/>
      <c r="T19" s="16"/>
      <c r="U19" s="10"/>
    </row>
    <row r="20" spans="1:21">
      <c r="B20" s="75"/>
      <c r="I20" s="133"/>
      <c r="J20" s="133"/>
      <c r="K20" s="133"/>
      <c r="L20" s="133"/>
      <c r="M20" s="133"/>
      <c r="N20" s="41"/>
      <c r="O20" s="41"/>
      <c r="P20" s="41"/>
      <c r="Q20" s="41"/>
      <c r="R20" s="41"/>
      <c r="S20" s="41"/>
    </row>
    <row r="21" spans="1:21" s="59" customFormat="1" ht="13.8">
      <c r="B21" s="113"/>
      <c r="E21" s="60" t="s">
        <v>26</v>
      </c>
      <c r="F21" s="63"/>
      <c r="I21" s="134"/>
      <c r="J21" s="134"/>
      <c r="K21" s="134"/>
      <c r="L21" s="134"/>
      <c r="M21" s="134"/>
    </row>
    <row r="22" spans="1:21">
      <c r="B22" s="75"/>
      <c r="I22" s="135"/>
      <c r="J22" s="135"/>
      <c r="K22" s="135"/>
      <c r="L22" s="135"/>
      <c r="M22" s="135"/>
    </row>
    <row r="23" spans="1:21">
      <c r="B23" s="75"/>
      <c r="E23" s="57" t="s">
        <v>18</v>
      </c>
      <c r="I23" s="135"/>
      <c r="J23" s="135"/>
      <c r="K23" s="135"/>
      <c r="L23" s="135"/>
      <c r="M23" s="135"/>
    </row>
    <row r="24" spans="1:21">
      <c r="B24" s="114" t="s">
        <v>95</v>
      </c>
      <c r="D24" s="50" t="s">
        <v>39</v>
      </c>
      <c r="E24" s="47" t="s">
        <v>27</v>
      </c>
      <c r="F24" s="11" t="s">
        <v>47</v>
      </c>
      <c r="I24" s="137">
        <f>VLOOKUP($T$1&amp;$B24,'RCM PR14'!$B$4:$K$99,COLUMN(G1)-1,FALSE)</f>
        <v>0</v>
      </c>
      <c r="J24" s="137">
        <f>VLOOKUP($T$1&amp;$B24,'RCM PR14'!$B$4:$K$99,COLUMN(H1)-1,FALSE)</f>
        <v>0</v>
      </c>
      <c r="K24" s="137">
        <f>VLOOKUP($T$1&amp;$B24,'RCM PR14'!$B$4:$K$99,COLUMN(I1)-1,FALSE)</f>
        <v>0</v>
      </c>
      <c r="L24" s="137">
        <f>VLOOKUP($T$1&amp;$B24,'RCM PR14'!$B$4:$K$99,COLUMN(J1)-1,FALSE)</f>
        <v>0</v>
      </c>
      <c r="M24" s="137">
        <f>VLOOKUP($T$1&amp;$B24,'RCM PR14'!$B$4:$K$99,COLUMN(K1)-1,FALSE)</f>
        <v>0</v>
      </c>
      <c r="N24" s="41"/>
      <c r="O24" s="41"/>
      <c r="P24" s="41"/>
      <c r="Q24" s="41"/>
      <c r="R24" s="41"/>
      <c r="S24" s="41"/>
      <c r="T24" s="16" t="s">
        <v>68</v>
      </c>
    </row>
    <row r="25" spans="1:21">
      <c r="B25" s="114" t="s">
        <v>96</v>
      </c>
      <c r="D25" s="50" t="s">
        <v>39</v>
      </c>
      <c r="E25" s="47" t="s">
        <v>31</v>
      </c>
      <c r="F25" s="11" t="s">
        <v>47</v>
      </c>
      <c r="I25" s="137">
        <f>VLOOKUP($T$1&amp;$B25,'RCM PR14'!$B$4:$K$99,COLUMN(G2)-1,FALSE)</f>
        <v>0</v>
      </c>
      <c r="J25" s="137">
        <f>VLOOKUP($T$1&amp;$B25,'RCM PR14'!$B$4:$K$99,COLUMN(H2)-1,FALSE)</f>
        <v>0</v>
      </c>
      <c r="K25" s="137">
        <f>VLOOKUP($T$1&amp;$B25,'RCM PR14'!$B$4:$K$99,COLUMN(I2)-1,FALSE)</f>
        <v>0</v>
      </c>
      <c r="L25" s="137">
        <f>VLOOKUP($T$1&amp;$B25,'RCM PR14'!$B$4:$K$99,COLUMN(J2)-1,FALSE)</f>
        <v>0</v>
      </c>
      <c r="M25" s="137">
        <f>VLOOKUP($T$1&amp;$B25,'RCM PR14'!$B$4:$K$99,COLUMN(K2)-1,FALSE)</f>
        <v>0</v>
      </c>
      <c r="N25" s="41"/>
      <c r="O25" s="41"/>
      <c r="P25" s="41"/>
      <c r="Q25" s="41"/>
      <c r="R25" s="41"/>
      <c r="S25" s="41"/>
      <c r="T25" s="16" t="s">
        <v>69</v>
      </c>
    </row>
    <row r="26" spans="1:21">
      <c r="B26" s="79"/>
      <c r="E26" s="20"/>
      <c r="I26" s="133"/>
      <c r="J26" s="133"/>
      <c r="K26" s="133"/>
      <c r="L26" s="133"/>
      <c r="M26" s="133"/>
      <c r="N26" s="41"/>
      <c r="O26" s="41"/>
      <c r="P26" s="41"/>
      <c r="Q26" s="41"/>
      <c r="R26" s="41"/>
      <c r="S26" s="41"/>
    </row>
    <row r="27" spans="1:21">
      <c r="B27" s="79"/>
      <c r="E27" s="57" t="s">
        <v>34</v>
      </c>
      <c r="I27" s="133"/>
      <c r="J27" s="133"/>
      <c r="K27" s="133"/>
      <c r="L27" s="133"/>
      <c r="M27" s="133"/>
      <c r="N27" s="41"/>
      <c r="O27" s="41"/>
      <c r="P27" s="41"/>
      <c r="Q27" s="41"/>
      <c r="R27" s="41"/>
      <c r="S27" s="41"/>
    </row>
    <row r="28" spans="1:21">
      <c r="B28" s="114" t="s">
        <v>95</v>
      </c>
      <c r="D28" s="50" t="s">
        <v>39</v>
      </c>
      <c r="E28" s="47" t="s">
        <v>28</v>
      </c>
      <c r="F28" s="11" t="s">
        <v>47</v>
      </c>
      <c r="I28" s="137">
        <f>+F_Inputs!K16</f>
        <v>0</v>
      </c>
      <c r="J28" s="137">
        <f>+F_Inputs!L16</f>
        <v>0</v>
      </c>
      <c r="K28" s="137">
        <f>+F_Inputs!M16</f>
        <v>0</v>
      </c>
      <c r="L28" s="137">
        <f>+F_Inputs!N16</f>
        <v>0</v>
      </c>
      <c r="M28" s="137">
        <f>+F_Inputs!O16</f>
        <v>0</v>
      </c>
      <c r="N28" s="41"/>
      <c r="O28" s="41"/>
      <c r="P28" s="41"/>
      <c r="Q28" s="41"/>
      <c r="R28" s="41"/>
      <c r="S28" s="41"/>
      <c r="T28" s="16" t="s">
        <v>70</v>
      </c>
    </row>
    <row r="29" spans="1:21">
      <c r="B29" s="114" t="s">
        <v>96</v>
      </c>
      <c r="D29" s="50" t="s">
        <v>39</v>
      </c>
      <c r="E29" s="47" t="s">
        <v>31</v>
      </c>
      <c r="F29" s="11" t="s">
        <v>47</v>
      </c>
      <c r="I29" s="137">
        <f>+F_Inputs!K17</f>
        <v>0</v>
      </c>
      <c r="J29" s="137">
        <f>+F_Inputs!L17</f>
        <v>0</v>
      </c>
      <c r="K29" s="137">
        <f>+F_Inputs!M17</f>
        <v>0</v>
      </c>
      <c r="L29" s="137">
        <f>+F_Inputs!N17</f>
        <v>0</v>
      </c>
      <c r="M29" s="137">
        <f>+F_Inputs!O17</f>
        <v>0</v>
      </c>
      <c r="N29" s="41"/>
      <c r="O29" s="41"/>
      <c r="P29" s="41"/>
      <c r="Q29" s="41"/>
      <c r="R29" s="41"/>
      <c r="S29" s="41"/>
      <c r="T29" s="16" t="s">
        <v>71</v>
      </c>
    </row>
    <row r="30" spans="1:21">
      <c r="I30" s="133"/>
      <c r="J30" s="133"/>
      <c r="K30" s="133"/>
      <c r="L30" s="133"/>
      <c r="M30" s="133"/>
      <c r="N30" s="41"/>
      <c r="O30" s="41"/>
      <c r="P30" s="41"/>
      <c r="Q30" s="41"/>
      <c r="R30" s="41"/>
      <c r="S30" s="41"/>
    </row>
    <row r="31" spans="1:21" customFormat="1" ht="13.8">
      <c r="I31" s="136"/>
      <c r="J31" s="136"/>
      <c r="K31" s="136"/>
      <c r="L31" s="136"/>
      <c r="M31" s="136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4"/>
      <c r="J32" s="134"/>
      <c r="K32" s="134"/>
      <c r="L32" s="134"/>
      <c r="M32" s="134"/>
      <c r="N32" s="59"/>
      <c r="O32" s="59"/>
      <c r="P32" s="59"/>
      <c r="Q32" s="59"/>
      <c r="R32" s="59"/>
      <c r="S32" s="59"/>
      <c r="T32" s="59"/>
      <c r="U32" s="59"/>
    </row>
    <row r="33" spans="1:21">
      <c r="I33" s="135"/>
      <c r="J33" s="135"/>
      <c r="K33" s="135"/>
      <c r="L33" s="135"/>
      <c r="M33" s="135"/>
    </row>
    <row r="34" spans="1:21">
      <c r="E34" s="57" t="s">
        <v>18</v>
      </c>
      <c r="I34" s="138"/>
      <c r="J34" s="135"/>
      <c r="K34" s="135"/>
      <c r="L34" s="135"/>
      <c r="M34" s="135"/>
    </row>
    <row r="35" spans="1:21" ht="13.8">
      <c r="B35" t="s">
        <v>164</v>
      </c>
      <c r="D35" s="50" t="s">
        <v>39</v>
      </c>
      <c r="E35" s="47" t="s">
        <v>35</v>
      </c>
      <c r="F35" s="11" t="s">
        <v>47</v>
      </c>
      <c r="I35" s="137">
        <f>VLOOKUP($T$1&amp;$B35,'Serviceability FD'!$B$4:$K$51,COLUMN(G12)-1,FALSE)</f>
        <v>0</v>
      </c>
      <c r="J35" s="137">
        <f>VLOOKUP($T$1&amp;$B35,'Serviceability FD'!$B$4:$K$51,COLUMN(H12)-1,FALSE)</f>
        <v>0</v>
      </c>
      <c r="K35" s="137">
        <f>VLOOKUP($T$1&amp;$B35,'Serviceability FD'!$B$4:$K$51,COLUMN(I12)-1,FALSE)</f>
        <v>0</v>
      </c>
      <c r="L35" s="137">
        <f>VLOOKUP($T$1&amp;$B35,'Serviceability FD'!$B$4:$K$51,COLUMN(J12)-1,FALSE)</f>
        <v>0</v>
      </c>
      <c r="M35" s="137">
        <f>VLOOKUP($T$1&amp;$B35,'Serviceability FD'!$B$4:$K$51,COLUMN(K12)-1,FALSE)</f>
        <v>0</v>
      </c>
      <c r="N35" s="41"/>
      <c r="O35" s="41"/>
      <c r="P35" s="41"/>
      <c r="Q35" s="41"/>
      <c r="R35" s="41"/>
      <c r="S35" s="41"/>
      <c r="T35" s="16" t="s">
        <v>72</v>
      </c>
    </row>
    <row r="36" spans="1:21">
      <c r="E36" s="20"/>
      <c r="I36" s="133"/>
      <c r="J36" s="131"/>
      <c r="K36" s="131"/>
      <c r="L36" s="131"/>
      <c r="M36" s="131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31"/>
      <c r="J37" s="131"/>
      <c r="K37" s="131"/>
      <c r="L37" s="131"/>
      <c r="M37" s="131"/>
      <c r="N37" s="41"/>
      <c r="O37" s="41"/>
      <c r="P37" s="41"/>
      <c r="Q37" s="41"/>
      <c r="R37" s="41"/>
      <c r="S37" s="41"/>
      <c r="T37" s="16"/>
    </row>
    <row r="38" spans="1:21" ht="13.8">
      <c r="B38" t="s">
        <v>164</v>
      </c>
      <c r="D38" s="50" t="s">
        <v>39</v>
      </c>
      <c r="E38" s="47" t="s">
        <v>35</v>
      </c>
      <c r="F38" s="11" t="s">
        <v>47</v>
      </c>
      <c r="I38" s="137">
        <f>F_Inputs!F19</f>
        <v>0</v>
      </c>
      <c r="J38" s="137">
        <f>F_Inputs!G19</f>
        <v>0</v>
      </c>
      <c r="K38" s="137">
        <f>F_Inputs!H19</f>
        <v>0</v>
      </c>
      <c r="L38" s="137">
        <f>F_Inputs!I19</f>
        <v>0</v>
      </c>
      <c r="M38" s="137">
        <f>F_Inputs!J19</f>
        <v>0</v>
      </c>
      <c r="N38" s="41"/>
      <c r="O38" s="41"/>
      <c r="P38" s="41"/>
      <c r="Q38" s="41"/>
      <c r="R38" s="41"/>
      <c r="S38" s="41"/>
      <c r="T38" s="16" t="s">
        <v>73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1"/>
    </row>
    <row r="2" spans="1:24" ht="14.4">
      <c r="A2" s="72"/>
      <c r="B2" s="72"/>
      <c r="C2" s="72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2"/>
      <c r="B3" s="72"/>
      <c r="C3" s="72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2"/>
      <c r="B4" s="72"/>
      <c r="C4" s="72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2"/>
      <c r="B5" s="72"/>
      <c r="C5" s="72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2"/>
      <c r="B6" s="72"/>
      <c r="C6" s="72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2"/>
      <c r="B7" s="72"/>
      <c r="C7" s="72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2"/>
      <c r="B8" s="72"/>
      <c r="C8" s="72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2"/>
      <c r="B9" s="72"/>
      <c r="C9" s="72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2"/>
      <c r="B10" s="72"/>
      <c r="C10" s="72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2"/>
      <c r="B11" s="72"/>
      <c r="C11" s="72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2"/>
      <c r="B12" s="72"/>
      <c r="C12" s="72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2"/>
      <c r="B13" s="72"/>
      <c r="C13" s="72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2"/>
      <c r="B14" s="72"/>
      <c r="C14" s="72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2"/>
      <c r="B15" s="72"/>
      <c r="C15" s="72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RCM PR14</vt:lpstr>
      <vt:lpstr>CLEAR_SHEET</vt:lpstr>
      <vt:lpstr>Serviceability FD</vt:lpstr>
      <vt:lpstr>F_Inputs</vt:lpstr>
      <vt:lpstr>Inputs &gt;</vt:lpstr>
      <vt:lpstr>Inputs - general</vt:lpstr>
      <vt:lpstr>Inputs - water</vt:lpstr>
      <vt:lpstr>Inputs - waste</vt:lpstr>
      <vt:lpstr>Calcs &gt;</vt:lpstr>
      <vt:lpstr>Calcs - water</vt:lpstr>
      <vt:lpstr>Calcs - waste</vt:lpstr>
      <vt:lpstr>Other &gt;</vt:lpstr>
      <vt:lpstr>F_Outputs</vt:lpstr>
      <vt:lpstr>Timeline</vt:lpstr>
      <vt:lpstr>AMP.Years</vt:lpstr>
      <vt:lpstr>Calendar.Years</vt:lpstr>
      <vt:lpstr>CIS.FD.RCV.Waste</vt:lpstr>
      <vt:lpstr>CIS.FD.RCV.Water</vt:lpstr>
      <vt:lpstr>CIS.FD.Revenue.Waste</vt:lpstr>
      <vt:lpstr>CIS.FD.Revenue.Water</vt:lpstr>
      <vt:lpstr>CIS.Outturn.RCV.Waste</vt:lpstr>
      <vt:lpstr>CIS.Outturn.RCV.Water</vt:lpstr>
      <vt:lpstr>CIS.Outturn.Revenue.Waste</vt:lpstr>
      <vt:lpstr>CIS.Outturn.Revenue.Water</vt:lpstr>
      <vt:lpstr>Financing.Rate</vt:lpstr>
      <vt:lpstr>Materiality.Threshold</vt:lpstr>
      <vt:lpstr>RCM.FD.BillingAdj.Waste</vt:lpstr>
      <vt:lpstr>RCM.FD.BillingAdj.Water</vt:lpstr>
      <vt:lpstr>RCM.FD.RevCorrection.Waste</vt:lpstr>
      <vt:lpstr>RCM.FD.RevCorrection.Water</vt:lpstr>
      <vt:lpstr>RCM.Outturn.BillingAdj.Waste</vt:lpstr>
      <vt:lpstr>RCM.Outturn.BillingAdj.Water</vt:lpstr>
      <vt:lpstr>RCM.Outturn.RevCorrection.Waste</vt:lpstr>
      <vt:lpstr>RCM.Outturn.RevCorrection.Water</vt:lpstr>
      <vt:lpstr>Serviceability.FD.RCVShortfall.Waste</vt:lpstr>
      <vt:lpstr>Serviceability.FD.RCVShortfall.Water</vt:lpstr>
      <vt:lpstr>Serviceability.Outturn.RCVShortfall.Waste</vt:lpstr>
      <vt:lpstr>Serviceability.Outturn.RCVShortfall.Water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2016-09-30T10:50:44Z</dcterms:created>
  <dcterms:modified xsi:type="dcterms:W3CDTF">2016-09-30T10:50:49Z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