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k.dowling\Desktop\Corporate\Oct16\"/>
    </mc:Choice>
  </mc:AlternateContent>
  <bookViews>
    <workbookView xWindow="0" yWindow="0" windowWidth="24000" windowHeight="9960" activeTab="2"/>
  </bookViews>
  <sheets>
    <sheet name="Change Log" sheetId="5" r:id="rId1"/>
    <sheet name="Inputs" sheetId="1" r:id="rId2"/>
    <sheet name="Calcs" sheetId="2" r:id="rId3"/>
    <sheet name="Output" sheetId="3" r:id="rId4"/>
    <sheet name="Lists" sheetId="4" r:id="rId5"/>
  </sheets>
  <definedNames>
    <definedName name="Adjustment.WaSC">Calcs!$Q$55:$Q$64</definedName>
    <definedName name="Adjustment.WoC">Calcs!$Q$67:$Q$74</definedName>
    <definedName name="AMP.Years">Lists!$H$3:$U$3</definedName>
    <definedName name="Calendar.Years">Lists!$H$5:$U$5</definedName>
    <definedName name="WaSC.DepnRate.Waste">Inputs!$L$40:$U$49</definedName>
    <definedName name="WaSC.DepnRate.Water">Inputs!$L$13:$U$22</definedName>
    <definedName name="WaSC.Impact.Waste">Inputs!$I$40:$I$49</definedName>
    <definedName name="WaSC.Impact.Water">Inputs!$I$13:$I$22</definedName>
    <definedName name="WaSC.List">Lists!$E$11:$E$20</definedName>
    <definedName name="WaSC.RunOff.Method">Inputs!$H$13:$H$22</definedName>
    <definedName name="WoC.DepnRate.Water">Inputs!$L$25:$U$32</definedName>
    <definedName name="WoC.Impact.Water">Inputs!$I$25:$I$32</definedName>
    <definedName name="WoC.List">Lists!$G$11:$G$18</definedName>
    <definedName name="WoC.RunOff.Method">Inputs!$H$25:$H$32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2" l="1"/>
  <c r="E73" i="2"/>
  <c r="E72" i="2"/>
  <c r="E71" i="2"/>
  <c r="E70" i="2"/>
  <c r="E69" i="2"/>
  <c r="E68" i="2"/>
  <c r="E67" i="2"/>
  <c r="E64" i="2"/>
  <c r="E63" i="2"/>
  <c r="E62" i="2"/>
  <c r="E61" i="2"/>
  <c r="E60" i="2"/>
  <c r="E59" i="2"/>
  <c r="E58" i="2"/>
  <c r="E57" i="2"/>
  <c r="E56" i="2"/>
  <c r="E55" i="2"/>
  <c r="K47" i="2"/>
  <c r="L47" i="2" s="1"/>
  <c r="M47" i="2" s="1"/>
  <c r="N47" i="2" s="1"/>
  <c r="O47" i="2" s="1"/>
  <c r="P47" i="2" s="1"/>
  <c r="Q47" i="2" s="1"/>
  <c r="E47" i="2"/>
  <c r="K46" i="2"/>
  <c r="L46" i="2" s="1"/>
  <c r="M46" i="2" s="1"/>
  <c r="N46" i="2" s="1"/>
  <c r="O46" i="2" s="1"/>
  <c r="P46" i="2" s="1"/>
  <c r="Q46" i="2" s="1"/>
  <c r="E46" i="2"/>
  <c r="K45" i="2"/>
  <c r="L45" i="2" s="1"/>
  <c r="M45" i="2" s="1"/>
  <c r="N45" i="2" s="1"/>
  <c r="O45" i="2" s="1"/>
  <c r="P45" i="2" s="1"/>
  <c r="Q45" i="2" s="1"/>
  <c r="E45" i="2"/>
  <c r="K44" i="2"/>
  <c r="L44" i="2" s="1"/>
  <c r="M44" i="2" s="1"/>
  <c r="N44" i="2" s="1"/>
  <c r="O44" i="2" s="1"/>
  <c r="P44" i="2" s="1"/>
  <c r="Q44" i="2" s="1"/>
  <c r="E44" i="2"/>
  <c r="K43" i="2"/>
  <c r="L43" i="2" s="1"/>
  <c r="M43" i="2" s="1"/>
  <c r="N43" i="2" s="1"/>
  <c r="O43" i="2" s="1"/>
  <c r="P43" i="2" s="1"/>
  <c r="Q43" i="2" s="1"/>
  <c r="E43" i="2"/>
  <c r="K42" i="2"/>
  <c r="L42" i="2" s="1"/>
  <c r="M42" i="2" s="1"/>
  <c r="N42" i="2" s="1"/>
  <c r="O42" i="2" s="1"/>
  <c r="P42" i="2" s="1"/>
  <c r="Q42" i="2" s="1"/>
  <c r="E42" i="2"/>
  <c r="K41" i="2"/>
  <c r="L41" i="2" s="1"/>
  <c r="M41" i="2" s="1"/>
  <c r="N41" i="2" s="1"/>
  <c r="O41" i="2" s="1"/>
  <c r="P41" i="2" s="1"/>
  <c r="Q41" i="2" s="1"/>
  <c r="E41" i="2"/>
  <c r="K40" i="2"/>
  <c r="L40" i="2" s="1"/>
  <c r="M40" i="2" s="1"/>
  <c r="N40" i="2" s="1"/>
  <c r="O40" i="2" s="1"/>
  <c r="P40" i="2" s="1"/>
  <c r="Q40" i="2" s="1"/>
  <c r="E40" i="2"/>
  <c r="K39" i="2"/>
  <c r="L39" i="2" s="1"/>
  <c r="M39" i="2" s="1"/>
  <c r="N39" i="2" s="1"/>
  <c r="O39" i="2" s="1"/>
  <c r="P39" i="2" s="1"/>
  <c r="Q39" i="2" s="1"/>
  <c r="E39" i="2"/>
  <c r="K38" i="2"/>
  <c r="L38" i="2" s="1"/>
  <c r="E38" i="2"/>
  <c r="K32" i="2"/>
  <c r="L32" i="2" s="1"/>
  <c r="M32" i="2" s="1"/>
  <c r="N32" i="2" s="1"/>
  <c r="O32" i="2" s="1"/>
  <c r="P32" i="2" s="1"/>
  <c r="E32" i="2"/>
  <c r="K31" i="2"/>
  <c r="L31" i="2" s="1"/>
  <c r="M31" i="2" s="1"/>
  <c r="N31" i="2" s="1"/>
  <c r="O31" i="2" s="1"/>
  <c r="P31" i="2" s="1"/>
  <c r="E31" i="2"/>
  <c r="K30" i="2"/>
  <c r="L30" i="2" s="1"/>
  <c r="M30" i="2" s="1"/>
  <c r="N30" i="2" s="1"/>
  <c r="O30" i="2" s="1"/>
  <c r="P30" i="2" s="1"/>
  <c r="E30" i="2"/>
  <c r="K29" i="2"/>
  <c r="L29" i="2" s="1"/>
  <c r="M29" i="2" s="1"/>
  <c r="N29" i="2" s="1"/>
  <c r="O29" i="2" s="1"/>
  <c r="P29" i="2" s="1"/>
  <c r="E29" i="2"/>
  <c r="K28" i="2"/>
  <c r="L28" i="2" s="1"/>
  <c r="M28" i="2" s="1"/>
  <c r="N28" i="2" s="1"/>
  <c r="O28" i="2" s="1"/>
  <c r="P28" i="2" s="1"/>
  <c r="E28" i="2"/>
  <c r="K27" i="2"/>
  <c r="L27" i="2" s="1"/>
  <c r="M27" i="2" s="1"/>
  <c r="N27" i="2" s="1"/>
  <c r="O27" i="2" s="1"/>
  <c r="P27" i="2" s="1"/>
  <c r="E27" i="2"/>
  <c r="K26" i="2"/>
  <c r="L26" i="2" s="1"/>
  <c r="M26" i="2" s="1"/>
  <c r="N26" i="2" s="1"/>
  <c r="O26" i="2" s="1"/>
  <c r="P26" i="2" s="1"/>
  <c r="E26" i="2"/>
  <c r="K25" i="2"/>
  <c r="L25" i="2" s="1"/>
  <c r="M25" i="2" s="1"/>
  <c r="N25" i="2" s="1"/>
  <c r="O25" i="2" s="1"/>
  <c r="P25" i="2" s="1"/>
  <c r="E25" i="2"/>
  <c r="K22" i="2"/>
  <c r="L22" i="2" s="1"/>
  <c r="M22" i="2" s="1"/>
  <c r="N22" i="2" s="1"/>
  <c r="O22" i="2" s="1"/>
  <c r="P22" i="2" s="1"/>
  <c r="E22" i="2"/>
  <c r="K21" i="2"/>
  <c r="L21" i="2" s="1"/>
  <c r="M21" i="2" s="1"/>
  <c r="N21" i="2" s="1"/>
  <c r="O21" i="2" s="1"/>
  <c r="P21" i="2" s="1"/>
  <c r="E21" i="2"/>
  <c r="K20" i="2"/>
  <c r="L20" i="2" s="1"/>
  <c r="M20" i="2" s="1"/>
  <c r="N20" i="2" s="1"/>
  <c r="O20" i="2" s="1"/>
  <c r="P20" i="2" s="1"/>
  <c r="E20" i="2"/>
  <c r="K19" i="2"/>
  <c r="L19" i="2" s="1"/>
  <c r="M19" i="2" s="1"/>
  <c r="N19" i="2" s="1"/>
  <c r="O19" i="2" s="1"/>
  <c r="P19" i="2" s="1"/>
  <c r="E19" i="2"/>
  <c r="K18" i="2"/>
  <c r="L18" i="2" s="1"/>
  <c r="M18" i="2" s="1"/>
  <c r="N18" i="2" s="1"/>
  <c r="O18" i="2" s="1"/>
  <c r="P18" i="2" s="1"/>
  <c r="E18" i="2"/>
  <c r="K17" i="2"/>
  <c r="L17" i="2" s="1"/>
  <c r="M17" i="2" s="1"/>
  <c r="N17" i="2" s="1"/>
  <c r="O17" i="2" s="1"/>
  <c r="P17" i="2" s="1"/>
  <c r="E17" i="2"/>
  <c r="K16" i="2"/>
  <c r="L16" i="2" s="1"/>
  <c r="M16" i="2" s="1"/>
  <c r="N16" i="2" s="1"/>
  <c r="O16" i="2" s="1"/>
  <c r="P16" i="2" s="1"/>
  <c r="E16" i="2"/>
  <c r="K15" i="2"/>
  <c r="L15" i="2" s="1"/>
  <c r="M15" i="2" s="1"/>
  <c r="N15" i="2" s="1"/>
  <c r="O15" i="2" s="1"/>
  <c r="P15" i="2" s="1"/>
  <c r="E15" i="2"/>
  <c r="K14" i="2"/>
  <c r="L14" i="2" s="1"/>
  <c r="M14" i="2" s="1"/>
  <c r="N14" i="2" s="1"/>
  <c r="O14" i="2" s="1"/>
  <c r="P14" i="2" s="1"/>
  <c r="E14" i="2"/>
  <c r="K13" i="2"/>
  <c r="L13" i="2" s="1"/>
  <c r="E13" i="2"/>
  <c r="Q5" i="2"/>
  <c r="P5" i="2"/>
  <c r="O5" i="2"/>
  <c r="N5" i="2"/>
  <c r="M5" i="2"/>
  <c r="L5" i="2"/>
  <c r="K5" i="2"/>
  <c r="J5" i="2"/>
  <c r="I5" i="2"/>
  <c r="Q3" i="2"/>
  <c r="P3" i="2"/>
  <c r="O3" i="2"/>
  <c r="N3" i="2"/>
  <c r="M3" i="2"/>
  <c r="L3" i="2"/>
  <c r="K3" i="2"/>
  <c r="J3" i="2"/>
  <c r="I3" i="2"/>
  <c r="E31" i="3"/>
  <c r="E30" i="3"/>
  <c r="E29" i="3"/>
  <c r="E28" i="3"/>
  <c r="E27" i="3"/>
  <c r="E26" i="3"/>
  <c r="E25" i="3"/>
  <c r="E24" i="3"/>
  <c r="E21" i="3"/>
  <c r="E20" i="3"/>
  <c r="E19" i="3"/>
  <c r="E18" i="3"/>
  <c r="E17" i="3"/>
  <c r="E16" i="3"/>
  <c r="E15" i="3"/>
  <c r="E14" i="3"/>
  <c r="E13" i="3"/>
  <c r="E12" i="3"/>
  <c r="Q5" i="3"/>
  <c r="P5" i="3"/>
  <c r="O5" i="3"/>
  <c r="N5" i="3"/>
  <c r="M5" i="3"/>
  <c r="L5" i="3"/>
  <c r="K5" i="3"/>
  <c r="J5" i="3"/>
  <c r="I5" i="3"/>
  <c r="Q3" i="3"/>
  <c r="P3" i="3"/>
  <c r="O3" i="3"/>
  <c r="N3" i="3"/>
  <c r="M3" i="3"/>
  <c r="L3" i="3"/>
  <c r="K3" i="3"/>
  <c r="J3" i="3"/>
  <c r="I3" i="3"/>
  <c r="H49" i="1"/>
  <c r="E49" i="1"/>
  <c r="H48" i="1"/>
  <c r="E48" i="1"/>
  <c r="H47" i="1"/>
  <c r="E47" i="1"/>
  <c r="H46" i="1"/>
  <c r="E46" i="1"/>
  <c r="H45" i="1"/>
  <c r="E45" i="1"/>
  <c r="H44" i="1"/>
  <c r="E44" i="1"/>
  <c r="H43" i="1"/>
  <c r="E43" i="1"/>
  <c r="H42" i="1"/>
  <c r="E42" i="1"/>
  <c r="H41" i="1"/>
  <c r="E41" i="1"/>
  <c r="H40" i="1"/>
  <c r="E40" i="1"/>
  <c r="E32" i="1"/>
  <c r="E31" i="1"/>
  <c r="E30" i="1"/>
  <c r="E29" i="1"/>
  <c r="E28" i="1"/>
  <c r="E27" i="1"/>
  <c r="E26" i="1"/>
  <c r="E25" i="1"/>
  <c r="E22" i="1"/>
  <c r="E21" i="1"/>
  <c r="E20" i="1"/>
  <c r="E19" i="1"/>
  <c r="E18" i="1"/>
  <c r="E17" i="1"/>
  <c r="E16" i="1"/>
  <c r="E15" i="1"/>
  <c r="E14" i="1"/>
  <c r="E13" i="1"/>
  <c r="U5" i="1"/>
  <c r="T5" i="1"/>
  <c r="S5" i="1"/>
  <c r="R5" i="1"/>
  <c r="Q5" i="1"/>
  <c r="P5" i="1"/>
  <c r="O5" i="1"/>
  <c r="N5" i="1"/>
  <c r="M5" i="1"/>
  <c r="L5" i="1"/>
  <c r="K5" i="1"/>
  <c r="J5" i="1"/>
  <c r="I5" i="1"/>
  <c r="U3" i="1"/>
  <c r="T3" i="1"/>
  <c r="S3" i="1"/>
  <c r="R3" i="1"/>
  <c r="Q3" i="1"/>
  <c r="P3" i="1"/>
  <c r="O3" i="1"/>
  <c r="N3" i="1"/>
  <c r="M3" i="1"/>
  <c r="L3" i="1"/>
  <c r="K3" i="1"/>
  <c r="J3" i="1"/>
  <c r="I3" i="1"/>
  <c r="K48" i="2" l="1"/>
  <c r="K33" i="2"/>
  <c r="Q21" i="2"/>
  <c r="Q63" i="2"/>
  <c r="Q20" i="3" s="1"/>
  <c r="Q60" i="2"/>
  <c r="Q17" i="3" s="1"/>
  <c r="Q18" i="2"/>
  <c r="Q57" i="2"/>
  <c r="Q14" i="3" s="1"/>
  <c r="Q15" i="2"/>
  <c r="Q64" i="2"/>
  <c r="Q21" i="3" s="1"/>
  <c r="Q22" i="2"/>
  <c r="Q73" i="2"/>
  <c r="Q30" i="3" s="1"/>
  <c r="Q31" i="2"/>
  <c r="Q19" i="2"/>
  <c r="Q61" i="2"/>
  <c r="Q18" i="3" s="1"/>
  <c r="Q28" i="2"/>
  <c r="Q70" i="2"/>
  <c r="Q27" i="3" s="1"/>
  <c r="Q14" i="2"/>
  <c r="Q56" i="2"/>
  <c r="Q13" i="3" s="1"/>
  <c r="Q69" i="2"/>
  <c r="Q26" i="3" s="1"/>
  <c r="Q27" i="2"/>
  <c r="Q25" i="2"/>
  <c r="Q67" i="2"/>
  <c r="Q24" i="3" s="1"/>
  <c r="Q74" i="2"/>
  <c r="Q31" i="3" s="1"/>
  <c r="Q32" i="2"/>
  <c r="Q29" i="2"/>
  <c r="Q71" i="2"/>
  <c r="Q28" i="3" s="1"/>
  <c r="Q59" i="2"/>
  <c r="Q16" i="3" s="1"/>
  <c r="Q17" i="2"/>
  <c r="Q68" i="2"/>
  <c r="Q25" i="3" s="1"/>
  <c r="Q26" i="2"/>
  <c r="Q62" i="2"/>
  <c r="Q19" i="3" s="1"/>
  <c r="Q20" i="2"/>
  <c r="Q30" i="2"/>
  <c r="Q72" i="2"/>
  <c r="Q29" i="3" s="1"/>
  <c r="Q16" i="2"/>
  <c r="Q58" i="2"/>
  <c r="Q15" i="3" s="1"/>
  <c r="L33" i="2"/>
  <c r="M13" i="2"/>
  <c r="M38" i="2"/>
  <c r="L48" i="2"/>
  <c r="K50" i="2" l="1"/>
  <c r="L50" i="2"/>
  <c r="M48" i="2"/>
  <c r="N38" i="2"/>
  <c r="N13" i="2"/>
  <c r="M33" i="2"/>
  <c r="M50" i="2" l="1"/>
  <c r="O38" i="2"/>
  <c r="N48" i="2"/>
  <c r="N33" i="2"/>
  <c r="O13" i="2"/>
  <c r="N50" i="2" l="1"/>
  <c r="O33" i="2"/>
  <c r="P13" i="2"/>
  <c r="O48" i="2"/>
  <c r="P38" i="2"/>
  <c r="O50" i="2" l="1"/>
  <c r="P48" i="2"/>
  <c r="Q38" i="2"/>
  <c r="Q48" i="2" s="1"/>
  <c r="Q55" i="2"/>
  <c r="Q13" i="2"/>
  <c r="Q33" i="2" s="1"/>
  <c r="P33" i="2"/>
  <c r="P50" i="2" s="1"/>
  <c r="Q50" i="2" l="1"/>
  <c r="Q76" i="2"/>
  <c r="Q12" i="3"/>
  <c r="Q33" i="3" s="1"/>
</calcChain>
</file>

<file path=xl/sharedStrings.xml><?xml version="1.0" encoding="utf-8"?>
<sst xmlns="http://schemas.openxmlformats.org/spreadsheetml/2006/main" count="298" uniqueCount="92">
  <si>
    <t>CIS inputs</t>
  </si>
  <si>
    <t>Year</t>
  </si>
  <si>
    <t>Calendar year</t>
  </si>
  <si>
    <t>Year number</t>
  </si>
  <si>
    <t>Water Impact in 2012/13 price base and Run-off rates</t>
  </si>
  <si>
    <t>Allowed return and run-off rates from final determination</t>
  </si>
  <si>
    <t>Run-off approach</t>
  </si>
  <si>
    <t>Impact in 12/13 px</t>
  </si>
  <si>
    <t>Run-off Rates</t>
  </si>
  <si>
    <t>WaSCs</t>
  </si>
  <si>
    <t>%3dp / £m</t>
  </si>
  <si>
    <t>Reducing balance</t>
  </si>
  <si>
    <t>Straight line</t>
  </si>
  <si>
    <t>WaSC.RunOff.Method</t>
  </si>
  <si>
    <t>WaSC.Impact.Water</t>
  </si>
  <si>
    <t>WaSC.DepnRate.Water</t>
  </si>
  <si>
    <t>WoCs</t>
  </si>
  <si>
    <t>WoC.RunOff.Method</t>
  </si>
  <si>
    <t>WoC.Impact.Water</t>
  </si>
  <si>
    <t>WoC.DepnRate.Water</t>
  </si>
  <si>
    <t>Wastewater Impact in 2012/13 price base and Run-off rates</t>
  </si>
  <si>
    <t>WaSC.Impact.Waste</t>
  </si>
  <si>
    <t>WaSC.DepnRate.Waste</t>
  </si>
  <si>
    <t>End</t>
  </si>
  <si>
    <t>CIS calculations</t>
  </si>
  <si>
    <t>RCV run-off calculation</t>
  </si>
  <si>
    <t>Water</t>
  </si>
  <si>
    <t>Total</t>
  </si>
  <si>
    <t>Calculated from opening RCV, run-off rate and approach</t>
  </si>
  <si>
    <t>Run-off</t>
  </si>
  <si>
    <t>RCV</t>
  </si>
  <si>
    <t>£m 2dp</t>
  </si>
  <si>
    <t>12/13 price base</t>
  </si>
  <si>
    <t>Total Water RCV</t>
  </si>
  <si>
    <t>Wastewater</t>
  </si>
  <si>
    <t>Total Wastewater RCV</t>
  </si>
  <si>
    <t>Total RCV</t>
  </si>
  <si>
    <t>Adjustment to RCV in PR19</t>
  </si>
  <si>
    <t>Adjustment.WaSC</t>
  </si>
  <si>
    <t>Adjustment.WoC</t>
  </si>
  <si>
    <t>Total adjustment</t>
  </si>
  <si>
    <t>CIS adjusmtents</t>
  </si>
  <si>
    <t>Lists</t>
  </si>
  <si>
    <t>2011-12</t>
  </si>
  <si>
    <t>2012-13</t>
  </si>
  <si>
    <t>2013-14</t>
  </si>
  <si>
    <t>2014-15</t>
  </si>
  <si>
    <t>2015-16</t>
  </si>
  <si>
    <t>2016-17</t>
  </si>
  <si>
    <t>2017-18</t>
  </si>
  <si>
    <t>2018-19</t>
  </si>
  <si>
    <t>2019-20</t>
  </si>
  <si>
    <t>2020-21</t>
  </si>
  <si>
    <t>2021-22</t>
  </si>
  <si>
    <t>2022-23</t>
  </si>
  <si>
    <t>2023-24</t>
  </si>
  <si>
    <t>2024-25</t>
  </si>
  <si>
    <t>AMP.Years</t>
  </si>
  <si>
    <t>Calendar.Years</t>
  </si>
  <si>
    <t>Section</t>
  </si>
  <si>
    <t>List of WaSCs</t>
  </si>
  <si>
    <t>List of WoCs</t>
  </si>
  <si>
    <t>TMS</t>
  </si>
  <si>
    <t>AFW</t>
  </si>
  <si>
    <t>NWT</t>
  </si>
  <si>
    <t>SEW</t>
  </si>
  <si>
    <t>SVT</t>
  </si>
  <si>
    <t>BRL</t>
  </si>
  <si>
    <t>ANH</t>
  </si>
  <si>
    <t>SSC</t>
  </si>
  <si>
    <t>YKY</t>
  </si>
  <si>
    <t>SES</t>
  </si>
  <si>
    <t>SRN</t>
  </si>
  <si>
    <t>PRT</t>
  </si>
  <si>
    <t>NES</t>
  </si>
  <si>
    <t>DVW</t>
  </si>
  <si>
    <t>WSH</t>
  </si>
  <si>
    <t>SBW</t>
  </si>
  <si>
    <t>WSX</t>
  </si>
  <si>
    <t>WoC.List</t>
  </si>
  <si>
    <t>SWT</t>
  </si>
  <si>
    <t>WaSC.List</t>
  </si>
  <si>
    <t>#</t>
  </si>
  <si>
    <t xml:space="preserve">Reference in RRB issue log </t>
  </si>
  <si>
    <t>Issue</t>
  </si>
  <si>
    <t>Change</t>
  </si>
  <si>
    <t>Sheet</t>
  </si>
  <si>
    <t>Row</t>
  </si>
  <si>
    <t xml:space="preserve">TMS noted that the CIS adjustment should use the RCV run-off rate for Wholesale Wastewater excluding the Thames Tideway Tunnel (“TTT”) on the grounds that CIS does not apply to expenditure on the TTT. This means that the run-off rate assumption used in the calculation should be taken from the Ofwat FD model for wholesale excluding the TTT (rather than, as in the consultation document, from the Wholesale including TWUL-delivered TTT which is the current source).
</t>
  </si>
  <si>
    <t>Run off rates updated to use TMS excluding TTT run off rates.</t>
  </si>
  <si>
    <t>Inputs</t>
  </si>
  <si>
    <t>Change log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</si>
</sst>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_)"/>
    <numFmt numFmtId="165" formatCode="#,##0.000_);\(#,##0.000\);\-_)"/>
    <numFmt numFmtId="166" formatCode="#,##0.00_);\(#,##0.00\);\-_)"/>
  </numFmts>
  <fonts count="43">
    <font>
      <sz val="10"/>
      <color theme="1"/>
      <name val="Arial"/>
      <family val="2"/>
    </font>
    <font>
      <sz val="11"/>
      <color theme="1"/>
      <name val="Calibri"/>
      <family val="2"/>
      <scheme val="minor"/>
    </font>
    <font>
      <sz val="10"/>
      <color theme="1"/>
      <name val="Arial"/>
      <family val="2"/>
    </font>
    <font>
      <b/>
      <sz val="10"/>
      <color theme="0"/>
      <name val="Arial"/>
      <family val="2"/>
    </font>
    <font>
      <b/>
      <sz val="10"/>
      <color theme="1"/>
      <name val="Arial"/>
      <family val="2"/>
    </font>
    <font>
      <sz val="10"/>
      <name val="Arial"/>
      <family val="2"/>
    </font>
    <font>
      <b/>
      <sz val="26"/>
      <color indexed="9"/>
      <name val="Arial"/>
      <family val="2"/>
    </font>
    <font>
      <b/>
      <sz val="11"/>
      <color rgb="FFA32020"/>
      <name val="Arial"/>
      <family val="2"/>
    </font>
    <font>
      <b/>
      <sz val="10"/>
      <color indexed="18"/>
      <name val="Arial"/>
      <family val="2"/>
    </font>
    <font>
      <i/>
      <sz val="10"/>
      <color theme="0" tint="-0.499984740745262"/>
      <name val="Arial"/>
      <family val="2"/>
    </font>
    <font>
      <sz val="11"/>
      <name val="Arial"/>
      <family val="2"/>
    </font>
    <font>
      <b/>
      <sz val="11"/>
      <name val="Arial"/>
      <family val="2"/>
    </font>
    <font>
      <sz val="10"/>
      <color theme="6" tint="-0.249977111117893"/>
      <name val="Arial"/>
      <family val="2"/>
    </font>
    <font>
      <sz val="11"/>
      <color theme="1"/>
      <name val="Arial"/>
      <family val="2"/>
    </font>
    <font>
      <sz val="10"/>
      <color indexed="8"/>
      <name val="Arial"/>
      <family val="2"/>
    </font>
    <font>
      <b/>
      <sz val="10"/>
      <color theme="1"/>
      <name val="Calibri"/>
      <family val="2"/>
      <scheme val="minor"/>
    </font>
    <font>
      <i/>
      <sz val="10"/>
      <color theme="1"/>
      <name val="Arial"/>
      <family val="2"/>
    </font>
    <font>
      <b/>
      <sz val="10"/>
      <name val="Arial"/>
      <family val="2"/>
    </font>
    <font>
      <b/>
      <sz val="11"/>
      <color theme="1"/>
      <name val="Arial"/>
      <family val="2"/>
    </font>
    <font>
      <sz val="9"/>
      <name val="Arial"/>
      <family val="2"/>
    </font>
    <font>
      <b/>
      <sz val="20"/>
      <color indexed="9"/>
      <name val="Arial"/>
      <family val="2"/>
    </font>
    <font>
      <b/>
      <sz val="10"/>
      <color theme="0"/>
      <name val="Calibri"/>
      <family val="2"/>
      <scheme val="minor"/>
    </font>
    <font>
      <sz val="10"/>
      <color theme="1"/>
      <name val="Calibri"/>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b/>
      <sz val="16"/>
      <color indexed="9"/>
      <name val="Arial"/>
      <family val="2"/>
    </font>
    <font>
      <sz val="11"/>
      <color indexed="18"/>
      <name val="Arial"/>
      <family val="2"/>
    </font>
    <font>
      <b/>
      <sz val="12"/>
      <color theme="1"/>
      <name val="Arial"/>
      <family val="2"/>
    </font>
  </fonts>
  <fills count="27">
    <fill>
      <patternFill patternType="none"/>
    </fill>
    <fill>
      <patternFill patternType="gray125"/>
    </fill>
    <fill>
      <patternFill patternType="solid">
        <fgColor rgb="FF002664"/>
        <bgColor indexed="64"/>
      </patternFill>
    </fill>
    <fill>
      <patternFill patternType="solid">
        <fgColor rgb="FF335183"/>
        <bgColor indexed="64"/>
      </patternFill>
    </fill>
    <fill>
      <patternFill patternType="solid">
        <fgColor rgb="FFCCECFF"/>
        <bgColor indexed="64"/>
      </patternFill>
    </fill>
    <fill>
      <patternFill patternType="solid">
        <fgColor rgb="FF66B3C7"/>
        <bgColor indexed="64"/>
      </patternFill>
    </fill>
    <fill>
      <patternFill patternType="solid">
        <fgColor rgb="FFFFFF99"/>
        <bgColor indexed="64"/>
      </patternFill>
    </fill>
    <fill>
      <patternFill patternType="solid">
        <fgColor rgb="FFFF00FF"/>
        <bgColor indexed="64"/>
      </patternFill>
    </fill>
    <fill>
      <patternFill patternType="solid">
        <fgColor theme="0" tint="-0.249977111117893"/>
        <bgColor indexed="64"/>
      </patternFill>
    </fill>
    <fill>
      <patternFill patternType="solid">
        <fgColor indexed="43"/>
      </patternFill>
    </fill>
    <fill>
      <patternFill patternType="solid">
        <fgColor rgb="FFCCFF99"/>
        <bgColor indexed="64"/>
      </patternFill>
    </fill>
    <fill>
      <patternFill patternType="solid">
        <fgColor theme="0" tint="-0.24994659260841701"/>
        <bgColor indexed="64"/>
      </patternFill>
    </fill>
    <fill>
      <patternFill patternType="solid">
        <fgColor indexed="27"/>
        <bgColor indexed="64"/>
      </patternFill>
    </fill>
    <fill>
      <patternFill patternType="solid">
        <fgColor rgb="FFFFFFCC"/>
      </patternFill>
    </fill>
    <fill>
      <patternFill patternType="solid">
        <fgColor rgb="FF333333"/>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00"/>
        <bgColor indexed="64"/>
      </patternFill>
    </fill>
    <fill>
      <patternFill patternType="solid">
        <fgColor rgb="FFFFFFFE"/>
        <bgColor indexed="64"/>
      </patternFill>
    </fill>
    <fill>
      <patternFill patternType="solid">
        <fgColor rgb="FF92D050"/>
        <bgColor indexed="64"/>
      </patternFill>
    </fill>
    <fill>
      <patternFill patternType="solid">
        <fgColor rgb="FFCCFFCC"/>
        <bgColor indexed="64"/>
      </patternFill>
    </fill>
    <fill>
      <patternFill patternType="solid">
        <fgColor indexed="18"/>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style="thin">
        <color indexed="64"/>
      </right>
      <top style="thin">
        <color indexed="64"/>
      </top>
      <bottom style="thin">
        <color indexed="64"/>
      </bottom>
      <diagonal/>
    </border>
  </borders>
  <cellStyleXfs count="72">
    <xf numFmtId="0" fontId="0" fillId="0" borderId="0"/>
    <xf numFmtId="0" fontId="5" fillId="0" borderId="0"/>
    <xf numFmtId="0" fontId="7" fillId="0" borderId="0" applyNumberFormat="0" applyFill="0" applyAlignment="0"/>
    <xf numFmtId="43" fontId="13" fillId="0" borderId="0" applyFont="0" applyFill="0" applyBorder="0" applyAlignment="0" applyProtection="0"/>
    <xf numFmtId="9" fontId="13" fillId="0" borderId="0" applyFont="0" applyFill="0" applyBorder="0" applyAlignment="0" applyProtection="0"/>
    <xf numFmtId="0" fontId="19" fillId="9" borderId="6" applyNumberFormat="0" applyFont="0" applyAlignment="0" applyProtection="0"/>
    <xf numFmtId="0" fontId="21" fillId="14" borderId="2" applyNumberFormat="0" applyAlignment="0" applyProtection="0"/>
    <xf numFmtId="0" fontId="22" fillId="0" borderId="0"/>
    <xf numFmtId="0" fontId="5" fillId="0" borderId="0"/>
    <xf numFmtId="0" fontId="5" fillId="0" borderId="0">
      <alignment vertical="top"/>
    </xf>
    <xf numFmtId="0" fontId="5" fillId="0" borderId="0" applyNumberFormat="0" applyFont="0" applyFill="0" applyBorder="0" applyAlignment="0" applyProtection="0"/>
    <xf numFmtId="164" fontId="23" fillId="0" borderId="2">
      <alignment horizontal="center"/>
    </xf>
    <xf numFmtId="0" fontId="24" fillId="0" borderId="13" applyNumberFormat="0" applyAlignment="0" applyProtection="0"/>
    <xf numFmtId="0" fontId="25" fillId="0" borderId="0" applyNumberFormat="0" applyAlignment="0" applyProtection="0"/>
    <xf numFmtId="0" fontId="26" fillId="0" borderId="14" applyNumberFormat="0" applyFill="0" applyAlignment="0">
      <alignment vertical="top"/>
    </xf>
    <xf numFmtId="0" fontId="27" fillId="0" borderId="15" applyNumberFormat="0" applyFill="0" applyAlignment="0"/>
    <xf numFmtId="0" fontId="19" fillId="15" borderId="6" applyNumberFormat="0" applyFont="0" applyAlignment="0" applyProtection="0"/>
    <xf numFmtId="0" fontId="19" fillId="16" borderId="16" applyNumberFormat="0" applyFont="0" applyAlignment="0" applyProtection="0"/>
    <xf numFmtId="0" fontId="28" fillId="0" borderId="0" applyNumberFormat="0" applyFill="0" applyBorder="0" applyAlignment="0" applyProtection="0"/>
    <xf numFmtId="0" fontId="22" fillId="17" borderId="6" applyNumberFormat="0" applyFont="0" applyAlignment="0" applyProtection="0"/>
    <xf numFmtId="0" fontId="22" fillId="18" borderId="16" applyNumberFormat="0" applyFont="0" applyAlignment="0" applyProtection="0"/>
    <xf numFmtId="0" fontId="5" fillId="0" borderId="0" applyFont="0" applyFill="0" applyBorder="0" applyAlignment="0" applyProtection="0"/>
    <xf numFmtId="0" fontId="29" fillId="0" borderId="0" applyNumberFormat="0" applyFill="0" applyBorder="0" applyAlignment="0" applyProtection="0"/>
    <xf numFmtId="37" fontId="17" fillId="19" borderId="17">
      <alignment horizontal="left"/>
    </xf>
    <xf numFmtId="37" fontId="8" fillId="19" borderId="18"/>
    <xf numFmtId="0" fontId="5" fillId="19" borderId="19" applyNumberFormat="0" applyBorder="0"/>
    <xf numFmtId="49" fontId="30" fillId="0" borderId="0" applyFont="0" applyFill="0" applyBorder="0" applyAlignment="0" applyProtection="0">
      <alignment horizontal="left"/>
    </xf>
    <xf numFmtId="0" fontId="19" fillId="0" borderId="0" applyAlignment="0" applyProtection="0"/>
    <xf numFmtId="0" fontId="31" fillId="0" borderId="0" applyFill="0" applyBorder="0" applyAlignment="0" applyProtection="0"/>
    <xf numFmtId="49" fontId="31" fillId="0" borderId="0" applyNumberFormat="0" applyAlignment="0" applyProtection="0">
      <alignment horizontal="left"/>
    </xf>
    <xf numFmtId="49" fontId="32" fillId="0" borderId="20" applyNumberFormat="0" applyAlignment="0" applyProtection="0">
      <alignment horizontal="left" wrapText="1"/>
    </xf>
    <xf numFmtId="49" fontId="32" fillId="0" borderId="0" applyNumberFormat="0" applyAlignment="0" applyProtection="0">
      <alignment horizontal="left" wrapText="1"/>
    </xf>
    <xf numFmtId="49" fontId="33" fillId="0" borderId="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43" fontId="13" fillId="0" borderId="0" applyFont="0" applyFill="0" applyBorder="0" applyAlignment="0" applyProtection="0"/>
    <xf numFmtId="0" fontId="21" fillId="20" borderId="0" applyNumberFormat="0" applyAlignment="0" applyProtection="0"/>
    <xf numFmtId="0" fontId="34" fillId="0" borderId="21" applyNumberFormat="0" applyAlignment="0" applyProtection="0"/>
    <xf numFmtId="0" fontId="17" fillId="21" borderId="0"/>
    <xf numFmtId="0" fontId="5" fillId="22" borderId="21"/>
    <xf numFmtId="0" fontId="5" fillId="22" borderId="21"/>
    <xf numFmtId="0" fontId="17" fillId="22" borderId="0"/>
    <xf numFmtId="0" fontId="5" fillId="23" borderId="0"/>
    <xf numFmtId="0" fontId="5" fillId="23" borderId="0"/>
    <xf numFmtId="0" fontId="5" fillId="23" borderId="0"/>
    <xf numFmtId="0" fontId="35" fillId="19" borderId="22"/>
    <xf numFmtId="37" fontId="5" fillId="19" borderId="0">
      <alignment horizontal="right"/>
    </xf>
    <xf numFmtId="0" fontId="36" fillId="0" borderId="0" applyNumberFormat="0" applyFill="0" applyBorder="0" applyAlignment="0" applyProtection="0">
      <alignment vertical="top"/>
      <protection locked="0"/>
    </xf>
    <xf numFmtId="0" fontId="37" fillId="7" borderId="0" applyNumberFormat="0" applyFont="0" applyAlignment="0" applyProtection="0"/>
    <xf numFmtId="0" fontId="38" fillId="0" borderId="0"/>
    <xf numFmtId="0" fontId="39" fillId="24" borderId="0" applyNumberFormat="0" applyAlignment="0" applyProtection="0"/>
    <xf numFmtId="0" fontId="19" fillId="0" borderId="0"/>
    <xf numFmtId="0" fontId="13" fillId="0" borderId="0"/>
    <xf numFmtId="0" fontId="2" fillId="0" borderId="0"/>
    <xf numFmtId="0" fontId="5" fillId="0" borderId="0">
      <alignment vertical="top"/>
    </xf>
    <xf numFmtId="0" fontId="13" fillId="0" borderId="0"/>
    <xf numFmtId="0" fontId="5" fillId="0" borderId="0"/>
    <xf numFmtId="0" fontId="13" fillId="0" borderId="0"/>
    <xf numFmtId="0" fontId="5" fillId="0" borderId="0">
      <alignment vertical="top"/>
    </xf>
    <xf numFmtId="0" fontId="2" fillId="0" borderId="0"/>
    <xf numFmtId="0" fontId="1" fillId="0" borderId="0"/>
    <xf numFmtId="0" fontId="5" fillId="0" borderId="0">
      <alignment vertical="top"/>
    </xf>
    <xf numFmtId="0" fontId="22" fillId="0" borderId="0"/>
    <xf numFmtId="0" fontId="2" fillId="13" borderId="1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0" fontId="5" fillId="0" borderId="0"/>
    <xf numFmtId="0" fontId="21" fillId="14" borderId="21" applyNumberFormat="0" applyAlignment="0" applyProtection="0"/>
    <xf numFmtId="0" fontId="19" fillId="25" borderId="6" applyNumberFormat="0" applyFont="0" applyAlignment="0"/>
    <xf numFmtId="37" fontId="40" fillId="26" borderId="23"/>
    <xf numFmtId="0" fontId="41" fillId="0" borderId="24">
      <alignment horizontal="right"/>
    </xf>
  </cellStyleXfs>
  <cellXfs count="75">
    <xf numFmtId="0" fontId="0" fillId="0" borderId="0" xfId="0"/>
    <xf numFmtId="0" fontId="6" fillId="2" borderId="1" xfId="1" applyFont="1" applyFill="1" applyBorder="1" applyAlignment="1">
      <alignment horizontal="left" vertical="center"/>
    </xf>
    <xf numFmtId="0" fontId="7" fillId="0" borderId="0" xfId="2" applyFont="1"/>
    <xf numFmtId="0" fontId="2" fillId="0" borderId="0" xfId="0" applyFont="1"/>
    <xf numFmtId="1" fontId="8" fillId="0" borderId="1" xfId="0" applyNumberFormat="1" applyFont="1" applyFill="1" applyBorder="1" applyAlignment="1" applyProtection="1">
      <alignment horizontal="center"/>
    </xf>
    <xf numFmtId="1" fontId="3" fillId="3" borderId="1" xfId="0" applyNumberFormat="1" applyFont="1" applyFill="1" applyBorder="1" applyAlignment="1" applyProtection="1">
      <alignment horizontal="center"/>
    </xf>
    <xf numFmtId="0" fontId="9" fillId="0" borderId="0" xfId="0" applyFont="1"/>
    <xf numFmtId="164" fontId="5" fillId="4" borderId="2" xfId="0" applyNumberFormat="1" applyFont="1" applyFill="1" applyBorder="1" applyAlignment="1">
      <alignment horizontal="right" vertical="center"/>
    </xf>
    <xf numFmtId="0" fontId="4" fillId="0" borderId="0" xfId="0" applyFont="1" applyAlignment="1">
      <alignment horizontal="center"/>
    </xf>
    <xf numFmtId="49" fontId="10" fillId="5" borderId="3" xfId="0" applyNumberFormat="1" applyFont="1" applyFill="1" applyBorder="1" applyAlignment="1">
      <alignment horizontal="right" vertical="center"/>
    </xf>
    <xf numFmtId="49" fontId="10" fillId="5" borderId="1" xfId="0" applyNumberFormat="1" applyFont="1" applyFill="1" applyBorder="1" applyAlignment="1">
      <alignment horizontal="right" vertical="center"/>
    </xf>
    <xf numFmtId="0" fontId="10" fillId="5" borderId="1" xfId="0" applyFont="1" applyFill="1" applyBorder="1" applyAlignment="1">
      <alignment horizontal="center" vertical="center"/>
    </xf>
    <xf numFmtId="0" fontId="11" fillId="5" borderId="1" xfId="0" applyFont="1" applyFill="1" applyBorder="1" applyAlignment="1">
      <alignment horizontal="left" vertical="center"/>
    </xf>
    <xf numFmtId="0" fontId="10" fillId="5" borderId="1" xfId="0" applyFont="1" applyFill="1" applyBorder="1" applyAlignment="1">
      <alignment horizontal="left" vertical="center"/>
    </xf>
    <xf numFmtId="0" fontId="2" fillId="0" borderId="0" xfId="0" applyFont="1" applyAlignment="1">
      <alignment horizontal="center"/>
    </xf>
    <xf numFmtId="165" fontId="2" fillId="0" borderId="0" xfId="0" applyNumberFormat="1" applyFont="1"/>
    <xf numFmtId="0" fontId="12" fillId="0" borderId="0" xfId="0" applyFont="1"/>
    <xf numFmtId="0" fontId="4" fillId="0" borderId="0" xfId="0" applyFont="1" applyAlignment="1">
      <alignment horizontal="center" wrapText="1"/>
    </xf>
    <xf numFmtId="165" fontId="4" fillId="0" borderId="0" xfId="0" applyNumberFormat="1" applyFont="1"/>
    <xf numFmtId="0" fontId="4" fillId="0" borderId="0" xfId="0" applyFont="1"/>
    <xf numFmtId="0" fontId="0" fillId="0" borderId="0" xfId="0" applyAlignment="1">
      <alignment horizontal="left" indent="1"/>
    </xf>
    <xf numFmtId="0" fontId="2" fillId="6" borderId="2" xfId="0" applyFont="1" applyFill="1" applyBorder="1"/>
    <xf numFmtId="165" fontId="14" fillId="6" borderId="2" xfId="3" applyNumberFormat="1" applyFont="1" applyFill="1" applyBorder="1"/>
    <xf numFmtId="10" fontId="0" fillId="6" borderId="2" xfId="4" applyNumberFormat="1" applyFont="1" applyFill="1" applyBorder="1"/>
    <xf numFmtId="165" fontId="9" fillId="0" borderId="0" xfId="0" applyNumberFormat="1" applyFont="1"/>
    <xf numFmtId="0" fontId="2" fillId="0" borderId="0" xfId="0" applyFont="1" applyFill="1" applyBorder="1"/>
    <xf numFmtId="0" fontId="15" fillId="0" borderId="0" xfId="0" applyFont="1"/>
    <xf numFmtId="164" fontId="0" fillId="0" borderId="0" xfId="0" applyNumberFormat="1" applyFill="1" applyBorder="1"/>
    <xf numFmtId="164" fontId="2" fillId="0" borderId="0" xfId="0" applyNumberFormat="1" applyFont="1" applyFill="1" applyBorder="1"/>
    <xf numFmtId="165" fontId="10" fillId="5" borderId="1" xfId="0" applyNumberFormat="1" applyFont="1" applyFill="1" applyBorder="1" applyAlignment="1">
      <alignment horizontal="left" vertical="center"/>
    </xf>
    <xf numFmtId="165" fontId="4" fillId="0" borderId="0" xfId="0" applyNumberFormat="1" applyFont="1" applyAlignment="1">
      <alignment horizontal="center" wrapText="1"/>
    </xf>
    <xf numFmtId="165" fontId="16" fillId="0" borderId="0" xfId="0" applyNumberFormat="1" applyFont="1"/>
    <xf numFmtId="0" fontId="16" fillId="0" borderId="0" xfId="0" applyFont="1"/>
    <xf numFmtId="0" fontId="4" fillId="8" borderId="4" xfId="0" applyFont="1" applyFill="1" applyBorder="1"/>
    <xf numFmtId="0" fontId="4" fillId="8" borderId="5" xfId="0" applyFont="1" applyFill="1" applyBorder="1"/>
    <xf numFmtId="1" fontId="8" fillId="0" borderId="0" xfId="0" applyNumberFormat="1" applyFont="1" applyFill="1" applyBorder="1" applyAlignment="1" applyProtection="1">
      <alignment horizontal="center"/>
    </xf>
    <xf numFmtId="0" fontId="17" fillId="0" borderId="0" xfId="0" applyFont="1" applyFill="1" applyAlignment="1">
      <alignment vertical="center"/>
    </xf>
    <xf numFmtId="0" fontId="18" fillId="0" borderId="0" xfId="0" applyFont="1"/>
    <xf numFmtId="1" fontId="17" fillId="0" borderId="0" xfId="0" applyNumberFormat="1" applyFont="1" applyFill="1" applyBorder="1" applyAlignment="1" applyProtection="1">
      <alignment horizontal="center"/>
    </xf>
    <xf numFmtId="164" fontId="2" fillId="0" borderId="0" xfId="5" applyNumberFormat="1" applyFont="1" applyFill="1" applyBorder="1"/>
    <xf numFmtId="165" fontId="2" fillId="0" borderId="0" xfId="0" applyNumberFormat="1" applyFont="1" applyBorder="1"/>
    <xf numFmtId="164" fontId="5" fillId="4" borderId="6" xfId="0" applyNumberFormat="1" applyFont="1" applyFill="1" applyBorder="1" applyAlignment="1">
      <alignment horizontal="right" vertical="center"/>
    </xf>
    <xf numFmtId="166" fontId="2" fillId="10" borderId="6" xfId="0" applyNumberFormat="1" applyFont="1" applyFill="1" applyBorder="1"/>
    <xf numFmtId="166" fontId="2" fillId="0" borderId="0" xfId="5" applyNumberFormat="1" applyFont="1" applyFill="1" applyBorder="1"/>
    <xf numFmtId="166" fontId="2" fillId="0" borderId="7" xfId="5" applyNumberFormat="1" applyFont="1" applyFill="1" applyBorder="1"/>
    <xf numFmtId="165" fontId="2" fillId="0" borderId="0" xfId="5" applyNumberFormat="1" applyFont="1" applyFill="1" applyBorder="1"/>
    <xf numFmtId="164" fontId="2" fillId="0" borderId="7" xfId="5" applyNumberFormat="1" applyFont="1" applyFill="1" applyBorder="1"/>
    <xf numFmtId="166" fontId="2" fillId="0" borderId="8" xfId="0" applyNumberFormat="1" applyFont="1" applyBorder="1"/>
    <xf numFmtId="166" fontId="2" fillId="0" borderId="9" xfId="0" applyNumberFormat="1" applyFont="1" applyBorder="1"/>
    <xf numFmtId="166" fontId="2" fillId="10" borderId="10" xfId="0" applyNumberFormat="1" applyFont="1" applyFill="1" applyBorder="1"/>
    <xf numFmtId="0" fontId="5" fillId="0" borderId="0" xfId="0" applyFont="1" applyFill="1" applyAlignment="1">
      <alignment horizontal="center" shrinkToFit="1"/>
    </xf>
    <xf numFmtId="166" fontId="2" fillId="0" borderId="0" xfId="0" applyNumberFormat="1" applyFont="1" applyBorder="1"/>
    <xf numFmtId="0" fontId="0" fillId="0" borderId="0" xfId="0" applyBorder="1"/>
    <xf numFmtId="0" fontId="0" fillId="0" borderId="0" xfId="0" applyFill="1" applyAlignment="1">
      <alignment horizontal="left" indent="1"/>
    </xf>
    <xf numFmtId="166" fontId="2" fillId="0" borderId="0" xfId="0" applyNumberFormat="1" applyFont="1" applyFill="1" applyBorder="1"/>
    <xf numFmtId="166" fontId="9" fillId="0" borderId="0" xfId="0" applyNumberFormat="1" applyFont="1" applyBorder="1"/>
    <xf numFmtId="166" fontId="2" fillId="0" borderId="8" xfId="0" applyNumberFormat="1" applyFont="1" applyFill="1" applyBorder="1"/>
    <xf numFmtId="0" fontId="15" fillId="11" borderId="5" xfId="0" applyFont="1" applyFill="1" applyBorder="1"/>
    <xf numFmtId="164" fontId="5" fillId="12" borderId="6" xfId="0" applyNumberFormat="1" applyFont="1" applyFill="1" applyBorder="1" applyAlignment="1">
      <alignment horizontal="right" vertical="center"/>
    </xf>
    <xf numFmtId="0" fontId="20" fillId="2" borderId="1" xfId="0" applyFont="1" applyFill="1" applyBorder="1" applyAlignment="1" applyProtection="1">
      <alignment horizontal="left" vertical="center"/>
    </xf>
    <xf numFmtId="0" fontId="2" fillId="0" borderId="0" xfId="0" applyFont="1" applyAlignment="1">
      <alignment wrapText="1"/>
    </xf>
    <xf numFmtId="0" fontId="2" fillId="6" borderId="6" xfId="5" applyNumberFormat="1" applyFont="1" applyFill="1"/>
    <xf numFmtId="0" fontId="2" fillId="9" borderId="6" xfId="5" applyNumberFormat="1" applyFont="1"/>
    <xf numFmtId="0" fontId="22" fillId="0" borderId="0" xfId="7"/>
    <xf numFmtId="0" fontId="22" fillId="0" borderId="0" xfId="7" applyAlignment="1">
      <alignment horizontal="left" vertical="top"/>
    </xf>
    <xf numFmtId="0" fontId="2" fillId="0" borderId="0" xfId="0" applyFont="1" applyFill="1"/>
    <xf numFmtId="0" fontId="2" fillId="0" borderId="0" xfId="0" applyFont="1" applyFill="1" applyAlignment="1">
      <alignment horizontal="center"/>
    </xf>
    <xf numFmtId="10" fontId="37" fillId="6" borderId="2" xfId="4" applyNumberFormat="1" applyFont="1" applyFill="1" applyBorder="1"/>
    <xf numFmtId="0" fontId="42" fillId="0" borderId="12" xfId="7" applyFont="1" applyBorder="1" applyAlignment="1">
      <alignment horizontal="left" vertical="top"/>
    </xf>
    <xf numFmtId="0" fontId="2" fillId="0" borderId="0" xfId="7" applyFont="1"/>
    <xf numFmtId="0" fontId="2" fillId="0" borderId="0" xfId="7" applyFont="1" applyAlignment="1">
      <alignment horizontal="left" vertical="top"/>
    </xf>
    <xf numFmtId="0" fontId="2" fillId="0" borderId="3" xfId="7" applyFont="1" applyBorder="1" applyAlignment="1">
      <alignment horizontal="left" vertical="top"/>
    </xf>
    <xf numFmtId="0" fontId="2" fillId="0" borderId="1" xfId="7" applyFont="1" applyBorder="1" applyAlignment="1">
      <alignment horizontal="left" vertical="top"/>
    </xf>
    <xf numFmtId="0" fontId="2" fillId="0" borderId="1" xfId="7" applyFont="1" applyBorder="1" applyAlignment="1">
      <alignment horizontal="left" vertical="top" wrapText="1"/>
    </xf>
    <xf numFmtId="0" fontId="2" fillId="0" borderId="25" xfId="7" applyFont="1" applyBorder="1" applyAlignment="1">
      <alignment horizontal="left" vertical="top"/>
    </xf>
  </cellXfs>
  <cellStyles count="72">
    <cellStyle name="%" xfId="8"/>
    <cellStyle name="]_x000d__x000a_Zoomed=1_x000d__x000a_Row=0_x000d__x000a_Column=0_x000d__x000a_Height=0_x000d__x000a_Width=0_x000d__x000a_FontName=FoxFont_x000d__x000a_FontStyle=0_x000d__x000a_FontSize=9_x000d__x000a_PrtFontName=FoxPrin" xfId="9"/>
    <cellStyle name="Att1" xfId="10"/>
    <cellStyle name="BM CheckSum" xfId="11"/>
    <cellStyle name="BM Header Main" xfId="12"/>
    <cellStyle name="BM Header Secondary" xfId="13"/>
    <cellStyle name="BM Heading 1" xfId="14"/>
    <cellStyle name="BM Heading 2" xfId="15"/>
    <cellStyle name="BM Heading 3" xfId="2"/>
    <cellStyle name="BM Input" xfId="5"/>
    <cellStyle name="BM Input External Link" xfId="16"/>
    <cellStyle name="BM Input Modeller" xfId="17"/>
    <cellStyle name="BM Label" xfId="18"/>
    <cellStyle name="BM Modellers Input" xfId="19"/>
    <cellStyle name="BM UF" xfId="20"/>
    <cellStyle name="BMNumber" xfId="21"/>
    <cellStyle name="BMRangeName" xfId="22"/>
    <cellStyle name="bold_text" xfId="23"/>
    <cellStyle name="boldbluetxt_green" xfId="24"/>
    <cellStyle name="box" xfId="25"/>
    <cellStyle name="Brand Align Left Text" xfId="26"/>
    <cellStyle name="Brand Default" xfId="27"/>
    <cellStyle name="Brand Percent" xfId="28"/>
    <cellStyle name="Brand Source" xfId="29"/>
    <cellStyle name="Brand Subtitle with Underline" xfId="30"/>
    <cellStyle name="Brand Subtitle without Underline" xfId="31"/>
    <cellStyle name="Brand Title" xfId="32"/>
    <cellStyle name="Comma 2" xfId="33"/>
    <cellStyle name="Comma 3" xfId="3"/>
    <cellStyle name="Comma 3 2" xfId="34"/>
    <cellStyle name="Comma 5" xfId="35"/>
    <cellStyle name="Error" xfId="36"/>
    <cellStyle name="False" xfId="37"/>
    <cellStyle name="Fountain Col Header" xfId="38"/>
    <cellStyle name="Fountain Input" xfId="39"/>
    <cellStyle name="Fountain Input 2" xfId="40"/>
    <cellStyle name="Fountain Table Header" xfId="41"/>
    <cellStyle name="Fountain Text" xfId="42"/>
    <cellStyle name="Fountain Text 2" xfId="43"/>
    <cellStyle name="Fountain Text 4" xfId="44"/>
    <cellStyle name="Header" xfId="45"/>
    <cellStyle name="Header3rdlevel" xfId="46"/>
    <cellStyle name="Hyperlink 2" xfId="47"/>
    <cellStyle name="In Development" xfId="48"/>
    <cellStyle name="NJS" xfId="49"/>
    <cellStyle name="No Error" xfId="50"/>
    <cellStyle name="Normal" xfId="0" builtinId="0"/>
    <cellStyle name="Normal 2" xfId="7"/>
    <cellStyle name="Normal 2 2" xfId="51"/>
    <cellStyle name="Normal 2 3" xfId="52"/>
    <cellStyle name="Normal 3" xfId="53"/>
    <cellStyle name="Normal 3 2" xfId="54"/>
    <cellStyle name="Normal 4" xfId="1"/>
    <cellStyle name="Normal 4 2" xfId="55"/>
    <cellStyle name="Normal 4 2 2" xfId="56"/>
    <cellStyle name="Normal 5" xfId="57"/>
    <cellStyle name="Normal 5 2" xfId="58"/>
    <cellStyle name="Normal 6" xfId="59"/>
    <cellStyle name="Normal 7" xfId="60"/>
    <cellStyle name="Normal 8" xfId="61"/>
    <cellStyle name="Normal 9" xfId="62"/>
    <cellStyle name="Note 2" xfId="63"/>
    <cellStyle name="Percent 2" xfId="64"/>
    <cellStyle name="Percent 2 2" xfId="65"/>
    <cellStyle name="Percent 3" xfId="4"/>
    <cellStyle name="Percent 4 2" xfId="66"/>
    <cellStyle name="Style 1" xfId="67"/>
    <cellStyle name="True" xfId="68"/>
    <cellStyle name="True 2" xfId="6"/>
    <cellStyle name="Unique Formula" xfId="69"/>
    <cellStyle name="white_text_on_blue" xfId="70"/>
    <cellStyle name="year_formats_pink"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G6"/>
  <sheetViews>
    <sheetView showGridLines="0" zoomScale="75" zoomScaleNormal="75" workbookViewId="0">
      <pane xSplit="1" ySplit="3" topLeftCell="B4" activePane="bottomRight" state="frozen"/>
      <selection pane="topRight" activeCell="B1" sqref="B1"/>
      <selection pane="bottomLeft" activeCell="A4" sqref="A4"/>
      <selection pane="bottomRight"/>
    </sheetView>
  </sheetViews>
  <sheetFormatPr defaultColWidth="0" defaultRowHeight="13.15"/>
  <cols>
    <col min="1" max="2" width="9.19921875" style="63" customWidth="1"/>
    <col min="3" max="3" width="27.53125" style="63" bestFit="1" customWidth="1"/>
    <col min="4" max="5" width="50.73046875" style="64" customWidth="1"/>
    <col min="6" max="6" width="15.796875" style="64" bestFit="1" customWidth="1"/>
    <col min="7" max="7" width="9.19921875" style="64" customWidth="1"/>
    <col min="8" max="16384" width="9.19921875" style="63" hidden="1"/>
  </cols>
  <sheetData>
    <row r="1" spans="1:7" s="1" customFormat="1" ht="32.25">
      <c r="A1" s="1" t="s">
        <v>91</v>
      </c>
    </row>
    <row r="3" spans="1:7" ht="15">
      <c r="B3" s="68" t="s">
        <v>82</v>
      </c>
      <c r="C3" s="68" t="s">
        <v>83</v>
      </c>
      <c r="D3" s="68" t="s">
        <v>84</v>
      </c>
      <c r="E3" s="68" t="s">
        <v>85</v>
      </c>
      <c r="F3" s="68" t="s">
        <v>86</v>
      </c>
      <c r="G3" s="68" t="s">
        <v>87</v>
      </c>
    </row>
    <row r="4" spans="1:7">
      <c r="B4" s="69"/>
      <c r="C4" s="69"/>
      <c r="D4" s="70"/>
      <c r="E4" s="70"/>
      <c r="F4" s="70"/>
      <c r="G4" s="70"/>
    </row>
    <row r="5" spans="1:7" ht="114.75">
      <c r="B5" s="71">
        <v>1</v>
      </c>
      <c r="C5" s="72">
        <v>36</v>
      </c>
      <c r="D5" s="73" t="s">
        <v>88</v>
      </c>
      <c r="E5" s="73" t="s">
        <v>89</v>
      </c>
      <c r="F5" s="73" t="s">
        <v>90</v>
      </c>
      <c r="G5" s="74">
        <v>40</v>
      </c>
    </row>
    <row r="6" spans="1:7">
      <c r="B6" s="69"/>
      <c r="C6" s="69"/>
      <c r="D6" s="70"/>
      <c r="E6" s="70"/>
      <c r="F6" s="70"/>
      <c r="G6" s="7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53"/>
  <sheetViews>
    <sheetView showGridLines="0" zoomScale="75" zoomScaleNormal="75" workbookViewId="0">
      <pane xSplit="8" ySplit="7" topLeftCell="I15" activePane="bottomRight" state="frozen"/>
      <selection pane="topRight" activeCell="I1" sqref="I1"/>
      <selection pane="bottomLeft" activeCell="A8" sqref="A8"/>
      <selection pane="bottomRight" activeCell="D1" sqref="D1"/>
    </sheetView>
  </sheetViews>
  <sheetFormatPr defaultColWidth="0" defaultRowHeight="12.75" zeroHeight="1"/>
  <cols>
    <col min="1" max="1" width="3.46484375" customWidth="1"/>
    <col min="2" max="3" width="2.73046875" customWidth="1"/>
    <col min="4" max="4" width="11" customWidth="1"/>
    <col min="5" max="5" width="12" customWidth="1"/>
    <col min="6" max="7" width="2.73046875" customWidth="1"/>
    <col min="8" max="8" width="17.53125" customWidth="1"/>
    <col min="9" max="9" width="12" customWidth="1"/>
    <col min="10" max="10" width="10" bestFit="1" customWidth="1"/>
    <col min="11" max="16" width="10.53125" customWidth="1"/>
    <col min="17" max="18" width="10.46484375" bestFit="1" customWidth="1"/>
    <col min="19" max="21" width="10.796875" bestFit="1" customWidth="1"/>
    <col min="22" max="23" width="9.19921875" customWidth="1"/>
    <col min="24" max="16384" width="9.19921875" hidden="1"/>
  </cols>
  <sheetData>
    <row r="1" spans="1:23" ht="32.25">
      <c r="A1" s="1"/>
      <c r="B1" s="1"/>
      <c r="C1" s="1"/>
      <c r="D1" s="1" t="s">
        <v>0</v>
      </c>
      <c r="E1" s="1"/>
      <c r="F1" s="1"/>
      <c r="G1" s="1"/>
      <c r="H1" s="1"/>
      <c r="I1" s="1"/>
      <c r="J1" s="1"/>
      <c r="K1" s="1"/>
      <c r="L1" s="1"/>
      <c r="M1" s="1"/>
      <c r="N1" s="1"/>
      <c r="O1" s="1"/>
      <c r="P1" s="1"/>
      <c r="Q1" s="1"/>
      <c r="R1" s="1"/>
      <c r="S1" s="1"/>
      <c r="T1" s="1"/>
      <c r="U1" s="1"/>
      <c r="V1" s="1"/>
      <c r="W1" s="1"/>
    </row>
    <row r="2" spans="1:23" ht="13.9">
      <c r="A2" s="2"/>
      <c r="B2" s="2"/>
      <c r="C2" s="2"/>
      <c r="D2" s="2"/>
      <c r="E2" s="2"/>
      <c r="F2" s="3"/>
      <c r="G2" s="3"/>
      <c r="H2" s="2"/>
      <c r="I2" s="2"/>
      <c r="J2" s="2"/>
      <c r="K2" s="2"/>
      <c r="L2" s="2"/>
      <c r="M2" s="2"/>
      <c r="N2" s="2"/>
      <c r="O2" s="3"/>
      <c r="P2" s="3"/>
      <c r="Q2" s="2"/>
      <c r="R2" s="2"/>
      <c r="S2" s="2"/>
      <c r="T2" s="2"/>
      <c r="U2" s="2"/>
      <c r="V2" s="2"/>
      <c r="W2" s="2"/>
    </row>
    <row r="3" spans="1:23" ht="13.15">
      <c r="A3" s="3"/>
      <c r="B3" s="3"/>
      <c r="C3" s="3"/>
      <c r="D3" s="3"/>
      <c r="E3" s="3" t="s">
        <v>1</v>
      </c>
      <c r="F3" s="3"/>
      <c r="G3" s="3"/>
      <c r="H3" s="3"/>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6"/>
      <c r="W3" s="3"/>
    </row>
    <row r="4" spans="1:23">
      <c r="A4" s="7">
        <v>1</v>
      </c>
      <c r="B4" s="3"/>
      <c r="C4" s="3"/>
      <c r="D4" s="3"/>
      <c r="E4" s="3"/>
      <c r="F4" s="3"/>
      <c r="G4" s="3"/>
      <c r="H4" s="3"/>
      <c r="I4" s="3"/>
      <c r="J4" s="3"/>
      <c r="K4" s="3"/>
      <c r="L4" s="3"/>
      <c r="M4" s="3"/>
      <c r="N4" s="3"/>
      <c r="O4" s="3"/>
      <c r="P4" s="3"/>
      <c r="Q4" s="3"/>
      <c r="R4" s="3"/>
      <c r="S4" s="3"/>
      <c r="T4" s="3"/>
      <c r="U4" s="3"/>
      <c r="V4" s="6"/>
      <c r="W4" s="3"/>
    </row>
    <row r="5" spans="1:23" ht="13.15">
      <c r="A5" s="3"/>
      <c r="B5" s="3"/>
      <c r="C5" s="3"/>
      <c r="D5" s="3"/>
      <c r="E5" s="3" t="s">
        <v>2</v>
      </c>
      <c r="F5" s="3"/>
      <c r="G5" s="3"/>
      <c r="H5" s="3"/>
      <c r="I5" s="8">
        <f t="shared" ref="I5:U5" si="1">Calendar.Years</f>
        <v>2012</v>
      </c>
      <c r="J5" s="8">
        <f t="shared" si="1"/>
        <v>2013</v>
      </c>
      <c r="K5" s="8">
        <f t="shared" si="1"/>
        <v>2014</v>
      </c>
      <c r="L5" s="8">
        <f t="shared" si="1"/>
        <v>2015</v>
      </c>
      <c r="M5" s="8">
        <f t="shared" si="1"/>
        <v>2016</v>
      </c>
      <c r="N5" s="8">
        <f t="shared" si="1"/>
        <v>2017</v>
      </c>
      <c r="O5" s="8">
        <f t="shared" si="1"/>
        <v>2018</v>
      </c>
      <c r="P5" s="8">
        <f t="shared" si="1"/>
        <v>2019</v>
      </c>
      <c r="Q5" s="8">
        <f t="shared" si="1"/>
        <v>2020</v>
      </c>
      <c r="R5" s="8">
        <f t="shared" si="1"/>
        <v>2021</v>
      </c>
      <c r="S5" s="8">
        <f t="shared" si="1"/>
        <v>2022</v>
      </c>
      <c r="T5" s="8">
        <f t="shared" si="1"/>
        <v>2023</v>
      </c>
      <c r="U5" s="8">
        <f t="shared" si="1"/>
        <v>2024</v>
      </c>
      <c r="V5" s="6"/>
      <c r="W5" s="3"/>
    </row>
    <row r="6" spans="1:23">
      <c r="A6" s="3"/>
      <c r="B6" s="3"/>
      <c r="C6" s="3"/>
      <c r="D6" s="3"/>
      <c r="E6" s="3" t="s">
        <v>3</v>
      </c>
      <c r="F6" s="3"/>
      <c r="G6" s="3"/>
      <c r="H6" s="3"/>
      <c r="I6" s="3"/>
      <c r="J6" s="3"/>
      <c r="K6" s="7">
        <v>0</v>
      </c>
      <c r="L6" s="7">
        <v>1</v>
      </c>
      <c r="M6" s="7">
        <v>2</v>
      </c>
      <c r="N6" s="7">
        <v>3</v>
      </c>
      <c r="O6" s="7">
        <v>4</v>
      </c>
      <c r="P6" s="7">
        <v>5</v>
      </c>
      <c r="Q6" s="7">
        <v>6</v>
      </c>
      <c r="R6" s="7">
        <v>7</v>
      </c>
      <c r="S6" s="7">
        <v>8</v>
      </c>
      <c r="T6" s="7">
        <v>9</v>
      </c>
      <c r="U6" s="7">
        <v>10</v>
      </c>
      <c r="V6" s="3"/>
      <c r="W6" s="3"/>
    </row>
    <row r="7" spans="1:23">
      <c r="A7" s="3"/>
      <c r="B7" s="3"/>
      <c r="C7" s="3"/>
      <c r="D7" s="3"/>
      <c r="E7" s="3"/>
      <c r="F7" s="3"/>
      <c r="G7" s="3"/>
      <c r="H7" s="3"/>
      <c r="I7" s="3"/>
      <c r="J7" s="3"/>
      <c r="K7" s="3"/>
      <c r="L7" s="3"/>
      <c r="M7" s="3"/>
      <c r="N7" s="3"/>
      <c r="O7" s="3"/>
      <c r="P7" s="3"/>
      <c r="Q7" s="3"/>
      <c r="R7" s="3"/>
      <c r="S7" s="3"/>
      <c r="T7" s="3"/>
      <c r="U7" s="3"/>
      <c r="V7" s="3"/>
      <c r="W7" s="3"/>
    </row>
    <row r="8" spans="1:23" ht="13.9">
      <c r="A8" s="9"/>
      <c r="B8" s="10"/>
      <c r="C8" s="10"/>
      <c r="D8" s="11"/>
      <c r="E8" s="12" t="s">
        <v>4</v>
      </c>
      <c r="F8" s="13"/>
      <c r="G8" s="13"/>
      <c r="H8" s="13"/>
      <c r="I8" s="13"/>
      <c r="J8" s="13"/>
      <c r="K8" s="13"/>
      <c r="L8" s="13"/>
      <c r="M8" s="13"/>
      <c r="N8" s="13"/>
      <c r="O8" s="13"/>
      <c r="P8" s="13"/>
      <c r="Q8" s="13"/>
      <c r="R8" s="13"/>
      <c r="S8" s="13"/>
      <c r="T8" s="13"/>
      <c r="U8" s="13"/>
      <c r="V8" s="13"/>
      <c r="W8" s="13"/>
    </row>
    <row r="9" spans="1:23">
      <c r="A9" s="3"/>
      <c r="B9" s="3"/>
      <c r="C9" s="3"/>
      <c r="D9" s="14"/>
      <c r="E9" s="3"/>
      <c r="F9" s="3"/>
      <c r="G9" s="3"/>
      <c r="H9" s="3"/>
      <c r="I9" s="3"/>
      <c r="J9" s="3"/>
      <c r="K9" s="15"/>
      <c r="L9" s="15"/>
      <c r="M9" s="15"/>
      <c r="N9" s="15"/>
      <c r="O9" s="15"/>
      <c r="P9" s="15"/>
      <c r="Q9" s="15"/>
      <c r="R9" s="15"/>
      <c r="S9" s="15"/>
      <c r="T9" s="3"/>
      <c r="U9" s="3"/>
      <c r="V9" s="6"/>
      <c r="W9" s="3"/>
    </row>
    <row r="10" spans="1:23">
      <c r="A10" s="3"/>
      <c r="B10" s="3"/>
      <c r="C10" s="3"/>
      <c r="D10" s="14"/>
      <c r="E10" s="16" t="s">
        <v>5</v>
      </c>
      <c r="F10" s="3"/>
      <c r="G10" s="3"/>
      <c r="H10" s="3"/>
      <c r="I10" s="3"/>
      <c r="J10" s="3"/>
      <c r="K10" s="3"/>
      <c r="L10" s="3"/>
      <c r="M10" s="15"/>
      <c r="N10" s="15"/>
      <c r="O10" s="15"/>
      <c r="P10" s="15"/>
      <c r="Q10" s="15"/>
      <c r="R10" s="15"/>
      <c r="S10" s="15"/>
      <c r="T10" s="3"/>
      <c r="U10" s="3"/>
      <c r="V10" s="6"/>
      <c r="W10" s="3"/>
    </row>
    <row r="11" spans="1:23" ht="26.25">
      <c r="A11" s="3"/>
      <c r="B11" s="3"/>
      <c r="C11" s="3"/>
      <c r="D11" s="14"/>
      <c r="E11" s="16"/>
      <c r="F11" s="3"/>
      <c r="G11" s="3"/>
      <c r="H11" s="17" t="s">
        <v>6</v>
      </c>
      <c r="I11" s="17" t="s">
        <v>7</v>
      </c>
      <c r="J11" s="3"/>
      <c r="K11" s="15"/>
      <c r="L11" s="18" t="s">
        <v>8</v>
      </c>
      <c r="M11" s="15"/>
      <c r="N11" s="15"/>
      <c r="O11" s="15"/>
      <c r="P11" s="15"/>
      <c r="Q11" s="15"/>
      <c r="R11" s="15"/>
      <c r="S11" s="15"/>
      <c r="T11" s="3"/>
      <c r="U11" s="3"/>
      <c r="V11" s="6"/>
      <c r="W11" s="3"/>
    </row>
    <row r="12" spans="1:23" ht="13.15">
      <c r="A12" s="3"/>
      <c r="B12" s="3"/>
      <c r="C12" s="3"/>
      <c r="D12" s="14"/>
      <c r="E12" s="19" t="s">
        <v>9</v>
      </c>
      <c r="F12" s="3"/>
      <c r="G12" s="3"/>
      <c r="H12" s="3"/>
      <c r="I12" s="3"/>
      <c r="J12" s="3"/>
      <c r="K12" s="3"/>
      <c r="L12" s="3"/>
      <c r="M12" s="15"/>
      <c r="N12" s="15"/>
      <c r="O12" s="15"/>
      <c r="P12" s="15"/>
      <c r="Q12" s="15"/>
      <c r="R12" s="15"/>
      <c r="S12" s="15"/>
      <c r="T12" s="3"/>
      <c r="U12" s="3"/>
      <c r="V12" s="6"/>
      <c r="W12" s="3"/>
    </row>
    <row r="13" spans="1:23">
      <c r="A13" s="7">
        <v>1</v>
      </c>
      <c r="B13" s="3"/>
      <c r="C13" s="3"/>
      <c r="D13" s="14" t="s">
        <v>10</v>
      </c>
      <c r="E13" s="20" t="str">
        <f t="shared" ref="E13:E22" si="2">INDEX(WaSC.List,A13)</f>
        <v>TMS</v>
      </c>
      <c r="F13" s="3"/>
      <c r="G13" s="3"/>
      <c r="H13" s="21" t="s">
        <v>11</v>
      </c>
      <c r="I13" s="22">
        <v>-101.398</v>
      </c>
      <c r="J13" s="15"/>
      <c r="K13" s="15"/>
      <c r="L13" s="23">
        <v>4.96094747375204E-2</v>
      </c>
      <c r="M13" s="23">
        <v>4.2909474737520402E-2</v>
      </c>
      <c r="N13" s="23">
        <v>3.2709474737520401E-2</v>
      </c>
      <c r="O13" s="23">
        <v>2.9209474737520402E-2</v>
      </c>
      <c r="P13" s="23">
        <v>2.8242724910047399E-2</v>
      </c>
      <c r="Q13" s="15"/>
      <c r="R13" s="3"/>
      <c r="S13" s="15"/>
      <c r="T13" s="3"/>
      <c r="U13" s="3"/>
      <c r="V13" s="6"/>
      <c r="W13" s="3"/>
    </row>
    <row r="14" spans="1:23">
      <c r="A14" s="7">
        <v>2</v>
      </c>
      <c r="B14" s="3"/>
      <c r="C14" s="3"/>
      <c r="D14" s="14" t="s">
        <v>10</v>
      </c>
      <c r="E14" s="20" t="str">
        <f t="shared" si="2"/>
        <v>NWT</v>
      </c>
      <c r="F14" s="3"/>
      <c r="G14" s="3"/>
      <c r="H14" s="21" t="s">
        <v>11</v>
      </c>
      <c r="I14" s="22">
        <v>-88.784000000000006</v>
      </c>
      <c r="J14" s="15"/>
      <c r="K14" s="3"/>
      <c r="L14" s="23">
        <v>4.7199999999999999E-2</v>
      </c>
      <c r="M14" s="23">
        <v>4.7199999999999999E-2</v>
      </c>
      <c r="N14" s="23">
        <v>4.7199999999999999E-2</v>
      </c>
      <c r="O14" s="23">
        <v>4.7199999999999999E-2</v>
      </c>
      <c r="P14" s="23">
        <v>4.7199999999999999E-2</v>
      </c>
      <c r="Q14" s="3"/>
      <c r="R14" s="3"/>
      <c r="S14" s="3"/>
      <c r="T14" s="3"/>
      <c r="U14" s="3"/>
      <c r="V14" s="3"/>
      <c r="W14" s="3"/>
    </row>
    <row r="15" spans="1:23">
      <c r="A15" s="7">
        <v>3</v>
      </c>
      <c r="B15" s="3"/>
      <c r="C15" s="3"/>
      <c r="D15" s="14" t="s">
        <v>10</v>
      </c>
      <c r="E15" s="20" t="str">
        <f t="shared" si="2"/>
        <v>SVT</v>
      </c>
      <c r="F15" s="3"/>
      <c r="G15" s="3"/>
      <c r="H15" s="21" t="s">
        <v>11</v>
      </c>
      <c r="I15" s="22">
        <v>-73.147999999999996</v>
      </c>
      <c r="J15" s="15"/>
      <c r="K15" s="3"/>
      <c r="L15" s="23">
        <v>3.424E-2</v>
      </c>
      <c r="M15" s="23">
        <v>3.424E-2</v>
      </c>
      <c r="N15" s="23">
        <v>3.424E-2</v>
      </c>
      <c r="O15" s="23">
        <v>3.424E-2</v>
      </c>
      <c r="P15" s="23">
        <v>3.424E-2</v>
      </c>
      <c r="Q15" s="3"/>
      <c r="R15" s="3"/>
      <c r="S15" s="3"/>
      <c r="T15" s="3"/>
      <c r="U15" s="3"/>
      <c r="V15" s="3"/>
      <c r="W15" s="3"/>
    </row>
    <row r="16" spans="1:23">
      <c r="A16" s="7">
        <v>4</v>
      </c>
      <c r="B16" s="3"/>
      <c r="C16" s="3"/>
      <c r="D16" s="14" t="s">
        <v>10</v>
      </c>
      <c r="E16" s="20" t="str">
        <f t="shared" si="2"/>
        <v>ANH</v>
      </c>
      <c r="F16" s="3"/>
      <c r="G16" s="3"/>
      <c r="H16" s="21" t="s">
        <v>11</v>
      </c>
      <c r="I16" s="22">
        <v>-61.917999999999999</v>
      </c>
      <c r="J16" s="15"/>
      <c r="K16" s="3"/>
      <c r="L16" s="23">
        <v>3.95E-2</v>
      </c>
      <c r="M16" s="23">
        <v>3.95E-2</v>
      </c>
      <c r="N16" s="23">
        <v>3.95E-2</v>
      </c>
      <c r="O16" s="23">
        <v>3.95E-2</v>
      </c>
      <c r="P16" s="23">
        <v>3.95E-2</v>
      </c>
      <c r="Q16" s="3"/>
      <c r="R16" s="3"/>
      <c r="S16" s="3"/>
      <c r="T16" s="3"/>
      <c r="U16" s="3"/>
      <c r="V16" s="3"/>
      <c r="W16" s="3"/>
    </row>
    <row r="17" spans="1:23">
      <c r="A17" s="7">
        <v>5</v>
      </c>
      <c r="B17" s="3"/>
      <c r="C17" s="3"/>
      <c r="D17" s="14" t="s">
        <v>10</v>
      </c>
      <c r="E17" s="20" t="str">
        <f t="shared" si="2"/>
        <v>YKY</v>
      </c>
      <c r="F17" s="3"/>
      <c r="G17" s="3"/>
      <c r="H17" s="21" t="s">
        <v>11</v>
      </c>
      <c r="I17" s="22">
        <v>-47.142000000000003</v>
      </c>
      <c r="J17" s="15"/>
      <c r="K17" s="3"/>
      <c r="L17" s="23">
        <v>2.3599999999999999E-2</v>
      </c>
      <c r="M17" s="23">
        <v>3.0430000000000002E-2</v>
      </c>
      <c r="N17" s="23">
        <v>3.347E-2</v>
      </c>
      <c r="O17" s="23">
        <v>3.6819999999999999E-2</v>
      </c>
      <c r="P17" s="23">
        <v>3.6989999999999995E-2</v>
      </c>
      <c r="Q17" s="3"/>
      <c r="R17" s="3"/>
      <c r="S17" s="3"/>
      <c r="T17" s="3"/>
      <c r="U17" s="3"/>
      <c r="V17" s="3"/>
      <c r="W17" s="3"/>
    </row>
    <row r="18" spans="1:23">
      <c r="A18" s="7">
        <v>6</v>
      </c>
      <c r="B18" s="3"/>
      <c r="C18" s="3"/>
      <c r="D18" s="14" t="s">
        <v>10</v>
      </c>
      <c r="E18" s="20" t="str">
        <f t="shared" si="2"/>
        <v>SRN</v>
      </c>
      <c r="F18" s="3"/>
      <c r="G18" s="3"/>
      <c r="H18" s="21" t="s">
        <v>11</v>
      </c>
      <c r="I18" s="22">
        <v>-31.29</v>
      </c>
      <c r="J18" s="15"/>
      <c r="K18" s="3"/>
      <c r="L18" s="23">
        <v>4.2000000000000003E-2</v>
      </c>
      <c r="M18" s="23">
        <v>4.2000000000000003E-2</v>
      </c>
      <c r="N18" s="23">
        <v>4.2000000000000003E-2</v>
      </c>
      <c r="O18" s="23">
        <v>4.1000000000000002E-2</v>
      </c>
      <c r="P18" s="23">
        <v>4.2999999999999997E-2</v>
      </c>
      <c r="Q18" s="3"/>
      <c r="R18" s="3"/>
      <c r="S18" s="3"/>
      <c r="T18" s="3"/>
      <c r="U18" s="3"/>
      <c r="V18" s="3"/>
      <c r="W18" s="3"/>
    </row>
    <row r="19" spans="1:23">
      <c r="A19" s="7">
        <v>7</v>
      </c>
      <c r="B19" s="3"/>
      <c r="C19" s="3"/>
      <c r="D19" s="14" t="s">
        <v>10</v>
      </c>
      <c r="E19" s="20" t="str">
        <f t="shared" si="2"/>
        <v>NES</v>
      </c>
      <c r="F19" s="3"/>
      <c r="G19" s="3"/>
      <c r="H19" s="21" t="s">
        <v>12</v>
      </c>
      <c r="I19" s="22">
        <v>-46.893999999999998</v>
      </c>
      <c r="J19" s="15"/>
      <c r="K19" s="3"/>
      <c r="L19" s="23">
        <v>4.8000000000000001E-2</v>
      </c>
      <c r="M19" s="23">
        <v>4.8000000000000001E-2</v>
      </c>
      <c r="N19" s="23">
        <v>4.8000000000000001E-2</v>
      </c>
      <c r="O19" s="23">
        <v>4.8000000000000001E-2</v>
      </c>
      <c r="P19" s="23">
        <v>4.8000000000000001E-2</v>
      </c>
      <c r="Q19" s="3"/>
      <c r="R19" s="3"/>
      <c r="S19" s="3"/>
      <c r="T19" s="3"/>
      <c r="U19" s="3"/>
      <c r="V19" s="3"/>
      <c r="W19" s="3"/>
    </row>
    <row r="20" spans="1:23">
      <c r="A20" s="7">
        <v>8</v>
      </c>
      <c r="B20" s="3"/>
      <c r="C20" s="3"/>
      <c r="D20" s="14" t="s">
        <v>10</v>
      </c>
      <c r="E20" s="20" t="str">
        <f t="shared" si="2"/>
        <v>WSH</v>
      </c>
      <c r="F20" s="3"/>
      <c r="G20" s="3"/>
      <c r="H20" s="21" t="s">
        <v>11</v>
      </c>
      <c r="I20" s="22">
        <v>-35.655000000000001</v>
      </c>
      <c r="J20" s="15"/>
      <c r="K20" s="3"/>
      <c r="L20" s="23">
        <v>3.3700000000000001E-2</v>
      </c>
      <c r="M20" s="23">
        <v>3.3700000000000001E-2</v>
      </c>
      <c r="N20" s="23">
        <v>3.3700000000000001E-2</v>
      </c>
      <c r="O20" s="23">
        <v>3.3700000000000001E-2</v>
      </c>
      <c r="P20" s="23">
        <v>3.3700000000000001E-2</v>
      </c>
      <c r="Q20" s="3"/>
      <c r="R20" s="3"/>
      <c r="S20" s="3"/>
      <c r="T20" s="3"/>
      <c r="U20" s="3"/>
      <c r="V20" s="3"/>
      <c r="W20" s="3"/>
    </row>
    <row r="21" spans="1:23">
      <c r="A21" s="7">
        <v>9</v>
      </c>
      <c r="B21" s="3"/>
      <c r="C21" s="3"/>
      <c r="D21" s="14" t="s">
        <v>10</v>
      </c>
      <c r="E21" s="20" t="str">
        <f t="shared" si="2"/>
        <v>WSX</v>
      </c>
      <c r="F21" s="3"/>
      <c r="G21" s="3"/>
      <c r="H21" s="21" t="s">
        <v>11</v>
      </c>
      <c r="I21" s="22">
        <v>-33.337000000000003</v>
      </c>
      <c r="J21" s="15"/>
      <c r="K21" s="3"/>
      <c r="L21" s="23">
        <v>3.6200000000000003E-2</v>
      </c>
      <c r="M21" s="23">
        <v>3.6200000000000003E-2</v>
      </c>
      <c r="N21" s="23">
        <v>3.6200000000000003E-2</v>
      </c>
      <c r="O21" s="23">
        <v>3.6200000000000003E-2</v>
      </c>
      <c r="P21" s="23">
        <v>3.6200000000000003E-2</v>
      </c>
      <c r="Q21" s="3"/>
      <c r="R21" s="3"/>
      <c r="S21" s="3"/>
      <c r="T21" s="3"/>
      <c r="U21" s="3"/>
      <c r="V21" s="3"/>
      <c r="W21" s="3"/>
    </row>
    <row r="22" spans="1:23">
      <c r="A22" s="7">
        <v>10</v>
      </c>
      <c r="B22" s="3"/>
      <c r="C22" s="3"/>
      <c r="D22" s="14" t="s">
        <v>10</v>
      </c>
      <c r="E22" s="20" t="str">
        <f t="shared" si="2"/>
        <v>SWT</v>
      </c>
      <c r="F22" s="3"/>
      <c r="G22" s="3"/>
      <c r="H22" s="21" t="s">
        <v>11</v>
      </c>
      <c r="I22" s="22">
        <v>-19.439</v>
      </c>
      <c r="J22" s="15"/>
      <c r="K22" s="3"/>
      <c r="L22" s="23">
        <v>3.7200000000000004E-2</v>
      </c>
      <c r="M22" s="23">
        <v>3.7200000000000004E-2</v>
      </c>
      <c r="N22" s="23">
        <v>3.7200000000000004E-2</v>
      </c>
      <c r="O22" s="23">
        <v>3.7200000000000004E-2</v>
      </c>
      <c r="P22" s="23">
        <v>3.7200000000000004E-2</v>
      </c>
      <c r="Q22" s="3"/>
      <c r="R22" s="3"/>
      <c r="S22" s="3"/>
      <c r="T22" s="3"/>
      <c r="U22" s="3"/>
      <c r="V22" s="3"/>
      <c r="W22" s="3"/>
    </row>
    <row r="23" spans="1:23">
      <c r="A23" s="3"/>
      <c r="B23" s="3"/>
      <c r="C23" s="3"/>
      <c r="D23" s="3"/>
      <c r="F23" s="3"/>
      <c r="G23" s="3"/>
      <c r="H23" s="6" t="s">
        <v>13</v>
      </c>
      <c r="I23" s="24" t="s">
        <v>14</v>
      </c>
      <c r="J23" s="3"/>
      <c r="K23" s="3"/>
      <c r="L23" s="25"/>
      <c r="M23" s="25"/>
      <c r="N23" s="25"/>
      <c r="O23" s="25"/>
      <c r="P23" s="25"/>
      <c r="Q23" s="3"/>
      <c r="R23" s="3"/>
      <c r="S23" s="3"/>
      <c r="T23" s="3"/>
      <c r="U23" s="3"/>
      <c r="V23" s="6" t="s">
        <v>15</v>
      </c>
      <c r="W23" s="3"/>
    </row>
    <row r="24" spans="1:23" ht="13.15">
      <c r="A24" s="3"/>
      <c r="B24" s="3"/>
      <c r="C24" s="3"/>
      <c r="D24" s="3"/>
      <c r="E24" s="26" t="s">
        <v>16</v>
      </c>
      <c r="F24" s="3"/>
      <c r="G24" s="3"/>
      <c r="H24" s="3"/>
      <c r="I24" s="15"/>
      <c r="J24" s="3"/>
      <c r="K24" s="3"/>
      <c r="L24" s="27"/>
      <c r="M24" s="27"/>
      <c r="N24" s="27"/>
      <c r="O24" s="27"/>
      <c r="P24" s="27"/>
      <c r="Q24" s="3"/>
      <c r="R24" s="3"/>
      <c r="S24" s="3"/>
      <c r="T24" s="3"/>
      <c r="U24" s="3"/>
      <c r="V24" s="3"/>
      <c r="W24" s="3"/>
    </row>
    <row r="25" spans="1:23">
      <c r="A25" s="7">
        <v>1</v>
      </c>
      <c r="B25" s="3"/>
      <c r="C25" s="3"/>
      <c r="D25" s="14" t="s">
        <v>10</v>
      </c>
      <c r="E25" s="20" t="str">
        <f t="shared" ref="E25:E32" si="3">INDEX(WoC.List,A25)</f>
        <v>AFW</v>
      </c>
      <c r="F25" s="3"/>
      <c r="G25" s="3"/>
      <c r="H25" s="21" t="s">
        <v>11</v>
      </c>
      <c r="I25" s="22">
        <v>-27.760999999999999</v>
      </c>
      <c r="J25" s="15"/>
      <c r="K25" s="3"/>
      <c r="L25" s="23">
        <v>0.04</v>
      </c>
      <c r="M25" s="23">
        <v>0.04</v>
      </c>
      <c r="N25" s="23">
        <v>0.04</v>
      </c>
      <c r="O25" s="23">
        <v>0.04</v>
      </c>
      <c r="P25" s="23">
        <v>0.04</v>
      </c>
      <c r="Q25" s="3"/>
      <c r="R25" s="3"/>
      <c r="S25" s="3"/>
      <c r="T25" s="3"/>
      <c r="U25" s="3"/>
      <c r="V25" s="3"/>
      <c r="W25" s="3"/>
    </row>
    <row r="26" spans="1:23">
      <c r="A26" s="7">
        <v>2</v>
      </c>
      <c r="B26" s="3"/>
      <c r="C26" s="3"/>
      <c r="D26" s="14" t="s">
        <v>10</v>
      </c>
      <c r="E26" s="20" t="str">
        <f t="shared" si="3"/>
        <v>SEW</v>
      </c>
      <c r="F26" s="3"/>
      <c r="G26" s="3"/>
      <c r="H26" s="21" t="s">
        <v>11</v>
      </c>
      <c r="I26" s="22">
        <v>-25.777999999999999</v>
      </c>
      <c r="J26" s="15"/>
      <c r="K26" s="3"/>
      <c r="L26" s="23">
        <v>3.2930000000000001E-2</v>
      </c>
      <c r="M26" s="23">
        <v>3.6639999999999999E-2</v>
      </c>
      <c r="N26" s="23">
        <v>3.8060000000000004E-2</v>
      </c>
      <c r="O26" s="23">
        <v>3.916E-2</v>
      </c>
      <c r="P26" s="23">
        <v>4.0480000000000002E-2</v>
      </c>
      <c r="Q26" s="3"/>
      <c r="R26" s="3"/>
      <c r="S26" s="3"/>
      <c r="T26" s="3"/>
      <c r="U26" s="3"/>
      <c r="V26" s="3"/>
      <c r="W26" s="3"/>
    </row>
    <row r="27" spans="1:23">
      <c r="A27" s="7">
        <v>3</v>
      </c>
      <c r="B27" s="3"/>
      <c r="C27" s="3"/>
      <c r="D27" s="14" t="s">
        <v>10</v>
      </c>
      <c r="E27" s="20" t="str">
        <f t="shared" si="3"/>
        <v>BRL</v>
      </c>
      <c r="F27" s="3"/>
      <c r="G27" s="3"/>
      <c r="H27" s="21" t="s">
        <v>11</v>
      </c>
      <c r="I27" s="22">
        <v>-9.3420000000000005</v>
      </c>
      <c r="J27" s="15"/>
      <c r="K27" s="3"/>
      <c r="L27" s="23">
        <v>0.06</v>
      </c>
      <c r="M27" s="23">
        <v>0.06</v>
      </c>
      <c r="N27" s="23">
        <v>0.06</v>
      </c>
      <c r="O27" s="23">
        <v>0.06</v>
      </c>
      <c r="P27" s="23">
        <v>0.06</v>
      </c>
      <c r="Q27" s="3"/>
      <c r="R27" s="3"/>
      <c r="S27" s="3"/>
      <c r="T27" s="3"/>
      <c r="U27" s="3"/>
      <c r="V27" s="3"/>
      <c r="W27" s="3"/>
    </row>
    <row r="28" spans="1:23">
      <c r="A28" s="7">
        <v>4</v>
      </c>
      <c r="B28" s="3"/>
      <c r="C28" s="3"/>
      <c r="D28" s="14" t="s">
        <v>10</v>
      </c>
      <c r="E28" s="20" t="str">
        <f t="shared" si="3"/>
        <v>SSC</v>
      </c>
      <c r="F28" s="3"/>
      <c r="G28" s="3"/>
      <c r="H28" s="21" t="s">
        <v>11</v>
      </c>
      <c r="I28" s="22">
        <v>-10.881</v>
      </c>
      <c r="J28" s="15"/>
      <c r="K28" s="3"/>
      <c r="L28" s="23">
        <v>0.06</v>
      </c>
      <c r="M28" s="23">
        <v>6.0999999999999999E-2</v>
      </c>
      <c r="N28" s="23">
        <v>0.06</v>
      </c>
      <c r="O28" s="23">
        <v>5.7000000000000002E-2</v>
      </c>
      <c r="P28" s="23">
        <v>5.5500000000000001E-2</v>
      </c>
      <c r="Q28" s="3"/>
      <c r="R28" s="3"/>
      <c r="S28" s="3"/>
      <c r="T28" s="3"/>
      <c r="U28" s="3"/>
      <c r="V28" s="3"/>
      <c r="W28" s="3"/>
    </row>
    <row r="29" spans="1:23">
      <c r="A29" s="7">
        <v>5</v>
      </c>
      <c r="B29" s="3"/>
      <c r="C29" s="3"/>
      <c r="D29" s="14" t="s">
        <v>10</v>
      </c>
      <c r="E29" s="20" t="str">
        <f t="shared" si="3"/>
        <v>SES</v>
      </c>
      <c r="F29" s="3"/>
      <c r="G29" s="3"/>
      <c r="H29" s="21" t="s">
        <v>11</v>
      </c>
      <c r="I29" s="22">
        <v>-6.6829999999999998</v>
      </c>
      <c r="J29" s="15"/>
      <c r="K29" s="3"/>
      <c r="L29" s="23">
        <v>7.5632500000000005E-2</v>
      </c>
      <c r="M29" s="23">
        <v>7.2815000000000005E-2</v>
      </c>
      <c r="N29" s="23">
        <v>7.4000099999999999E-2</v>
      </c>
      <c r="O29" s="23">
        <v>7.7015E-2</v>
      </c>
      <c r="P29" s="23">
        <v>7.7649999999999997E-2</v>
      </c>
      <c r="Q29" s="3"/>
      <c r="R29" s="3"/>
      <c r="S29" s="3"/>
      <c r="T29" s="3"/>
      <c r="U29" s="3"/>
      <c r="V29" s="3"/>
      <c r="W29" s="3"/>
    </row>
    <row r="30" spans="1:23">
      <c r="A30" s="7">
        <v>6</v>
      </c>
      <c r="B30" s="3"/>
      <c r="C30" s="3"/>
      <c r="D30" s="14" t="s">
        <v>10</v>
      </c>
      <c r="E30" s="20" t="str">
        <f t="shared" si="3"/>
        <v>PRT</v>
      </c>
      <c r="F30" s="3"/>
      <c r="G30" s="3"/>
      <c r="H30" s="21" t="s">
        <v>11</v>
      </c>
      <c r="I30" s="22">
        <v>-2.58</v>
      </c>
      <c r="J30" s="15"/>
      <c r="K30" s="3"/>
      <c r="L30" s="23">
        <v>3.7999999999999999E-2</v>
      </c>
      <c r="M30" s="23">
        <v>3.7999999999999999E-2</v>
      </c>
      <c r="N30" s="23">
        <v>3.7999999999999999E-2</v>
      </c>
      <c r="O30" s="23">
        <v>3.7999999999999999E-2</v>
      </c>
      <c r="P30" s="23">
        <v>3.7999999999999999E-2</v>
      </c>
      <c r="Q30" s="3"/>
      <c r="R30" s="3"/>
      <c r="S30" s="3"/>
      <c r="T30" s="3"/>
      <c r="U30" s="3"/>
      <c r="V30" s="3"/>
      <c r="W30" s="3"/>
    </row>
    <row r="31" spans="1:23">
      <c r="A31" s="7">
        <v>7</v>
      </c>
      <c r="B31" s="3"/>
      <c r="C31" s="3"/>
      <c r="D31" s="14" t="s">
        <v>10</v>
      </c>
      <c r="E31" s="20" t="str">
        <f t="shared" si="3"/>
        <v>DVW</v>
      </c>
      <c r="F31" s="3"/>
      <c r="G31" s="3"/>
      <c r="H31" s="21" t="s">
        <v>11</v>
      </c>
      <c r="I31" s="22">
        <v>-2.2919999999999998</v>
      </c>
      <c r="J31" s="15"/>
      <c r="K31" s="3"/>
      <c r="L31" s="23">
        <v>6.0999999999999999E-2</v>
      </c>
      <c r="M31" s="23">
        <v>6.0999999999999999E-2</v>
      </c>
      <c r="N31" s="23">
        <v>6.0999999999999999E-2</v>
      </c>
      <c r="O31" s="23">
        <v>6.0999999999999999E-2</v>
      </c>
      <c r="P31" s="23">
        <v>6.0999999999999999E-2</v>
      </c>
      <c r="Q31" s="3"/>
      <c r="R31" s="3"/>
      <c r="S31" s="3"/>
      <c r="T31" s="3"/>
      <c r="U31" s="3"/>
      <c r="V31" s="3"/>
      <c r="W31" s="3"/>
    </row>
    <row r="32" spans="1:23">
      <c r="A32" s="7">
        <v>8</v>
      </c>
      <c r="B32" s="3"/>
      <c r="C32" s="3"/>
      <c r="D32" s="14" t="s">
        <v>10</v>
      </c>
      <c r="E32" s="20" t="str">
        <f t="shared" si="3"/>
        <v>SBW</v>
      </c>
      <c r="F32" s="3"/>
      <c r="G32" s="3"/>
      <c r="H32" s="21" t="s">
        <v>11</v>
      </c>
      <c r="I32" s="22">
        <v>-3.0289999999999999</v>
      </c>
      <c r="J32" s="15"/>
      <c r="K32" s="3"/>
      <c r="L32" s="23">
        <v>0.04</v>
      </c>
      <c r="M32" s="23">
        <v>0.04</v>
      </c>
      <c r="N32" s="23">
        <v>0.04</v>
      </c>
      <c r="O32" s="23">
        <v>0.04</v>
      </c>
      <c r="P32" s="23">
        <v>0.04</v>
      </c>
      <c r="Q32" s="3"/>
      <c r="R32" s="3"/>
      <c r="S32" s="3"/>
      <c r="T32" s="3"/>
      <c r="U32" s="3"/>
      <c r="V32" s="3"/>
      <c r="W32" s="3"/>
    </row>
    <row r="33" spans="1:23">
      <c r="A33" s="3"/>
      <c r="B33" s="3"/>
      <c r="C33" s="3"/>
      <c r="D33" s="3"/>
      <c r="F33" s="3"/>
      <c r="G33" s="3"/>
      <c r="H33" s="6" t="s">
        <v>17</v>
      </c>
      <c r="I33" s="24" t="s">
        <v>18</v>
      </c>
      <c r="J33" s="3"/>
      <c r="K33" s="3"/>
      <c r="L33" s="28"/>
      <c r="M33" s="28"/>
      <c r="N33" s="28"/>
      <c r="O33" s="28"/>
      <c r="P33" s="28"/>
      <c r="Q33" s="3"/>
      <c r="R33" s="3"/>
      <c r="S33" s="3"/>
      <c r="T33" s="3"/>
      <c r="U33" s="3"/>
      <c r="V33" s="6" t="s">
        <v>19</v>
      </c>
      <c r="W33" s="3"/>
    </row>
    <row r="34" spans="1:23">
      <c r="A34" s="3"/>
      <c r="B34" s="3"/>
      <c r="C34" s="3"/>
      <c r="D34" s="3"/>
      <c r="F34" s="3"/>
      <c r="G34" s="3"/>
      <c r="H34" s="3"/>
      <c r="I34" s="15"/>
      <c r="J34" s="3"/>
      <c r="K34" s="3"/>
      <c r="L34" s="27"/>
      <c r="M34" s="27"/>
      <c r="N34" s="27"/>
      <c r="O34" s="27"/>
      <c r="P34" s="27"/>
      <c r="Q34" s="3"/>
      <c r="R34" s="3"/>
      <c r="S34" s="3"/>
      <c r="T34" s="3"/>
      <c r="U34" s="3"/>
      <c r="V34" s="3"/>
      <c r="W34" s="3"/>
    </row>
    <row r="35" spans="1:23" ht="13.9">
      <c r="A35" s="9"/>
      <c r="B35" s="10"/>
      <c r="C35" s="10"/>
      <c r="D35" s="11"/>
      <c r="E35" s="12" t="s">
        <v>20</v>
      </c>
      <c r="F35" s="13"/>
      <c r="G35" s="13"/>
      <c r="H35" s="13"/>
      <c r="I35" s="29"/>
      <c r="J35" s="13"/>
      <c r="K35" s="13"/>
      <c r="L35" s="13"/>
      <c r="M35" s="13"/>
      <c r="N35" s="13"/>
      <c r="O35" s="13"/>
      <c r="P35" s="13"/>
      <c r="Q35" s="13"/>
      <c r="R35" s="13"/>
      <c r="S35" s="13"/>
      <c r="T35" s="13"/>
      <c r="U35" s="13"/>
      <c r="V35" s="13"/>
      <c r="W35" s="13"/>
    </row>
    <row r="36" spans="1:23">
      <c r="A36" s="3"/>
      <c r="B36" s="3"/>
      <c r="C36" s="3"/>
      <c r="D36" s="14"/>
      <c r="E36" s="3"/>
      <c r="F36" s="3"/>
      <c r="G36" s="3"/>
      <c r="H36" s="3"/>
      <c r="I36" s="15"/>
      <c r="J36" s="3"/>
      <c r="K36" s="15"/>
      <c r="L36" s="28"/>
      <c r="M36" s="28"/>
      <c r="N36" s="28"/>
      <c r="O36" s="28"/>
      <c r="P36" s="28"/>
      <c r="Q36" s="15"/>
      <c r="R36" s="15"/>
      <c r="S36" s="15"/>
      <c r="T36" s="3"/>
      <c r="U36" s="3"/>
      <c r="V36" s="6"/>
      <c r="W36" s="3"/>
    </row>
    <row r="37" spans="1:23">
      <c r="A37" s="3"/>
      <c r="B37" s="3"/>
      <c r="C37" s="3"/>
      <c r="D37" s="14"/>
      <c r="E37" s="16" t="s">
        <v>5</v>
      </c>
      <c r="F37" s="3"/>
      <c r="G37" s="3"/>
      <c r="H37" s="3"/>
      <c r="I37" s="15"/>
      <c r="J37" s="3"/>
      <c r="K37" s="3"/>
      <c r="L37" s="3"/>
      <c r="M37" s="28"/>
      <c r="N37" s="28"/>
      <c r="O37" s="28"/>
      <c r="P37" s="28"/>
      <c r="Q37" s="15"/>
      <c r="R37" s="15"/>
      <c r="S37" s="15"/>
      <c r="T37" s="3"/>
      <c r="U37" s="3"/>
      <c r="V37" s="6"/>
      <c r="W37" s="3"/>
    </row>
    <row r="38" spans="1:23" ht="26.25">
      <c r="A38" s="3"/>
      <c r="B38" s="3"/>
      <c r="C38" s="3"/>
      <c r="D38" s="14"/>
      <c r="E38" s="16"/>
      <c r="F38" s="3"/>
      <c r="G38" s="3"/>
      <c r="H38" s="14"/>
      <c r="I38" s="30" t="s">
        <v>7</v>
      </c>
      <c r="J38" s="3"/>
      <c r="K38" s="15"/>
      <c r="L38" s="18" t="s">
        <v>8</v>
      </c>
      <c r="M38" s="28"/>
      <c r="N38" s="28"/>
      <c r="O38" s="28"/>
      <c r="P38" s="28"/>
      <c r="Q38" s="15"/>
      <c r="R38" s="15"/>
      <c r="S38" s="15"/>
      <c r="T38" s="3"/>
      <c r="U38" s="3"/>
      <c r="V38" s="6"/>
      <c r="W38" s="3"/>
    </row>
    <row r="39" spans="1:23" ht="13.15">
      <c r="A39" s="3"/>
      <c r="B39" s="65"/>
      <c r="C39" s="65"/>
      <c r="D39" s="66"/>
      <c r="E39" s="19" t="s">
        <v>9</v>
      </c>
      <c r="F39" s="3"/>
      <c r="G39" s="3"/>
      <c r="H39" s="3"/>
      <c r="I39" s="15"/>
      <c r="J39" s="3"/>
      <c r="K39" s="3"/>
      <c r="L39" s="15"/>
      <c r="M39" s="28"/>
      <c r="N39" s="28"/>
      <c r="O39" s="28"/>
      <c r="P39" s="28"/>
      <c r="Q39" s="15"/>
      <c r="R39" s="15"/>
      <c r="S39" s="15"/>
      <c r="T39" s="3"/>
      <c r="U39" s="3"/>
      <c r="V39" s="6"/>
      <c r="W39" s="3"/>
    </row>
    <row r="40" spans="1:23" ht="13.15">
      <c r="A40" s="7">
        <v>1</v>
      </c>
      <c r="B40" s="65"/>
      <c r="C40" s="65"/>
      <c r="D40" s="66" t="s">
        <v>10</v>
      </c>
      <c r="E40" s="20" t="str">
        <f t="shared" ref="E40:E49" si="4">INDEX(WaSC.List,A40)</f>
        <v>TMS</v>
      </c>
      <c r="F40" s="3"/>
      <c r="G40" s="3"/>
      <c r="H40" s="3" t="str">
        <f t="shared" ref="H40:H49" si="5">H13</f>
        <v>Reducing balance</v>
      </c>
      <c r="I40" s="22">
        <v>-206.001</v>
      </c>
      <c r="J40" s="15"/>
      <c r="K40" s="15"/>
      <c r="L40" s="67">
        <v>5.2864905441671599E-2</v>
      </c>
      <c r="M40" s="67">
        <v>5.04615330961894E-2</v>
      </c>
      <c r="N40" s="67">
        <v>4.8610161787031897E-2</v>
      </c>
      <c r="O40" s="67">
        <v>4.9312522301406397E-2</v>
      </c>
      <c r="P40" s="67">
        <v>5.3523705388613001E-2</v>
      </c>
      <c r="Q40" s="31"/>
      <c r="R40" s="31"/>
      <c r="S40" s="31"/>
      <c r="T40" s="32"/>
      <c r="U40" s="32"/>
      <c r="V40" s="6"/>
      <c r="W40" s="3"/>
    </row>
    <row r="41" spans="1:23">
      <c r="A41" s="7">
        <v>2</v>
      </c>
      <c r="B41" s="3"/>
      <c r="C41" s="3"/>
      <c r="D41" s="14" t="s">
        <v>10</v>
      </c>
      <c r="E41" s="20" t="str">
        <f t="shared" si="4"/>
        <v>NWT</v>
      </c>
      <c r="F41" s="3"/>
      <c r="G41" s="3"/>
      <c r="H41" s="3" t="str">
        <f t="shared" si="5"/>
        <v>Reducing balance</v>
      </c>
      <c r="I41" s="22">
        <v>-143.982</v>
      </c>
      <c r="J41" s="15"/>
      <c r="K41" s="15"/>
      <c r="L41" s="23">
        <v>3.8900000000000004E-2</v>
      </c>
      <c r="M41" s="23">
        <v>3.8900000000000004E-2</v>
      </c>
      <c r="N41" s="23">
        <v>3.8900000000000004E-2</v>
      </c>
      <c r="O41" s="23">
        <v>3.8900000000000004E-2</v>
      </c>
      <c r="P41" s="23">
        <v>3.8900000000000004E-2</v>
      </c>
      <c r="Q41" s="15"/>
      <c r="R41" s="15"/>
      <c r="S41" s="15"/>
      <c r="T41" s="3"/>
      <c r="U41" s="3"/>
      <c r="V41" s="6"/>
      <c r="W41" s="3"/>
    </row>
    <row r="42" spans="1:23">
      <c r="A42" s="7">
        <v>3</v>
      </c>
      <c r="B42" s="3"/>
      <c r="C42" s="3"/>
      <c r="D42" s="14" t="s">
        <v>10</v>
      </c>
      <c r="E42" s="20" t="str">
        <f t="shared" si="4"/>
        <v>SVT</v>
      </c>
      <c r="F42" s="3"/>
      <c r="G42" s="3"/>
      <c r="H42" s="3" t="str">
        <f t="shared" si="5"/>
        <v>Reducing balance</v>
      </c>
      <c r="I42" s="22">
        <v>-89.882000000000005</v>
      </c>
      <c r="J42" s="15"/>
      <c r="K42" s="15"/>
      <c r="L42" s="23">
        <v>5.0199999999999995E-2</v>
      </c>
      <c r="M42" s="23">
        <v>5.0199999999999995E-2</v>
      </c>
      <c r="N42" s="23">
        <v>5.0199999999999995E-2</v>
      </c>
      <c r="O42" s="23">
        <v>5.0199999999999995E-2</v>
      </c>
      <c r="P42" s="23">
        <v>5.0199999999999995E-2</v>
      </c>
      <c r="Q42" s="15"/>
      <c r="R42" s="15"/>
      <c r="S42" s="15"/>
      <c r="T42" s="3"/>
      <c r="U42" s="3"/>
      <c r="V42" s="6"/>
      <c r="W42" s="3"/>
    </row>
    <row r="43" spans="1:23">
      <c r="A43" s="7">
        <v>4</v>
      </c>
      <c r="B43" s="3"/>
      <c r="C43" s="3"/>
      <c r="D43" s="14" t="s">
        <v>10</v>
      </c>
      <c r="E43" s="20" t="str">
        <f t="shared" si="4"/>
        <v>ANH</v>
      </c>
      <c r="F43" s="3"/>
      <c r="G43" s="3"/>
      <c r="H43" s="3" t="str">
        <f t="shared" si="5"/>
        <v>Reducing balance</v>
      </c>
      <c r="I43" s="22">
        <v>-79.061000000000007</v>
      </c>
      <c r="J43" s="15"/>
      <c r="K43" s="15"/>
      <c r="L43" s="23">
        <v>3.85E-2</v>
      </c>
      <c r="M43" s="23">
        <v>3.85E-2</v>
      </c>
      <c r="N43" s="23">
        <v>3.85E-2</v>
      </c>
      <c r="O43" s="23">
        <v>3.85E-2</v>
      </c>
      <c r="P43" s="23">
        <v>3.85E-2</v>
      </c>
      <c r="Q43" s="15"/>
      <c r="R43" s="15"/>
      <c r="S43" s="15"/>
      <c r="T43" s="3"/>
      <c r="U43" s="3"/>
      <c r="V43" s="6"/>
      <c r="W43" s="3"/>
    </row>
    <row r="44" spans="1:23">
      <c r="A44" s="7">
        <v>5</v>
      </c>
      <c r="B44" s="3"/>
      <c r="C44" s="3"/>
      <c r="D44" s="14" t="s">
        <v>10</v>
      </c>
      <c r="E44" s="20" t="str">
        <f t="shared" si="4"/>
        <v>YKY</v>
      </c>
      <c r="F44" s="3"/>
      <c r="G44" s="3"/>
      <c r="H44" s="3" t="str">
        <f t="shared" si="5"/>
        <v>Reducing balance</v>
      </c>
      <c r="I44" s="22">
        <v>-75.197999999999993</v>
      </c>
      <c r="J44" s="15"/>
      <c r="K44" s="15"/>
      <c r="L44" s="23">
        <v>4.5370000000000001E-2</v>
      </c>
      <c r="M44" s="23">
        <v>4.8669999999999998E-2</v>
      </c>
      <c r="N44" s="23">
        <v>4.5890000000000007E-2</v>
      </c>
      <c r="O44" s="23">
        <v>3.9239999999999997E-2</v>
      </c>
      <c r="P44" s="23">
        <v>2.2789999999999998E-2</v>
      </c>
      <c r="Q44" s="15"/>
      <c r="R44" s="15"/>
      <c r="S44" s="15"/>
      <c r="T44" s="3"/>
      <c r="U44" s="3"/>
      <c r="V44" s="6"/>
      <c r="W44" s="3"/>
    </row>
    <row r="45" spans="1:23">
      <c r="A45" s="7">
        <v>6</v>
      </c>
      <c r="B45" s="3"/>
      <c r="C45" s="3"/>
      <c r="D45" s="14" t="s">
        <v>10</v>
      </c>
      <c r="E45" s="20" t="str">
        <f t="shared" si="4"/>
        <v>SRN</v>
      </c>
      <c r="F45" s="3"/>
      <c r="G45" s="3"/>
      <c r="H45" s="3" t="str">
        <f t="shared" si="5"/>
        <v>Reducing balance</v>
      </c>
      <c r="I45" s="22">
        <v>-84.12</v>
      </c>
      <c r="J45" s="15"/>
      <c r="K45" s="15"/>
      <c r="L45" s="23">
        <v>5.7500000000000002E-2</v>
      </c>
      <c r="M45" s="23">
        <v>5.7000000000000002E-2</v>
      </c>
      <c r="N45" s="23">
        <v>5.8000000000000003E-2</v>
      </c>
      <c r="O45" s="23">
        <v>5.94999999999999E-2</v>
      </c>
      <c r="P45" s="23">
        <v>6.0049999999999999E-2</v>
      </c>
      <c r="Q45" s="15"/>
      <c r="R45" s="15"/>
      <c r="S45" s="15"/>
      <c r="T45" s="3"/>
      <c r="U45" s="3"/>
      <c r="V45" s="6"/>
      <c r="W45" s="3"/>
    </row>
    <row r="46" spans="1:23">
      <c r="A46" s="7">
        <v>7</v>
      </c>
      <c r="B46" s="3"/>
      <c r="C46" s="3"/>
      <c r="D46" s="14" t="s">
        <v>10</v>
      </c>
      <c r="E46" s="20" t="str">
        <f t="shared" si="4"/>
        <v>NES</v>
      </c>
      <c r="F46" s="3"/>
      <c r="G46" s="3"/>
      <c r="H46" s="3" t="str">
        <f t="shared" si="5"/>
        <v>Straight line</v>
      </c>
      <c r="I46" s="22">
        <v>-34.179000000000002</v>
      </c>
      <c r="J46" s="15"/>
      <c r="K46" s="15"/>
      <c r="L46" s="23">
        <v>4.3799999999999999E-2</v>
      </c>
      <c r="M46" s="23">
        <v>4.3799999999999999E-2</v>
      </c>
      <c r="N46" s="23">
        <v>4.3799999999999999E-2</v>
      </c>
      <c r="O46" s="23">
        <v>4.3799999999999999E-2</v>
      </c>
      <c r="P46" s="23">
        <v>4.3799999999999999E-2</v>
      </c>
      <c r="Q46" s="6"/>
      <c r="R46" s="15"/>
      <c r="S46" s="15"/>
      <c r="T46" s="3"/>
      <c r="U46" s="3"/>
      <c r="V46" s="6"/>
      <c r="W46" s="3"/>
    </row>
    <row r="47" spans="1:23">
      <c r="A47" s="7">
        <v>8</v>
      </c>
      <c r="B47" s="3"/>
      <c r="C47" s="3"/>
      <c r="D47" s="14" t="s">
        <v>10</v>
      </c>
      <c r="E47" s="20" t="str">
        <f t="shared" si="4"/>
        <v>WSH</v>
      </c>
      <c r="F47" s="3"/>
      <c r="G47" s="3"/>
      <c r="H47" s="3" t="str">
        <f t="shared" si="5"/>
        <v>Reducing balance</v>
      </c>
      <c r="I47" s="22">
        <v>-37.707999999999998</v>
      </c>
      <c r="J47" s="15"/>
      <c r="K47" s="3"/>
      <c r="L47" s="23">
        <v>2.2599999999999999E-2</v>
      </c>
      <c r="M47" s="23">
        <v>2.2599999999999999E-2</v>
      </c>
      <c r="N47" s="23">
        <v>2.2599999999999999E-2</v>
      </c>
      <c r="O47" s="23">
        <v>2.2599999999999999E-2</v>
      </c>
      <c r="P47" s="23">
        <v>2.2599999999999999E-2</v>
      </c>
      <c r="Q47" s="3"/>
      <c r="R47" s="15"/>
      <c r="S47" s="3"/>
      <c r="T47" s="3"/>
      <c r="U47" s="3"/>
      <c r="V47" s="3"/>
      <c r="W47" s="3"/>
    </row>
    <row r="48" spans="1:23">
      <c r="A48" s="7">
        <v>9</v>
      </c>
      <c r="B48" s="3"/>
      <c r="C48" s="3"/>
      <c r="D48" s="14" t="s">
        <v>10</v>
      </c>
      <c r="E48" s="20" t="str">
        <f t="shared" si="4"/>
        <v>WSX</v>
      </c>
      <c r="F48" s="3"/>
      <c r="G48" s="3"/>
      <c r="H48" s="3" t="str">
        <f t="shared" si="5"/>
        <v>Reducing balance</v>
      </c>
      <c r="I48" s="22">
        <v>-35.593000000000004</v>
      </c>
      <c r="J48" s="15"/>
      <c r="K48" s="3"/>
      <c r="L48" s="23">
        <v>4.4800000000000006E-2</v>
      </c>
      <c r="M48" s="23">
        <v>4.4800000000000006E-2</v>
      </c>
      <c r="N48" s="23">
        <v>4.4800000000000006E-2</v>
      </c>
      <c r="O48" s="23">
        <v>4.4800000000000006E-2</v>
      </c>
      <c r="P48" s="23">
        <v>4.4800000000000006E-2</v>
      </c>
      <c r="Q48" s="3"/>
      <c r="R48" s="15"/>
      <c r="S48" s="3"/>
      <c r="T48" s="3"/>
      <c r="U48" s="3"/>
      <c r="V48" s="3"/>
      <c r="W48" s="3"/>
    </row>
    <row r="49" spans="1:23">
      <c r="A49" s="7">
        <v>10</v>
      </c>
      <c r="B49" s="3"/>
      <c r="C49" s="3"/>
      <c r="D49" s="14" t="s">
        <v>10</v>
      </c>
      <c r="E49" s="20" t="str">
        <f t="shared" si="4"/>
        <v>SWT</v>
      </c>
      <c r="F49" s="3"/>
      <c r="G49" s="3"/>
      <c r="H49" s="3" t="str">
        <f t="shared" si="5"/>
        <v>Reducing balance</v>
      </c>
      <c r="I49" s="22">
        <v>-25.053000000000001</v>
      </c>
      <c r="J49" s="15"/>
      <c r="K49" s="3"/>
      <c r="L49" s="23">
        <v>4.7100000000000003E-2</v>
      </c>
      <c r="M49" s="23">
        <v>4.7100000000000003E-2</v>
      </c>
      <c r="N49" s="23">
        <v>4.7100000000000003E-2</v>
      </c>
      <c r="O49" s="23">
        <v>4.7100000000000003E-2</v>
      </c>
      <c r="P49" s="23">
        <v>4.7100000000000003E-2</v>
      </c>
      <c r="Q49" s="3"/>
      <c r="R49" s="15"/>
      <c r="S49" s="3"/>
      <c r="T49" s="3"/>
      <c r="U49" s="3"/>
      <c r="V49" s="3"/>
      <c r="W49" s="3"/>
    </row>
    <row r="50" spans="1:23">
      <c r="A50" s="3"/>
      <c r="B50" s="3"/>
      <c r="C50" s="3"/>
      <c r="D50" s="3"/>
      <c r="F50" s="3"/>
      <c r="G50" s="3"/>
      <c r="H50" s="6"/>
      <c r="I50" s="6" t="s">
        <v>21</v>
      </c>
      <c r="J50" s="3"/>
      <c r="K50" s="3"/>
      <c r="Q50" s="3"/>
      <c r="R50" s="15"/>
      <c r="S50" s="3"/>
      <c r="T50" s="3"/>
      <c r="U50" s="3"/>
      <c r="V50" s="6" t="s">
        <v>22</v>
      </c>
      <c r="W50" s="3"/>
    </row>
    <row r="51" spans="1:23" ht="13.15" thickBot="1">
      <c r="A51" s="3"/>
      <c r="B51" s="3"/>
      <c r="C51" s="3"/>
      <c r="D51" s="3"/>
      <c r="F51" s="3"/>
      <c r="G51" s="3"/>
      <c r="H51" s="3"/>
      <c r="I51" s="3"/>
      <c r="J51" s="3"/>
      <c r="K51" s="3"/>
      <c r="Q51" s="6"/>
      <c r="R51" s="3"/>
      <c r="S51" s="3"/>
      <c r="T51" s="3"/>
      <c r="U51" s="3"/>
      <c r="V51" s="3"/>
      <c r="W51" s="3"/>
    </row>
    <row r="52" spans="1:23" ht="13.5" thickBot="1">
      <c r="A52" s="33" t="s">
        <v>23</v>
      </c>
      <c r="B52" s="34"/>
      <c r="C52" s="34"/>
      <c r="D52" s="34"/>
      <c r="E52" s="34"/>
      <c r="F52" s="34"/>
      <c r="G52" s="34"/>
      <c r="H52" s="34"/>
      <c r="I52" s="34"/>
      <c r="J52" s="34"/>
      <c r="K52" s="34"/>
      <c r="L52" s="34"/>
      <c r="M52" s="34"/>
      <c r="N52" s="34"/>
      <c r="O52" s="34"/>
      <c r="P52" s="34"/>
      <c r="Q52" s="34"/>
      <c r="R52" s="34"/>
      <c r="S52" s="34"/>
      <c r="T52" s="34"/>
      <c r="U52" s="34"/>
      <c r="V52" s="34"/>
      <c r="W52" s="34"/>
    </row>
    <row r="53" spans="1:2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79"/>
  <sheetViews>
    <sheetView showGridLines="0" tabSelected="1" zoomScale="75" zoomScaleNormal="75"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12.75" zeroHeight="1"/>
  <cols>
    <col min="1" max="2" width="3.46484375" customWidth="1"/>
    <col min="3" max="3" width="9.19921875" customWidth="1"/>
    <col min="4" max="4" width="5.19921875" customWidth="1"/>
    <col min="5" max="5" width="15.53125" customWidth="1"/>
    <col min="6" max="6" width="15.46484375" bestFit="1" customWidth="1"/>
    <col min="7" max="8" width="2.73046875" customWidth="1"/>
    <col min="9" max="15" width="10" bestFit="1" customWidth="1"/>
    <col min="16" max="17" width="10.46484375" bestFit="1" customWidth="1"/>
    <col min="18" max="20" width="9.19921875" customWidth="1"/>
    <col min="21" max="16384" width="9.19921875" hidden="1"/>
  </cols>
  <sheetData>
    <row r="1" spans="1:20" ht="32.25">
      <c r="A1" s="1"/>
      <c r="B1" s="1"/>
      <c r="C1" s="1"/>
      <c r="D1" s="1" t="s">
        <v>24</v>
      </c>
      <c r="E1" s="1"/>
      <c r="F1" s="1"/>
      <c r="G1" s="1"/>
      <c r="H1" s="1"/>
      <c r="I1" s="1"/>
      <c r="J1" s="1"/>
      <c r="K1" s="1"/>
      <c r="L1" s="1"/>
      <c r="M1" s="1"/>
      <c r="N1" s="1"/>
      <c r="O1" s="1"/>
      <c r="P1" s="1"/>
      <c r="Q1" s="1"/>
      <c r="R1" s="1"/>
      <c r="S1" s="1"/>
      <c r="T1" s="1"/>
    </row>
    <row r="2" spans="1:20" ht="13.9">
      <c r="A2" s="2"/>
      <c r="B2" s="2"/>
      <c r="C2" s="2"/>
      <c r="D2" s="2"/>
      <c r="E2" s="2"/>
      <c r="F2" s="3"/>
      <c r="G2" s="3"/>
      <c r="H2" s="2"/>
      <c r="I2" s="2"/>
      <c r="J2" s="2"/>
      <c r="K2" s="2"/>
      <c r="L2" s="2"/>
      <c r="M2" s="2"/>
      <c r="N2" s="2"/>
      <c r="O2" s="3"/>
      <c r="P2" s="3"/>
      <c r="Q2" s="2"/>
      <c r="R2" s="2"/>
      <c r="S2" s="2"/>
      <c r="T2" s="2"/>
    </row>
    <row r="3" spans="1:20" ht="13.15">
      <c r="A3" s="3"/>
      <c r="B3" s="3"/>
      <c r="C3" s="3"/>
      <c r="D3" s="3"/>
      <c r="E3" s="3" t="s">
        <v>1</v>
      </c>
      <c r="F3" s="3"/>
      <c r="G3" s="3"/>
      <c r="H3" s="3"/>
      <c r="I3" s="4" t="str">
        <f t="shared" ref="I3:Q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35"/>
      <c r="S3" s="3"/>
      <c r="T3" s="3"/>
    </row>
    <row r="4" spans="1:20">
      <c r="A4" s="7">
        <v>1</v>
      </c>
      <c r="B4" s="3"/>
      <c r="C4" s="3"/>
      <c r="D4" s="3"/>
      <c r="E4" s="3"/>
      <c r="F4" s="3"/>
      <c r="G4" s="3"/>
      <c r="H4" s="3"/>
      <c r="I4" s="3"/>
      <c r="J4" s="3"/>
      <c r="K4" s="3"/>
      <c r="L4" s="3"/>
      <c r="M4" s="3"/>
      <c r="N4" s="3"/>
      <c r="O4" s="3"/>
      <c r="P4" s="3"/>
      <c r="Q4" s="3"/>
      <c r="R4" s="3"/>
      <c r="S4" s="3"/>
      <c r="T4" s="3"/>
    </row>
    <row r="5" spans="1:20" ht="13.15">
      <c r="A5" s="3"/>
      <c r="B5" s="3"/>
      <c r="C5" s="3"/>
      <c r="D5" s="3"/>
      <c r="E5" s="3" t="s">
        <v>2</v>
      </c>
      <c r="F5" s="3"/>
      <c r="G5" s="3"/>
      <c r="H5" s="3"/>
      <c r="I5" s="8">
        <f t="shared" ref="I5:Q5" si="1">Calendar.Years</f>
        <v>2012</v>
      </c>
      <c r="J5" s="8">
        <f t="shared" si="1"/>
        <v>2013</v>
      </c>
      <c r="K5" s="8">
        <f t="shared" si="1"/>
        <v>2014</v>
      </c>
      <c r="L5" s="8">
        <f t="shared" si="1"/>
        <v>2015</v>
      </c>
      <c r="M5" s="8">
        <f t="shared" si="1"/>
        <v>2016</v>
      </c>
      <c r="N5" s="8">
        <f t="shared" si="1"/>
        <v>2017</v>
      </c>
      <c r="O5" s="8">
        <f t="shared" si="1"/>
        <v>2018</v>
      </c>
      <c r="P5" s="8">
        <f t="shared" si="1"/>
        <v>2019</v>
      </c>
      <c r="Q5" s="8">
        <f t="shared" si="1"/>
        <v>2020</v>
      </c>
      <c r="R5" s="8"/>
      <c r="S5" s="8"/>
      <c r="T5" s="3"/>
    </row>
    <row r="6" spans="1:20" ht="13.15">
      <c r="A6" s="3"/>
      <c r="B6" s="3"/>
      <c r="C6" s="3"/>
      <c r="D6" s="3"/>
      <c r="E6" s="3" t="s">
        <v>3</v>
      </c>
      <c r="F6" s="3"/>
      <c r="G6" s="3"/>
      <c r="H6" s="3"/>
      <c r="I6" s="3"/>
      <c r="J6" s="3"/>
      <c r="K6" s="36"/>
      <c r="L6" s="7">
        <v>1</v>
      </c>
      <c r="M6" s="7">
        <v>2</v>
      </c>
      <c r="N6" s="7">
        <v>3</v>
      </c>
      <c r="O6" s="7">
        <v>4</v>
      </c>
      <c r="P6" s="7">
        <v>5</v>
      </c>
      <c r="Q6" s="7">
        <v>6</v>
      </c>
      <c r="R6" s="8"/>
      <c r="S6" s="8"/>
      <c r="T6" s="3"/>
    </row>
    <row r="7" spans="1:20"/>
    <row r="8" spans="1:20" ht="13.9">
      <c r="A8" s="9"/>
      <c r="B8" s="10"/>
      <c r="C8" s="10"/>
      <c r="D8" s="12" t="s">
        <v>25</v>
      </c>
      <c r="E8" s="12"/>
      <c r="F8" s="13"/>
      <c r="G8" s="13"/>
      <c r="H8" s="13"/>
      <c r="I8" s="13"/>
      <c r="J8" s="13"/>
      <c r="K8" s="13"/>
      <c r="L8" s="29"/>
      <c r="M8" s="29"/>
      <c r="N8" s="29"/>
      <c r="O8" s="29"/>
      <c r="P8" s="29"/>
      <c r="Q8" s="29"/>
      <c r="R8" s="29"/>
      <c r="S8" s="29"/>
      <c r="T8" s="29"/>
    </row>
    <row r="9" spans="1:20">
      <c r="A9" s="3"/>
      <c r="B9" s="3"/>
      <c r="C9" s="3"/>
      <c r="D9" s="14"/>
      <c r="E9" s="3"/>
      <c r="F9" s="3"/>
      <c r="G9" s="3"/>
      <c r="H9" s="3"/>
      <c r="I9" s="3"/>
      <c r="J9" s="3"/>
      <c r="K9" s="3"/>
      <c r="L9" s="15"/>
      <c r="M9" s="15"/>
      <c r="N9" s="15"/>
      <c r="O9" s="15"/>
      <c r="P9" s="15"/>
      <c r="Q9" s="15"/>
      <c r="R9" s="15"/>
      <c r="S9" s="15"/>
      <c r="T9" s="3"/>
    </row>
    <row r="10" spans="1:20" ht="13.9">
      <c r="A10" s="3"/>
      <c r="B10" s="3"/>
      <c r="C10" s="3"/>
      <c r="D10" s="37" t="s">
        <v>26</v>
      </c>
      <c r="E10" s="3"/>
      <c r="F10" s="3"/>
      <c r="G10" s="3"/>
      <c r="H10" s="3"/>
      <c r="I10" s="3"/>
      <c r="J10" s="3"/>
      <c r="K10" s="3"/>
      <c r="L10" s="15"/>
      <c r="M10" s="15"/>
      <c r="N10" s="15"/>
      <c r="O10" s="15"/>
      <c r="P10" s="15"/>
      <c r="Q10" s="38" t="s">
        <v>27</v>
      </c>
      <c r="R10" s="15"/>
      <c r="S10" s="15"/>
      <c r="T10" s="3"/>
    </row>
    <row r="11" spans="1:20" ht="13.15">
      <c r="A11" s="3"/>
      <c r="B11" s="3"/>
      <c r="C11" s="3"/>
      <c r="D11" s="14"/>
      <c r="E11" s="16" t="s">
        <v>28</v>
      </c>
      <c r="F11" s="3"/>
      <c r="G11" s="3"/>
      <c r="H11" s="3"/>
      <c r="I11" s="3"/>
      <c r="J11" s="3"/>
      <c r="K11" s="3"/>
      <c r="L11" s="15"/>
      <c r="M11" s="15"/>
      <c r="N11" s="15"/>
      <c r="O11" s="15"/>
      <c r="P11" s="15"/>
      <c r="Q11" s="38" t="s">
        <v>29</v>
      </c>
      <c r="R11" s="15"/>
      <c r="S11" s="15"/>
      <c r="T11" s="3"/>
    </row>
    <row r="12" spans="1:20" ht="13.15">
      <c r="A12" s="3"/>
      <c r="B12" s="3"/>
      <c r="C12" s="3"/>
      <c r="D12" s="14"/>
      <c r="E12" s="19" t="s">
        <v>9</v>
      </c>
      <c r="F12" s="3"/>
      <c r="G12" s="3"/>
      <c r="H12" s="3"/>
      <c r="I12" s="3"/>
      <c r="J12" s="3"/>
      <c r="K12" s="3"/>
      <c r="L12" s="8" t="s">
        <v>30</v>
      </c>
      <c r="M12" s="39"/>
      <c r="N12" s="39"/>
      <c r="O12" s="39"/>
      <c r="P12" s="39"/>
      <c r="Q12" s="40"/>
      <c r="R12" s="15"/>
      <c r="S12" s="15"/>
      <c r="T12" s="3"/>
    </row>
    <row r="13" spans="1:20">
      <c r="A13" s="41">
        <v>1</v>
      </c>
      <c r="B13" s="3"/>
      <c r="C13" s="3" t="s">
        <v>31</v>
      </c>
      <c r="D13" s="14"/>
      <c r="E13" s="20" t="str">
        <f t="shared" ref="E13:E22" si="2">INDEX(WaSC.List,A13)</f>
        <v>TMS</v>
      </c>
      <c r="F13" s="16" t="s">
        <v>32</v>
      </c>
      <c r="G13" s="3"/>
      <c r="H13" s="3"/>
      <c r="I13" s="3"/>
      <c r="J13" s="3"/>
      <c r="K13" s="42">
        <f t="shared" ref="K13:K22" si="3">0-INDEX(WaSC.Impact.Water,$A13)</f>
        <v>101.398</v>
      </c>
      <c r="L13" s="43">
        <f t="shared" ref="L13:P22" si="4">IF(INDEX(WaSC.RunOff.Method,$A13)="Reducing balance",K13*(1-INDEX(WaSC.DepnRate.Water,$A13,L$6)),K13-$K13*INDEX(WaSC.DepnRate.Water,$A13,L$6))</f>
        <v>96.367698480564897</v>
      </c>
      <c r="M13" s="43">
        <f t="shared" si="4"/>
        <v>92.232611157100123</v>
      </c>
      <c r="N13" s="43">
        <f t="shared" si="4"/>
        <v>89.215730892481417</v>
      </c>
      <c r="O13" s="43">
        <f t="shared" si="4"/>
        <v>86.609786254788062</v>
      </c>
      <c r="P13" s="43">
        <f t="shared" si="4"/>
        <v>84.163689887076075</v>
      </c>
      <c r="Q13" s="44">
        <f t="shared" ref="Q13:Q22" si="5">K13-P13</f>
        <v>17.234310112923922</v>
      </c>
      <c r="R13" s="15"/>
      <c r="S13" s="15"/>
      <c r="T13" s="3"/>
    </row>
    <row r="14" spans="1:20">
      <c r="A14" s="41">
        <v>2</v>
      </c>
      <c r="B14" s="3"/>
      <c r="C14" s="3" t="s">
        <v>31</v>
      </c>
      <c r="D14" s="3"/>
      <c r="E14" s="20" t="str">
        <f t="shared" si="2"/>
        <v>NWT</v>
      </c>
      <c r="F14" s="16" t="s">
        <v>32</v>
      </c>
      <c r="G14" s="3"/>
      <c r="H14" s="3"/>
      <c r="I14" s="3"/>
      <c r="J14" s="3"/>
      <c r="K14" s="42">
        <f t="shared" si="3"/>
        <v>88.784000000000006</v>
      </c>
      <c r="L14" s="43">
        <f t="shared" si="4"/>
        <v>84.593395200000003</v>
      </c>
      <c r="M14" s="43">
        <f t="shared" si="4"/>
        <v>80.60058694656</v>
      </c>
      <c r="N14" s="43">
        <f t="shared" si="4"/>
        <v>76.796239242682361</v>
      </c>
      <c r="O14" s="43">
        <f t="shared" si="4"/>
        <v>73.171456750427751</v>
      </c>
      <c r="P14" s="43">
        <f t="shared" si="4"/>
        <v>69.717763991807558</v>
      </c>
      <c r="Q14" s="44">
        <f t="shared" si="5"/>
        <v>19.066236008192448</v>
      </c>
      <c r="R14" s="15"/>
      <c r="S14" s="15"/>
      <c r="T14" s="3"/>
    </row>
    <row r="15" spans="1:20">
      <c r="A15" s="41">
        <v>3</v>
      </c>
      <c r="B15" s="3"/>
      <c r="C15" s="3" t="s">
        <v>31</v>
      </c>
      <c r="D15" s="3"/>
      <c r="E15" s="20" t="str">
        <f t="shared" si="2"/>
        <v>SVT</v>
      </c>
      <c r="F15" s="16" t="s">
        <v>32</v>
      </c>
      <c r="G15" s="3"/>
      <c r="H15" s="3"/>
      <c r="I15" s="3"/>
      <c r="J15" s="3"/>
      <c r="K15" s="42">
        <f t="shared" si="3"/>
        <v>73.147999999999996</v>
      </c>
      <c r="L15" s="43">
        <f t="shared" si="4"/>
        <v>70.643412479999995</v>
      </c>
      <c r="M15" s="43">
        <f t="shared" si="4"/>
        <v>68.224582036684794</v>
      </c>
      <c r="N15" s="43">
        <f t="shared" si="4"/>
        <v>65.888572347748706</v>
      </c>
      <c r="O15" s="43">
        <f t="shared" si="4"/>
        <v>63.632547630561788</v>
      </c>
      <c r="P15" s="43">
        <f t="shared" si="4"/>
        <v>61.453769199691351</v>
      </c>
      <c r="Q15" s="44">
        <f t="shared" si="5"/>
        <v>11.694230800308645</v>
      </c>
      <c r="R15" s="15"/>
      <c r="S15" s="15"/>
      <c r="T15" s="3"/>
    </row>
    <row r="16" spans="1:20">
      <c r="A16" s="41">
        <v>4</v>
      </c>
      <c r="B16" s="3"/>
      <c r="C16" s="3" t="s">
        <v>31</v>
      </c>
      <c r="D16" s="3"/>
      <c r="E16" s="20" t="str">
        <f t="shared" si="2"/>
        <v>ANH</v>
      </c>
      <c r="F16" s="16" t="s">
        <v>32</v>
      </c>
      <c r="G16" s="3"/>
      <c r="H16" s="3"/>
      <c r="I16" s="3"/>
      <c r="J16" s="3"/>
      <c r="K16" s="42">
        <f t="shared" si="3"/>
        <v>61.917999999999999</v>
      </c>
      <c r="L16" s="43">
        <f t="shared" si="4"/>
        <v>59.472239000000002</v>
      </c>
      <c r="M16" s="43">
        <f t="shared" si="4"/>
        <v>57.123085559500005</v>
      </c>
      <c r="N16" s="43">
        <f t="shared" si="4"/>
        <v>54.866723679899756</v>
      </c>
      <c r="O16" s="43">
        <f t="shared" si="4"/>
        <v>52.699488094543717</v>
      </c>
      <c r="P16" s="43">
        <f t="shared" si="4"/>
        <v>50.61785831480924</v>
      </c>
      <c r="Q16" s="44">
        <f t="shared" si="5"/>
        <v>11.300141685190759</v>
      </c>
      <c r="R16" s="15"/>
      <c r="S16" s="15"/>
      <c r="T16" s="3"/>
    </row>
    <row r="17" spans="1:20">
      <c r="A17" s="41">
        <v>5</v>
      </c>
      <c r="B17" s="3"/>
      <c r="C17" s="3" t="s">
        <v>31</v>
      </c>
      <c r="D17" s="3"/>
      <c r="E17" s="20" t="str">
        <f t="shared" si="2"/>
        <v>YKY</v>
      </c>
      <c r="F17" s="16" t="s">
        <v>32</v>
      </c>
      <c r="G17" s="3"/>
      <c r="H17" s="3"/>
      <c r="I17" s="3"/>
      <c r="J17" s="3"/>
      <c r="K17" s="42">
        <f t="shared" si="3"/>
        <v>47.142000000000003</v>
      </c>
      <c r="L17" s="43">
        <f t="shared" si="4"/>
        <v>46.029448800000004</v>
      </c>
      <c r="M17" s="43">
        <f t="shared" si="4"/>
        <v>44.628772673016009</v>
      </c>
      <c r="N17" s="43">
        <f t="shared" si="4"/>
        <v>43.135047651650162</v>
      </c>
      <c r="O17" s="43">
        <f t="shared" si="4"/>
        <v>41.546815197116402</v>
      </c>
      <c r="P17" s="43">
        <f t="shared" si="4"/>
        <v>40.009998502975066</v>
      </c>
      <c r="Q17" s="44">
        <f t="shared" si="5"/>
        <v>7.1320014970249375</v>
      </c>
      <c r="R17" s="15"/>
      <c r="S17" s="15"/>
      <c r="T17" s="3"/>
    </row>
    <row r="18" spans="1:20">
      <c r="A18" s="41">
        <v>6</v>
      </c>
      <c r="B18" s="3"/>
      <c r="C18" s="3" t="s">
        <v>31</v>
      </c>
      <c r="D18" s="3"/>
      <c r="E18" s="20" t="str">
        <f t="shared" si="2"/>
        <v>SRN</v>
      </c>
      <c r="F18" s="16" t="s">
        <v>32</v>
      </c>
      <c r="G18" s="3"/>
      <c r="H18" s="3"/>
      <c r="I18" s="3"/>
      <c r="J18" s="3"/>
      <c r="K18" s="42">
        <f t="shared" si="3"/>
        <v>31.29</v>
      </c>
      <c r="L18" s="43">
        <f t="shared" si="4"/>
        <v>29.975819999999999</v>
      </c>
      <c r="M18" s="43">
        <f t="shared" si="4"/>
        <v>28.716835559999996</v>
      </c>
      <c r="N18" s="43">
        <f t="shared" si="4"/>
        <v>27.510728466479996</v>
      </c>
      <c r="O18" s="43">
        <f t="shared" si="4"/>
        <v>26.382788599354317</v>
      </c>
      <c r="P18" s="43">
        <f t="shared" si="4"/>
        <v>25.248328689582081</v>
      </c>
      <c r="Q18" s="44">
        <f t="shared" si="5"/>
        <v>6.0416713104179181</v>
      </c>
      <c r="R18" s="15"/>
      <c r="S18" s="15"/>
      <c r="T18" s="3"/>
    </row>
    <row r="19" spans="1:20">
      <c r="A19" s="41">
        <v>7</v>
      </c>
      <c r="B19" s="3"/>
      <c r="C19" s="3" t="s">
        <v>31</v>
      </c>
      <c r="D19" s="3"/>
      <c r="E19" s="20" t="str">
        <f t="shared" si="2"/>
        <v>NES</v>
      </c>
      <c r="F19" s="16" t="s">
        <v>32</v>
      </c>
      <c r="G19" s="3"/>
      <c r="H19" s="3"/>
      <c r="I19" s="3"/>
      <c r="J19" s="3"/>
      <c r="K19" s="42">
        <f t="shared" si="3"/>
        <v>46.893999999999998</v>
      </c>
      <c r="L19" s="43">
        <f t="shared" si="4"/>
        <v>44.643087999999999</v>
      </c>
      <c r="M19" s="43">
        <f t="shared" si="4"/>
        <v>42.392175999999999</v>
      </c>
      <c r="N19" s="43">
        <f t="shared" si="4"/>
        <v>40.141264</v>
      </c>
      <c r="O19" s="43">
        <f t="shared" si="4"/>
        <v>37.890352</v>
      </c>
      <c r="P19" s="43">
        <f t="shared" si="4"/>
        <v>35.63944</v>
      </c>
      <c r="Q19" s="44">
        <f t="shared" si="5"/>
        <v>11.254559999999998</v>
      </c>
      <c r="R19" s="15"/>
      <c r="S19" s="15"/>
      <c r="T19" s="3"/>
    </row>
    <row r="20" spans="1:20">
      <c r="A20" s="41">
        <v>8</v>
      </c>
      <c r="B20" s="3"/>
      <c r="C20" s="3" t="s">
        <v>31</v>
      </c>
      <c r="D20" s="3"/>
      <c r="E20" s="20" t="str">
        <f t="shared" si="2"/>
        <v>WSH</v>
      </c>
      <c r="F20" s="16" t="s">
        <v>32</v>
      </c>
      <c r="G20" s="3"/>
      <c r="H20" s="3"/>
      <c r="I20" s="3"/>
      <c r="J20" s="3"/>
      <c r="K20" s="42">
        <f t="shared" si="3"/>
        <v>35.655000000000001</v>
      </c>
      <c r="L20" s="43">
        <f t="shared" si="4"/>
        <v>34.453426500000006</v>
      </c>
      <c r="M20" s="43">
        <f t="shared" si="4"/>
        <v>33.292346026950007</v>
      </c>
      <c r="N20" s="43">
        <f t="shared" si="4"/>
        <v>32.170393965841797</v>
      </c>
      <c r="O20" s="43">
        <f t="shared" si="4"/>
        <v>31.086251689192931</v>
      </c>
      <c r="P20" s="43">
        <f t="shared" si="4"/>
        <v>30.038645007267132</v>
      </c>
      <c r="Q20" s="44">
        <f t="shared" si="5"/>
        <v>5.6163549927328695</v>
      </c>
      <c r="R20" s="40"/>
      <c r="S20" s="40"/>
      <c r="T20" s="3"/>
    </row>
    <row r="21" spans="1:20">
      <c r="A21" s="41">
        <v>9</v>
      </c>
      <c r="B21" s="3"/>
      <c r="C21" s="3" t="s">
        <v>31</v>
      </c>
      <c r="D21" s="3"/>
      <c r="E21" s="20" t="str">
        <f t="shared" si="2"/>
        <v>WSX</v>
      </c>
      <c r="F21" s="16" t="s">
        <v>32</v>
      </c>
      <c r="G21" s="3"/>
      <c r="H21" s="3"/>
      <c r="I21" s="3"/>
      <c r="J21" s="3"/>
      <c r="K21" s="42">
        <f t="shared" si="3"/>
        <v>33.337000000000003</v>
      </c>
      <c r="L21" s="43">
        <f t="shared" si="4"/>
        <v>32.130200600000002</v>
      </c>
      <c r="M21" s="43">
        <f t="shared" si="4"/>
        <v>30.967087338280002</v>
      </c>
      <c r="N21" s="43">
        <f t="shared" si="4"/>
        <v>29.846078776634265</v>
      </c>
      <c r="O21" s="43">
        <f t="shared" si="4"/>
        <v>28.765650724920103</v>
      </c>
      <c r="P21" s="43">
        <f t="shared" si="4"/>
        <v>27.724334168677995</v>
      </c>
      <c r="Q21" s="44">
        <f t="shared" si="5"/>
        <v>5.6126658313220084</v>
      </c>
      <c r="R21" s="3"/>
      <c r="S21" s="3"/>
      <c r="T21" s="3"/>
    </row>
    <row r="22" spans="1:20">
      <c r="A22" s="41">
        <v>10</v>
      </c>
      <c r="B22" s="3"/>
      <c r="C22" s="3" t="s">
        <v>31</v>
      </c>
      <c r="D22" s="3"/>
      <c r="E22" s="20" t="str">
        <f t="shared" si="2"/>
        <v>SWT</v>
      </c>
      <c r="F22" s="16" t="s">
        <v>32</v>
      </c>
      <c r="G22" s="3"/>
      <c r="H22" s="3"/>
      <c r="I22" s="3"/>
      <c r="J22" s="3"/>
      <c r="K22" s="42">
        <f t="shared" si="3"/>
        <v>19.439</v>
      </c>
      <c r="L22" s="43">
        <f t="shared" si="4"/>
        <v>18.7158692</v>
      </c>
      <c r="M22" s="43">
        <f t="shared" si="4"/>
        <v>18.019638865760001</v>
      </c>
      <c r="N22" s="43">
        <f t="shared" si="4"/>
        <v>17.34930829995373</v>
      </c>
      <c r="O22" s="43">
        <f t="shared" si="4"/>
        <v>16.703914031195453</v>
      </c>
      <c r="P22" s="43">
        <f t="shared" si="4"/>
        <v>16.08252842923498</v>
      </c>
      <c r="Q22" s="44">
        <f t="shared" si="5"/>
        <v>3.3564715707650201</v>
      </c>
      <c r="R22" s="3"/>
      <c r="S22" s="3"/>
      <c r="T22" s="3"/>
    </row>
    <row r="23" spans="1:20">
      <c r="A23" s="3"/>
      <c r="B23" s="3"/>
      <c r="C23" s="3"/>
      <c r="D23" s="3"/>
      <c r="F23" s="3"/>
      <c r="G23" s="3"/>
      <c r="H23" s="3"/>
      <c r="I23" s="3"/>
      <c r="J23" s="3"/>
      <c r="K23" s="3"/>
      <c r="L23" s="45"/>
      <c r="M23" s="45"/>
      <c r="N23" s="45"/>
      <c r="O23" s="45"/>
      <c r="P23" s="45"/>
      <c r="Q23" s="46"/>
      <c r="R23" s="3"/>
      <c r="S23" s="3"/>
      <c r="T23" s="3"/>
    </row>
    <row r="24" spans="1:20" ht="13.15">
      <c r="A24" s="3"/>
      <c r="B24" s="3"/>
      <c r="C24" s="3"/>
      <c r="D24" s="3"/>
      <c r="E24" s="26" t="s">
        <v>16</v>
      </c>
      <c r="F24" s="16" t="s">
        <v>32</v>
      </c>
      <c r="G24" s="3"/>
      <c r="H24" s="3"/>
      <c r="I24" s="3"/>
      <c r="J24" s="3"/>
      <c r="K24" s="3"/>
      <c r="L24" s="8" t="s">
        <v>30</v>
      </c>
      <c r="M24" s="39"/>
      <c r="N24" s="39"/>
      <c r="O24" s="39"/>
      <c r="P24" s="39"/>
      <c r="Q24" s="46"/>
      <c r="R24" s="3"/>
      <c r="S24" s="3"/>
      <c r="T24" s="3"/>
    </row>
    <row r="25" spans="1:20">
      <c r="A25" s="41">
        <v>1</v>
      </c>
      <c r="B25" s="3"/>
      <c r="C25" s="3" t="s">
        <v>31</v>
      </c>
      <c r="D25" s="3"/>
      <c r="E25" s="20" t="str">
        <f t="shared" ref="E25:E32" si="6">INDEX(WoC.List,A25)</f>
        <v>AFW</v>
      </c>
      <c r="F25" s="16" t="s">
        <v>32</v>
      </c>
      <c r="G25" s="3"/>
      <c r="H25" s="3"/>
      <c r="I25" s="3"/>
      <c r="J25" s="3"/>
      <c r="K25" s="42">
        <f t="shared" ref="K25:K32" si="7">0-INDEX(WoC.Impact.Water,$A25)</f>
        <v>27.760999999999999</v>
      </c>
      <c r="L25" s="43">
        <f t="shared" ref="L25:P32" si="8">IF(INDEX(WoC.RunOff.Method,$A25)="Reducing balance",K25*(1-INDEX(WoC.DepnRate.Water,$A25,L$6)),K25-$K25*INDEX(WoC.DepnRate.Water,$A25,L$6))</f>
        <v>26.650559999999999</v>
      </c>
      <c r="M25" s="43">
        <f t="shared" si="8"/>
        <v>25.584537599999997</v>
      </c>
      <c r="N25" s="43">
        <f t="shared" si="8"/>
        <v>24.561156095999998</v>
      </c>
      <c r="O25" s="43">
        <f t="shared" si="8"/>
        <v>23.578709852159996</v>
      </c>
      <c r="P25" s="43">
        <f t="shared" si="8"/>
        <v>22.635561458073596</v>
      </c>
      <c r="Q25" s="44">
        <f t="shared" ref="Q25:Q32" si="9">K25-P25</f>
        <v>5.1254385419264032</v>
      </c>
      <c r="R25" s="3"/>
      <c r="S25" s="3"/>
      <c r="T25" s="3"/>
    </row>
    <row r="26" spans="1:20">
      <c r="A26" s="41">
        <v>2</v>
      </c>
      <c r="B26" s="3"/>
      <c r="C26" s="3" t="s">
        <v>31</v>
      </c>
      <c r="D26" s="3"/>
      <c r="E26" s="20" t="str">
        <f t="shared" si="6"/>
        <v>SEW</v>
      </c>
      <c r="F26" s="16" t="s">
        <v>32</v>
      </c>
      <c r="G26" s="3"/>
      <c r="H26" s="3"/>
      <c r="I26" s="3"/>
      <c r="J26" s="3"/>
      <c r="K26" s="42">
        <f t="shared" si="7"/>
        <v>25.777999999999999</v>
      </c>
      <c r="L26" s="43">
        <f t="shared" si="8"/>
        <v>24.92913046</v>
      </c>
      <c r="M26" s="43">
        <f t="shared" si="8"/>
        <v>24.015727119945598</v>
      </c>
      <c r="N26" s="43">
        <f t="shared" si="8"/>
        <v>23.101688545760471</v>
      </c>
      <c r="O26" s="43">
        <f t="shared" si="8"/>
        <v>22.19702642230849</v>
      </c>
      <c r="P26" s="43">
        <f t="shared" si="8"/>
        <v>21.298490792733443</v>
      </c>
      <c r="Q26" s="44">
        <f t="shared" si="9"/>
        <v>4.4795092072665561</v>
      </c>
      <c r="R26" s="3"/>
      <c r="S26" s="3"/>
      <c r="T26" s="3"/>
    </row>
    <row r="27" spans="1:20">
      <c r="A27" s="41">
        <v>3</v>
      </c>
      <c r="B27" s="3"/>
      <c r="C27" s="3" t="s">
        <v>31</v>
      </c>
      <c r="D27" s="3"/>
      <c r="E27" s="20" t="str">
        <f t="shared" si="6"/>
        <v>BRL</v>
      </c>
      <c r="F27" s="16" t="s">
        <v>32</v>
      </c>
      <c r="G27" s="3"/>
      <c r="H27" s="3"/>
      <c r="I27" s="3"/>
      <c r="J27" s="3"/>
      <c r="K27" s="42">
        <f t="shared" si="7"/>
        <v>9.3420000000000005</v>
      </c>
      <c r="L27" s="43">
        <f t="shared" si="8"/>
        <v>8.7814800000000002</v>
      </c>
      <c r="M27" s="43">
        <f t="shared" si="8"/>
        <v>8.2545912000000001</v>
      </c>
      <c r="N27" s="43">
        <f t="shared" si="8"/>
        <v>7.7593157279999998</v>
      </c>
      <c r="O27" s="43">
        <f t="shared" si="8"/>
        <v>7.2937567843199993</v>
      </c>
      <c r="P27" s="43">
        <f t="shared" si="8"/>
        <v>6.856131377260799</v>
      </c>
      <c r="Q27" s="44">
        <f t="shared" si="9"/>
        <v>2.4858686227392015</v>
      </c>
      <c r="R27" s="15"/>
      <c r="S27" s="15"/>
      <c r="T27" s="3"/>
    </row>
    <row r="28" spans="1:20">
      <c r="A28" s="41">
        <v>4</v>
      </c>
      <c r="B28" s="3"/>
      <c r="C28" s="3" t="s">
        <v>31</v>
      </c>
      <c r="D28" s="3"/>
      <c r="E28" s="20" t="str">
        <f t="shared" si="6"/>
        <v>SSC</v>
      </c>
      <c r="F28" s="16" t="s">
        <v>32</v>
      </c>
      <c r="G28" s="3"/>
      <c r="H28" s="3"/>
      <c r="I28" s="3"/>
      <c r="J28" s="3"/>
      <c r="K28" s="42">
        <f t="shared" si="7"/>
        <v>10.881</v>
      </c>
      <c r="L28" s="43">
        <f t="shared" si="8"/>
        <v>10.22814</v>
      </c>
      <c r="M28" s="43">
        <f t="shared" si="8"/>
        <v>9.60422346</v>
      </c>
      <c r="N28" s="43">
        <f t="shared" si="8"/>
        <v>9.0279700523999988</v>
      </c>
      <c r="O28" s="43">
        <f t="shared" si="8"/>
        <v>8.5133757594131989</v>
      </c>
      <c r="P28" s="43">
        <f t="shared" si="8"/>
        <v>8.0408834047657667</v>
      </c>
      <c r="Q28" s="44">
        <f t="shared" si="9"/>
        <v>2.8401165952342335</v>
      </c>
      <c r="R28" s="15"/>
      <c r="S28" s="15"/>
      <c r="T28" s="3"/>
    </row>
    <row r="29" spans="1:20">
      <c r="A29" s="41">
        <v>5</v>
      </c>
      <c r="B29" s="3"/>
      <c r="C29" s="3" t="s">
        <v>31</v>
      </c>
      <c r="D29" s="3"/>
      <c r="E29" s="20" t="str">
        <f t="shared" si="6"/>
        <v>SES</v>
      </c>
      <c r="F29" s="16" t="s">
        <v>32</v>
      </c>
      <c r="G29" s="3"/>
      <c r="H29" s="3"/>
      <c r="I29" s="3"/>
      <c r="J29" s="3"/>
      <c r="K29" s="42">
        <f t="shared" si="7"/>
        <v>6.6829999999999998</v>
      </c>
      <c r="L29" s="43">
        <f t="shared" si="8"/>
        <v>6.1775480025</v>
      </c>
      <c r="M29" s="43">
        <f t="shared" si="8"/>
        <v>5.7277298446979623</v>
      </c>
      <c r="N29" s="43">
        <f t="shared" si="8"/>
        <v>5.3038772634173288</v>
      </c>
      <c r="O29" s="43">
        <f t="shared" si="8"/>
        <v>4.8953991559752428</v>
      </c>
      <c r="P29" s="43">
        <f t="shared" si="8"/>
        <v>4.5152714115137655</v>
      </c>
      <c r="Q29" s="44">
        <f t="shared" si="9"/>
        <v>2.1677285884862343</v>
      </c>
      <c r="R29" s="15"/>
      <c r="S29" s="15"/>
      <c r="T29" s="3"/>
    </row>
    <row r="30" spans="1:20">
      <c r="A30" s="41">
        <v>6</v>
      </c>
      <c r="B30" s="3"/>
      <c r="C30" s="3" t="s">
        <v>31</v>
      </c>
      <c r="D30" s="3"/>
      <c r="E30" s="20" t="str">
        <f t="shared" si="6"/>
        <v>PRT</v>
      </c>
      <c r="F30" s="16" t="s">
        <v>32</v>
      </c>
      <c r="G30" s="3"/>
      <c r="H30" s="3"/>
      <c r="I30" s="3"/>
      <c r="J30" s="3"/>
      <c r="K30" s="42">
        <f t="shared" si="7"/>
        <v>2.58</v>
      </c>
      <c r="L30" s="43">
        <f t="shared" si="8"/>
        <v>2.4819599999999999</v>
      </c>
      <c r="M30" s="43">
        <f t="shared" si="8"/>
        <v>2.38764552</v>
      </c>
      <c r="N30" s="43">
        <f t="shared" si="8"/>
        <v>2.2969149902399999</v>
      </c>
      <c r="O30" s="43">
        <f t="shared" si="8"/>
        <v>2.2096322206108798</v>
      </c>
      <c r="P30" s="43">
        <f t="shared" si="8"/>
        <v>2.1256661962276664</v>
      </c>
      <c r="Q30" s="44">
        <f t="shared" si="9"/>
        <v>0.45433380377233368</v>
      </c>
      <c r="R30" s="15"/>
      <c r="S30" s="15"/>
      <c r="T30" s="3"/>
    </row>
    <row r="31" spans="1:20">
      <c r="A31" s="41">
        <v>7</v>
      </c>
      <c r="B31" s="3"/>
      <c r="C31" s="3" t="s">
        <v>31</v>
      </c>
      <c r="D31" s="3"/>
      <c r="E31" s="20" t="str">
        <f t="shared" si="6"/>
        <v>DVW</v>
      </c>
      <c r="F31" s="16" t="s">
        <v>32</v>
      </c>
      <c r="G31" s="3"/>
      <c r="H31" s="3"/>
      <c r="I31" s="3"/>
      <c r="J31" s="3"/>
      <c r="K31" s="42">
        <f t="shared" si="7"/>
        <v>2.2919999999999998</v>
      </c>
      <c r="L31" s="43">
        <f t="shared" si="8"/>
        <v>2.1521879999999998</v>
      </c>
      <c r="M31" s="43">
        <f t="shared" si="8"/>
        <v>2.0209045319999999</v>
      </c>
      <c r="N31" s="43">
        <f t="shared" si="8"/>
        <v>1.8976293555479999</v>
      </c>
      <c r="O31" s="43">
        <f t="shared" si="8"/>
        <v>1.7818739648595721</v>
      </c>
      <c r="P31" s="43">
        <f t="shared" si="8"/>
        <v>1.6731796530031382</v>
      </c>
      <c r="Q31" s="44">
        <f t="shared" si="9"/>
        <v>0.61882034699686161</v>
      </c>
      <c r="R31" s="15"/>
      <c r="S31" s="15"/>
      <c r="T31" s="3"/>
    </row>
    <row r="32" spans="1:20">
      <c r="A32" s="41">
        <v>8</v>
      </c>
      <c r="B32" s="3"/>
      <c r="C32" s="3" t="s">
        <v>31</v>
      </c>
      <c r="D32" s="3"/>
      <c r="E32" s="20" t="str">
        <f t="shared" si="6"/>
        <v>SBW</v>
      </c>
      <c r="F32" s="16" t="s">
        <v>32</v>
      </c>
      <c r="G32" s="3"/>
      <c r="H32" s="3"/>
      <c r="I32" s="3"/>
      <c r="J32" s="3"/>
      <c r="K32" s="42">
        <f t="shared" si="7"/>
        <v>3.0289999999999999</v>
      </c>
      <c r="L32" s="43">
        <f t="shared" si="8"/>
        <v>2.9078399999999998</v>
      </c>
      <c r="M32" s="43">
        <f t="shared" si="8"/>
        <v>2.7915263999999995</v>
      </c>
      <c r="N32" s="43">
        <f t="shared" si="8"/>
        <v>2.6798653439999995</v>
      </c>
      <c r="O32" s="43">
        <f t="shared" si="8"/>
        <v>2.5726707302399996</v>
      </c>
      <c r="P32" s="43">
        <f t="shared" si="8"/>
        <v>2.4697639010303996</v>
      </c>
      <c r="Q32" s="44">
        <f t="shared" si="9"/>
        <v>0.55923609896960036</v>
      </c>
      <c r="R32" s="15"/>
      <c r="S32" s="15"/>
      <c r="T32" s="3"/>
    </row>
    <row r="33" spans="1:20" ht="13.15">
      <c r="A33" s="3"/>
      <c r="B33" s="3"/>
      <c r="C33" s="3" t="s">
        <v>31</v>
      </c>
      <c r="D33" s="3"/>
      <c r="E33" s="26" t="s">
        <v>33</v>
      </c>
      <c r="F33" s="16"/>
      <c r="G33" s="3"/>
      <c r="H33" s="3"/>
      <c r="I33" s="3"/>
      <c r="J33" s="3"/>
      <c r="K33" s="47">
        <f t="shared" ref="K33:Q33" si="10">SUM(K13:K32)</f>
        <v>627.351</v>
      </c>
      <c r="L33" s="47">
        <f t="shared" si="10"/>
        <v>601.33344472306487</v>
      </c>
      <c r="M33" s="47">
        <f t="shared" si="10"/>
        <v>576.58460784049441</v>
      </c>
      <c r="N33" s="47">
        <f t="shared" si="10"/>
        <v>553.54850469873793</v>
      </c>
      <c r="O33" s="47">
        <f t="shared" si="10"/>
        <v>531.53149586198788</v>
      </c>
      <c r="P33" s="47">
        <f t="shared" si="10"/>
        <v>510.31130438573001</v>
      </c>
      <c r="Q33" s="48">
        <f t="shared" si="10"/>
        <v>117.03969561426996</v>
      </c>
      <c r="R33" s="15"/>
      <c r="S33" s="15"/>
      <c r="T33" s="3"/>
    </row>
    <row r="34" spans="1:20">
      <c r="A34" s="3"/>
      <c r="B34" s="3"/>
      <c r="C34" s="3"/>
      <c r="D34" s="3"/>
      <c r="F34" s="3"/>
      <c r="G34" s="3"/>
      <c r="H34" s="3"/>
      <c r="I34" s="3"/>
      <c r="J34" s="3"/>
      <c r="K34" s="3"/>
      <c r="L34" s="39"/>
      <c r="M34" s="39"/>
      <c r="N34" s="39"/>
      <c r="O34" s="39"/>
      <c r="P34" s="39"/>
      <c r="Q34" s="39"/>
      <c r="R34" s="15"/>
      <c r="S34" s="15"/>
      <c r="T34" s="3"/>
    </row>
    <row r="35" spans="1:20" ht="13.9">
      <c r="A35" s="3"/>
      <c r="B35" s="3"/>
      <c r="C35" s="3"/>
      <c r="D35" s="37" t="s">
        <v>34</v>
      </c>
      <c r="E35" s="3"/>
      <c r="F35" s="3"/>
      <c r="G35" s="3"/>
      <c r="H35" s="3"/>
      <c r="I35" s="3"/>
      <c r="J35" s="3"/>
      <c r="K35" s="3"/>
      <c r="L35" s="43"/>
      <c r="M35" s="43"/>
      <c r="N35" s="43"/>
      <c r="O35" s="43"/>
      <c r="P35" s="43"/>
      <c r="Q35" s="38" t="s">
        <v>27</v>
      </c>
      <c r="R35" s="3"/>
      <c r="S35" s="3"/>
      <c r="T35" s="3"/>
    </row>
    <row r="36" spans="1:20" ht="13.15">
      <c r="A36" s="3"/>
      <c r="B36" s="3"/>
      <c r="C36" s="3"/>
      <c r="D36" s="14"/>
      <c r="E36" s="16" t="s">
        <v>28</v>
      </c>
      <c r="F36" s="3"/>
      <c r="G36" s="3"/>
      <c r="H36" s="3"/>
      <c r="I36" s="3"/>
      <c r="J36" s="3"/>
      <c r="K36" s="3"/>
      <c r="L36" s="3"/>
      <c r="M36" s="3"/>
      <c r="N36" s="3"/>
      <c r="O36" s="3"/>
      <c r="P36" s="3"/>
      <c r="Q36" s="38" t="s">
        <v>29</v>
      </c>
      <c r="R36" s="15"/>
      <c r="S36" s="15"/>
      <c r="T36" s="3"/>
    </row>
    <row r="37" spans="1:20" ht="13.15">
      <c r="A37" s="3"/>
      <c r="B37" s="3"/>
      <c r="C37" s="3" t="s">
        <v>31</v>
      </c>
      <c r="D37" s="14"/>
      <c r="E37" s="19" t="s">
        <v>9</v>
      </c>
      <c r="F37" s="3"/>
      <c r="G37" s="3"/>
      <c r="H37" s="3"/>
      <c r="I37" s="3"/>
      <c r="J37" s="3"/>
      <c r="K37" s="3"/>
      <c r="L37" s="8" t="s">
        <v>30</v>
      </c>
      <c r="M37" s="3"/>
      <c r="N37" s="3"/>
      <c r="O37" s="3"/>
      <c r="P37" s="3"/>
      <c r="Q37" s="3"/>
      <c r="R37" s="15"/>
      <c r="S37" s="15"/>
      <c r="T37" s="3"/>
    </row>
    <row r="38" spans="1:20">
      <c r="A38" s="41">
        <v>1</v>
      </c>
      <c r="B38" s="3"/>
      <c r="C38" s="3" t="s">
        <v>31</v>
      </c>
      <c r="D38" s="14"/>
      <c r="E38" s="20" t="str">
        <f t="shared" ref="E38:E47" si="11">INDEX(WaSC.List,A38)</f>
        <v>TMS</v>
      </c>
      <c r="F38" s="16" t="s">
        <v>32</v>
      </c>
      <c r="G38" s="3"/>
      <c r="H38" s="3"/>
      <c r="I38" s="3"/>
      <c r="J38" s="3"/>
      <c r="K38" s="42">
        <f t="shared" ref="K38:K47" si="12">0-INDEX(WaSC.Impact.Waste,$A38)</f>
        <v>206.001</v>
      </c>
      <c r="L38" s="43">
        <f t="shared" ref="L38:P47" si="13">IF(INDEX(WaSC.RunOff.Method,$A38)="Reducing balance",K38*(1-INDEX(WaSC.DepnRate.Waste,$A38,L$6)),K38-$K38*INDEX(WaSC.DepnRate.Waste,$A38,L$6))</f>
        <v>195.11077661411022</v>
      </c>
      <c r="M38" s="43">
        <f t="shared" si="13"/>
        <v>185.26518770257408</v>
      </c>
      <c r="N38" s="43">
        <f t="shared" si="13"/>
        <v>176.25941695484713</v>
      </c>
      <c r="O38" s="43">
        <f t="shared" si="13"/>
        <v>167.56762052542834</v>
      </c>
      <c r="P38" s="43">
        <f t="shared" si="13"/>
        <v>158.59878057175442</v>
      </c>
      <c r="Q38" s="44">
        <f t="shared" ref="Q38:Q47" si="14">K38-P38</f>
        <v>47.402219428245587</v>
      </c>
      <c r="R38" s="15"/>
      <c r="S38" s="15"/>
      <c r="T38" s="3"/>
    </row>
    <row r="39" spans="1:20">
      <c r="A39" s="41">
        <v>2</v>
      </c>
      <c r="B39" s="3"/>
      <c r="C39" s="3" t="s">
        <v>31</v>
      </c>
      <c r="D39" s="3"/>
      <c r="E39" s="20" t="str">
        <f t="shared" si="11"/>
        <v>NWT</v>
      </c>
      <c r="F39" s="16" t="s">
        <v>32</v>
      </c>
      <c r="G39" s="3"/>
      <c r="H39" s="3"/>
      <c r="I39" s="3"/>
      <c r="J39" s="3"/>
      <c r="K39" s="42">
        <f t="shared" si="12"/>
        <v>143.982</v>
      </c>
      <c r="L39" s="43">
        <f t="shared" si="13"/>
        <v>138.38110019999999</v>
      </c>
      <c r="M39" s="43">
        <f t="shared" si="13"/>
        <v>132.99807540222</v>
      </c>
      <c r="N39" s="43">
        <f t="shared" si="13"/>
        <v>127.82445026907364</v>
      </c>
      <c r="O39" s="43">
        <f t="shared" si="13"/>
        <v>122.85207915360667</v>
      </c>
      <c r="P39" s="43">
        <f t="shared" si="13"/>
        <v>118.07313327453136</v>
      </c>
      <c r="Q39" s="44">
        <f t="shared" si="14"/>
        <v>25.908866725468641</v>
      </c>
      <c r="R39" s="3"/>
      <c r="S39" s="3"/>
      <c r="T39" s="3"/>
    </row>
    <row r="40" spans="1:20">
      <c r="A40" s="41">
        <v>3</v>
      </c>
      <c r="B40" s="3"/>
      <c r="C40" s="3" t="s">
        <v>31</v>
      </c>
      <c r="D40" s="3"/>
      <c r="E40" s="20" t="str">
        <f t="shared" si="11"/>
        <v>SVT</v>
      </c>
      <c r="F40" s="16" t="s">
        <v>32</v>
      </c>
      <c r="G40" s="3"/>
      <c r="H40" s="3"/>
      <c r="I40" s="3"/>
      <c r="J40" s="3"/>
      <c r="K40" s="42">
        <f t="shared" si="12"/>
        <v>89.882000000000005</v>
      </c>
      <c r="L40" s="43">
        <f t="shared" si="13"/>
        <v>85.369923600000007</v>
      </c>
      <c r="M40" s="43">
        <f t="shared" si="13"/>
        <v>81.084353435280008</v>
      </c>
      <c r="N40" s="43">
        <f t="shared" si="13"/>
        <v>77.013918892828954</v>
      </c>
      <c r="O40" s="43">
        <f t="shared" si="13"/>
        <v>73.147820164408941</v>
      </c>
      <c r="P40" s="43">
        <f t="shared" si="13"/>
        <v>69.47579959215561</v>
      </c>
      <c r="Q40" s="44">
        <f t="shared" si="14"/>
        <v>20.406200407844395</v>
      </c>
      <c r="R40" s="3"/>
      <c r="S40" s="3"/>
      <c r="T40" s="3"/>
    </row>
    <row r="41" spans="1:20">
      <c r="A41" s="41">
        <v>4</v>
      </c>
      <c r="B41" s="3"/>
      <c r="C41" s="3" t="s">
        <v>31</v>
      </c>
      <c r="D41" s="3"/>
      <c r="E41" s="20" t="str">
        <f t="shared" si="11"/>
        <v>ANH</v>
      </c>
      <c r="F41" s="16" t="s">
        <v>32</v>
      </c>
      <c r="G41" s="3"/>
      <c r="H41" s="3"/>
      <c r="I41" s="3"/>
      <c r="J41" s="3"/>
      <c r="K41" s="42">
        <f t="shared" si="12"/>
        <v>79.061000000000007</v>
      </c>
      <c r="L41" s="43">
        <f t="shared" si="13"/>
        <v>76.017151500000011</v>
      </c>
      <c r="M41" s="43">
        <f t="shared" si="13"/>
        <v>73.090491167250008</v>
      </c>
      <c r="N41" s="43">
        <f t="shared" si="13"/>
        <v>70.276507257310882</v>
      </c>
      <c r="O41" s="43">
        <f t="shared" si="13"/>
        <v>67.570861727904415</v>
      </c>
      <c r="P41" s="43">
        <f t="shared" si="13"/>
        <v>64.969383551380091</v>
      </c>
      <c r="Q41" s="44">
        <f t="shared" si="14"/>
        <v>14.091616448619916</v>
      </c>
      <c r="R41" s="3"/>
      <c r="S41" s="3"/>
      <c r="T41" s="3"/>
    </row>
    <row r="42" spans="1:20">
      <c r="A42" s="41">
        <v>5</v>
      </c>
      <c r="B42" s="3"/>
      <c r="C42" s="3" t="s">
        <v>31</v>
      </c>
      <c r="D42" s="3"/>
      <c r="E42" s="20" t="str">
        <f t="shared" si="11"/>
        <v>YKY</v>
      </c>
      <c r="F42" s="16" t="s">
        <v>32</v>
      </c>
      <c r="G42" s="3"/>
      <c r="H42" s="3"/>
      <c r="I42" s="3"/>
      <c r="J42" s="3"/>
      <c r="K42" s="42">
        <f t="shared" si="12"/>
        <v>75.197999999999993</v>
      </c>
      <c r="L42" s="43">
        <f t="shared" si="13"/>
        <v>71.786266739999988</v>
      </c>
      <c r="M42" s="43">
        <f t="shared" si="13"/>
        <v>68.292429137764188</v>
      </c>
      <c r="N42" s="43">
        <f t="shared" si="13"/>
        <v>65.158489564632191</v>
      </c>
      <c r="O42" s="43">
        <f t="shared" si="13"/>
        <v>62.601670434116031</v>
      </c>
      <c r="P42" s="43">
        <f t="shared" si="13"/>
        <v>61.174978364922531</v>
      </c>
      <c r="Q42" s="44">
        <f t="shared" si="14"/>
        <v>14.023021635077463</v>
      </c>
      <c r="R42" s="3"/>
      <c r="S42" s="3"/>
      <c r="T42" s="3"/>
    </row>
    <row r="43" spans="1:20">
      <c r="A43" s="41">
        <v>6</v>
      </c>
      <c r="B43" s="3"/>
      <c r="C43" s="3" t="s">
        <v>31</v>
      </c>
      <c r="D43" s="3"/>
      <c r="E43" s="20" t="str">
        <f t="shared" si="11"/>
        <v>SRN</v>
      </c>
      <c r="F43" s="16" t="s">
        <v>32</v>
      </c>
      <c r="G43" s="3"/>
      <c r="H43" s="3"/>
      <c r="I43" s="3"/>
      <c r="J43" s="3"/>
      <c r="K43" s="42">
        <f t="shared" si="12"/>
        <v>84.12</v>
      </c>
      <c r="L43" s="43">
        <f t="shared" si="13"/>
        <v>79.283100000000005</v>
      </c>
      <c r="M43" s="43">
        <f t="shared" si="13"/>
        <v>74.7639633</v>
      </c>
      <c r="N43" s="43">
        <f t="shared" si="13"/>
        <v>70.427653428599996</v>
      </c>
      <c r="O43" s="43">
        <f t="shared" si="13"/>
        <v>66.237208049598308</v>
      </c>
      <c r="P43" s="43">
        <f t="shared" si="13"/>
        <v>62.259663706219925</v>
      </c>
      <c r="Q43" s="44">
        <f t="shared" si="14"/>
        <v>21.86033629378008</v>
      </c>
      <c r="R43" s="3"/>
      <c r="S43" s="3"/>
      <c r="T43" s="3"/>
    </row>
    <row r="44" spans="1:20">
      <c r="A44" s="41">
        <v>7</v>
      </c>
      <c r="B44" s="3"/>
      <c r="C44" s="3" t="s">
        <v>31</v>
      </c>
      <c r="D44" s="3"/>
      <c r="E44" s="20" t="str">
        <f t="shared" si="11"/>
        <v>NES</v>
      </c>
      <c r="F44" s="16" t="s">
        <v>32</v>
      </c>
      <c r="G44" s="3"/>
      <c r="H44" s="3"/>
      <c r="I44" s="3"/>
      <c r="J44" s="3"/>
      <c r="K44" s="42">
        <f t="shared" si="12"/>
        <v>34.179000000000002</v>
      </c>
      <c r="L44" s="43">
        <f t="shared" si="13"/>
        <v>32.681959800000001</v>
      </c>
      <c r="M44" s="43">
        <f t="shared" si="13"/>
        <v>31.184919600000001</v>
      </c>
      <c r="N44" s="43">
        <f t="shared" si="13"/>
        <v>29.6878794</v>
      </c>
      <c r="O44" s="43">
        <f t="shared" si="13"/>
        <v>28.190839199999999</v>
      </c>
      <c r="P44" s="43">
        <f t="shared" si="13"/>
        <v>26.693798999999999</v>
      </c>
      <c r="Q44" s="44">
        <f t="shared" si="14"/>
        <v>7.4852010000000035</v>
      </c>
      <c r="R44" s="3"/>
      <c r="S44" s="3"/>
      <c r="T44" s="3"/>
    </row>
    <row r="45" spans="1:20">
      <c r="A45" s="41">
        <v>8</v>
      </c>
      <c r="B45" s="3"/>
      <c r="C45" s="3" t="s">
        <v>31</v>
      </c>
      <c r="D45" s="3"/>
      <c r="E45" s="20" t="str">
        <f t="shared" si="11"/>
        <v>WSH</v>
      </c>
      <c r="F45" s="16" t="s">
        <v>32</v>
      </c>
      <c r="G45" s="3"/>
      <c r="H45" s="3"/>
      <c r="I45" s="3"/>
      <c r="J45" s="3"/>
      <c r="K45" s="42">
        <f t="shared" si="12"/>
        <v>37.707999999999998</v>
      </c>
      <c r="L45" s="43">
        <f t="shared" si="13"/>
        <v>36.8557992</v>
      </c>
      <c r="M45" s="43">
        <f t="shared" si="13"/>
        <v>36.022858138080004</v>
      </c>
      <c r="N45" s="43">
        <f t="shared" si="13"/>
        <v>35.208741544159395</v>
      </c>
      <c r="O45" s="43">
        <f t="shared" si="13"/>
        <v>34.413023985261397</v>
      </c>
      <c r="P45" s="43">
        <f t="shared" si="13"/>
        <v>33.63528964319449</v>
      </c>
      <c r="Q45" s="44">
        <f t="shared" si="14"/>
        <v>4.0727103568055085</v>
      </c>
      <c r="R45" s="15"/>
      <c r="S45" s="15"/>
      <c r="T45" s="3"/>
    </row>
    <row r="46" spans="1:20">
      <c r="A46" s="41">
        <v>9</v>
      </c>
      <c r="B46" s="3"/>
      <c r="C46" s="3" t="s">
        <v>31</v>
      </c>
      <c r="D46" s="3"/>
      <c r="E46" s="20" t="str">
        <f t="shared" si="11"/>
        <v>WSX</v>
      </c>
      <c r="F46" s="16" t="s">
        <v>32</v>
      </c>
      <c r="G46" s="3"/>
      <c r="H46" s="3"/>
      <c r="I46" s="3"/>
      <c r="J46" s="3"/>
      <c r="K46" s="42">
        <f t="shared" si="12"/>
        <v>35.593000000000004</v>
      </c>
      <c r="L46" s="43">
        <f t="shared" si="13"/>
        <v>33.998433600000006</v>
      </c>
      <c r="M46" s="43">
        <f t="shared" si="13"/>
        <v>32.475303774720004</v>
      </c>
      <c r="N46" s="43">
        <f t="shared" si="13"/>
        <v>31.020410165612549</v>
      </c>
      <c r="O46" s="43">
        <f t="shared" si="13"/>
        <v>29.630695790193109</v>
      </c>
      <c r="P46" s="43">
        <f t="shared" si="13"/>
        <v>28.303240618792458</v>
      </c>
      <c r="Q46" s="44">
        <f t="shared" si="14"/>
        <v>7.2897593812075456</v>
      </c>
      <c r="R46" s="15"/>
      <c r="S46" s="15"/>
      <c r="T46" s="3"/>
    </row>
    <row r="47" spans="1:20">
      <c r="A47" s="41">
        <v>10</v>
      </c>
      <c r="B47" s="3"/>
      <c r="C47" s="3" t="s">
        <v>31</v>
      </c>
      <c r="D47" s="3"/>
      <c r="E47" s="20" t="str">
        <f t="shared" si="11"/>
        <v>SWT</v>
      </c>
      <c r="F47" s="16" t="s">
        <v>32</v>
      </c>
      <c r="G47" s="3"/>
      <c r="H47" s="3"/>
      <c r="I47" s="3"/>
      <c r="J47" s="3"/>
      <c r="K47" s="49">
        <f t="shared" si="12"/>
        <v>25.053000000000001</v>
      </c>
      <c r="L47" s="43">
        <f t="shared" si="13"/>
        <v>23.873003700000002</v>
      </c>
      <c r="M47" s="43">
        <f t="shared" si="13"/>
        <v>22.74858522573</v>
      </c>
      <c r="N47" s="43">
        <f t="shared" si="13"/>
        <v>21.677126861598115</v>
      </c>
      <c r="O47" s="43">
        <f t="shared" si="13"/>
        <v>20.656134186416843</v>
      </c>
      <c r="P47" s="43">
        <f t="shared" si="13"/>
        <v>19.68323026623661</v>
      </c>
      <c r="Q47" s="44">
        <f t="shared" si="14"/>
        <v>5.3697697337633912</v>
      </c>
      <c r="R47" s="40"/>
      <c r="S47" s="40"/>
      <c r="T47" s="3"/>
    </row>
    <row r="48" spans="1:20" ht="13.15">
      <c r="A48" s="3"/>
      <c r="B48" s="3"/>
      <c r="C48" s="3" t="s">
        <v>31</v>
      </c>
      <c r="D48" s="50"/>
      <c r="E48" s="26" t="s">
        <v>35</v>
      </c>
      <c r="F48" s="16"/>
      <c r="G48" s="3"/>
      <c r="H48" s="3"/>
      <c r="I48" s="3"/>
      <c r="J48" s="3"/>
      <c r="K48" s="47">
        <f t="shared" ref="K48:Q48" si="15">SUM(K38:K47)</f>
        <v>810.77699999999993</v>
      </c>
      <c r="L48" s="47">
        <f t="shared" si="15"/>
        <v>773.35751495411023</v>
      </c>
      <c r="M48" s="47">
        <f t="shared" si="15"/>
        <v>737.92616688361841</v>
      </c>
      <c r="N48" s="47">
        <f t="shared" si="15"/>
        <v>704.55459433866292</v>
      </c>
      <c r="O48" s="47">
        <f t="shared" si="15"/>
        <v>672.8679532169341</v>
      </c>
      <c r="P48" s="47">
        <f t="shared" si="15"/>
        <v>642.86729858918739</v>
      </c>
      <c r="Q48" s="48">
        <f t="shared" si="15"/>
        <v>167.90970141081254</v>
      </c>
      <c r="R48" s="15"/>
      <c r="S48" s="15"/>
      <c r="T48" s="3"/>
    </row>
    <row r="49" spans="1:20" ht="13.15">
      <c r="A49" s="3"/>
      <c r="B49" s="3"/>
      <c r="C49" s="3"/>
      <c r="D49" s="50"/>
      <c r="E49" s="19"/>
      <c r="F49" s="3"/>
      <c r="G49" s="3"/>
      <c r="H49" s="3"/>
      <c r="I49" s="3"/>
      <c r="J49" s="3"/>
      <c r="K49" s="3"/>
      <c r="L49" s="3"/>
      <c r="M49" s="3"/>
      <c r="N49" s="3"/>
      <c r="O49" s="3"/>
      <c r="P49" s="3"/>
      <c r="Q49" s="44"/>
      <c r="R49" s="15"/>
      <c r="S49" s="15"/>
      <c r="T49" s="3"/>
    </row>
    <row r="50" spans="1:20" ht="13.15">
      <c r="A50" s="3"/>
      <c r="B50" s="3"/>
      <c r="C50" s="3"/>
      <c r="D50" s="50"/>
      <c r="E50" s="19" t="s">
        <v>36</v>
      </c>
      <c r="F50" s="16" t="s">
        <v>32</v>
      </c>
      <c r="G50" s="3"/>
      <c r="H50" s="3"/>
      <c r="I50" s="3"/>
      <c r="J50" s="3"/>
      <c r="K50" s="47">
        <f t="shared" ref="K50:Q50" si="16">SUM(K33,K48)</f>
        <v>1438.1279999999999</v>
      </c>
      <c r="L50" s="47">
        <f t="shared" si="16"/>
        <v>1374.6909596771752</v>
      </c>
      <c r="M50" s="47">
        <f t="shared" si="16"/>
        <v>1314.5107747241127</v>
      </c>
      <c r="N50" s="47">
        <f t="shared" si="16"/>
        <v>1258.1030990374009</v>
      </c>
      <c r="O50" s="47">
        <f t="shared" si="16"/>
        <v>1204.3994490789219</v>
      </c>
      <c r="P50" s="47">
        <f t="shared" si="16"/>
        <v>1153.1786029749173</v>
      </c>
      <c r="Q50" s="48">
        <f t="shared" si="16"/>
        <v>284.94939702508248</v>
      </c>
      <c r="R50" s="15"/>
      <c r="S50" s="15"/>
      <c r="T50" s="3"/>
    </row>
    <row r="51" spans="1:20" ht="13.15">
      <c r="A51" s="3"/>
      <c r="B51" s="3"/>
      <c r="C51" s="3"/>
      <c r="D51" s="50"/>
      <c r="E51" s="19"/>
      <c r="F51" s="3"/>
      <c r="G51" s="3"/>
      <c r="H51" s="3"/>
      <c r="I51" s="3"/>
      <c r="J51" s="3"/>
      <c r="K51" s="3"/>
      <c r="L51" s="3"/>
      <c r="M51" s="3"/>
      <c r="N51" s="3"/>
      <c r="O51" s="3"/>
      <c r="P51" s="3"/>
      <c r="Q51" s="3"/>
      <c r="R51" s="15"/>
      <c r="S51" s="15"/>
      <c r="T51" s="3"/>
    </row>
    <row r="52" spans="1:20" ht="13.9">
      <c r="A52" s="9"/>
      <c r="B52" s="10"/>
      <c r="C52" s="10"/>
      <c r="D52" s="12" t="s">
        <v>37</v>
      </c>
      <c r="E52" s="12"/>
      <c r="F52" s="13"/>
      <c r="G52" s="13"/>
      <c r="H52" s="13"/>
      <c r="I52" s="13"/>
      <c r="J52" s="13"/>
      <c r="K52" s="13"/>
      <c r="L52" s="29"/>
      <c r="M52" s="29"/>
      <c r="N52" s="29"/>
      <c r="O52" s="29"/>
      <c r="P52" s="29"/>
      <c r="Q52" s="29"/>
      <c r="R52" s="29"/>
      <c r="S52" s="29"/>
      <c r="T52" s="29"/>
    </row>
    <row r="53" spans="1:20" ht="13.15">
      <c r="E53" s="26"/>
      <c r="K53" s="51"/>
      <c r="P53" s="52"/>
      <c r="Q53" s="51"/>
      <c r="R53" s="51"/>
      <c r="S53" s="51"/>
      <c r="T53" s="3"/>
    </row>
    <row r="54" spans="1:20" ht="13.15">
      <c r="A54" s="3"/>
      <c r="B54" s="3"/>
      <c r="C54" s="3"/>
      <c r="D54" s="14"/>
      <c r="E54" s="19" t="s">
        <v>9</v>
      </c>
      <c r="K54" s="51"/>
      <c r="P54" s="52"/>
      <c r="Q54" s="51"/>
      <c r="R54" s="51"/>
      <c r="S54" s="51"/>
      <c r="T54" s="3"/>
    </row>
    <row r="55" spans="1:20">
      <c r="A55" s="41">
        <v>1</v>
      </c>
      <c r="B55" s="3"/>
      <c r="C55" s="3" t="s">
        <v>31</v>
      </c>
      <c r="D55" s="14"/>
      <c r="E55" s="53" t="str">
        <f t="shared" ref="E55:E64" si="17">INDEX(WaSC.List,A55)</f>
        <v>TMS</v>
      </c>
      <c r="F55" s="16" t="s">
        <v>32</v>
      </c>
      <c r="K55" s="51"/>
      <c r="P55" s="52"/>
      <c r="Q55" s="54">
        <f t="shared" ref="Q55:Q64" si="18">0-P13-P38</f>
        <v>-242.76247045883048</v>
      </c>
      <c r="R55" s="51"/>
      <c r="S55" s="51"/>
      <c r="T55" s="3"/>
    </row>
    <row r="56" spans="1:20">
      <c r="A56" s="41">
        <v>2</v>
      </c>
      <c r="B56" s="3"/>
      <c r="C56" s="3" t="s">
        <v>31</v>
      </c>
      <c r="D56" s="3"/>
      <c r="E56" s="53" t="str">
        <f t="shared" si="17"/>
        <v>NWT</v>
      </c>
      <c r="F56" s="16" t="s">
        <v>32</v>
      </c>
      <c r="K56" s="51"/>
      <c r="P56" s="52"/>
      <c r="Q56" s="54">
        <f t="shared" si="18"/>
        <v>-187.7908972663389</v>
      </c>
      <c r="R56" s="51"/>
      <c r="S56" s="51"/>
      <c r="T56" s="3"/>
    </row>
    <row r="57" spans="1:20">
      <c r="A57" s="41">
        <v>3</v>
      </c>
      <c r="B57" s="3"/>
      <c r="C57" s="3" t="s">
        <v>31</v>
      </c>
      <c r="D57" s="3"/>
      <c r="E57" s="20" t="str">
        <f t="shared" si="17"/>
        <v>SVT</v>
      </c>
      <c r="F57" s="16" t="s">
        <v>32</v>
      </c>
      <c r="K57" s="51"/>
      <c r="P57" s="52"/>
      <c r="Q57" s="54">
        <f t="shared" si="18"/>
        <v>-130.92956879184698</v>
      </c>
      <c r="R57" s="51"/>
      <c r="S57" s="51"/>
      <c r="T57" s="3"/>
    </row>
    <row r="58" spans="1:20">
      <c r="A58" s="41">
        <v>4</v>
      </c>
      <c r="B58" s="3"/>
      <c r="C58" s="3" t="s">
        <v>31</v>
      </c>
      <c r="D58" s="3"/>
      <c r="E58" s="20" t="str">
        <f t="shared" si="17"/>
        <v>ANH</v>
      </c>
      <c r="F58" s="16" t="s">
        <v>32</v>
      </c>
      <c r="K58" s="51"/>
      <c r="P58" s="52"/>
      <c r="Q58" s="54">
        <f t="shared" si="18"/>
        <v>-115.58724186618933</v>
      </c>
      <c r="R58" s="51"/>
      <c r="S58" s="51"/>
      <c r="T58" s="3"/>
    </row>
    <row r="59" spans="1:20">
      <c r="A59" s="41">
        <v>5</v>
      </c>
      <c r="B59" s="3"/>
      <c r="C59" s="3" t="s">
        <v>31</v>
      </c>
      <c r="D59" s="3"/>
      <c r="E59" s="20" t="str">
        <f t="shared" si="17"/>
        <v>YKY</v>
      </c>
      <c r="F59" s="16" t="s">
        <v>32</v>
      </c>
      <c r="K59" s="51"/>
      <c r="P59" s="52"/>
      <c r="Q59" s="54">
        <f t="shared" si="18"/>
        <v>-101.1849768678976</v>
      </c>
      <c r="R59" s="51"/>
      <c r="S59" s="51"/>
      <c r="T59" s="3"/>
    </row>
    <row r="60" spans="1:20">
      <c r="A60" s="41">
        <v>6</v>
      </c>
      <c r="B60" s="3"/>
      <c r="C60" s="3" t="s">
        <v>31</v>
      </c>
      <c r="D60" s="3"/>
      <c r="E60" s="20" t="str">
        <f t="shared" si="17"/>
        <v>SRN</v>
      </c>
      <c r="F60" s="16" t="s">
        <v>32</v>
      </c>
      <c r="K60" s="51"/>
      <c r="P60" s="52"/>
      <c r="Q60" s="54">
        <f t="shared" si="18"/>
        <v>-87.507992395802006</v>
      </c>
      <c r="R60" s="51"/>
      <c r="S60" s="51"/>
      <c r="T60" s="3"/>
    </row>
    <row r="61" spans="1:20">
      <c r="A61" s="41">
        <v>7</v>
      </c>
      <c r="B61" s="3"/>
      <c r="C61" s="3" t="s">
        <v>31</v>
      </c>
      <c r="D61" s="3"/>
      <c r="E61" s="20" t="str">
        <f t="shared" si="17"/>
        <v>NES</v>
      </c>
      <c r="F61" s="16" t="s">
        <v>32</v>
      </c>
      <c r="K61" s="51"/>
      <c r="P61" s="52"/>
      <c r="Q61" s="54">
        <f t="shared" si="18"/>
        <v>-62.333238999999999</v>
      </c>
      <c r="R61" s="51"/>
      <c r="S61" s="51"/>
      <c r="T61" s="3"/>
    </row>
    <row r="62" spans="1:20">
      <c r="A62" s="41">
        <v>8</v>
      </c>
      <c r="B62" s="3"/>
      <c r="C62" s="3" t="s">
        <v>31</v>
      </c>
      <c r="D62" s="3"/>
      <c r="E62" s="20" t="str">
        <f t="shared" si="17"/>
        <v>WSH</v>
      </c>
      <c r="F62" s="16" t="s">
        <v>32</v>
      </c>
      <c r="K62" s="51"/>
      <c r="P62" s="52"/>
      <c r="Q62" s="54">
        <f t="shared" si="18"/>
        <v>-63.673934650461618</v>
      </c>
      <c r="R62" s="51"/>
      <c r="S62" s="51"/>
      <c r="T62" s="3"/>
    </row>
    <row r="63" spans="1:20">
      <c r="A63" s="41">
        <v>9</v>
      </c>
      <c r="B63" s="3"/>
      <c r="C63" s="3" t="s">
        <v>31</v>
      </c>
      <c r="D63" s="3"/>
      <c r="E63" s="20" t="str">
        <f t="shared" si="17"/>
        <v>WSX</v>
      </c>
      <c r="F63" s="16" t="s">
        <v>32</v>
      </c>
      <c r="K63" s="51"/>
      <c r="P63" s="52"/>
      <c r="Q63" s="54">
        <f t="shared" si="18"/>
        <v>-56.027574787470456</v>
      </c>
      <c r="R63" s="51"/>
      <c r="S63" s="51"/>
      <c r="T63" s="3"/>
    </row>
    <row r="64" spans="1:20">
      <c r="A64" s="41">
        <v>10</v>
      </c>
      <c r="B64" s="3"/>
      <c r="C64" s="3" t="s">
        <v>31</v>
      </c>
      <c r="D64" s="3"/>
      <c r="E64" s="20" t="str">
        <f t="shared" si="17"/>
        <v>SWT</v>
      </c>
      <c r="F64" s="16" t="s">
        <v>32</v>
      </c>
      <c r="K64" s="51"/>
      <c r="P64" s="52"/>
      <c r="Q64" s="54">
        <f t="shared" si="18"/>
        <v>-35.76575869547159</v>
      </c>
      <c r="R64" s="51"/>
      <c r="S64" s="51"/>
      <c r="T64" s="3"/>
    </row>
    <row r="65" spans="1:20">
      <c r="A65" s="3"/>
      <c r="B65" s="3"/>
      <c r="C65" s="3"/>
      <c r="D65" s="3"/>
      <c r="K65" s="51"/>
      <c r="P65" s="52"/>
      <c r="Q65" s="54"/>
      <c r="R65" s="55" t="s">
        <v>38</v>
      </c>
      <c r="S65" s="51"/>
      <c r="T65" s="3"/>
    </row>
    <row r="66" spans="1:20" ht="13.15">
      <c r="A66" s="3"/>
      <c r="B66" s="3"/>
      <c r="C66" s="3"/>
      <c r="D66" s="3"/>
      <c r="E66" s="26" t="s">
        <v>16</v>
      </c>
      <c r="K66" s="51"/>
      <c r="P66" s="52"/>
      <c r="Q66" s="54"/>
      <c r="R66" s="51"/>
      <c r="S66" s="51"/>
      <c r="T66" s="3"/>
    </row>
    <row r="67" spans="1:20">
      <c r="A67" s="41">
        <v>1</v>
      </c>
      <c r="B67" s="3"/>
      <c r="C67" s="3" t="s">
        <v>31</v>
      </c>
      <c r="D67" s="3"/>
      <c r="E67" s="20" t="str">
        <f t="shared" ref="E67:E74" si="19">INDEX(WoC.List,A67)</f>
        <v>AFW</v>
      </c>
      <c r="F67" s="16" t="s">
        <v>32</v>
      </c>
      <c r="K67" s="51"/>
      <c r="P67" s="52"/>
      <c r="Q67" s="54">
        <f t="shared" ref="Q67:Q74" si="20">0-P25</f>
        <v>-22.635561458073596</v>
      </c>
      <c r="R67" s="51"/>
      <c r="S67" s="51"/>
      <c r="T67" s="3"/>
    </row>
    <row r="68" spans="1:20">
      <c r="A68" s="41">
        <v>2</v>
      </c>
      <c r="B68" s="3"/>
      <c r="C68" s="3" t="s">
        <v>31</v>
      </c>
      <c r="D68" s="3"/>
      <c r="E68" s="20" t="str">
        <f t="shared" si="19"/>
        <v>SEW</v>
      </c>
      <c r="F68" s="16" t="s">
        <v>32</v>
      </c>
      <c r="K68" s="51"/>
      <c r="P68" s="52"/>
      <c r="Q68" s="54">
        <f t="shared" si="20"/>
        <v>-21.298490792733443</v>
      </c>
      <c r="R68" s="51"/>
      <c r="S68" s="51"/>
      <c r="T68" s="3"/>
    </row>
    <row r="69" spans="1:20">
      <c r="A69" s="41">
        <v>3</v>
      </c>
      <c r="B69" s="3"/>
      <c r="C69" s="3" t="s">
        <v>31</v>
      </c>
      <c r="D69" s="3"/>
      <c r="E69" s="20" t="str">
        <f t="shared" si="19"/>
        <v>BRL</v>
      </c>
      <c r="F69" s="16" t="s">
        <v>32</v>
      </c>
      <c r="K69" s="51"/>
      <c r="P69" s="52"/>
      <c r="Q69" s="54">
        <f t="shared" si="20"/>
        <v>-6.856131377260799</v>
      </c>
      <c r="R69" s="51"/>
      <c r="S69" s="51"/>
      <c r="T69" s="3"/>
    </row>
    <row r="70" spans="1:20">
      <c r="A70" s="41">
        <v>4</v>
      </c>
      <c r="B70" s="3"/>
      <c r="C70" s="3" t="s">
        <v>31</v>
      </c>
      <c r="D70" s="3"/>
      <c r="E70" s="20" t="str">
        <f t="shared" si="19"/>
        <v>SSC</v>
      </c>
      <c r="F70" s="16" t="s">
        <v>32</v>
      </c>
      <c r="K70" s="51"/>
      <c r="P70" s="52"/>
      <c r="Q70" s="54">
        <f t="shared" si="20"/>
        <v>-8.0408834047657667</v>
      </c>
      <c r="R70" s="51"/>
      <c r="S70" s="51"/>
      <c r="T70" s="3"/>
    </row>
    <row r="71" spans="1:20">
      <c r="A71" s="41">
        <v>5</v>
      </c>
      <c r="B71" s="3"/>
      <c r="C71" s="3" t="s">
        <v>31</v>
      </c>
      <c r="D71" s="3"/>
      <c r="E71" s="20" t="str">
        <f t="shared" si="19"/>
        <v>SES</v>
      </c>
      <c r="F71" s="16" t="s">
        <v>32</v>
      </c>
      <c r="K71" s="51"/>
      <c r="P71" s="52"/>
      <c r="Q71" s="54">
        <f t="shared" si="20"/>
        <v>-4.5152714115137655</v>
      </c>
      <c r="R71" s="51"/>
      <c r="S71" s="51"/>
      <c r="T71" s="3"/>
    </row>
    <row r="72" spans="1:20">
      <c r="A72" s="41">
        <v>6</v>
      </c>
      <c r="B72" s="3"/>
      <c r="C72" s="3" t="s">
        <v>31</v>
      </c>
      <c r="D72" s="3"/>
      <c r="E72" s="20" t="str">
        <f t="shared" si="19"/>
        <v>PRT</v>
      </c>
      <c r="F72" s="16" t="s">
        <v>32</v>
      </c>
      <c r="K72" s="51"/>
      <c r="P72" s="52"/>
      <c r="Q72" s="54">
        <f t="shared" si="20"/>
        <v>-2.1256661962276664</v>
      </c>
      <c r="R72" s="51"/>
      <c r="S72" s="51"/>
      <c r="T72" s="3"/>
    </row>
    <row r="73" spans="1:20">
      <c r="A73" s="41">
        <v>7</v>
      </c>
      <c r="B73" s="3"/>
      <c r="C73" s="3" t="s">
        <v>31</v>
      </c>
      <c r="D73" s="3"/>
      <c r="E73" s="20" t="str">
        <f t="shared" si="19"/>
        <v>DVW</v>
      </c>
      <c r="F73" s="16" t="s">
        <v>32</v>
      </c>
      <c r="K73" s="51"/>
      <c r="P73" s="52"/>
      <c r="Q73" s="54">
        <f t="shared" si="20"/>
        <v>-1.6731796530031382</v>
      </c>
      <c r="R73" s="51"/>
      <c r="S73" s="51"/>
      <c r="T73" s="3"/>
    </row>
    <row r="74" spans="1:20">
      <c r="A74" s="41">
        <v>8</v>
      </c>
      <c r="B74" s="3"/>
      <c r="C74" s="3" t="s">
        <v>31</v>
      </c>
      <c r="D74" s="3"/>
      <c r="E74" s="20" t="str">
        <f t="shared" si="19"/>
        <v>SBW</v>
      </c>
      <c r="F74" s="16" t="s">
        <v>32</v>
      </c>
      <c r="K74" s="51"/>
      <c r="P74" s="52"/>
      <c r="Q74" s="54">
        <f t="shared" si="20"/>
        <v>-2.4697639010303996</v>
      </c>
      <c r="R74" s="51"/>
      <c r="S74" s="51"/>
      <c r="T74" s="3"/>
    </row>
    <row r="75" spans="1:20" ht="13.15">
      <c r="E75" s="26"/>
      <c r="K75" s="51"/>
      <c r="P75" s="52"/>
      <c r="Q75" s="51"/>
      <c r="R75" s="55" t="s">
        <v>39</v>
      </c>
      <c r="S75" s="51"/>
      <c r="T75" s="3"/>
    </row>
    <row r="76" spans="1:20" ht="13.15">
      <c r="C76" s="3" t="s">
        <v>31</v>
      </c>
      <c r="E76" s="26" t="s">
        <v>40</v>
      </c>
      <c r="P76" s="52"/>
      <c r="Q76" s="56">
        <f>SUM(Adjustment.WaSC,Adjustment.WoC)</f>
        <v>-1153.1786029749178</v>
      </c>
    </row>
    <row r="77" spans="1:20" ht="13.15" thickBot="1">
      <c r="P77" s="52"/>
    </row>
    <row r="78" spans="1:20" ht="13.5" thickBot="1">
      <c r="A78" s="57" t="s">
        <v>23</v>
      </c>
      <c r="B78" s="57"/>
      <c r="C78" s="57"/>
      <c r="D78" s="57"/>
      <c r="E78" s="57"/>
      <c r="F78" s="57"/>
      <c r="G78" s="57"/>
      <c r="H78" s="57"/>
      <c r="I78" s="57"/>
      <c r="J78" s="57"/>
      <c r="K78" s="57"/>
      <c r="L78" s="57"/>
      <c r="M78" s="57"/>
      <c r="N78" s="57"/>
      <c r="O78" s="57"/>
      <c r="P78" s="57"/>
      <c r="Q78" s="57"/>
      <c r="R78" s="57"/>
      <c r="S78" s="57"/>
      <c r="T78" s="57"/>
    </row>
    <row r="79" spans="1:20"/>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6"/>
  <sheetViews>
    <sheetView showGridLines="0" zoomScale="75" zoomScaleNormal="75" workbookViewId="0">
      <selection activeCell="Q19" sqref="Q19"/>
    </sheetView>
  </sheetViews>
  <sheetFormatPr defaultColWidth="0" defaultRowHeight="12.75" zeroHeight="1"/>
  <cols>
    <col min="1" max="2" width="3.46484375" customWidth="1"/>
    <col min="3" max="3" width="7.73046875" bestFit="1" customWidth="1"/>
    <col min="4" max="4" width="6.46484375" customWidth="1"/>
    <col min="5" max="5" width="15" customWidth="1"/>
    <col min="6" max="6" width="15.46484375" hidden="1" customWidth="1"/>
    <col min="7" max="8" width="2.73046875" hidden="1" customWidth="1"/>
    <col min="9" max="15" width="10" hidden="1" customWidth="1"/>
    <col min="16" max="16" width="10.46484375" hidden="1" customWidth="1"/>
    <col min="17" max="17" width="10.46484375" bestFit="1" customWidth="1"/>
    <col min="18" max="20" width="9.19921875" customWidth="1"/>
    <col min="21" max="16384" width="9.19921875" hidden="1"/>
  </cols>
  <sheetData>
    <row r="1" spans="1:20" ht="32.25">
      <c r="A1" s="1"/>
      <c r="B1" s="1"/>
      <c r="C1" s="1"/>
      <c r="D1" s="1" t="s">
        <v>41</v>
      </c>
      <c r="E1" s="1"/>
      <c r="F1" s="1"/>
      <c r="G1" s="1"/>
      <c r="H1" s="1"/>
      <c r="I1" s="1"/>
      <c r="J1" s="1"/>
      <c r="K1" s="1"/>
      <c r="L1" s="1"/>
      <c r="M1" s="1"/>
      <c r="N1" s="1"/>
      <c r="O1" s="1"/>
      <c r="P1" s="1"/>
      <c r="Q1" s="1"/>
      <c r="R1" s="1"/>
      <c r="S1" s="1"/>
      <c r="T1" s="1"/>
    </row>
    <row r="2" spans="1:20" ht="13.9">
      <c r="A2" s="2"/>
      <c r="B2" s="2"/>
      <c r="C2" s="2"/>
      <c r="D2" s="2"/>
      <c r="E2" s="2"/>
      <c r="F2" s="3"/>
      <c r="G2" s="3"/>
      <c r="H2" s="2"/>
      <c r="I2" s="2"/>
      <c r="J2" s="2"/>
      <c r="K2" s="2"/>
      <c r="L2" s="2"/>
      <c r="M2" s="2"/>
      <c r="N2" s="2"/>
      <c r="O2" s="3"/>
      <c r="P2" s="3"/>
      <c r="Q2" s="2"/>
      <c r="R2" s="2"/>
      <c r="S2" s="2"/>
      <c r="T2" s="2"/>
    </row>
    <row r="3" spans="1:20" ht="13.15">
      <c r="A3" s="3"/>
      <c r="B3" s="3"/>
      <c r="C3" s="3"/>
      <c r="D3" s="3"/>
      <c r="E3" s="3" t="s">
        <v>1</v>
      </c>
      <c r="F3" s="3"/>
      <c r="G3" s="3"/>
      <c r="H3" s="3"/>
      <c r="I3" s="4" t="str">
        <f t="shared" ref="I3:Q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35"/>
      <c r="S3" s="3"/>
      <c r="T3" s="3"/>
    </row>
    <row r="4" spans="1:20">
      <c r="A4" s="7">
        <v>1</v>
      </c>
      <c r="B4" s="3"/>
      <c r="C4" s="3"/>
      <c r="D4" s="3"/>
      <c r="E4" s="3"/>
      <c r="F4" s="3"/>
      <c r="G4" s="3"/>
      <c r="H4" s="3"/>
      <c r="I4" s="3"/>
      <c r="J4" s="3"/>
      <c r="K4" s="3"/>
      <c r="L4" s="3"/>
      <c r="M4" s="3"/>
      <c r="N4" s="3"/>
      <c r="O4" s="3"/>
      <c r="P4" s="3"/>
      <c r="Q4" s="3"/>
      <c r="R4" s="3"/>
      <c r="S4" s="3"/>
      <c r="T4" s="3"/>
    </row>
    <row r="5" spans="1:20" ht="13.15">
      <c r="A5" s="3"/>
      <c r="B5" s="3"/>
      <c r="C5" s="3"/>
      <c r="D5" s="3"/>
      <c r="E5" s="3" t="s">
        <v>2</v>
      </c>
      <c r="F5" s="3"/>
      <c r="G5" s="3"/>
      <c r="H5" s="3"/>
      <c r="I5" s="8">
        <f t="shared" ref="I5:Q5" si="1">Calendar.Years</f>
        <v>2012</v>
      </c>
      <c r="J5" s="8">
        <f t="shared" si="1"/>
        <v>2013</v>
      </c>
      <c r="K5" s="8">
        <f t="shared" si="1"/>
        <v>2014</v>
      </c>
      <c r="L5" s="8">
        <f t="shared" si="1"/>
        <v>2015</v>
      </c>
      <c r="M5" s="8">
        <f t="shared" si="1"/>
        <v>2016</v>
      </c>
      <c r="N5" s="8">
        <f t="shared" si="1"/>
        <v>2017</v>
      </c>
      <c r="O5" s="8">
        <f t="shared" si="1"/>
        <v>2018</v>
      </c>
      <c r="P5" s="8">
        <f t="shared" si="1"/>
        <v>2019</v>
      </c>
      <c r="Q5" s="8">
        <f t="shared" si="1"/>
        <v>2020</v>
      </c>
      <c r="R5" s="8"/>
      <c r="S5" s="8"/>
      <c r="T5" s="3"/>
    </row>
    <row r="6" spans="1:20" ht="13.15">
      <c r="A6" s="3"/>
      <c r="B6" s="3"/>
      <c r="C6" s="3"/>
      <c r="D6" s="3"/>
      <c r="E6" s="3" t="s">
        <v>3</v>
      </c>
      <c r="F6" s="3"/>
      <c r="G6" s="3"/>
      <c r="H6" s="3"/>
      <c r="I6" s="3"/>
      <c r="J6" s="3"/>
      <c r="K6" s="36"/>
      <c r="L6" s="7">
        <v>1</v>
      </c>
      <c r="M6" s="7">
        <v>2</v>
      </c>
      <c r="N6" s="7">
        <v>3</v>
      </c>
      <c r="O6" s="7">
        <v>4</v>
      </c>
      <c r="P6" s="7">
        <v>5</v>
      </c>
      <c r="Q6" s="7">
        <v>6</v>
      </c>
      <c r="R6" s="8"/>
      <c r="S6" s="8"/>
      <c r="T6" s="3"/>
    </row>
    <row r="7" spans="1:20"/>
    <row r="8" spans="1:20" ht="13.15">
      <c r="A8" s="3"/>
      <c r="B8" s="3"/>
      <c r="C8" s="3"/>
      <c r="D8" s="50"/>
      <c r="E8" s="19"/>
      <c r="F8" s="3"/>
      <c r="G8" s="3"/>
      <c r="H8" s="3"/>
      <c r="I8" s="3"/>
      <c r="J8" s="3"/>
      <c r="K8" s="3"/>
      <c r="L8" s="3"/>
      <c r="M8" s="3"/>
      <c r="N8" s="3"/>
      <c r="O8" s="3"/>
      <c r="P8" s="3"/>
      <c r="Q8" s="3"/>
      <c r="R8" s="15"/>
      <c r="S8" s="15"/>
      <c r="T8" s="3"/>
    </row>
    <row r="9" spans="1:20" ht="13.9">
      <c r="A9" s="9"/>
      <c r="B9" s="10"/>
      <c r="C9" s="10"/>
      <c r="D9" s="12" t="s">
        <v>37</v>
      </c>
      <c r="E9" s="12"/>
      <c r="F9" s="13"/>
      <c r="G9" s="13"/>
      <c r="H9" s="13"/>
      <c r="I9" s="13"/>
      <c r="J9" s="13"/>
      <c r="K9" s="13"/>
      <c r="L9" s="29"/>
      <c r="M9" s="29"/>
      <c r="N9" s="29"/>
      <c r="O9" s="29"/>
      <c r="P9" s="29"/>
      <c r="Q9" s="29"/>
      <c r="R9" s="29"/>
      <c r="S9" s="29"/>
      <c r="T9" s="29"/>
    </row>
    <row r="10" spans="1:20" ht="13.15">
      <c r="E10" s="26"/>
      <c r="K10" s="51"/>
      <c r="P10" s="52"/>
      <c r="Q10" s="51"/>
      <c r="R10" s="51"/>
      <c r="S10" s="51"/>
      <c r="T10" s="3"/>
    </row>
    <row r="11" spans="1:20" ht="13.15">
      <c r="A11" s="3"/>
      <c r="B11" s="3"/>
      <c r="C11" s="3"/>
      <c r="D11" s="14"/>
      <c r="E11" s="19" t="s">
        <v>9</v>
      </c>
      <c r="K11" s="51"/>
      <c r="P11" s="52"/>
      <c r="Q11" s="51"/>
      <c r="R11" s="51"/>
      <c r="S11" s="51"/>
      <c r="T11" s="3"/>
    </row>
    <row r="12" spans="1:20">
      <c r="A12" s="41">
        <v>1</v>
      </c>
      <c r="B12" s="3"/>
      <c r="C12" s="3" t="s">
        <v>31</v>
      </c>
      <c r="D12" s="14"/>
      <c r="E12" s="53" t="str">
        <f t="shared" ref="E12:E21" si="2">INDEX(WaSC.List,A12)</f>
        <v>TMS</v>
      </c>
      <c r="F12" s="16" t="s">
        <v>32</v>
      </c>
      <c r="K12" s="51"/>
      <c r="P12" s="52"/>
      <c r="Q12" s="54">
        <f t="shared" ref="Q12:Q21" si="3">INDEX(Adjustment.WaSC,A12)</f>
        <v>-242.76247045883048</v>
      </c>
      <c r="R12" s="51"/>
      <c r="S12" s="51"/>
      <c r="T12" s="3"/>
    </row>
    <row r="13" spans="1:20">
      <c r="A13" s="41">
        <v>2</v>
      </c>
      <c r="B13" s="3"/>
      <c r="C13" s="3" t="s">
        <v>31</v>
      </c>
      <c r="D13" s="3"/>
      <c r="E13" s="53" t="str">
        <f t="shared" si="2"/>
        <v>NWT</v>
      </c>
      <c r="F13" s="16" t="s">
        <v>32</v>
      </c>
      <c r="K13" s="51"/>
      <c r="P13" s="52"/>
      <c r="Q13" s="54">
        <f t="shared" si="3"/>
        <v>-187.7908972663389</v>
      </c>
      <c r="R13" s="51"/>
      <c r="S13" s="51"/>
      <c r="T13" s="3"/>
    </row>
    <row r="14" spans="1:20">
      <c r="A14" s="41">
        <v>3</v>
      </c>
      <c r="B14" s="3"/>
      <c r="C14" s="3" t="s">
        <v>31</v>
      </c>
      <c r="D14" s="3"/>
      <c r="E14" s="20" t="str">
        <f t="shared" si="2"/>
        <v>SVT</v>
      </c>
      <c r="F14" s="16" t="s">
        <v>32</v>
      </c>
      <c r="K14" s="51"/>
      <c r="P14" s="52"/>
      <c r="Q14" s="54">
        <f t="shared" si="3"/>
        <v>-130.92956879184698</v>
      </c>
      <c r="R14" s="51"/>
      <c r="S14" s="51"/>
      <c r="T14" s="3"/>
    </row>
    <row r="15" spans="1:20">
      <c r="A15" s="41">
        <v>4</v>
      </c>
      <c r="B15" s="3"/>
      <c r="C15" s="3" t="s">
        <v>31</v>
      </c>
      <c r="D15" s="3"/>
      <c r="E15" s="20" t="str">
        <f t="shared" si="2"/>
        <v>ANH</v>
      </c>
      <c r="F15" s="16" t="s">
        <v>32</v>
      </c>
      <c r="K15" s="51"/>
      <c r="P15" s="52"/>
      <c r="Q15" s="54">
        <f t="shared" si="3"/>
        <v>-115.58724186618933</v>
      </c>
      <c r="R15" s="51"/>
      <c r="S15" s="51"/>
      <c r="T15" s="3"/>
    </row>
    <row r="16" spans="1:20">
      <c r="A16" s="41">
        <v>5</v>
      </c>
      <c r="B16" s="3"/>
      <c r="C16" s="3" t="s">
        <v>31</v>
      </c>
      <c r="D16" s="3"/>
      <c r="E16" s="20" t="str">
        <f t="shared" si="2"/>
        <v>YKY</v>
      </c>
      <c r="F16" s="16" t="s">
        <v>32</v>
      </c>
      <c r="K16" s="51"/>
      <c r="P16" s="52"/>
      <c r="Q16" s="54">
        <f t="shared" si="3"/>
        <v>-101.1849768678976</v>
      </c>
      <c r="R16" s="51"/>
      <c r="S16" s="51"/>
      <c r="T16" s="3"/>
    </row>
    <row r="17" spans="1:20">
      <c r="A17" s="41">
        <v>6</v>
      </c>
      <c r="B17" s="3"/>
      <c r="C17" s="3" t="s">
        <v>31</v>
      </c>
      <c r="D17" s="3"/>
      <c r="E17" s="20" t="str">
        <f t="shared" si="2"/>
        <v>SRN</v>
      </c>
      <c r="F17" s="16" t="s">
        <v>32</v>
      </c>
      <c r="K17" s="51"/>
      <c r="P17" s="52"/>
      <c r="Q17" s="54">
        <f t="shared" si="3"/>
        <v>-87.507992395802006</v>
      </c>
      <c r="R17" s="51"/>
      <c r="S17" s="51"/>
      <c r="T17" s="3"/>
    </row>
    <row r="18" spans="1:20">
      <c r="A18" s="41">
        <v>7</v>
      </c>
      <c r="B18" s="3"/>
      <c r="C18" s="3" t="s">
        <v>31</v>
      </c>
      <c r="D18" s="3"/>
      <c r="E18" s="20" t="str">
        <f t="shared" si="2"/>
        <v>NES</v>
      </c>
      <c r="F18" s="16" t="s">
        <v>32</v>
      </c>
      <c r="K18" s="51"/>
      <c r="P18" s="52"/>
      <c r="Q18" s="54">
        <f t="shared" si="3"/>
        <v>-62.333238999999999</v>
      </c>
      <c r="R18" s="51"/>
      <c r="S18" s="51"/>
      <c r="T18" s="3"/>
    </row>
    <row r="19" spans="1:20">
      <c r="A19" s="41">
        <v>8</v>
      </c>
      <c r="B19" s="3"/>
      <c r="C19" s="3" t="s">
        <v>31</v>
      </c>
      <c r="D19" s="3"/>
      <c r="E19" s="20" t="str">
        <f t="shared" si="2"/>
        <v>WSH</v>
      </c>
      <c r="F19" s="16" t="s">
        <v>32</v>
      </c>
      <c r="K19" s="51"/>
      <c r="P19" s="52"/>
      <c r="Q19" s="54">
        <f t="shared" si="3"/>
        <v>-63.673934650461618</v>
      </c>
      <c r="R19" s="51"/>
      <c r="S19" s="51"/>
      <c r="T19" s="3"/>
    </row>
    <row r="20" spans="1:20">
      <c r="A20" s="41">
        <v>9</v>
      </c>
      <c r="B20" s="3"/>
      <c r="C20" s="3" t="s">
        <v>31</v>
      </c>
      <c r="D20" s="3"/>
      <c r="E20" s="20" t="str">
        <f t="shared" si="2"/>
        <v>WSX</v>
      </c>
      <c r="F20" s="16" t="s">
        <v>32</v>
      </c>
      <c r="K20" s="51"/>
      <c r="P20" s="52"/>
      <c r="Q20" s="54">
        <f t="shared" si="3"/>
        <v>-56.027574787470456</v>
      </c>
      <c r="R20" s="51"/>
      <c r="S20" s="51"/>
      <c r="T20" s="3"/>
    </row>
    <row r="21" spans="1:20">
      <c r="A21" s="41">
        <v>10</v>
      </c>
      <c r="B21" s="3"/>
      <c r="C21" s="3" t="s">
        <v>31</v>
      </c>
      <c r="D21" s="3"/>
      <c r="E21" s="20" t="str">
        <f t="shared" si="2"/>
        <v>SWT</v>
      </c>
      <c r="F21" s="16" t="s">
        <v>32</v>
      </c>
      <c r="K21" s="51"/>
      <c r="P21" s="52"/>
      <c r="Q21" s="54">
        <f t="shared" si="3"/>
        <v>-35.76575869547159</v>
      </c>
      <c r="R21" s="51"/>
      <c r="S21" s="51"/>
      <c r="T21" s="3"/>
    </row>
    <row r="22" spans="1:20">
      <c r="A22" s="3"/>
      <c r="B22" s="3"/>
      <c r="C22" s="3"/>
      <c r="D22" s="3"/>
      <c r="K22" s="51"/>
      <c r="P22" s="52"/>
      <c r="Q22" s="54"/>
      <c r="R22" s="51"/>
      <c r="S22" s="51"/>
      <c r="T22" s="3"/>
    </row>
    <row r="23" spans="1:20" ht="13.15">
      <c r="A23" s="3"/>
      <c r="B23" s="3"/>
      <c r="C23" s="3"/>
      <c r="D23" s="3"/>
      <c r="E23" s="26" t="s">
        <v>16</v>
      </c>
      <c r="K23" s="51"/>
      <c r="P23" s="52"/>
      <c r="Q23" s="54"/>
      <c r="R23" s="51"/>
      <c r="S23" s="51"/>
      <c r="T23" s="3"/>
    </row>
    <row r="24" spans="1:20">
      <c r="A24" s="41">
        <v>1</v>
      </c>
      <c r="B24" s="3"/>
      <c r="C24" s="3" t="s">
        <v>31</v>
      </c>
      <c r="D24" s="3"/>
      <c r="E24" s="20" t="str">
        <f t="shared" ref="E24:E31" si="4">INDEX(WoC.List,A24)</f>
        <v>AFW</v>
      </c>
      <c r="F24" s="16" t="s">
        <v>32</v>
      </c>
      <c r="K24" s="51"/>
      <c r="P24" s="52"/>
      <c r="Q24" s="54">
        <f t="shared" ref="Q24:Q31" si="5">INDEX(Adjustment.WoC,A24)</f>
        <v>-22.635561458073596</v>
      </c>
      <c r="R24" s="51"/>
      <c r="S24" s="51"/>
      <c r="T24" s="3"/>
    </row>
    <row r="25" spans="1:20">
      <c r="A25" s="41">
        <v>2</v>
      </c>
      <c r="B25" s="3"/>
      <c r="C25" s="3" t="s">
        <v>31</v>
      </c>
      <c r="D25" s="3"/>
      <c r="E25" s="20" t="str">
        <f t="shared" si="4"/>
        <v>SEW</v>
      </c>
      <c r="F25" s="16" t="s">
        <v>32</v>
      </c>
      <c r="K25" s="51"/>
      <c r="P25" s="52"/>
      <c r="Q25" s="54">
        <f t="shared" si="5"/>
        <v>-21.298490792733443</v>
      </c>
      <c r="R25" s="51"/>
      <c r="S25" s="51"/>
      <c r="T25" s="3"/>
    </row>
    <row r="26" spans="1:20">
      <c r="A26" s="58">
        <v>3</v>
      </c>
      <c r="B26" s="3"/>
      <c r="C26" s="3" t="s">
        <v>31</v>
      </c>
      <c r="D26" s="3"/>
      <c r="E26" s="20" t="str">
        <f t="shared" si="4"/>
        <v>BRL</v>
      </c>
      <c r="F26" s="16" t="s">
        <v>32</v>
      </c>
      <c r="K26" s="51"/>
      <c r="P26" s="52"/>
      <c r="Q26" s="54">
        <f t="shared" si="5"/>
        <v>-6.856131377260799</v>
      </c>
      <c r="R26" s="51"/>
      <c r="S26" s="51"/>
      <c r="T26" s="3"/>
    </row>
    <row r="27" spans="1:20">
      <c r="A27" s="41">
        <v>4</v>
      </c>
      <c r="B27" s="3"/>
      <c r="C27" s="3" t="s">
        <v>31</v>
      </c>
      <c r="D27" s="3"/>
      <c r="E27" s="20" t="str">
        <f t="shared" si="4"/>
        <v>SSC</v>
      </c>
      <c r="F27" s="16" t="s">
        <v>32</v>
      </c>
      <c r="K27" s="51"/>
      <c r="P27" s="52"/>
      <c r="Q27" s="54">
        <f t="shared" si="5"/>
        <v>-8.0408834047657667</v>
      </c>
      <c r="R27" s="51"/>
      <c r="S27" s="51"/>
      <c r="T27" s="3"/>
    </row>
    <row r="28" spans="1:20">
      <c r="A28" s="41">
        <v>5</v>
      </c>
      <c r="B28" s="3"/>
      <c r="C28" s="3" t="s">
        <v>31</v>
      </c>
      <c r="D28" s="3"/>
      <c r="E28" s="20" t="str">
        <f t="shared" si="4"/>
        <v>SES</v>
      </c>
      <c r="F28" s="16" t="s">
        <v>32</v>
      </c>
      <c r="K28" s="51"/>
      <c r="P28" s="52"/>
      <c r="Q28" s="54">
        <f t="shared" si="5"/>
        <v>-4.5152714115137655</v>
      </c>
      <c r="R28" s="51"/>
      <c r="S28" s="51"/>
      <c r="T28" s="3"/>
    </row>
    <row r="29" spans="1:20">
      <c r="A29" s="41">
        <v>6</v>
      </c>
      <c r="B29" s="3"/>
      <c r="C29" s="3" t="s">
        <v>31</v>
      </c>
      <c r="D29" s="3"/>
      <c r="E29" s="20" t="str">
        <f t="shared" si="4"/>
        <v>PRT</v>
      </c>
      <c r="F29" s="16" t="s">
        <v>32</v>
      </c>
      <c r="K29" s="51"/>
      <c r="P29" s="52"/>
      <c r="Q29" s="54">
        <f t="shared" si="5"/>
        <v>-2.1256661962276664</v>
      </c>
      <c r="R29" s="51"/>
      <c r="S29" s="51"/>
      <c r="T29" s="3"/>
    </row>
    <row r="30" spans="1:20">
      <c r="A30" s="41">
        <v>7</v>
      </c>
      <c r="B30" s="3"/>
      <c r="C30" s="3" t="s">
        <v>31</v>
      </c>
      <c r="D30" s="3"/>
      <c r="E30" s="20" t="str">
        <f t="shared" si="4"/>
        <v>DVW</v>
      </c>
      <c r="F30" s="16" t="s">
        <v>32</v>
      </c>
      <c r="K30" s="51"/>
      <c r="P30" s="52"/>
      <c r="Q30" s="54">
        <f t="shared" si="5"/>
        <v>-1.6731796530031382</v>
      </c>
      <c r="R30" s="51"/>
      <c r="S30" s="51"/>
      <c r="T30" s="3"/>
    </row>
    <row r="31" spans="1:20">
      <c r="A31" s="41">
        <v>8</v>
      </c>
      <c r="B31" s="3"/>
      <c r="C31" s="3" t="s">
        <v>31</v>
      </c>
      <c r="D31" s="3"/>
      <c r="E31" s="20" t="str">
        <f t="shared" si="4"/>
        <v>SBW</v>
      </c>
      <c r="F31" s="16" t="s">
        <v>32</v>
      </c>
      <c r="K31" s="51"/>
      <c r="P31" s="52"/>
      <c r="Q31" s="54">
        <f t="shared" si="5"/>
        <v>-2.4697639010303996</v>
      </c>
      <c r="R31" s="51"/>
      <c r="S31" s="51"/>
      <c r="T31" s="3"/>
    </row>
    <row r="32" spans="1:20" ht="13.15">
      <c r="E32" s="26"/>
      <c r="K32" s="51"/>
      <c r="P32" s="52"/>
      <c r="Q32" s="51"/>
      <c r="R32" s="51"/>
      <c r="S32" s="51"/>
      <c r="T32" s="3"/>
    </row>
    <row r="33" spans="1:20" ht="13.15">
      <c r="C33" s="3" t="s">
        <v>31</v>
      </c>
      <c r="E33" s="26" t="s">
        <v>40</v>
      </c>
      <c r="P33" s="52"/>
      <c r="Q33" s="56">
        <f>SUM(Q12:Q21,Q24:Q31)</f>
        <v>-1153.1786029749178</v>
      </c>
    </row>
    <row r="34" spans="1:20" ht="13.15" thickBot="1">
      <c r="P34" s="52"/>
    </row>
    <row r="35" spans="1:20" ht="13.5" thickBot="1">
      <c r="A35" s="57" t="s">
        <v>23</v>
      </c>
      <c r="B35" s="57"/>
      <c r="C35" s="57"/>
      <c r="D35" s="57"/>
      <c r="E35" s="57"/>
      <c r="F35" s="57"/>
      <c r="G35" s="57"/>
      <c r="H35" s="57"/>
      <c r="I35" s="57"/>
      <c r="J35" s="57"/>
      <c r="K35" s="57"/>
      <c r="L35" s="57"/>
      <c r="M35" s="57"/>
      <c r="N35" s="57"/>
      <c r="O35" s="57"/>
      <c r="P35" s="57"/>
      <c r="Q35" s="57"/>
      <c r="R35" s="57"/>
      <c r="S35" s="57"/>
      <c r="T35" s="57"/>
    </row>
    <row r="36" spans="1:20"/>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4"/>
  <sheetViews>
    <sheetView showGridLines="0" zoomScale="75" zoomScaleNormal="75" workbookViewId="0"/>
  </sheetViews>
  <sheetFormatPr defaultColWidth="0" defaultRowHeight="12.75" zeroHeight="1"/>
  <cols>
    <col min="1" max="3" width="2.73046875" customWidth="1"/>
    <col min="4" max="4" width="9.19921875" customWidth="1"/>
    <col min="5" max="5" width="16.19921875" customWidth="1"/>
    <col min="6" max="6" width="2.73046875" customWidth="1"/>
    <col min="7" max="7" width="15" customWidth="1"/>
    <col min="8" max="8" width="9.73046875" bestFit="1" customWidth="1"/>
    <col min="9" max="15" width="10" bestFit="1" customWidth="1"/>
    <col min="16" max="18" width="10.46484375" bestFit="1" customWidth="1"/>
    <col min="19" max="21" width="10.796875" bestFit="1" customWidth="1"/>
    <col min="22" max="22" width="17.19921875" bestFit="1" customWidth="1"/>
    <col min="23" max="16384" width="9.19921875" hidden="1"/>
  </cols>
  <sheetData>
    <row r="1" spans="1:22" ht="32.25">
      <c r="A1" s="59"/>
      <c r="B1" s="59"/>
      <c r="C1" s="59"/>
      <c r="D1" s="1" t="s">
        <v>42</v>
      </c>
      <c r="E1" s="1"/>
      <c r="F1" s="59"/>
      <c r="G1" s="59"/>
      <c r="H1" s="59"/>
      <c r="I1" s="59"/>
      <c r="J1" s="59"/>
      <c r="K1" s="59"/>
      <c r="L1" s="59"/>
      <c r="M1" s="59"/>
      <c r="N1" s="59"/>
      <c r="O1" s="59"/>
      <c r="P1" s="59"/>
      <c r="Q1" s="59"/>
      <c r="R1" s="59"/>
      <c r="S1" s="59"/>
      <c r="T1" s="59"/>
      <c r="U1" s="59"/>
      <c r="V1" s="59"/>
    </row>
    <row r="2" spans="1:22" ht="13.9">
      <c r="A2" s="2"/>
      <c r="B2" s="2"/>
      <c r="C2" s="2"/>
      <c r="D2" s="2"/>
      <c r="E2" s="2"/>
      <c r="F2" s="3"/>
      <c r="G2" s="3"/>
      <c r="H2" s="2"/>
      <c r="I2" s="2"/>
      <c r="J2" s="2"/>
      <c r="K2" s="2"/>
      <c r="L2" s="2"/>
      <c r="M2" s="3"/>
      <c r="N2" s="3"/>
      <c r="O2" s="2"/>
      <c r="P2" s="2"/>
      <c r="Q2" s="2"/>
      <c r="R2" s="2"/>
      <c r="S2" s="2"/>
      <c r="T2" s="2"/>
      <c r="U2" s="2"/>
      <c r="V2" s="3"/>
    </row>
    <row r="3" spans="1:22" ht="13.15">
      <c r="A3" s="3"/>
      <c r="B3" s="3"/>
      <c r="C3" s="3"/>
      <c r="D3" s="3"/>
      <c r="E3" s="3" t="s">
        <v>1</v>
      </c>
      <c r="F3" s="3"/>
      <c r="G3" s="3"/>
      <c r="H3" s="4" t="s">
        <v>43</v>
      </c>
      <c r="I3" s="4" t="s">
        <v>44</v>
      </c>
      <c r="J3" s="4" t="s">
        <v>45</v>
      </c>
      <c r="K3" s="4" t="s">
        <v>46</v>
      </c>
      <c r="L3" s="5" t="s">
        <v>47</v>
      </c>
      <c r="M3" s="5" t="s">
        <v>48</v>
      </c>
      <c r="N3" s="5" t="s">
        <v>49</v>
      </c>
      <c r="O3" s="5" t="s">
        <v>50</v>
      </c>
      <c r="P3" s="5" t="s">
        <v>51</v>
      </c>
      <c r="Q3" s="4" t="s">
        <v>52</v>
      </c>
      <c r="R3" s="4" t="s">
        <v>53</v>
      </c>
      <c r="S3" s="4" t="s">
        <v>54</v>
      </c>
      <c r="T3" s="4" t="s">
        <v>55</v>
      </c>
      <c r="U3" s="4" t="s">
        <v>56</v>
      </c>
      <c r="V3" s="6" t="s">
        <v>57</v>
      </c>
    </row>
    <row r="4" spans="1:22">
      <c r="A4" s="3"/>
      <c r="B4" s="3"/>
      <c r="C4" s="3"/>
      <c r="D4" s="3"/>
      <c r="E4" s="3"/>
      <c r="F4" s="3"/>
      <c r="G4" s="3"/>
      <c r="H4" s="3"/>
      <c r="I4" s="3"/>
      <c r="J4" s="3"/>
      <c r="K4" s="3"/>
      <c r="L4" s="3"/>
      <c r="M4" s="3"/>
      <c r="N4" s="3"/>
      <c r="O4" s="3"/>
      <c r="P4" s="3"/>
      <c r="Q4" s="3"/>
      <c r="R4" s="3"/>
      <c r="S4" s="3"/>
      <c r="T4" s="3"/>
      <c r="U4" s="3"/>
      <c r="V4" s="6"/>
    </row>
    <row r="5" spans="1:22">
      <c r="A5" s="3"/>
      <c r="B5" s="3"/>
      <c r="C5" s="3"/>
      <c r="D5" s="3"/>
      <c r="E5" s="3" t="s">
        <v>2</v>
      </c>
      <c r="F5" s="3"/>
      <c r="G5" s="3"/>
      <c r="H5" s="14">
        <v>2011</v>
      </c>
      <c r="I5" s="14">
        <v>2012</v>
      </c>
      <c r="J5" s="14">
        <v>2013</v>
      </c>
      <c r="K5" s="14">
        <v>2014</v>
      </c>
      <c r="L5" s="14">
        <v>2015</v>
      </c>
      <c r="M5" s="14">
        <v>2016</v>
      </c>
      <c r="N5" s="14">
        <v>2017</v>
      </c>
      <c r="O5" s="14">
        <v>2018</v>
      </c>
      <c r="P5" s="14">
        <v>2019</v>
      </c>
      <c r="Q5" s="14">
        <v>2020</v>
      </c>
      <c r="R5" s="14">
        <v>2021</v>
      </c>
      <c r="S5" s="14">
        <v>2022</v>
      </c>
      <c r="T5" s="14">
        <v>2023</v>
      </c>
      <c r="U5" s="14">
        <v>2024</v>
      </c>
      <c r="V5" s="6" t="s">
        <v>58</v>
      </c>
    </row>
    <row r="6" spans="1:22" ht="13.15">
      <c r="A6" s="3"/>
      <c r="B6" s="3"/>
      <c r="C6" s="3"/>
      <c r="D6" s="3"/>
      <c r="E6" s="3" t="s">
        <v>3</v>
      </c>
      <c r="F6" s="3"/>
      <c r="G6" s="3"/>
      <c r="H6" s="3"/>
      <c r="I6" s="3"/>
      <c r="J6" s="3"/>
      <c r="K6" s="36"/>
      <c r="L6" s="7">
        <v>1</v>
      </c>
      <c r="M6" s="7">
        <v>2</v>
      </c>
      <c r="N6" s="7">
        <v>3</v>
      </c>
      <c r="O6" s="7">
        <v>4</v>
      </c>
      <c r="P6" s="7">
        <v>5</v>
      </c>
      <c r="Q6" s="7">
        <v>6</v>
      </c>
      <c r="R6" s="7">
        <v>7</v>
      </c>
      <c r="S6" s="7">
        <v>8</v>
      </c>
      <c r="T6" s="7">
        <v>9</v>
      </c>
      <c r="U6" s="7">
        <v>10</v>
      </c>
      <c r="V6" s="3"/>
    </row>
    <row r="7" spans="1:22">
      <c r="A7" s="3"/>
      <c r="B7" s="3"/>
      <c r="C7" s="3"/>
      <c r="D7" s="3"/>
      <c r="E7" s="3"/>
      <c r="F7" s="3"/>
      <c r="G7" s="3"/>
      <c r="H7" s="3"/>
      <c r="I7" s="3"/>
      <c r="J7" s="3"/>
      <c r="K7" s="3"/>
      <c r="L7" s="3"/>
      <c r="M7" s="3"/>
      <c r="N7" s="3"/>
      <c r="O7" s="3"/>
      <c r="P7" s="3"/>
      <c r="Q7" s="3"/>
      <c r="R7" s="3"/>
      <c r="S7" s="3"/>
      <c r="T7" s="3"/>
      <c r="U7" s="3"/>
      <c r="V7" s="3"/>
    </row>
    <row r="8" spans="1:22" ht="13.9">
      <c r="A8" s="9"/>
      <c r="B8" s="10"/>
      <c r="C8" s="10"/>
      <c r="D8" s="13"/>
      <c r="E8" s="12" t="s">
        <v>59</v>
      </c>
      <c r="F8" s="13"/>
      <c r="G8" s="13"/>
      <c r="H8" s="13"/>
      <c r="I8" s="13"/>
      <c r="J8" s="13"/>
      <c r="K8" s="13"/>
      <c r="L8" s="13"/>
      <c r="M8" s="13"/>
      <c r="N8" s="13"/>
      <c r="O8" s="13"/>
      <c r="P8" s="13"/>
      <c r="Q8" s="13"/>
      <c r="R8" s="13"/>
      <c r="S8" s="13"/>
      <c r="T8" s="13"/>
      <c r="U8" s="13"/>
      <c r="V8" s="13"/>
    </row>
    <row r="9" spans="1:22">
      <c r="A9" s="3"/>
      <c r="B9" s="3"/>
      <c r="C9" s="3"/>
      <c r="D9" s="3"/>
      <c r="E9" s="3"/>
      <c r="F9" s="3"/>
      <c r="G9" s="3"/>
      <c r="H9" s="3"/>
      <c r="I9" s="3"/>
      <c r="J9" s="3"/>
      <c r="K9" s="3"/>
      <c r="L9" s="3"/>
      <c r="M9" s="3"/>
      <c r="N9" s="3"/>
      <c r="O9" s="3"/>
      <c r="P9" s="3"/>
      <c r="Q9" s="3"/>
      <c r="R9" s="3"/>
      <c r="S9" s="3"/>
      <c r="T9" s="3"/>
      <c r="U9" s="3"/>
      <c r="V9" s="3"/>
    </row>
    <row r="10" spans="1:22" ht="13.15">
      <c r="A10" s="3"/>
      <c r="B10" s="3"/>
      <c r="C10" s="3"/>
      <c r="D10" s="3"/>
      <c r="E10" s="19" t="s">
        <v>60</v>
      </c>
      <c r="F10" s="3"/>
      <c r="G10" s="19" t="s">
        <v>61</v>
      </c>
      <c r="H10" s="3"/>
      <c r="I10" s="3"/>
      <c r="J10" s="3"/>
      <c r="K10" s="3"/>
      <c r="L10" s="3"/>
      <c r="M10" s="3"/>
      <c r="N10" s="3"/>
      <c r="O10" s="3"/>
      <c r="P10" s="3"/>
      <c r="Q10" s="3"/>
      <c r="R10" s="3"/>
      <c r="S10" s="3"/>
      <c r="T10" s="3"/>
      <c r="U10" s="60"/>
      <c r="V10" s="3"/>
    </row>
    <row r="11" spans="1:22">
      <c r="A11" s="3"/>
      <c r="B11" s="3"/>
      <c r="C11" s="3"/>
      <c r="D11" s="3"/>
      <c r="E11" s="61" t="s">
        <v>62</v>
      </c>
      <c r="F11" s="3"/>
      <c r="G11" s="62" t="s">
        <v>63</v>
      </c>
      <c r="H11" s="3"/>
      <c r="I11" s="3"/>
      <c r="J11" s="3"/>
      <c r="K11" s="3"/>
      <c r="L11" s="3"/>
      <c r="M11" s="3"/>
      <c r="N11" s="3"/>
      <c r="O11" s="3"/>
      <c r="P11" s="3"/>
      <c r="Q11" s="3"/>
      <c r="R11" s="3"/>
      <c r="S11" s="3"/>
      <c r="T11" s="3"/>
      <c r="U11" s="3"/>
      <c r="V11" s="3"/>
    </row>
    <row r="12" spans="1:22">
      <c r="A12" s="3"/>
      <c r="B12" s="3"/>
      <c r="C12" s="3"/>
      <c r="D12" s="3"/>
      <c r="E12" s="61" t="s">
        <v>64</v>
      </c>
      <c r="F12" s="3"/>
      <c r="G12" s="62" t="s">
        <v>65</v>
      </c>
      <c r="H12" s="3"/>
      <c r="I12" s="3"/>
      <c r="J12" s="3"/>
      <c r="K12" s="3"/>
      <c r="L12" s="3"/>
      <c r="M12" s="3"/>
      <c r="N12" s="3"/>
      <c r="O12" s="3"/>
      <c r="P12" s="3"/>
      <c r="Q12" s="3"/>
      <c r="R12" s="3"/>
      <c r="S12" s="3"/>
      <c r="T12" s="3"/>
      <c r="U12" s="3"/>
      <c r="V12" s="3"/>
    </row>
    <row r="13" spans="1:22">
      <c r="A13" s="3"/>
      <c r="B13" s="3"/>
      <c r="C13" s="3"/>
      <c r="D13" s="3"/>
      <c r="E13" s="62" t="s">
        <v>66</v>
      </c>
      <c r="F13" s="3"/>
      <c r="G13" s="62" t="s">
        <v>67</v>
      </c>
      <c r="H13" s="3"/>
      <c r="I13" s="3"/>
      <c r="J13" s="3"/>
      <c r="K13" s="3"/>
      <c r="L13" s="3"/>
      <c r="M13" s="3"/>
      <c r="N13" s="3"/>
      <c r="O13" s="3"/>
      <c r="P13" s="3"/>
      <c r="Q13" s="3"/>
      <c r="R13" s="3"/>
      <c r="S13" s="3"/>
      <c r="T13" s="3"/>
      <c r="U13" s="3"/>
      <c r="V13" s="3"/>
    </row>
    <row r="14" spans="1:22">
      <c r="A14" s="3"/>
      <c r="B14" s="3"/>
      <c r="C14" s="3"/>
      <c r="D14" s="3"/>
      <c r="E14" s="62" t="s">
        <v>68</v>
      </c>
      <c r="F14" s="3"/>
      <c r="G14" s="62" t="s">
        <v>69</v>
      </c>
      <c r="H14" s="3"/>
      <c r="I14" s="3"/>
      <c r="J14" s="3"/>
      <c r="K14" s="3"/>
      <c r="L14" s="3"/>
      <c r="M14" s="3"/>
      <c r="N14" s="3"/>
      <c r="O14" s="3"/>
      <c r="P14" s="3"/>
      <c r="Q14" s="3"/>
      <c r="R14" s="3"/>
      <c r="S14" s="3"/>
      <c r="T14" s="3"/>
      <c r="U14" s="3"/>
      <c r="V14" s="3"/>
    </row>
    <row r="15" spans="1:22">
      <c r="A15" s="3"/>
      <c r="B15" s="3"/>
      <c r="C15" s="3"/>
      <c r="D15" s="3"/>
      <c r="E15" s="62" t="s">
        <v>70</v>
      </c>
      <c r="F15" s="3"/>
      <c r="G15" s="62" t="s">
        <v>71</v>
      </c>
      <c r="H15" s="3"/>
      <c r="I15" s="3"/>
      <c r="J15" s="3"/>
      <c r="K15" s="3"/>
      <c r="L15" s="3"/>
      <c r="M15" s="3"/>
      <c r="N15" s="3"/>
      <c r="O15" s="3"/>
      <c r="P15" s="3"/>
      <c r="Q15" s="3"/>
      <c r="R15" s="3"/>
      <c r="S15" s="3"/>
      <c r="T15" s="3"/>
      <c r="U15" s="3"/>
      <c r="V15" s="3"/>
    </row>
    <row r="16" spans="1:22">
      <c r="A16" s="3"/>
      <c r="B16" s="3"/>
      <c r="C16" s="3"/>
      <c r="D16" s="3"/>
      <c r="E16" s="62" t="s">
        <v>72</v>
      </c>
      <c r="F16" s="3"/>
      <c r="G16" s="62" t="s">
        <v>73</v>
      </c>
      <c r="H16" s="3"/>
      <c r="I16" s="3"/>
      <c r="J16" s="3"/>
      <c r="K16" s="3"/>
      <c r="L16" s="3"/>
      <c r="M16" s="3"/>
      <c r="N16" s="3"/>
      <c r="O16" s="3"/>
      <c r="P16" s="3"/>
      <c r="Q16" s="3"/>
      <c r="R16" s="3"/>
      <c r="S16" s="3"/>
      <c r="T16" s="3"/>
      <c r="U16" s="3"/>
      <c r="V16" s="3"/>
    </row>
    <row r="17" spans="1:22">
      <c r="A17" s="3"/>
      <c r="B17" s="3"/>
      <c r="C17" s="3"/>
      <c r="D17" s="3"/>
      <c r="E17" s="62" t="s">
        <v>74</v>
      </c>
      <c r="F17" s="3"/>
      <c r="G17" s="62" t="s">
        <v>75</v>
      </c>
      <c r="H17" s="3"/>
      <c r="I17" s="3"/>
      <c r="J17" s="3"/>
      <c r="K17" s="3"/>
      <c r="L17" s="3"/>
      <c r="M17" s="3"/>
      <c r="N17" s="3"/>
      <c r="O17" s="3"/>
      <c r="P17" s="3"/>
      <c r="Q17" s="3"/>
      <c r="R17" s="3"/>
      <c r="S17" s="3"/>
      <c r="T17" s="3"/>
      <c r="U17" s="3"/>
      <c r="V17" s="3"/>
    </row>
    <row r="18" spans="1:22">
      <c r="A18" s="3"/>
      <c r="B18" s="3"/>
      <c r="C18" s="3"/>
      <c r="D18" s="3"/>
      <c r="E18" s="62" t="s">
        <v>76</v>
      </c>
      <c r="F18" s="3"/>
      <c r="G18" s="62" t="s">
        <v>77</v>
      </c>
      <c r="H18" s="3"/>
      <c r="I18" s="3"/>
      <c r="J18" s="3"/>
      <c r="K18" s="3"/>
      <c r="L18" s="3"/>
      <c r="M18" s="3"/>
      <c r="N18" s="3"/>
      <c r="O18" s="3"/>
      <c r="P18" s="3"/>
      <c r="Q18" s="3"/>
      <c r="R18" s="3"/>
      <c r="S18" s="3"/>
      <c r="T18" s="3"/>
      <c r="U18" s="3"/>
      <c r="V18" s="3"/>
    </row>
    <row r="19" spans="1:22">
      <c r="A19" s="3"/>
      <c r="B19" s="3"/>
      <c r="C19" s="3"/>
      <c r="D19" s="3"/>
      <c r="E19" s="62" t="s">
        <v>78</v>
      </c>
      <c r="F19" s="3"/>
      <c r="G19" s="32" t="s">
        <v>79</v>
      </c>
      <c r="H19" s="3"/>
      <c r="I19" s="3"/>
      <c r="J19" s="3"/>
      <c r="K19" s="3"/>
      <c r="L19" s="3"/>
      <c r="M19" s="3"/>
      <c r="N19" s="3"/>
      <c r="O19" s="3"/>
      <c r="P19" s="3"/>
      <c r="Q19" s="3"/>
      <c r="R19" s="3"/>
      <c r="S19" s="3"/>
      <c r="T19" s="3"/>
      <c r="U19" s="3"/>
      <c r="V19" s="3"/>
    </row>
    <row r="20" spans="1:22">
      <c r="A20" s="3"/>
      <c r="B20" s="3"/>
      <c r="C20" s="3"/>
      <c r="D20" s="3"/>
      <c r="E20" s="62" t="s">
        <v>80</v>
      </c>
      <c r="F20" s="3"/>
      <c r="G20" s="3"/>
      <c r="H20" s="3"/>
      <c r="I20" s="3"/>
      <c r="J20" s="3"/>
      <c r="K20" s="3"/>
      <c r="L20" s="3"/>
      <c r="M20" s="3"/>
      <c r="N20" s="3"/>
      <c r="O20" s="3"/>
      <c r="P20" s="3"/>
      <c r="Q20" s="3"/>
      <c r="R20" s="3"/>
      <c r="S20" s="3"/>
      <c r="T20" s="3"/>
      <c r="U20" s="3"/>
      <c r="V20" s="3"/>
    </row>
    <row r="21" spans="1:22">
      <c r="A21" s="3"/>
      <c r="B21" s="3"/>
      <c r="C21" s="3"/>
      <c r="D21" s="3"/>
      <c r="E21" s="32" t="s">
        <v>81</v>
      </c>
      <c r="F21" s="3"/>
      <c r="G21" s="3"/>
      <c r="H21" s="3"/>
      <c r="I21" s="3"/>
      <c r="J21" s="3"/>
      <c r="K21" s="3"/>
      <c r="L21" s="3"/>
      <c r="M21" s="3"/>
      <c r="N21" s="3"/>
      <c r="O21" s="3"/>
      <c r="P21" s="3"/>
      <c r="Q21" s="3"/>
      <c r="R21" s="3"/>
      <c r="S21" s="3"/>
      <c r="T21" s="3"/>
      <c r="U21" s="3"/>
      <c r="V21" s="3"/>
    </row>
    <row r="22" spans="1:22" ht="13.15" thickBot="1">
      <c r="A22" s="3"/>
      <c r="B22" s="3"/>
      <c r="C22" s="3"/>
      <c r="D22" s="3"/>
      <c r="E22" s="3"/>
      <c r="F22" s="3"/>
      <c r="G22" s="3"/>
      <c r="H22" s="3"/>
      <c r="I22" s="3"/>
      <c r="J22" s="3"/>
      <c r="K22" s="3"/>
      <c r="L22" s="3"/>
      <c r="M22" s="3"/>
      <c r="N22" s="3"/>
      <c r="O22" s="3"/>
      <c r="P22" s="3"/>
      <c r="Q22" s="3"/>
      <c r="R22" s="3"/>
      <c r="S22" s="3"/>
      <c r="T22" s="3"/>
      <c r="U22" s="3"/>
      <c r="V22" s="3"/>
    </row>
    <row r="23" spans="1:22" ht="13.5" thickBot="1">
      <c r="A23" s="33" t="s">
        <v>23</v>
      </c>
      <c r="B23" s="34"/>
      <c r="C23" s="34"/>
      <c r="D23" s="34"/>
      <c r="E23" s="34"/>
      <c r="F23" s="34"/>
      <c r="G23" s="34"/>
      <c r="H23" s="34"/>
      <c r="I23" s="34"/>
      <c r="J23" s="34"/>
      <c r="K23" s="34"/>
      <c r="L23" s="34"/>
      <c r="M23" s="34"/>
      <c r="N23" s="34"/>
      <c r="O23" s="34"/>
      <c r="P23" s="34"/>
      <c r="Q23" s="34"/>
      <c r="R23" s="34"/>
      <c r="S23" s="34"/>
      <c r="T23" s="34"/>
      <c r="U23" s="34"/>
      <c r="V23" s="34"/>
    </row>
    <row r="24" spans="1:2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Change Log</vt:lpstr>
      <vt:lpstr>Inputs</vt:lpstr>
      <vt:lpstr>Calcs</vt:lpstr>
      <vt:lpstr>Output</vt:lpstr>
      <vt:lpstr>Lists</vt:lpstr>
      <vt:lpstr>Adjustment.WaSC</vt:lpstr>
      <vt:lpstr>Adjustment.WoC</vt:lpstr>
      <vt:lpstr>AMP.Years</vt:lpstr>
      <vt:lpstr>Calendar.Years</vt:lpstr>
      <vt:lpstr>WaSC.DepnRate.Waste</vt:lpstr>
      <vt:lpstr>WaSC.DepnRate.Water</vt:lpstr>
      <vt:lpstr>WaSC.Impact.Waste</vt:lpstr>
      <vt:lpstr>WaSC.Impact.Water</vt:lpstr>
      <vt:lpstr>WaSC.List</vt:lpstr>
      <vt:lpstr>WaSC.RunOff.Method</vt:lpstr>
      <vt:lpstr>WoC.DepnRate.Water</vt:lpstr>
      <vt:lpstr>WoC.Impact.Water</vt:lpstr>
      <vt:lpstr>WoC.List</vt:lpstr>
      <vt:lpstr>WoC.RunOff.Method</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Dowling</dc:creator>
  <cp:lastModifiedBy>Mark Dowling</cp:lastModifiedBy>
  <dcterms:created xsi:type="dcterms:W3CDTF">2015-06-22T18:08:49Z</dcterms:created>
  <dcterms:modified xsi:type="dcterms:W3CDTF">2016-10-06T14:58:16Z</dcterms:modified>
</cp:coreProperties>
</file>