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4" activeTab="12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8" i="13" s="1"/>
  <c r="M12" i="13"/>
  <c r="M11" i="13"/>
  <c r="M38" i="13"/>
  <c r="L38" i="13"/>
  <c r="K38" i="13"/>
  <c r="J38" i="13"/>
  <c r="I38" i="13"/>
  <c r="M13" i="13" l="1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I20" i="5"/>
  <c r="I2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55" i="12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J63" i="12"/>
  <c r="J62" i="12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<sst xmlns="http://schemas.openxmlformats.org/spreadsheetml/2006/main" count="1353" uniqueCount="238">
  <si>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</si>
  <si>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</si>
  <si>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</si>
  <si>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</si>
  <si>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</si>
  <si>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</si>
  <si>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</si>
  <si>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</si>
  <si>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</si>
  <si>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</si>
  <si>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</si>
  <si>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</si>
  <si>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</si>
  <si>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</si>
  <si>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</si>
  <si>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</si>
  <si>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</si>
  <si>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</si>
  <si>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</si>
  <si>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</si>
  <si>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</si>
  <si>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</si>
  <si>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</si>
  <si>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</si>
  <si>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</si>
  <si>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</si>
  <si>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</si>
  <si>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</si>
  <si>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</si>
  <si>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</si>
  <si>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</si>
  <si>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</si>
  <si>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</si>
  <si>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</si>
  <si>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</si>
  <si>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</si>
  <si>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</si>
  <si>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</si>
  <si>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</si>
  <si>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</si>
  <si>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</si>
  <si>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</si>
  <si>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</si>
  <si>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</si>
  <si>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</si>
  <si>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</si>
  <si>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</si>
  <si>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</si>
  <si>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</si>
  <si>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</si>
  <si>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</si>
  <si>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</si>
  <si>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</si>
  <si>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</si>
  <si>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</si>
  <si>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</si>
  <si>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</si>
  <si>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</si>
  <si>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</si>
  <si>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</si>
  <si>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</si>
  <si>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</si>
  <si>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</si>
  <si>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</si>
  <si>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</si>
  <si>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</si>
  <si>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</si>
  <si>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</si>
  <si>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</si>
  <si>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</si>
  <si>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</si>
  <si>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</si>
  <si>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</si>
  <si>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</si>
  <si>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</si>
  <si>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</si>
  <si>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</si>
  <si>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</si>
  <si>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</si>
  <si>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</si>
  <si>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</si>
  <si>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</si>
  <si>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</si>
  <si>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</si>
  <si>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</si>
  <si>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</si>
  <si>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</si>
  <si>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</si>
  <si>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</si>
  <si>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</si>
  <si>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</si>
  <si>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</si>
  <si>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</si>
  <si>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</si>
  <si>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</si>
  <si>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</si>
  <si>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</si>
  <si>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</si>
  <si>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</si>
  <si>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</si>
  <si>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</si>
  <si>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</si>
  <si>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</si>
  <si>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</si>
  <si>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</si>
  <si>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</si>
  <si>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</si>
  <si>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</si>
  <si>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</si>
  <si>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</si>
  <si>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</si>
  <si>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</si>
  <si>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</si>
  <si>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</si>
  <si>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</si>
  <si>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</si>
  <si>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</si>
  <si>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</si>
  <si>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</si>
  <si>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</si>
  <si>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</si>
  <si>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</si>
  <si>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</si>
  <si>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</si>
  <si>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</si>
  <si>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</si>
  <si>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</si>
  <si>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</si>
  <si>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</si>
  <si>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</si>
  <si>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</si>
  <si>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</si>
  <si>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</si>
  <si>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</si>
  <si>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</si>
  <si>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</si>
  <si>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</si>
  <si>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</si>
  <si>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</si>
  <si>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</si>
  <si>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</si>
  <si>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</si>
  <si>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</si>
  <si>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</si>
  <si>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</si>
  <si>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</si>
  <si>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</si>
  <si>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</si>
  <si>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</si>
  <si>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</si>
  <si>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</si>
  <si>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</si>
  <si>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</si>
  <si>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</si>
  <si>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</si>
  <si>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</si>
  <si>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</si>
  <si>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</si>
  <si>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</si>
  <si>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</si>
  <si>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</si>
  <si>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</si>
  <si>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</si>
  <si>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</si>
  <si>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</si>
  <si>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</si>
  <si>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</si>
  <si>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</si>
  <si>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</si>
  <si>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</si>
  <si>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</si>
  <si>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</si>
  <si>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</si>
  <si>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</si>
  <si>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</si>
  <si>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</si>
  <si>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</si>
  <si>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</si>
  <si>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</si>
  <si>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</si>
  <si>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</si>
  <si>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</si>
  <si>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</si>
  <si>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</si>
  <si>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</si>
  <si>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</si>
  <si>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</si>
  <si>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</si>
  <si>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</si>
  <si>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</si>
  <si>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</si>
  <si>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</si>
  <si>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</si>
  <si>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</si>
  <si>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</si>
  <si>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</si>
  <si>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</si>
  <si>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</si>
  <si>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</si>
  <si>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</si>
  <si>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</si>
  <si>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</si>
  <si>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</si>
  <si>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</si>
  <si>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</si>
  <si>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</si>
  <si>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</si>
  <si>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</si>
  <si>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</si>
  <si>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</si>
  <si>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</si>
  <si>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</si>
  <si>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</si>
  <si>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</si>
  <si>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</si>
  <si>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</si>
  <si>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</si>
  <si>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</si>
  <si>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</si>
  <si>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</si>
  <si>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</si>
  <si>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</si>
  <si>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</si>
  <si>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</si>
  <si>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</si>
  <si>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</si>
  <si>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</si>
  <si>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</si>
  <si>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</si>
  <si>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</si>
  <si>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</si>
  <si>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</si>
  <si>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</si>
  <si>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12/04/2017 09:43:25_XLSPF</t>
  </si>
  <si>
    <t>50_XLSPF</t>
  </si>
  <si>
    <t>United Utilities Water Plc_XLSPF</t>
  </si>
  <si>
    <t>12/04/2017 09:45:50_XLSPF</t>
  </si>
  <si>
    <t>XXX_XLSPF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</si>
</sst>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26.674310258082983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-8.5044645296974011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-1.5874214840441576</v>
      </c>
      <c r="J15" s="140">
        <f>RCM.Outturn.RevCorrection.Water-RCM.FD.RevCorrection.Water</f>
        <v>-1.5874214840441576</v>
      </c>
      <c r="K15" s="140">
        <f>RCM.Outturn.RevCorrection.Water-RCM.FD.RevCorrection.Water</f>
        <v>-1.5874214840441576</v>
      </c>
      <c r="L15" s="140">
        <f>RCM.Outturn.RevCorrection.Water-RCM.FD.RevCorrection.Water</f>
        <v>-1.5874214840441576</v>
      </c>
      <c r="M15" s="140">
        <f>RCM.Outturn.RevCorrection.Water-RCM.FD.RevCorrection.Water</f>
        <v>-1.5874214840441576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-0.15675947188111328</v>
      </c>
      <c r="J16" s="140">
        <f>RCM.Outturn.BillingAdj.Water-RCM.FD.BillingAdj.Water</f>
        <v>-0.15675947188111328</v>
      </c>
      <c r="K16" s="140">
        <f>RCM.Outturn.BillingAdj.Water-RCM.FD.BillingAdj.Water</f>
        <v>-0.15675947188111328</v>
      </c>
      <c r="L16" s="140">
        <f>RCM.Outturn.BillingAdj.Water-RCM.FD.BillingAdj.Water</f>
        <v>-0.15675947188111328</v>
      </c>
      <c r="M16" s="140">
        <f>RCM.Outturn.BillingAdj.Water-RCM.FD.BillingAdj.Water</f>
        <v>-0.15675947188111328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-1.744180955925271</v>
      </c>
      <c r="J17" s="142">
        <f>SUM(J15:J16)</f>
        <v>-1.744180955925271</v>
      </c>
      <c r="K17" s="142">
        <f>SUM(K15:K16)</f>
        <v>-1.744180955925271</v>
      </c>
      <c r="L17" s="142">
        <f>SUM(L15:L16)</f>
        <v>-1.744180955925271</v>
      </c>
      <c r="M17" s="143">
        <f>SUM(M15:M16)</f>
        <v>-1.744180955925271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0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26.674310258082983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-1.744180955925271</v>
      </c>
      <c r="J26" s="139">
        <f t="shared" ref="J26" si="4" xml:space="preserve"> I26 + J12 + J17</f>
        <v>-3.488361911850542</v>
      </c>
      <c r="K26" s="139">
        <f t="shared" ref="K26" si="5" xml:space="preserve"> J26 + K12 + K17</f>
        <v>-5.2325428677758126</v>
      </c>
      <c r="L26" s="139">
        <f t="shared" ref="L26" si="6" xml:space="preserve"> K26 + L12 + L17</f>
        <v>-6.976723823701084</v>
      </c>
      <c r="M26" s="139">
        <f xml:space="preserve"> L26 + M12 + M17</f>
        <v>-17.225369309323757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9.4489409487592262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9.4489409487592262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26.674310258082983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-8.5044645296974011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27.63458542737397</v>
      </c>
      <c r="O39" s="139">
        <f>N39*(1+Financing.Rate)</f>
        <v>28.629430502759433</v>
      </c>
      <c r="P39" s="130">
        <f>O39*(1+Financing.Rate)</f>
        <v>29.660090000858773</v>
      </c>
      <c r="Q39" s="139">
        <f>P39*(1+Financing.Rate)</f>
        <v>30.72785324088969</v>
      </c>
      <c r="R39" s="139">
        <f>Q39*(1+Financing.Rate)</f>
        <v>31.83405595756172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5.1597456994787372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-8.8106252527665081</v>
      </c>
      <c r="O42" s="139">
        <f>N42*(1+Financing.Rate)</f>
        <v>-9.1278077618661033</v>
      </c>
      <c r="P42" s="130">
        <f>O42*(1+Financing.Rate)</f>
        <v>-9.4564088412932836</v>
      </c>
      <c r="Q42" s="130">
        <f>P42*(1+Financing.Rate)</f>
        <v>-9.7968395595798423</v>
      </c>
      <c r="R42" s="130">
        <f>Q42*(1+Financing.Rate)</f>
        <v>-10.149525783724718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-1.6450612540273166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3.5146844454514206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31.83405595756172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-10.149525783724718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21.684530173837004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-1.3301281254323587</v>
      </c>
      <c r="J55" s="141">
        <f>IF($M$31, J15/(1+Financing.Rate)^(6-J6), 0)</f>
        <v>-1.3780127379479237</v>
      </c>
      <c r="K55" s="141">
        <f>IF($M$31, K15/(1+Financing.Rate)^(6-K6), 0)</f>
        <v>-1.4276211965140491</v>
      </c>
      <c r="L55" s="141">
        <f>IF($M$31, L15/(1+Financing.Rate)^(6-L6), 0)</f>
        <v>-1.4790155595885548</v>
      </c>
      <c r="M55" s="141">
        <f>IF($M$31, M15/(1+Financing.Rate)^(6-M6), 0)</f>
        <v>-1.5322601197337429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-0.13135149333230997</v>
      </c>
      <c r="J56" s="141">
        <f>IF($M$31, J16/(1+Financing.Rate)^(6-J6), 0)</f>
        <v>-0.13608014709227312</v>
      </c>
      <c r="K56" s="141">
        <f>IF($M$31, K16/(1+Financing.Rate)^(6-K6), 0)</f>
        <v>-0.14097903238759496</v>
      </c>
      <c r="L56" s="141">
        <f>IF($M$31, L16/(1+Financing.Rate)^(6-L6), 0)</f>
        <v>-0.14605427755354838</v>
      </c>
      <c r="M56" s="141">
        <f>IF($M$31, M16/(1+Financing.Rate)^(6-M6), 0)</f>
        <v>-0.15131223154547613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-1.4614796187646686</v>
      </c>
      <c r="J57" s="142">
        <f>SUM(J55:J56)</f>
        <v>-1.5140928850401969</v>
      </c>
      <c r="K57" s="142">
        <f>SUM(K55:K56)</f>
        <v>-1.5686002289016441</v>
      </c>
      <c r="L57" s="142">
        <f>SUM(L55:L56)</f>
        <v>-1.6250698371421031</v>
      </c>
      <c r="M57" s="143">
        <f>SUM(M55:M56)</f>
        <v>-1.6835723512792189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-1.3301281254323587</v>
      </c>
      <c r="J62" s="141">
        <f t="shared" si="7"/>
        <v>-1.3780127379479237</v>
      </c>
      <c r="K62" s="141">
        <f t="shared" si="7"/>
        <v>-1.4276211965140491</v>
      </c>
      <c r="L62" s="141">
        <f t="shared" si="7"/>
        <v>-1.4790155595885548</v>
      </c>
      <c r="M62" s="141">
        <f t="shared" si="7"/>
        <v>-1.5322601197337429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-0.13135149333230997</v>
      </c>
      <c r="J63" s="141">
        <f t="shared" si="7"/>
        <v>-0.13608014709227312</v>
      </c>
      <c r="K63" s="141">
        <f t="shared" si="7"/>
        <v>-0.14097903238759496</v>
      </c>
      <c r="L63" s="141">
        <f t="shared" si="7"/>
        <v>-0.14605427755354838</v>
      </c>
      <c r="M63" s="141">
        <f t="shared" si="7"/>
        <v>-0.15131223154547613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-1.4614796187646686</v>
      </c>
      <c r="J64" s="142">
        <f>SUM(J62:J63)</f>
        <v>-1.5140928850401969</v>
      </c>
      <c r="K64" s="142">
        <f>SUM(K62:K63)</f>
        <v>-1.5686002289016441</v>
      </c>
      <c r="L64" s="142">
        <f>SUM(L62:L63)</f>
        <v>-1.6250698371421031</v>
      </c>
      <c r="M64" s="143">
        <f>SUM(M62:M63)</f>
        <v>-1.6835723512792189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38.480717548987805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-8.6771162894710017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-0.17848469980678949</v>
      </c>
      <c r="J15" s="140">
        <f>RCM.Outturn.RevCorrection.Waste-RCM.FD.RevCorrection.Waste</f>
        <v>-0.17848469980678949</v>
      </c>
      <c r="K15" s="140">
        <f>RCM.Outturn.RevCorrection.Waste-RCM.FD.RevCorrection.Waste</f>
        <v>-0.17848469980678949</v>
      </c>
      <c r="L15" s="140">
        <f>RCM.Outturn.RevCorrection.Waste-RCM.FD.RevCorrection.Waste</f>
        <v>-0.17848469980678949</v>
      </c>
      <c r="M15" s="140">
        <f>RCM.Outturn.RevCorrection.Waste-RCM.FD.RevCorrection.Waste</f>
        <v>-0.17848469980678949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-0.19692519151446541</v>
      </c>
      <c r="J16" s="140">
        <f>RCM.Outturn.BillingAdj.Waste-RCM.FD.BillingAdj.Waste</f>
        <v>-0.19692519151446541</v>
      </c>
      <c r="K16" s="140">
        <f>RCM.Outturn.BillingAdj.Waste-RCM.FD.BillingAdj.Waste</f>
        <v>-0.19692519151446541</v>
      </c>
      <c r="L16" s="140">
        <f>RCM.Outturn.BillingAdj.Waste-RCM.FD.BillingAdj.Waste</f>
        <v>-0.19692519151446541</v>
      </c>
      <c r="M16" s="140">
        <f>RCM.Outturn.BillingAdj.Waste-RCM.FD.BillingAdj.Waste</f>
        <v>-0.19692519151446541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-0.37540989132125491</v>
      </c>
      <c r="J17" s="142">
        <f>SUM(J15:J16)</f>
        <v>-0.37540989132125491</v>
      </c>
      <c r="K17" s="142">
        <f>SUM(K15:K16)</f>
        <v>-0.37540989132125491</v>
      </c>
      <c r="L17" s="142">
        <f>SUM(L15:L16)</f>
        <v>-0.37540989132125491</v>
      </c>
      <c r="M17" s="143">
        <f>SUM(M15:M16)</f>
        <v>-0.37540989132125491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38.480717548987805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-0.37540989132125491</v>
      </c>
      <c r="J26" s="139">
        <f t="shared" si="3"/>
        <v>-0.75081978264250981</v>
      </c>
      <c r="K26" s="139">
        <f t="shared" si="3"/>
        <v>-1.1262296739637647</v>
      </c>
      <c r="L26" s="139">
        <f t="shared" si="3"/>
        <v>-1.5016395652850196</v>
      </c>
      <c r="M26" s="139">
        <f t="shared" si="3"/>
        <v>-10.554165746077276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27.926551802910531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27.926551802910531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38.480717548987805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-8.6771162894710017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39.866023380751365</v>
      </c>
      <c r="O39" s="139">
        <f>N39*(1+Financing.Rate)</f>
        <v>41.301200222458412</v>
      </c>
      <c r="P39" s="130">
        <f>O39*(1+Financing.Rate)</f>
        <v>42.788043430466914</v>
      </c>
      <c r="Q39" s="139">
        <f>P39*(1+Financing.Rate)</f>
        <v>44.328412993963724</v>
      </c>
      <c r="R39" s="139">
        <f>Q39*(1+Financing.Rate)</f>
        <v>45.924235861746418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7.4435183127586129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-8.9894924758919572</v>
      </c>
      <c r="O42" s="139">
        <f>N42*(1+Financing.Rate)</f>
        <v>-9.3131142050240676</v>
      </c>
      <c r="P42" s="130">
        <f>O42*(1+Financing.Rate)</f>
        <v>-9.6483863164049346</v>
      </c>
      <c r="Q42" s="130">
        <f>P42*(1+Financing.Rate)</f>
        <v>-9.9957282237955134</v>
      </c>
      <c r="R42" s="130">
        <f>Q42*(1+Financing.Rate)</f>
        <v>-10.355574439852152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-1.6784581503811502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5.7650601623774627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45.924235861746418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-10.355574439852152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35.568661421894262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-0.14955544041620025</v>
      </c>
      <c r="J55" s="141">
        <f>IF($M$31, J15/(1+Financing.Rate)^(6-J6), 0)</f>
        <v>-0.15493943627118348</v>
      </c>
      <c r="K55" s="141">
        <f>IF($M$31, K15/(1+Financing.Rate)^(6-K6), 0)</f>
        <v>-0.16051725597694608</v>
      </c>
      <c r="L55" s="141">
        <f>IF($M$31, L15/(1+Financing.Rate)^(6-L6), 0)</f>
        <v>-0.16629587719211614</v>
      </c>
      <c r="M55" s="141">
        <f>IF($M$31, M15/(1+Financing.Rate)^(6-M6), 0)</f>
        <v>-0.17228252877103231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-0.16500704978001784</v>
      </c>
      <c r="J56" s="141">
        <f>IF($M$31, J16/(1+Financing.Rate)^(6-J6), 0)</f>
        <v>-0.1709473035720985</v>
      </c>
      <c r="K56" s="141">
        <f>IF($M$31, K16/(1+Financing.Rate)^(6-K6), 0)</f>
        <v>-0.17710140650069406</v>
      </c>
      <c r="L56" s="141">
        <f>IF($M$31, L16/(1+Financing.Rate)^(6-L6), 0)</f>
        <v>-0.18347705713471904</v>
      </c>
      <c r="M56" s="141">
        <f>IF($M$31, M16/(1+Financing.Rate)^(6-M6), 0)</f>
        <v>-0.19008223119156892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-0.31456249019621807</v>
      </c>
      <c r="J57" s="142">
        <f>SUM(J55:J56)</f>
        <v>-0.32588673984328198</v>
      </c>
      <c r="K57" s="142">
        <f>SUM(K55:K56)</f>
        <v>-0.33761866247764016</v>
      </c>
      <c r="L57" s="142">
        <f>SUM(L55:L56)</f>
        <v>-0.34977293432683521</v>
      </c>
      <c r="M57" s="143">
        <f>SUM(M55:M56)</f>
        <v>-0.3623647599626012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-0.14955544041620025</v>
      </c>
      <c r="J62" s="141">
        <f t="shared" si="4"/>
        <v>-0.15493943627118348</v>
      </c>
      <c r="K62" s="141">
        <f t="shared" si="4"/>
        <v>-0.16051725597694608</v>
      </c>
      <c r="L62" s="141">
        <f t="shared" si="4"/>
        <v>-0.16629587719211614</v>
      </c>
      <c r="M62" s="141">
        <f t="shared" si="4"/>
        <v>-0.17228252877103231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-0.16500704978001784</v>
      </c>
      <c r="J63" s="141">
        <f t="shared" si="4"/>
        <v>-0.1709473035720985</v>
      </c>
      <c r="K63" s="141">
        <f t="shared" si="4"/>
        <v>-0.17710140650069406</v>
      </c>
      <c r="L63" s="141">
        <f t="shared" si="4"/>
        <v>-0.18347705713471904</v>
      </c>
      <c r="M63" s="141">
        <f t="shared" si="4"/>
        <v>-0.19008223119156892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-0.31456249019621807</v>
      </c>
      <c r="J64" s="142">
        <f>SUM(J62:J63)</f>
        <v>-0.32588673984328198</v>
      </c>
      <c r="K64" s="142">
        <f>SUM(K62:K63)</f>
        <v>-0.33761866247764016</v>
      </c>
      <c r="L64" s="142">
        <f>SUM(L62:L63)</f>
        <v>-0.34977293432683521</v>
      </c>
      <c r="M64" s="143">
        <f>SUM(M62:M63)</f>
        <v>-0.3623647599626012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5" zoomScaleNormal="85" workbookViewId="0"/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31.83405595756172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-10.149525783724718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45.924235861746418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-10.355574439852152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-7.1470377392166284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-0.70577718191120253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-7.8528149211278313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-0.80359053862747831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-0.88661504817909842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-1.6902055868065766</v>
      </c>
    </row>
  </sheetData>
  <sheetProtection password="E1AE" sheet="1" objects="1" scenarios="1"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NWT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236</v>
      </c>
    </row>
    <row r="3" spans="1:2">
      <c r="A3" t="s">
        <v>213</v>
      </c>
      <c r="B3" t="s">
        <v>233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234</v>
      </c>
    </row>
    <row r="6" spans="1:2">
      <c r="A6" t="s">
        <v>142</v>
      </c>
      <c r="B6" t="s">
        <v>235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P4" sqref="P4"/>
    </sheetView>
  </sheetViews>
  <sheetFormatPr defaultRowHeight="13.8"/>
  <cols>
    <col min="1" max="1" width="4.777343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114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-226.75600916434399</v>
      </c>
      <c r="Q4" s="119"/>
    </row>
    <row r="5" spans="1:17">
      <c r="A5" t="s">
        <v>114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-17.0201831484545</v>
      </c>
      <c r="Q5" s="119"/>
    </row>
    <row r="6" spans="1:17">
      <c r="A6" t="s">
        <v>114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-78.697228657671303</v>
      </c>
      <c r="Q6" s="119"/>
    </row>
    <row r="7" spans="1:17">
      <c r="A7" t="s">
        <v>114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-27.220638167833599</v>
      </c>
      <c r="Q7" s="119"/>
    </row>
    <row r="8" spans="1:17">
      <c r="A8" t="s">
        <v>114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114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-200.08169890626101</v>
      </c>
      <c r="Q9" s="119"/>
    </row>
    <row r="10" spans="1:17">
      <c r="A10" t="s">
        <v>114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-25.524647678151901</v>
      </c>
      <c r="Q10" s="119"/>
    </row>
    <row r="11" spans="1:17">
      <c r="A11" t="s">
        <v>114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-40.216511108683498</v>
      </c>
      <c r="Q11" s="119"/>
    </row>
    <row r="12" spans="1:17">
      <c r="A12" t="s">
        <v>114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-35.8977544573046</v>
      </c>
      <c r="Q12" s="119"/>
    </row>
    <row r="13" spans="1:17">
      <c r="A13" t="s">
        <v>114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3.5999999999999997E-2</v>
      </c>
    </row>
    <row r="14" spans="1:17">
      <c r="A14" t="s">
        <v>114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7.3188300437322296</v>
      </c>
      <c r="L14" s="119">
        <v>7.3188300437322296</v>
      </c>
      <c r="M14" s="119">
        <v>7.3188300437322296</v>
      </c>
      <c r="N14" s="119">
        <v>7.3188300437322296</v>
      </c>
      <c r="O14" s="119">
        <v>7.3188300437322296</v>
      </c>
      <c r="P14" s="119"/>
      <c r="Q14" s="119"/>
    </row>
    <row r="15" spans="1:17">
      <c r="A15" t="s">
        <v>114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-0.83882365161126604</v>
      </c>
      <c r="L15" s="119">
        <v>-0.83882365161126604</v>
      </c>
      <c r="M15" s="119">
        <v>-0.83882365161126604</v>
      </c>
      <c r="N15" s="119">
        <v>-0.83882365161126604</v>
      </c>
      <c r="O15" s="119">
        <v>-0.83882365161126604</v>
      </c>
      <c r="P15" s="119"/>
      <c r="Q15" s="119"/>
    </row>
    <row r="16" spans="1:17">
      <c r="A16" t="s">
        <v>114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14.550570976356999</v>
      </c>
      <c r="L16" s="119">
        <v>14.550570976356999</v>
      </c>
      <c r="M16" s="119">
        <v>14.550570976356999</v>
      </c>
      <c r="N16" s="119">
        <v>14.550570976356999</v>
      </c>
      <c r="O16" s="119">
        <v>14.550570976356999</v>
      </c>
      <c r="P16" s="119"/>
      <c r="Q16" s="119"/>
    </row>
    <row r="17" spans="1:17">
      <c r="A17" t="s">
        <v>114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-1.2109044793380801</v>
      </c>
      <c r="L17" s="119">
        <v>-1.2109044793380801</v>
      </c>
      <c r="M17" s="119">
        <v>-1.2109044793380801</v>
      </c>
      <c r="N17" s="119">
        <v>-1.2109044793380801</v>
      </c>
      <c r="O17" s="119">
        <v>-1.2109044793380801</v>
      </c>
      <c r="P17" s="119"/>
      <c r="Q17" s="119"/>
    </row>
    <row r="18" spans="1:17">
      <c r="A18" t="s">
        <v>114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114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114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3.5999999999999997E-2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-226.75600916434399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-17.0201831484545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-243.77619231279849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-200.08169890626101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-25.524647678151901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-225.6063465844129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8.9062515277763872</v>
      </c>
      <c r="J24" s="125">
        <f>VLOOKUP($T$1&amp;$B24,'RCM PR14'!$B$4:$K$99,COLUMN(H1)-1,FALSE)</f>
        <v>8.9062515277763872</v>
      </c>
      <c r="K24" s="125">
        <f>VLOOKUP($T$1&amp;$B24,'RCM PR14'!$B$4:$K$99,COLUMN(I1)-1,FALSE)</f>
        <v>8.9062515277763872</v>
      </c>
      <c r="L24" s="125">
        <f>VLOOKUP($T$1&amp;$B24,'RCM PR14'!$B$4:$K$99,COLUMN(J1)-1,FALSE)</f>
        <v>8.9062515277763872</v>
      </c>
      <c r="M24" s="125">
        <f>VLOOKUP($T$1&amp;$B24,'RCM PR14'!$B$4:$K$99,COLUMN(K1)-1,FALSE)</f>
        <v>8.9062515277763872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-0.68206417973015276</v>
      </c>
      <c r="J25" s="125">
        <f>VLOOKUP($T$1&amp;$B25,'RCM PR14'!$B$4:$K$99,COLUMN(H2)-1,FALSE)</f>
        <v>-0.68206417973015276</v>
      </c>
      <c r="K25" s="125">
        <f>VLOOKUP($T$1&amp;$B25,'RCM PR14'!$B$4:$K$99,COLUMN(I2)-1,FALSE)</f>
        <v>-0.68206417973015276</v>
      </c>
      <c r="L25" s="125">
        <f>VLOOKUP($T$1&amp;$B25,'RCM PR14'!$B$4:$K$99,COLUMN(J2)-1,FALSE)</f>
        <v>-0.68206417973015276</v>
      </c>
      <c r="M25" s="125">
        <f>VLOOKUP($T$1&amp;$B25,'RCM PR14'!$B$4:$K$99,COLUMN(K2)-1,FALSE)</f>
        <v>-0.68206417973015276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7.3188300437322296</v>
      </c>
      <c r="J28" s="125">
        <f>+F_Inputs!L14</f>
        <v>7.3188300437322296</v>
      </c>
      <c r="K28" s="125">
        <f>+F_Inputs!M14</f>
        <v>7.3188300437322296</v>
      </c>
      <c r="L28" s="125">
        <f>+F_Inputs!N14</f>
        <v>7.3188300437322296</v>
      </c>
      <c r="M28" s="125">
        <f>+F_Inputs!O14</f>
        <v>7.3188300437322296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-0.83882365161126604</v>
      </c>
      <c r="J29" s="125">
        <f>+F_Inputs!L15</f>
        <v>-0.83882365161126604</v>
      </c>
      <c r="K29" s="125">
        <f>+F_Inputs!M15</f>
        <v>-0.83882365161126604</v>
      </c>
      <c r="L29" s="125">
        <f>+F_Inputs!N15</f>
        <v>-0.83882365161126604</v>
      </c>
      <c r="M29" s="125">
        <f>+F_Inputs!O15</f>
        <v>-0.83882365161126604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0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0</v>
      </c>
      <c r="M35" s="125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0</v>
      </c>
      <c r="K38" s="125">
        <f>F_Inputs!H18</f>
        <v>0</v>
      </c>
      <c r="L38" s="125">
        <f>F_Inputs!I18</f>
        <v>0</v>
      </c>
      <c r="M38" s="125">
        <f>F_Inputs!J18</f>
        <v>0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NWT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-78.697228657671303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-27.220638167833599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-105.9178668255049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-40.216511108683498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-35.8977544573046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-76.114265565988092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14.729055676163789</v>
      </c>
      <c r="J24" s="134">
        <f>VLOOKUP($T$1&amp;$B24,'RCM PR14'!$B$4:$K$99,COLUMN(H1)-1,FALSE)</f>
        <v>14.729055676163789</v>
      </c>
      <c r="K24" s="134">
        <f>VLOOKUP($T$1&amp;$B24,'RCM PR14'!$B$4:$K$99,COLUMN(I1)-1,FALSE)</f>
        <v>14.729055676163789</v>
      </c>
      <c r="L24" s="134">
        <f>VLOOKUP($T$1&amp;$B24,'RCM PR14'!$B$4:$K$99,COLUMN(J1)-1,FALSE)</f>
        <v>14.729055676163789</v>
      </c>
      <c r="M24" s="134">
        <f>VLOOKUP($T$1&amp;$B24,'RCM PR14'!$B$4:$K$99,COLUMN(K1)-1,FALSE)</f>
        <v>14.729055676163789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-1.0139792878236147</v>
      </c>
      <c r="J25" s="134">
        <f>VLOOKUP($T$1&amp;$B25,'RCM PR14'!$B$4:$K$99,COLUMN(H2)-1,FALSE)</f>
        <v>-1.0139792878236147</v>
      </c>
      <c r="K25" s="134">
        <f>VLOOKUP($T$1&amp;$B25,'RCM PR14'!$B$4:$K$99,COLUMN(I2)-1,FALSE)</f>
        <v>-1.0139792878236147</v>
      </c>
      <c r="L25" s="134">
        <f>VLOOKUP($T$1&amp;$B25,'RCM PR14'!$B$4:$K$99,COLUMN(J2)-1,FALSE)</f>
        <v>-1.0139792878236147</v>
      </c>
      <c r="M25" s="134">
        <f>VLOOKUP($T$1&amp;$B25,'RCM PR14'!$B$4:$K$99,COLUMN(K2)-1,FALSE)</f>
        <v>-1.0139792878236147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14.550570976356999</v>
      </c>
      <c r="J28" s="134">
        <f>+F_Inputs!L16</f>
        <v>14.550570976356999</v>
      </c>
      <c r="K28" s="134">
        <f>+F_Inputs!M16</f>
        <v>14.550570976356999</v>
      </c>
      <c r="L28" s="134">
        <f>+F_Inputs!N16</f>
        <v>14.550570976356999</v>
      </c>
      <c r="M28" s="134">
        <f>+F_Inputs!O16</f>
        <v>14.550570976356999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-1.2109044793380801</v>
      </c>
      <c r="J29" s="134">
        <f>+F_Inputs!L17</f>
        <v>-1.2109044793380801</v>
      </c>
      <c r="K29" s="134">
        <f>+F_Inputs!M17</f>
        <v>-1.2109044793380801</v>
      </c>
      <c r="L29" s="134">
        <f>+F_Inputs!N17</f>
        <v>-1.2109044793380801</v>
      </c>
      <c r="M29" s="134">
        <f>+F_Inputs!O17</f>
        <v>-1.2109044793380801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DD5B7-A99D-46EC-9B47-FCBFE1F60D8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3e4c319f-f868-4ceb-8801-8cf7367b8c3d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3522270-3DC2-47F5-A463-1834CAABE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D35F91-6CCE-426E-A82B-A9DC51B901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