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0" yWindow="0" windowWidth="13680" windowHeight="8990" tabRatio="562"/>
  </bookViews>
  <sheets>
    <sheet name="Cover" sheetId="22" r:id="rId1"/>
    <sheet name="Data" sheetId="41" r:id="rId2"/>
    <sheet name="Allowance" sheetId="85" r:id="rId3"/>
  </sheets>
  <calcPr calcId="152511"/>
</workbook>
</file>

<file path=xl/calcChain.xml><?xml version="1.0" encoding="utf-8"?>
<calcChain xmlns="http://schemas.openxmlformats.org/spreadsheetml/2006/main">
  <c r="G14" i="85" l="1"/>
  <c r="G15" i="85"/>
  <c r="G16" i="85"/>
  <c r="G17" i="85"/>
  <c r="G18" i="85"/>
  <c r="G19" i="85"/>
  <c r="G20" i="85"/>
  <c r="G21" i="85"/>
  <c r="G22" i="85"/>
  <c r="G23" i="85"/>
  <c r="G13" i="85" l="1"/>
  <c r="A62" i="41"/>
  <c r="A61" i="41"/>
  <c r="A60" i="41"/>
  <c r="A59" i="41"/>
  <c r="A58" i="41"/>
  <c r="A57" i="41"/>
  <c r="A56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G24" i="85" l="1"/>
  <c r="E24" i="85"/>
  <c r="F24" i="85" l="1"/>
  <c r="L18" i="41" l="1"/>
  <c r="J18" i="41"/>
  <c r="H18" i="41"/>
  <c r="M18" i="41" s="1"/>
  <c r="K17" i="41"/>
  <c r="I17" i="41"/>
  <c r="L16" i="41"/>
  <c r="J16" i="41"/>
  <c r="I16" i="41"/>
  <c r="L15" i="41"/>
  <c r="J15" i="41"/>
  <c r="H15" i="41"/>
  <c r="M15" i="41" s="1"/>
  <c r="K14" i="41"/>
  <c r="I14" i="41"/>
  <c r="L13" i="41"/>
  <c r="I13" i="41"/>
  <c r="L12" i="41"/>
  <c r="J12" i="41"/>
  <c r="H12" i="41"/>
  <c r="K11" i="41"/>
  <c r="I11" i="41"/>
  <c r="L10" i="41"/>
  <c r="K18" i="41"/>
  <c r="L17" i="41"/>
  <c r="K16" i="41"/>
  <c r="K15" i="41"/>
  <c r="L14" i="41"/>
  <c r="H14" i="41"/>
  <c r="H13" i="41"/>
  <c r="I12" i="41"/>
  <c r="J11" i="41"/>
  <c r="H10" i="41"/>
  <c r="M10" i="41" s="1"/>
  <c r="L8" i="41"/>
  <c r="J8" i="41"/>
  <c r="I18" i="41"/>
  <c r="J17" i="41"/>
  <c r="H17" i="41"/>
  <c r="M17" i="41" s="1"/>
  <c r="H16" i="41"/>
  <c r="I15" i="41"/>
  <c r="J14" i="41"/>
  <c r="K13" i="41"/>
  <c r="J13" i="41"/>
  <c r="K12" i="41"/>
  <c r="L11" i="41"/>
  <c r="H11" i="41"/>
  <c r="M11" i="41" s="1"/>
  <c r="J10" i="41"/>
  <c r="K9" i="41"/>
  <c r="I9" i="41"/>
  <c r="H8" i="41"/>
  <c r="M8" i="41" s="1"/>
  <c r="K10" i="41"/>
  <c r="H9" i="41"/>
  <c r="J9" i="41"/>
  <c r="L9" i="41"/>
  <c r="I8" i="41"/>
  <c r="I10" i="41"/>
  <c r="K8" i="41"/>
  <c r="N15" i="41" l="1"/>
  <c r="D13" i="85"/>
  <c r="M13" i="41"/>
  <c r="D15" i="85"/>
  <c r="H15" i="85" s="1"/>
  <c r="I15" i="85" s="1"/>
  <c r="O18" i="41"/>
  <c r="D23" i="85"/>
  <c r="H23" i="85" s="1"/>
  <c r="I23" i="85" s="1"/>
  <c r="N17" i="41"/>
  <c r="N12" i="41"/>
  <c r="M9" i="41"/>
  <c r="M12" i="41"/>
  <c r="N9" i="41"/>
  <c r="D16" i="85"/>
  <c r="O11" i="41"/>
  <c r="D22" i="85"/>
  <c r="H22" i="85" s="1"/>
  <c r="I22" i="85" s="1"/>
  <c r="O17" i="41"/>
  <c r="N10" i="41"/>
  <c r="O10" i="41" s="1"/>
  <c r="N16" i="41"/>
  <c r="N8" i="41"/>
  <c r="O8" i="41" s="1"/>
  <c r="N13" i="41"/>
  <c r="M14" i="41"/>
  <c r="D20" i="85"/>
  <c r="O15" i="41"/>
  <c r="N11" i="41"/>
  <c r="N18" i="41"/>
  <c r="N14" i="41"/>
  <c r="M16" i="41"/>
  <c r="O16" i="41" l="1"/>
  <c r="D21" i="85"/>
  <c r="H21" i="85" s="1"/>
  <c r="I21" i="85" s="1"/>
  <c r="O12" i="41"/>
  <c r="D17" i="85"/>
  <c r="H17" i="85" s="1"/>
  <c r="I17" i="85" s="1"/>
  <c r="D18" i="85"/>
  <c r="H18" i="85" s="1"/>
  <c r="I18" i="85" s="1"/>
  <c r="O13" i="41"/>
  <c r="D14" i="85"/>
  <c r="H14" i="85" s="1"/>
  <c r="I14" i="85" s="1"/>
  <c r="O9" i="41"/>
  <c r="O14" i="41"/>
  <c r="D19" i="85"/>
  <c r="J18" i="85"/>
  <c r="J15" i="85"/>
  <c r="H20" i="85"/>
  <c r="I20" i="85" s="1"/>
  <c r="H19" i="85"/>
  <c r="I19" i="85" s="1"/>
  <c r="H16" i="85"/>
  <c r="I16" i="85" s="1"/>
  <c r="J14" i="85" l="1"/>
  <c r="J17" i="85"/>
  <c r="H13" i="85" l="1"/>
  <c r="J22" i="85"/>
  <c r="J23" i="85"/>
  <c r="D24" i="85"/>
  <c r="H24" i="85" l="1"/>
  <c r="I13" i="85"/>
  <c r="J19" i="85"/>
  <c r="J16" i="85"/>
  <c r="J20" i="85"/>
  <c r="J21" i="85"/>
  <c r="J13" i="85" l="1"/>
  <c r="I24" i="85" l="1"/>
  <c r="J24" i="85" l="1"/>
  <c r="L22" i="85" l="1"/>
  <c r="M17" i="85"/>
  <c r="L15" i="85" l="1"/>
  <c r="M15" i="85"/>
  <c r="L16" i="85"/>
  <c r="M16" i="85"/>
  <c r="M22" i="85"/>
  <c r="L17" i="85"/>
  <c r="M23" i="85" l="1"/>
  <c r="L23" i="85"/>
  <c r="K24" i="85"/>
  <c r="L13" i="85"/>
  <c r="M13" i="85"/>
  <c r="M19" i="85"/>
  <c r="L19" i="85"/>
  <c r="M18" i="85"/>
  <c r="L18" i="85"/>
  <c r="L20" i="85"/>
  <c r="M20" i="85"/>
  <c r="M14" i="85"/>
  <c r="L14" i="85"/>
  <c r="M21" i="85"/>
  <c r="L21" i="85"/>
  <c r="L24" i="85" l="1"/>
  <c r="M24" i="85"/>
</calcChain>
</file>

<file path=xl/sharedStrings.xml><?xml version="1.0" encoding="utf-8"?>
<sst xmlns="http://schemas.openxmlformats.org/spreadsheetml/2006/main" count="115" uniqueCount="48">
  <si>
    <t>Totex</t>
  </si>
  <si>
    <t>ANH</t>
  </si>
  <si>
    <t>NES</t>
  </si>
  <si>
    <t>NWT</t>
  </si>
  <si>
    <t>SRN</t>
  </si>
  <si>
    <t>SWB</t>
  </si>
  <si>
    <t>TMS</t>
  </si>
  <si>
    <t>WSH</t>
  </si>
  <si>
    <t>WSX</t>
  </si>
  <si>
    <t>YKY</t>
  </si>
  <si>
    <t>Company</t>
  </si>
  <si>
    <t>Assessor's name</t>
  </si>
  <si>
    <t>Control</t>
  </si>
  <si>
    <t>SVE</t>
  </si>
  <si>
    <t>HDD</t>
  </si>
  <si>
    <t>Cover sheet</t>
  </si>
  <si>
    <t>S3040TCAS</t>
  </si>
  <si>
    <t>WWS2006CAS</t>
  </si>
  <si>
    <t>realWWS2006CAS</t>
  </si>
  <si>
    <t>Wholesale wastewater</t>
  </si>
  <si>
    <t>WINEP / NEP ~ Chemicals monitoring / investigations / options appraisals</t>
  </si>
  <si>
    <t>Data</t>
  </si>
  <si>
    <t>Materiality</t>
  </si>
  <si>
    <t>Peer review (initials, date)</t>
  </si>
  <si>
    <t>BoN code</t>
  </si>
  <si>
    <t>Enhancement line</t>
  </si>
  <si>
    <t>Cost allowance for AMP7 (£m)</t>
  </si>
  <si>
    <t>Capex allowed - network plus</t>
  </si>
  <si>
    <t>Total</t>
  </si>
  <si>
    <t xml:space="preserve">Allowed costs </t>
  </si>
  <si>
    <t>Capex in business plan - wholesale wastewater</t>
  </si>
  <si>
    <t>Capex allowed - wholesale wastewater</t>
  </si>
  <si>
    <t>Capex reallocated out to other lines</t>
  </si>
  <si>
    <t>Capex reallocated in to this line</t>
  </si>
  <si>
    <t>Net Capex reallocated in</t>
  </si>
  <si>
    <t>Capex allowed - Bioresources</t>
  </si>
  <si>
    <t>Proportion of Bioresources</t>
  </si>
  <si>
    <t>Code</t>
  </si>
  <si>
    <t>Year</t>
  </si>
  <si>
    <t>£m 2017-18 prices</t>
  </si>
  <si>
    <t>Chemicals monitoring / investigations / options appraisals</t>
  </si>
  <si>
    <t>Wholesale wastewater totex</t>
  </si>
  <si>
    <t>AMP7 total</t>
  </si>
  <si>
    <t>Chemicals investigations business plan costs</t>
  </si>
  <si>
    <t>KR</t>
  </si>
  <si>
    <t>Capex after reallocations</t>
  </si>
  <si>
    <t>Modelled allowance</t>
  </si>
  <si>
    <t>MG 22/01/2019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</si>
</sst>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_);\(#,##0\);&quot;-  &quot;;&quot; &quot;@&quot; &quot;"/>
    <numFmt numFmtId="166" formatCode="_(* #,##0_);_(* \(#,##0\);_(* &quot;-&quot;??_);_(@_)"/>
    <numFmt numFmtId="167" formatCode="_-* #,##0.000_-;\-* #,##0.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name val="Gill Sans MT"/>
      <family val="2"/>
    </font>
    <font>
      <sz val="11"/>
      <color theme="1"/>
      <name val="Gill Sans MT"/>
      <family val="2"/>
    </font>
    <font>
      <i/>
      <sz val="11"/>
      <color rgb="FF7F7F7F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7">
    <xf numFmtId="0" fontId="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165" fontId="7" fillId="0" borderId="0" applyFont="0" applyFill="0" applyBorder="0" applyProtection="0">
      <alignment vertical="top"/>
    </xf>
    <xf numFmtId="0" fontId="13" fillId="0" borderId="0"/>
    <xf numFmtId="164" fontId="13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164" fontId="13" fillId="0" borderId="0" applyFont="0" applyFill="0" applyBorder="0" applyAlignment="0" applyProtection="0"/>
    <xf numFmtId="0" fontId="13" fillId="0" borderId="0"/>
    <xf numFmtId="0" fontId="4" fillId="0" borderId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6" fillId="0" borderId="0" xfId="0" applyFont="1"/>
    <xf numFmtId="0" fontId="15" fillId="4" borderId="2" xfId="10" applyFont="1" applyFill="1" applyBorder="1"/>
    <xf numFmtId="0" fontId="17" fillId="4" borderId="4" xfId="1" applyFont="1" applyFill="1" applyBorder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4" fillId="4" borderId="0" xfId="0" applyFont="1" applyFill="1"/>
    <xf numFmtId="0" fontId="20" fillId="0" borderId="0" xfId="0" applyFont="1"/>
    <xf numFmtId="0" fontId="21" fillId="0" borderId="0" xfId="0" applyFont="1"/>
    <xf numFmtId="0" fontId="20" fillId="2" borderId="1" xfId="0" applyFont="1" applyFill="1" applyBorder="1" applyAlignment="1">
      <alignment horizontal="left" wrapText="1"/>
    </xf>
    <xf numFmtId="0" fontId="20" fillId="2" borderId="1" xfId="0" quotePrefix="1" applyFont="1" applyFill="1" applyBorder="1" applyAlignment="1">
      <alignment horizontal="left" wrapText="1"/>
    </xf>
    <xf numFmtId="0" fontId="16" fillId="0" borderId="1" xfId="24" applyFont="1" applyBorder="1"/>
    <xf numFmtId="0" fontId="16" fillId="6" borderId="1" xfId="0" applyFont="1" applyFill="1" applyBorder="1" applyAlignment="1">
      <alignment horizontal="left"/>
    </xf>
    <xf numFmtId="0" fontId="16" fillId="0" borderId="1" xfId="0" applyFont="1" applyBorder="1" applyAlignment="1"/>
    <xf numFmtId="0" fontId="16" fillId="0" borderId="0" xfId="0" applyFont="1" applyBorder="1" applyAlignment="1"/>
    <xf numFmtId="14" fontId="16" fillId="0" borderId="1" xfId="0" applyNumberFormat="1" applyFont="1" applyBorder="1" applyAlignment="1"/>
    <xf numFmtId="14" fontId="16" fillId="0" borderId="0" xfId="0" applyNumberFormat="1" applyFont="1" applyBorder="1" applyAlignment="1"/>
    <xf numFmtId="0" fontId="16" fillId="0" borderId="3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22" fillId="0" borderId="0" xfId="18" applyFont="1"/>
    <xf numFmtId="14" fontId="16" fillId="0" borderId="3" xfId="0" applyNumberFormat="1" applyFont="1" applyBorder="1" applyAlignment="1" applyProtection="1">
      <alignment horizontal="left"/>
      <protection locked="0"/>
    </xf>
    <xf numFmtId="14" fontId="16" fillId="0" borderId="0" xfId="0" applyNumberFormat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/>
    <xf numFmtId="0" fontId="16" fillId="0" borderId="1" xfId="24" applyFont="1" applyBorder="1" applyAlignment="1">
      <alignment horizontal="center"/>
    </xf>
    <xf numFmtId="0" fontId="20" fillId="0" borderId="1" xfId="24" applyFont="1" applyBorder="1"/>
    <xf numFmtId="0" fontId="20" fillId="3" borderId="1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2" fontId="16" fillId="0" borderId="1" xfId="16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3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6" fontId="16" fillId="0" borderId="1" xfId="6" applyNumberFormat="1" applyFont="1" applyBorder="1" applyAlignment="1">
      <alignment vertical="center"/>
    </xf>
    <xf numFmtId="164" fontId="16" fillId="0" borderId="1" xfId="6" applyFont="1" applyFill="1" applyBorder="1" applyAlignment="1">
      <alignment vertical="center"/>
    </xf>
    <xf numFmtId="0" fontId="26" fillId="0" borderId="0" xfId="0" applyFont="1"/>
    <xf numFmtId="0" fontId="20" fillId="5" borderId="1" xfId="0" applyFont="1" applyFill="1" applyBorder="1" applyAlignment="1">
      <alignment horizontal="center"/>
    </xf>
    <xf numFmtId="0" fontId="16" fillId="0" borderId="1" xfId="23" applyFont="1" applyBorder="1"/>
    <xf numFmtId="164" fontId="16" fillId="0" borderId="1" xfId="6" applyFont="1" applyBorder="1"/>
    <xf numFmtId="164" fontId="20" fillId="0" borderId="1" xfId="6" applyFont="1" applyBorder="1"/>
    <xf numFmtId="10" fontId="16" fillId="0" borderId="1" xfId="7" applyNumberFormat="1" applyFont="1" applyBorder="1"/>
    <xf numFmtId="164" fontId="23" fillId="0" borderId="1" xfId="6" applyFont="1" applyBorder="1"/>
    <xf numFmtId="167" fontId="16" fillId="0" borderId="1" xfId="11" applyNumberFormat="1" applyFont="1" applyBorder="1"/>
    <xf numFmtId="167" fontId="16" fillId="0" borderId="1" xfId="11" applyNumberFormat="1" applyFont="1" applyFill="1" applyBorder="1"/>
    <xf numFmtId="0" fontId="20" fillId="7" borderId="1" xfId="0" quotePrefix="1" applyFont="1" applyFill="1" applyBorder="1" applyAlignment="1">
      <alignment horizontal="left" wrapText="1"/>
    </xf>
    <xf numFmtId="164" fontId="16" fillId="7" borderId="1" xfId="6" applyFont="1" applyFill="1" applyBorder="1"/>
    <xf numFmtId="164" fontId="23" fillId="7" borderId="1" xfId="6" applyFont="1" applyFill="1" applyBorder="1"/>
  </cellXfs>
  <cellStyles count="27">
    <cellStyle name="Comma" xfId="6" builtinId="3"/>
    <cellStyle name="Comma 2" xfId="11"/>
    <cellStyle name="Comma 3" xfId="15"/>
    <cellStyle name="Comma 4" xfId="19"/>
    <cellStyle name="Comma 4 2" xfId="21"/>
    <cellStyle name="Comma 4 2 2" xfId="25"/>
    <cellStyle name="Explanatory Text" xfId="18" builtinId="53"/>
    <cellStyle name="Normal" xfId="0" builtinId="0"/>
    <cellStyle name="Normal 2" xfId="4"/>
    <cellStyle name="Normal 2 2" xfId="1"/>
    <cellStyle name="Normal 2 2 2" xfId="10"/>
    <cellStyle name="Normal 2 6" xfId="16"/>
    <cellStyle name="Normal 20" xfId="9"/>
    <cellStyle name="Normal 3" xfId="2"/>
    <cellStyle name="Normal 3 2" xfId="13"/>
    <cellStyle name="Normal 4" xfId="5"/>
    <cellStyle name="Normal 4 2" xfId="14"/>
    <cellStyle name="Normal 5" xfId="8"/>
    <cellStyle name="Normal 5 2" xfId="12"/>
    <cellStyle name="Normal 5 2 2" xfId="23"/>
    <cellStyle name="Normal 5 2 2 2" xfId="24"/>
    <cellStyle name="Normal 6" xfId="17"/>
    <cellStyle name="Normal 9" xfId="3"/>
    <cellStyle name="Percent" xfId="7" builtinId="5"/>
    <cellStyle name="Percent 2" xfId="20"/>
    <cellStyle name="Percent 2 2" xfId="22"/>
    <cellStyle name="Percent 2 3" xfId="2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D2ECB6"/>
      <color rgb="FFFFD9D9"/>
      <color rgb="FFE23114"/>
      <color rgb="FFFFF1C5"/>
      <color rgb="FFFFABAB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6350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600" y="469900"/>
          <a:ext cx="9067800" cy="2844800"/>
        </a:xfrm>
        <a:prstGeom prst="rect">
          <a:avLst/>
        </a:prstGeom>
        <a:solidFill>
          <a:schemeClr val="bg2">
            <a:lumMod val="75000"/>
          </a:schemeClr>
        </a:solidFill>
        <a:ln w="12700" cmpd="sng">
          <a:solidFill>
            <a:schemeClr val="tx1"/>
          </a:solidFill>
        </a:ln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Chemicals investigations enhancement feeder model</a:t>
          </a:r>
          <a:endParaRPr lang="en-GB" sz="1000" b="1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>
            <a:effectLst/>
          </a:endParaRPr>
        </a:p>
        <a:p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Objective</a:t>
          </a:r>
          <a:endParaRPr lang="en-GB" sz="1000">
            <a:effectLst/>
          </a:endParaRPr>
        </a:p>
        <a:p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assess enhancement capex for WINEP/NEP chemical investigations required by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environmental regulators </a:t>
          </a:r>
        </a:p>
        <a:p>
          <a:endParaRPr lang="en-GB" sz="1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Approach</a:t>
          </a:r>
        </a:p>
        <a:p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 low materiliaty of these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proposals we are allowing the costs in full.</a:t>
          </a:r>
        </a:p>
        <a:p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16"/>
  <sheetViews>
    <sheetView showGridLines="0" tabSelected="1" zoomScale="80" zoomScaleNormal="80" workbookViewId="0"/>
  </sheetViews>
  <sheetFormatPr defaultColWidth="8.81640625" defaultRowHeight="16.5" x14ac:dyDescent="0.5"/>
  <cols>
    <col min="1" max="1" width="1.36328125" style="4" customWidth="1"/>
    <col min="2" max="2" width="11.08984375" style="4" customWidth="1"/>
    <col min="3" max="3" width="100.36328125" style="4" customWidth="1"/>
    <col min="4" max="4" width="18" style="5" customWidth="1"/>
    <col min="5" max="16384" width="8.81640625" style="4"/>
  </cols>
  <sheetData>
    <row r="1" spans="2:4" ht="20.25" customHeight="1" x14ac:dyDescent="0.6">
      <c r="B1" s="2" t="s">
        <v>15</v>
      </c>
      <c r="C1" s="3"/>
      <c r="D1" s="3"/>
    </row>
    <row r="2" spans="2:4" ht="17.25" customHeight="1" x14ac:dyDescent="0.5"/>
    <row r="3" spans="2:4" ht="17.25" customHeight="1" x14ac:dyDescent="0.5"/>
    <row r="4" spans="2:4" ht="17.25" customHeight="1" x14ac:dyDescent="0.5"/>
    <row r="5" spans="2:4" ht="17.25" customHeight="1" x14ac:dyDescent="0.5"/>
    <row r="6" spans="2:4" ht="17.25" customHeight="1" x14ac:dyDescent="0.5"/>
    <row r="7" spans="2:4" ht="17.25" customHeight="1" x14ac:dyDescent="0.5"/>
    <row r="8" spans="2:4" ht="17.25" customHeight="1" x14ac:dyDescent="0.5"/>
    <row r="9" spans="2:4" ht="17.25" customHeight="1" x14ac:dyDescent="0.5"/>
    <row r="10" spans="2:4" ht="17.25" customHeight="1" x14ac:dyDescent="0.5"/>
    <row r="11" spans="2:4" ht="17.25" customHeight="1" x14ac:dyDescent="0.5"/>
    <row r="12" spans="2:4" ht="17.25" customHeight="1" x14ac:dyDescent="0.5"/>
    <row r="13" spans="2:4" ht="17.25" customHeight="1" x14ac:dyDescent="0.5"/>
    <row r="14" spans="2:4" ht="17.25" customHeight="1" x14ac:dyDescent="0.5"/>
    <row r="15" spans="2:4" ht="17.25" customHeight="1" x14ac:dyDescent="0.5"/>
    <row r="16" spans="2:4" ht="17.25" customHeight="1" x14ac:dyDescent="0.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62"/>
  <sheetViews>
    <sheetView showGridLines="0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8.6328125" defaultRowHeight="13" x14ac:dyDescent="0.3"/>
  <cols>
    <col min="1" max="1" width="10.6328125" style="27" customWidth="1"/>
    <col min="2" max="2" width="11.36328125" style="27" customWidth="1"/>
    <col min="3" max="3" width="10.36328125" style="27" customWidth="1"/>
    <col min="4" max="5" width="20.81640625" style="1" customWidth="1"/>
    <col min="6" max="16384" width="8.6328125" style="1"/>
  </cols>
  <sheetData>
    <row r="1" spans="1:15" ht="18.5" x14ac:dyDescent="0.3">
      <c r="A1" s="31" t="s">
        <v>21</v>
      </c>
    </row>
    <row r="2" spans="1:15" ht="15.5" x14ac:dyDescent="0.3">
      <c r="A2" s="32" t="s">
        <v>39</v>
      </c>
    </row>
    <row r="4" spans="1:15" x14ac:dyDescent="0.3">
      <c r="A4" s="1"/>
      <c r="B4" s="1"/>
      <c r="C4" s="1"/>
    </row>
    <row r="5" spans="1:15" x14ac:dyDescent="0.3">
      <c r="A5" s="1"/>
      <c r="B5" s="1"/>
      <c r="C5" s="1"/>
      <c r="G5" s="37" t="s">
        <v>43</v>
      </c>
    </row>
    <row r="6" spans="1:15" s="28" customFormat="1" x14ac:dyDescent="0.3">
      <c r="A6" s="1"/>
      <c r="B6" s="1"/>
      <c r="C6" s="1"/>
      <c r="D6" s="34" t="s">
        <v>18</v>
      </c>
      <c r="E6" s="34" t="s">
        <v>16</v>
      </c>
    </row>
    <row r="7" spans="1:15" ht="39" x14ac:dyDescent="0.3">
      <c r="A7" s="26" t="s">
        <v>37</v>
      </c>
      <c r="B7" s="26" t="s">
        <v>10</v>
      </c>
      <c r="C7" s="33" t="s">
        <v>38</v>
      </c>
      <c r="D7" s="26" t="s">
        <v>40</v>
      </c>
      <c r="E7" s="26" t="s">
        <v>41</v>
      </c>
      <c r="H7" s="38">
        <v>2021</v>
      </c>
      <c r="I7" s="38">
        <v>2022</v>
      </c>
      <c r="J7" s="38">
        <v>2023</v>
      </c>
      <c r="K7" s="38">
        <v>2024</v>
      </c>
      <c r="L7" s="38">
        <v>2025</v>
      </c>
      <c r="M7" s="38" t="s">
        <v>42</v>
      </c>
      <c r="N7" s="38" t="s">
        <v>0</v>
      </c>
      <c r="O7" s="38" t="s">
        <v>22</v>
      </c>
    </row>
    <row r="8" spans="1:15" x14ac:dyDescent="0.3">
      <c r="A8" s="29" t="str">
        <f>B8&amp;RIGHT(C8,2)</f>
        <v>ANH21</v>
      </c>
      <c r="B8" s="30" t="s">
        <v>1</v>
      </c>
      <c r="C8" s="30">
        <v>2021</v>
      </c>
      <c r="D8" s="36">
        <v>0.82514744401247997</v>
      </c>
      <c r="E8" s="35">
        <v>551.50375405476098</v>
      </c>
      <c r="G8" s="39" t="s">
        <v>1</v>
      </c>
      <c r="H8" s="40">
        <f>SUMIFS($D$8:$D$62,$B$8:$B$62,$G8,$C$8:$C$62,H$7)</f>
        <v>0.82514744401247997</v>
      </c>
      <c r="I8" s="40">
        <f t="shared" ref="I8:L18" si="0">SUMIFS($D$8:$D$62,$B$8:$B$62,$G8,$C$8:$C$62,I$7)</f>
        <v>0.82538222387509597</v>
      </c>
      <c r="J8" s="40">
        <f t="shared" si="0"/>
        <v>0.82646190967021904</v>
      </c>
      <c r="K8" s="40">
        <f t="shared" si="0"/>
        <v>0.82733909690132801</v>
      </c>
      <c r="L8" s="40">
        <f t="shared" si="0"/>
        <v>0.82802889845696104</v>
      </c>
      <c r="M8" s="41">
        <f>SUM(H8:L8)</f>
        <v>4.1323595729160845</v>
      </c>
      <c r="N8" s="35">
        <f>SUMIF($B$8:$B$62,$G8,$E$8:$E$62)</f>
        <v>3328.7444331702227</v>
      </c>
      <c r="O8" s="42">
        <f>M8/N8</f>
        <v>1.2414168933301125E-3</v>
      </c>
    </row>
    <row r="9" spans="1:15" x14ac:dyDescent="0.3">
      <c r="A9" s="29" t="str">
        <f t="shared" ref="A9:A62" si="1">B9&amp;RIGHT(C9,2)</f>
        <v>ANH22</v>
      </c>
      <c r="B9" s="30" t="s">
        <v>1</v>
      </c>
      <c r="C9" s="30">
        <v>2022</v>
      </c>
      <c r="D9" s="36">
        <v>0.82538222387509597</v>
      </c>
      <c r="E9" s="35">
        <v>653.12795659695598</v>
      </c>
      <c r="G9" s="39" t="s">
        <v>14</v>
      </c>
      <c r="H9" s="40">
        <f t="shared" ref="H9:H18" si="2">SUMIFS($D$8:$D$62,$B$8:$B$62,$G9,$C$8:$C$62,H$7)</f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1">
        <f t="shared" ref="M9:M18" si="3">SUM(H9:L9)</f>
        <v>0</v>
      </c>
      <c r="N9" s="35">
        <f t="shared" ref="N9:N18" si="4">SUMIF($B$8:$B$62,$G9,$E$8:$E$62)</f>
        <v>24.896364460930961</v>
      </c>
      <c r="O9" s="42">
        <f t="shared" ref="O9:O18" si="5">M9/N9</f>
        <v>0</v>
      </c>
    </row>
    <row r="10" spans="1:15" x14ac:dyDescent="0.3">
      <c r="A10" s="29" t="str">
        <f t="shared" si="1"/>
        <v>ANH23</v>
      </c>
      <c r="B10" s="30" t="s">
        <v>1</v>
      </c>
      <c r="C10" s="30">
        <v>2023</v>
      </c>
      <c r="D10" s="36">
        <v>0.82646190967021904</v>
      </c>
      <c r="E10" s="35">
        <v>659.79125581432402</v>
      </c>
      <c r="G10" s="39" t="s">
        <v>2</v>
      </c>
      <c r="H10" s="40">
        <f t="shared" si="2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1">
        <f t="shared" si="3"/>
        <v>0</v>
      </c>
      <c r="N10" s="35">
        <f t="shared" si="4"/>
        <v>1243.377</v>
      </c>
      <c r="O10" s="42">
        <f t="shared" si="5"/>
        <v>0</v>
      </c>
    </row>
    <row r="11" spans="1:15" x14ac:dyDescent="0.3">
      <c r="A11" s="29" t="str">
        <f t="shared" si="1"/>
        <v>ANH24</v>
      </c>
      <c r="B11" s="30" t="s">
        <v>1</v>
      </c>
      <c r="C11" s="30">
        <v>2024</v>
      </c>
      <c r="D11" s="36">
        <v>0.82733909690132801</v>
      </c>
      <c r="E11" s="35">
        <v>762.56025220065897</v>
      </c>
      <c r="G11" s="39" t="s">
        <v>3</v>
      </c>
      <c r="H11" s="40">
        <f t="shared" si="2"/>
        <v>2.4376360000030002</v>
      </c>
      <c r="I11" s="40">
        <f t="shared" si="0"/>
        <v>7.4600000001000005E-2</v>
      </c>
      <c r="J11" s="40">
        <f t="shared" si="0"/>
        <v>0</v>
      </c>
      <c r="K11" s="40">
        <f t="shared" si="0"/>
        <v>0</v>
      </c>
      <c r="L11" s="40">
        <f t="shared" si="0"/>
        <v>0</v>
      </c>
      <c r="M11" s="41">
        <f t="shared" si="3"/>
        <v>2.512236000004</v>
      </c>
      <c r="N11" s="35">
        <f t="shared" si="4"/>
        <v>3013.0588535929037</v>
      </c>
      <c r="O11" s="42">
        <f t="shared" si="5"/>
        <v>8.3378258509895998E-4</v>
      </c>
    </row>
    <row r="12" spans="1:15" x14ac:dyDescent="0.3">
      <c r="A12" s="29" t="str">
        <f t="shared" si="1"/>
        <v>ANH25</v>
      </c>
      <c r="B12" s="30" t="s">
        <v>1</v>
      </c>
      <c r="C12" s="30">
        <v>2025</v>
      </c>
      <c r="D12" s="36">
        <v>0.82802889845696104</v>
      </c>
      <c r="E12" s="35">
        <v>701.76121450352298</v>
      </c>
      <c r="G12" s="39" t="s">
        <v>4</v>
      </c>
      <c r="H12" s="40">
        <f t="shared" si="2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1">
        <f t="shared" si="3"/>
        <v>0</v>
      </c>
      <c r="N12" s="35">
        <f t="shared" si="4"/>
        <v>2609.462</v>
      </c>
      <c r="O12" s="42">
        <f t="shared" si="5"/>
        <v>0</v>
      </c>
    </row>
    <row r="13" spans="1:15" x14ac:dyDescent="0.3">
      <c r="A13" s="29" t="str">
        <f t="shared" si="1"/>
        <v>HDD21</v>
      </c>
      <c r="B13" s="30" t="s">
        <v>14</v>
      </c>
      <c r="C13" s="30">
        <v>2021</v>
      </c>
      <c r="D13" s="36">
        <v>0</v>
      </c>
      <c r="E13" s="35">
        <v>4.3490774731552699</v>
      </c>
      <c r="G13" s="39" t="s">
        <v>13</v>
      </c>
      <c r="H13" s="40">
        <f t="shared" si="2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1">
        <f t="shared" si="3"/>
        <v>0</v>
      </c>
      <c r="N13" s="35">
        <f t="shared" si="4"/>
        <v>2952.671035202944</v>
      </c>
      <c r="O13" s="42">
        <f t="shared" si="5"/>
        <v>0</v>
      </c>
    </row>
    <row r="14" spans="1:15" x14ac:dyDescent="0.3">
      <c r="A14" s="29" t="str">
        <f t="shared" si="1"/>
        <v>HDD22</v>
      </c>
      <c r="B14" s="30" t="s">
        <v>14</v>
      </c>
      <c r="C14" s="30">
        <v>2022</v>
      </c>
      <c r="D14" s="36">
        <v>0</v>
      </c>
      <c r="E14" s="35">
        <v>4.8159413760622201</v>
      </c>
      <c r="G14" s="39" t="s">
        <v>5</v>
      </c>
      <c r="H14" s="40">
        <f t="shared" si="2"/>
        <v>2.2999999999999998</v>
      </c>
      <c r="I14" s="40">
        <f t="shared" si="0"/>
        <v>0.1</v>
      </c>
      <c r="J14" s="40">
        <f t="shared" si="0"/>
        <v>0.1</v>
      </c>
      <c r="K14" s="40">
        <f t="shared" si="0"/>
        <v>0.1</v>
      </c>
      <c r="L14" s="40">
        <f t="shared" si="0"/>
        <v>0.1</v>
      </c>
      <c r="M14" s="41">
        <f t="shared" si="3"/>
        <v>2.7</v>
      </c>
      <c r="N14" s="35">
        <f t="shared" si="4"/>
        <v>951.08800000000008</v>
      </c>
      <c r="O14" s="42">
        <f t="shared" si="5"/>
        <v>2.8388540282287232E-3</v>
      </c>
    </row>
    <row r="15" spans="1:15" x14ac:dyDescent="0.3">
      <c r="A15" s="29" t="str">
        <f t="shared" si="1"/>
        <v>HDD23</v>
      </c>
      <c r="B15" s="30" t="s">
        <v>14</v>
      </c>
      <c r="C15" s="30">
        <v>2023</v>
      </c>
      <c r="D15" s="36">
        <v>0</v>
      </c>
      <c r="E15" s="35">
        <v>5.0266953078384402</v>
      </c>
      <c r="G15" s="39" t="s">
        <v>6</v>
      </c>
      <c r="H15" s="40">
        <f t="shared" si="2"/>
        <v>3.6050784611000002</v>
      </c>
      <c r="I15" s="40">
        <f t="shared" si="0"/>
        <v>0</v>
      </c>
      <c r="J15" s="40">
        <f t="shared" si="0"/>
        <v>0</v>
      </c>
      <c r="K15" s="40">
        <f t="shared" si="0"/>
        <v>0</v>
      </c>
      <c r="L15" s="40">
        <f t="shared" si="0"/>
        <v>0</v>
      </c>
      <c r="M15" s="41">
        <f t="shared" si="3"/>
        <v>3.6050784611000002</v>
      </c>
      <c r="N15" s="35">
        <f t="shared" si="4"/>
        <v>4997.1676900586726</v>
      </c>
      <c r="O15" s="42">
        <f t="shared" si="5"/>
        <v>7.2142435169264302E-4</v>
      </c>
    </row>
    <row r="16" spans="1:15" x14ac:dyDescent="0.3">
      <c r="A16" s="29" t="str">
        <f t="shared" si="1"/>
        <v>HDD24</v>
      </c>
      <c r="B16" s="30" t="s">
        <v>14</v>
      </c>
      <c r="C16" s="30">
        <v>2024</v>
      </c>
      <c r="D16" s="36">
        <v>0</v>
      </c>
      <c r="E16" s="35">
        <v>6.13945027329786</v>
      </c>
      <c r="G16" s="39" t="s">
        <v>7</v>
      </c>
      <c r="H16" s="40">
        <f t="shared" si="2"/>
        <v>0.85099999999999998</v>
      </c>
      <c r="I16" s="40">
        <f t="shared" si="0"/>
        <v>0.84099999999999997</v>
      </c>
      <c r="J16" s="40">
        <f t="shared" si="0"/>
        <v>0.41499999999999998</v>
      </c>
      <c r="K16" s="40">
        <f t="shared" si="0"/>
        <v>0</v>
      </c>
      <c r="L16" s="40">
        <f t="shared" si="0"/>
        <v>0</v>
      </c>
      <c r="M16" s="41">
        <f t="shared" si="3"/>
        <v>2.1069999999999998</v>
      </c>
      <c r="N16" s="35">
        <f t="shared" si="4"/>
        <v>1529.0949999999998</v>
      </c>
      <c r="O16" s="42">
        <f t="shared" si="5"/>
        <v>1.377939238569219E-3</v>
      </c>
    </row>
    <row r="17" spans="1:15" x14ac:dyDescent="0.3">
      <c r="A17" s="29" t="str">
        <f t="shared" si="1"/>
        <v>HDD25</v>
      </c>
      <c r="B17" s="30" t="s">
        <v>14</v>
      </c>
      <c r="C17" s="30">
        <v>2025</v>
      </c>
      <c r="D17" s="36">
        <v>0</v>
      </c>
      <c r="E17" s="35">
        <v>4.5652000305771701</v>
      </c>
      <c r="G17" s="39" t="s">
        <v>8</v>
      </c>
      <c r="H17" s="40">
        <f t="shared" si="2"/>
        <v>3.0950721726923098</v>
      </c>
      <c r="I17" s="40">
        <f t="shared" si="0"/>
        <v>1.0618361030769199</v>
      </c>
      <c r="J17" s="40">
        <f t="shared" si="0"/>
        <v>0.31855513846153799</v>
      </c>
      <c r="K17" s="40">
        <f t="shared" si="0"/>
        <v>0.19566359999999999</v>
      </c>
      <c r="L17" s="40">
        <f t="shared" si="0"/>
        <v>0.19566359999999999</v>
      </c>
      <c r="M17" s="41">
        <f t="shared" si="3"/>
        <v>4.8667906142307666</v>
      </c>
      <c r="N17" s="35">
        <f t="shared" si="4"/>
        <v>1573.2079316710249</v>
      </c>
      <c r="O17" s="42">
        <f t="shared" si="5"/>
        <v>3.0935456885609362E-3</v>
      </c>
    </row>
    <row r="18" spans="1:15" x14ac:dyDescent="0.3">
      <c r="A18" s="29" t="str">
        <f t="shared" si="1"/>
        <v>NES21</v>
      </c>
      <c r="B18" s="30" t="s">
        <v>2</v>
      </c>
      <c r="C18" s="30">
        <v>2021</v>
      </c>
      <c r="D18" s="36">
        <v>0</v>
      </c>
      <c r="E18" s="35">
        <v>194.71899999999999</v>
      </c>
      <c r="G18" s="39" t="s">
        <v>9</v>
      </c>
      <c r="H18" s="40">
        <f t="shared" si="2"/>
        <v>1.6160000000000001</v>
      </c>
      <c r="I18" s="40">
        <f t="shared" si="0"/>
        <v>0.64</v>
      </c>
      <c r="J18" s="40">
        <f t="shared" si="0"/>
        <v>0</v>
      </c>
      <c r="K18" s="40">
        <f t="shared" si="0"/>
        <v>0</v>
      </c>
      <c r="L18" s="40">
        <f t="shared" si="0"/>
        <v>0</v>
      </c>
      <c r="M18" s="41">
        <f t="shared" si="3"/>
        <v>2.2560000000000002</v>
      </c>
      <c r="N18" s="35">
        <f t="shared" si="4"/>
        <v>2894.0260000000003</v>
      </c>
      <c r="O18" s="42">
        <f t="shared" si="5"/>
        <v>7.7953688045649899E-4</v>
      </c>
    </row>
    <row r="19" spans="1:15" x14ac:dyDescent="0.3">
      <c r="A19" s="29" t="str">
        <f t="shared" si="1"/>
        <v>NES22</v>
      </c>
      <c r="B19" s="30" t="s">
        <v>2</v>
      </c>
      <c r="C19" s="30">
        <v>2022</v>
      </c>
      <c r="D19" s="36">
        <v>0</v>
      </c>
      <c r="E19" s="35">
        <v>225.87200000000001</v>
      </c>
    </row>
    <row r="20" spans="1:15" x14ac:dyDescent="0.3">
      <c r="A20" s="29" t="str">
        <f t="shared" si="1"/>
        <v>NES23</v>
      </c>
      <c r="B20" s="30" t="s">
        <v>2</v>
      </c>
      <c r="C20" s="30">
        <v>2023</v>
      </c>
      <c r="D20" s="36">
        <v>0</v>
      </c>
      <c r="E20" s="35">
        <v>250.01400000000001</v>
      </c>
    </row>
    <row r="21" spans="1:15" x14ac:dyDescent="0.3">
      <c r="A21" s="29" t="str">
        <f t="shared" si="1"/>
        <v>NES24</v>
      </c>
      <c r="B21" s="30" t="s">
        <v>2</v>
      </c>
      <c r="C21" s="30">
        <v>2024</v>
      </c>
      <c r="D21" s="36">
        <v>0</v>
      </c>
      <c r="E21" s="35">
        <v>314.52300000000002</v>
      </c>
    </row>
    <row r="22" spans="1:15" x14ac:dyDescent="0.3">
      <c r="A22" s="29" t="str">
        <f t="shared" si="1"/>
        <v>NES25</v>
      </c>
      <c r="B22" s="30" t="s">
        <v>2</v>
      </c>
      <c r="C22" s="30">
        <v>2025</v>
      </c>
      <c r="D22" s="36">
        <v>0</v>
      </c>
      <c r="E22" s="35">
        <v>258.24900000000002</v>
      </c>
    </row>
    <row r="23" spans="1:15" x14ac:dyDescent="0.3">
      <c r="A23" s="29" t="str">
        <f t="shared" si="1"/>
        <v>NWT21</v>
      </c>
      <c r="B23" s="30" t="s">
        <v>3</v>
      </c>
      <c r="C23" s="30">
        <v>2021</v>
      </c>
      <c r="D23" s="36">
        <v>2.4376360000030002</v>
      </c>
      <c r="E23" s="35">
        <v>557.40503234329799</v>
      </c>
    </row>
    <row r="24" spans="1:15" x14ac:dyDescent="0.3">
      <c r="A24" s="29" t="str">
        <f t="shared" si="1"/>
        <v>NWT22</v>
      </c>
      <c r="B24" s="30" t="s">
        <v>3</v>
      </c>
      <c r="C24" s="30">
        <v>2022</v>
      </c>
      <c r="D24" s="36">
        <v>7.4600000001000005E-2</v>
      </c>
      <c r="E24" s="35">
        <v>584.41680129680901</v>
      </c>
    </row>
    <row r="25" spans="1:15" x14ac:dyDescent="0.3">
      <c r="A25" s="29" t="str">
        <f t="shared" si="1"/>
        <v>NWT23</v>
      </c>
      <c r="B25" s="30" t="s">
        <v>3</v>
      </c>
      <c r="C25" s="30">
        <v>2023</v>
      </c>
      <c r="D25" s="36">
        <v>0</v>
      </c>
      <c r="E25" s="35">
        <v>527.23793476313404</v>
      </c>
    </row>
    <row r="26" spans="1:15" x14ac:dyDescent="0.3">
      <c r="A26" s="29" t="str">
        <f t="shared" si="1"/>
        <v>NWT24</v>
      </c>
      <c r="B26" s="30" t="s">
        <v>3</v>
      </c>
      <c r="C26" s="30">
        <v>2024</v>
      </c>
      <c r="D26" s="36">
        <v>0</v>
      </c>
      <c r="E26" s="35">
        <v>706.99058633935101</v>
      </c>
    </row>
    <row r="27" spans="1:15" x14ac:dyDescent="0.3">
      <c r="A27" s="29" t="str">
        <f t="shared" si="1"/>
        <v>NWT25</v>
      </c>
      <c r="B27" s="30" t="s">
        <v>3</v>
      </c>
      <c r="C27" s="30">
        <v>2025</v>
      </c>
      <c r="D27" s="36">
        <v>0</v>
      </c>
      <c r="E27" s="35">
        <v>637.00849885031198</v>
      </c>
    </row>
    <row r="28" spans="1:15" x14ac:dyDescent="0.3">
      <c r="A28" s="29" t="str">
        <f t="shared" si="1"/>
        <v>SRN21</v>
      </c>
      <c r="B28" s="30" t="s">
        <v>4</v>
      </c>
      <c r="C28" s="30">
        <v>2021</v>
      </c>
      <c r="D28" s="36">
        <v>0</v>
      </c>
      <c r="E28" s="35">
        <v>462.08100000000002</v>
      </c>
    </row>
    <row r="29" spans="1:15" x14ac:dyDescent="0.3">
      <c r="A29" s="29" t="str">
        <f t="shared" si="1"/>
        <v>SRN22</v>
      </c>
      <c r="B29" s="30" t="s">
        <v>4</v>
      </c>
      <c r="C29" s="30">
        <v>2022</v>
      </c>
      <c r="D29" s="36">
        <v>0</v>
      </c>
      <c r="E29" s="35">
        <v>610.50400000000002</v>
      </c>
    </row>
    <row r="30" spans="1:15" x14ac:dyDescent="0.3">
      <c r="A30" s="29" t="str">
        <f t="shared" si="1"/>
        <v>SRN23</v>
      </c>
      <c r="B30" s="30" t="s">
        <v>4</v>
      </c>
      <c r="C30" s="30">
        <v>2023</v>
      </c>
      <c r="D30" s="36">
        <v>0</v>
      </c>
      <c r="E30" s="35">
        <v>633.11300000000006</v>
      </c>
    </row>
    <row r="31" spans="1:15" x14ac:dyDescent="0.3">
      <c r="A31" s="29" t="str">
        <f t="shared" si="1"/>
        <v>SRN24</v>
      </c>
      <c r="B31" s="30" t="s">
        <v>4</v>
      </c>
      <c r="C31" s="30">
        <v>2024</v>
      </c>
      <c r="D31" s="36">
        <v>0</v>
      </c>
      <c r="E31" s="35">
        <v>495.7</v>
      </c>
    </row>
    <row r="32" spans="1:15" x14ac:dyDescent="0.3">
      <c r="A32" s="29" t="str">
        <f t="shared" si="1"/>
        <v>SRN25</v>
      </c>
      <c r="B32" s="30" t="s">
        <v>4</v>
      </c>
      <c r="C32" s="30">
        <v>2025</v>
      </c>
      <c r="D32" s="36">
        <v>0</v>
      </c>
      <c r="E32" s="35">
        <v>408.06400000000002</v>
      </c>
    </row>
    <row r="33" spans="1:5" x14ac:dyDescent="0.3">
      <c r="A33" s="29" t="str">
        <f t="shared" si="1"/>
        <v>SVE21</v>
      </c>
      <c r="B33" s="30" t="s">
        <v>13</v>
      </c>
      <c r="C33" s="30">
        <v>2021</v>
      </c>
      <c r="D33" s="36">
        <v>0</v>
      </c>
      <c r="E33" s="35">
        <v>560.93585269017797</v>
      </c>
    </row>
    <row r="34" spans="1:5" x14ac:dyDescent="0.3">
      <c r="A34" s="29" t="str">
        <f t="shared" si="1"/>
        <v>SVE22</v>
      </c>
      <c r="B34" s="30" t="s">
        <v>13</v>
      </c>
      <c r="C34" s="30">
        <v>2022</v>
      </c>
      <c r="D34" s="36">
        <v>0</v>
      </c>
      <c r="E34" s="35">
        <v>614.47872550832301</v>
      </c>
    </row>
    <row r="35" spans="1:5" x14ac:dyDescent="0.3">
      <c r="A35" s="29" t="str">
        <f t="shared" si="1"/>
        <v>SVE23</v>
      </c>
      <c r="B35" s="30" t="s">
        <v>13</v>
      </c>
      <c r="C35" s="30">
        <v>2023</v>
      </c>
      <c r="D35" s="36">
        <v>0</v>
      </c>
      <c r="E35" s="35">
        <v>621.22299129652799</v>
      </c>
    </row>
    <row r="36" spans="1:5" x14ac:dyDescent="0.3">
      <c r="A36" s="29" t="str">
        <f t="shared" si="1"/>
        <v>SVE24</v>
      </c>
      <c r="B36" s="30" t="s">
        <v>13</v>
      </c>
      <c r="C36" s="30">
        <v>2024</v>
      </c>
      <c r="D36" s="36">
        <v>0</v>
      </c>
      <c r="E36" s="35">
        <v>610.59658027129899</v>
      </c>
    </row>
    <row r="37" spans="1:5" x14ac:dyDescent="0.3">
      <c r="A37" s="29" t="str">
        <f t="shared" si="1"/>
        <v>SVE25</v>
      </c>
      <c r="B37" s="30" t="s">
        <v>13</v>
      </c>
      <c r="C37" s="30">
        <v>2025</v>
      </c>
      <c r="D37" s="36">
        <v>0</v>
      </c>
      <c r="E37" s="35">
        <v>545.43688543661597</v>
      </c>
    </row>
    <row r="38" spans="1:5" x14ac:dyDescent="0.3">
      <c r="A38" s="29" t="str">
        <f t="shared" si="1"/>
        <v>SWB21</v>
      </c>
      <c r="B38" s="30" t="s">
        <v>5</v>
      </c>
      <c r="C38" s="30">
        <v>2021</v>
      </c>
      <c r="D38" s="36">
        <v>2.2999999999999998</v>
      </c>
      <c r="E38" s="35">
        <v>209.88399999999999</v>
      </c>
    </row>
    <row r="39" spans="1:5" x14ac:dyDescent="0.3">
      <c r="A39" s="29" t="str">
        <f t="shared" si="1"/>
        <v>SWB22</v>
      </c>
      <c r="B39" s="30" t="s">
        <v>5</v>
      </c>
      <c r="C39" s="30">
        <v>2022</v>
      </c>
      <c r="D39" s="36">
        <v>0.1</v>
      </c>
      <c r="E39" s="35">
        <v>205.41800000000001</v>
      </c>
    </row>
    <row r="40" spans="1:5" x14ac:dyDescent="0.3">
      <c r="A40" s="29" t="str">
        <f t="shared" si="1"/>
        <v>SWB23</v>
      </c>
      <c r="B40" s="30" t="s">
        <v>5</v>
      </c>
      <c r="C40" s="30">
        <v>2023</v>
      </c>
      <c r="D40" s="36">
        <v>0.1</v>
      </c>
      <c r="E40" s="35">
        <v>184.16300000000001</v>
      </c>
    </row>
    <row r="41" spans="1:5" x14ac:dyDescent="0.3">
      <c r="A41" s="29" t="str">
        <f t="shared" si="1"/>
        <v>SWB24</v>
      </c>
      <c r="B41" s="30" t="s">
        <v>5</v>
      </c>
      <c r="C41" s="30">
        <v>2024</v>
      </c>
      <c r="D41" s="36">
        <v>0.1</v>
      </c>
      <c r="E41" s="35">
        <v>182.45099999999999</v>
      </c>
    </row>
    <row r="42" spans="1:5" x14ac:dyDescent="0.3">
      <c r="A42" s="29" t="str">
        <f t="shared" si="1"/>
        <v>SWB25</v>
      </c>
      <c r="B42" s="30" t="s">
        <v>5</v>
      </c>
      <c r="C42" s="30">
        <v>2025</v>
      </c>
      <c r="D42" s="36">
        <v>0.1</v>
      </c>
      <c r="E42" s="35">
        <v>169.172</v>
      </c>
    </row>
    <row r="43" spans="1:5" x14ac:dyDescent="0.3">
      <c r="A43" s="29" t="str">
        <f t="shared" si="1"/>
        <v>TMS21</v>
      </c>
      <c r="B43" s="30" t="s">
        <v>6</v>
      </c>
      <c r="C43" s="30">
        <v>2021</v>
      </c>
      <c r="D43" s="36">
        <v>3.6050784611000002</v>
      </c>
      <c r="E43" s="35">
        <v>943.20508384003995</v>
      </c>
    </row>
    <row r="44" spans="1:5" x14ac:dyDescent="0.3">
      <c r="A44" s="29" t="str">
        <f t="shared" si="1"/>
        <v>TMS22</v>
      </c>
      <c r="B44" s="30" t="s">
        <v>6</v>
      </c>
      <c r="C44" s="30">
        <v>2022</v>
      </c>
      <c r="D44" s="36">
        <v>0</v>
      </c>
      <c r="E44" s="35">
        <v>1059.5585860040801</v>
      </c>
    </row>
    <row r="45" spans="1:5" x14ac:dyDescent="0.3">
      <c r="A45" s="29" t="str">
        <f t="shared" si="1"/>
        <v>TMS23</v>
      </c>
      <c r="B45" s="30" t="s">
        <v>6</v>
      </c>
      <c r="C45" s="30">
        <v>2023</v>
      </c>
      <c r="D45" s="36">
        <v>0</v>
      </c>
      <c r="E45" s="35">
        <v>1043.6785429854101</v>
      </c>
    </row>
    <row r="46" spans="1:5" x14ac:dyDescent="0.3">
      <c r="A46" s="29" t="str">
        <f t="shared" si="1"/>
        <v>TMS24</v>
      </c>
      <c r="B46" s="30" t="s">
        <v>6</v>
      </c>
      <c r="C46" s="30">
        <v>2024</v>
      </c>
      <c r="D46" s="36">
        <v>0</v>
      </c>
      <c r="E46" s="35">
        <v>989.85067441146896</v>
      </c>
    </row>
    <row r="47" spans="1:5" x14ac:dyDescent="0.3">
      <c r="A47" s="29" t="str">
        <f t="shared" si="1"/>
        <v>TMS25</v>
      </c>
      <c r="B47" s="30" t="s">
        <v>6</v>
      </c>
      <c r="C47" s="30">
        <v>2025</v>
      </c>
      <c r="D47" s="36">
        <v>0</v>
      </c>
      <c r="E47" s="35">
        <v>960.87480281767398</v>
      </c>
    </row>
    <row r="48" spans="1:5" x14ac:dyDescent="0.3">
      <c r="A48" s="29" t="str">
        <f t="shared" si="1"/>
        <v>WSH21</v>
      </c>
      <c r="B48" s="30" t="s">
        <v>7</v>
      </c>
      <c r="C48" s="30">
        <v>2021</v>
      </c>
      <c r="D48" s="36">
        <v>0.85099999999999998</v>
      </c>
      <c r="E48" s="35">
        <v>358.459</v>
      </c>
    </row>
    <row r="49" spans="1:5" x14ac:dyDescent="0.3">
      <c r="A49" s="29" t="str">
        <f t="shared" si="1"/>
        <v>WSH22</v>
      </c>
      <c r="B49" s="30" t="s">
        <v>7</v>
      </c>
      <c r="C49" s="30">
        <v>2022</v>
      </c>
      <c r="D49" s="36">
        <v>0.84099999999999997</v>
      </c>
      <c r="E49" s="35">
        <v>291.94099999999997</v>
      </c>
    </row>
    <row r="50" spans="1:5" x14ac:dyDescent="0.3">
      <c r="A50" s="29" t="str">
        <f t="shared" si="1"/>
        <v>WSH23</v>
      </c>
      <c r="B50" s="30" t="s">
        <v>7</v>
      </c>
      <c r="C50" s="30">
        <v>2023</v>
      </c>
      <c r="D50" s="36">
        <v>0.41499999999999998</v>
      </c>
      <c r="E50" s="35">
        <v>301.45100000000002</v>
      </c>
    </row>
    <row r="51" spans="1:5" x14ac:dyDescent="0.3">
      <c r="A51" s="29" t="str">
        <f t="shared" si="1"/>
        <v>WSH24</v>
      </c>
      <c r="B51" s="30" t="s">
        <v>7</v>
      </c>
      <c r="C51" s="30">
        <v>2024</v>
      </c>
      <c r="D51" s="36">
        <v>0</v>
      </c>
      <c r="E51" s="35">
        <v>290.19</v>
      </c>
    </row>
    <row r="52" spans="1:5" x14ac:dyDescent="0.3">
      <c r="A52" s="29" t="str">
        <f t="shared" si="1"/>
        <v>WSH25</v>
      </c>
      <c r="B52" s="30" t="s">
        <v>7</v>
      </c>
      <c r="C52" s="30">
        <v>2025</v>
      </c>
      <c r="D52" s="36">
        <v>0</v>
      </c>
      <c r="E52" s="35">
        <v>287.05399999999997</v>
      </c>
    </row>
    <row r="53" spans="1:5" x14ac:dyDescent="0.3">
      <c r="A53" s="29" t="str">
        <f t="shared" si="1"/>
        <v>WSX21</v>
      </c>
      <c r="B53" s="30" t="s">
        <v>8</v>
      </c>
      <c r="C53" s="30">
        <v>2021</v>
      </c>
      <c r="D53" s="36">
        <v>3.0950721726923098</v>
      </c>
      <c r="E53" s="35">
        <v>334.40990139956699</v>
      </c>
    </row>
    <row r="54" spans="1:5" x14ac:dyDescent="0.3">
      <c r="A54" s="29" t="str">
        <f t="shared" si="1"/>
        <v>WSX22</v>
      </c>
      <c r="B54" s="30" t="s">
        <v>8</v>
      </c>
      <c r="C54" s="30">
        <v>2022</v>
      </c>
      <c r="D54" s="36">
        <v>1.0618361030769199</v>
      </c>
      <c r="E54" s="35">
        <v>310.35824991875199</v>
      </c>
    </row>
    <row r="55" spans="1:5" x14ac:dyDescent="0.3">
      <c r="A55" s="29" t="str">
        <f t="shared" si="1"/>
        <v>WSX23</v>
      </c>
      <c r="B55" s="30" t="s">
        <v>8</v>
      </c>
      <c r="C55" s="30">
        <v>2023</v>
      </c>
      <c r="D55" s="36">
        <v>0.31855513846153799</v>
      </c>
      <c r="E55" s="35">
        <v>316.21891660017798</v>
      </c>
    </row>
    <row r="56" spans="1:5" x14ac:dyDescent="0.3">
      <c r="A56" s="29" t="str">
        <f t="shared" si="1"/>
        <v>WSX24</v>
      </c>
      <c r="B56" s="30" t="s">
        <v>8</v>
      </c>
      <c r="C56" s="30">
        <v>2024</v>
      </c>
      <c r="D56" s="36">
        <v>0.19566359999999999</v>
      </c>
      <c r="E56" s="35">
        <v>314.555053101689</v>
      </c>
    </row>
    <row r="57" spans="1:5" x14ac:dyDescent="0.3">
      <c r="A57" s="29" t="str">
        <f t="shared" si="1"/>
        <v>WSX25</v>
      </c>
      <c r="B57" s="30" t="s">
        <v>8</v>
      </c>
      <c r="C57" s="30">
        <v>2025</v>
      </c>
      <c r="D57" s="36">
        <v>0.19566359999999999</v>
      </c>
      <c r="E57" s="35">
        <v>297.66581065083898</v>
      </c>
    </row>
    <row r="58" spans="1:5" x14ac:dyDescent="0.3">
      <c r="A58" s="29" t="str">
        <f t="shared" si="1"/>
        <v>YKY21</v>
      </c>
      <c r="B58" s="30" t="s">
        <v>9</v>
      </c>
      <c r="C58" s="30">
        <v>2021</v>
      </c>
      <c r="D58" s="36">
        <v>1.6160000000000001</v>
      </c>
      <c r="E58" s="35">
        <v>707.06500000000005</v>
      </c>
    </row>
    <row r="59" spans="1:5" x14ac:dyDescent="0.3">
      <c r="A59" s="29" t="str">
        <f t="shared" si="1"/>
        <v>YKY22</v>
      </c>
      <c r="B59" s="30" t="s">
        <v>9</v>
      </c>
      <c r="C59" s="30">
        <v>2022</v>
      </c>
      <c r="D59" s="36">
        <v>0.64</v>
      </c>
      <c r="E59" s="35">
        <v>713.04899999999998</v>
      </c>
    </row>
    <row r="60" spans="1:5" x14ac:dyDescent="0.3">
      <c r="A60" s="29" t="str">
        <f t="shared" si="1"/>
        <v>YKY23</v>
      </c>
      <c r="B60" s="30" t="s">
        <v>9</v>
      </c>
      <c r="C60" s="30">
        <v>2023</v>
      </c>
      <c r="D60" s="36">
        <v>0</v>
      </c>
      <c r="E60" s="35">
        <v>603.85599999999999</v>
      </c>
    </row>
    <row r="61" spans="1:5" x14ac:dyDescent="0.3">
      <c r="A61" s="29" t="str">
        <f t="shared" si="1"/>
        <v>YKY24</v>
      </c>
      <c r="B61" s="30" t="s">
        <v>9</v>
      </c>
      <c r="C61" s="30">
        <v>2024</v>
      </c>
      <c r="D61" s="36">
        <v>0</v>
      </c>
      <c r="E61" s="35">
        <v>488.68900000000002</v>
      </c>
    </row>
    <row r="62" spans="1:5" x14ac:dyDescent="0.3">
      <c r="A62" s="29" t="str">
        <f t="shared" si="1"/>
        <v>YKY25</v>
      </c>
      <c r="B62" s="30" t="s">
        <v>9</v>
      </c>
      <c r="C62" s="30">
        <v>2025</v>
      </c>
      <c r="D62" s="36">
        <v>0</v>
      </c>
      <c r="E62" s="35">
        <v>381.36700000000002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5"/>
  <sheetViews>
    <sheetView showGridLines="0" zoomScale="80" zoomScaleNormal="80" workbookViewId="0">
      <selection activeCell="K12" sqref="K12"/>
    </sheetView>
  </sheetViews>
  <sheetFormatPr defaultColWidth="9.08984375" defaultRowHeight="12.5" x14ac:dyDescent="0.25"/>
  <cols>
    <col min="1" max="1" width="2.6328125" style="8" customWidth="1"/>
    <col min="2" max="2" width="2.81640625" style="8" customWidth="1"/>
    <col min="3" max="3" width="24.08984375" style="8" customWidth="1"/>
    <col min="4" max="4" width="22.26953125" style="8" customWidth="1"/>
    <col min="5" max="5" width="15.81640625" style="8" customWidth="1"/>
    <col min="6" max="6" width="13.81640625" style="8" customWidth="1"/>
    <col min="7" max="7" width="12.81640625" style="8" customWidth="1"/>
    <col min="8" max="8" width="17.81640625" style="8" customWidth="1"/>
    <col min="9" max="9" width="12.08984375" style="8" customWidth="1"/>
    <col min="10" max="10" width="18.08984375" style="8" bestFit="1" customWidth="1"/>
    <col min="11" max="11" width="13.36328125" style="8" customWidth="1"/>
    <col min="12" max="12" width="15.08984375" style="8" customWidth="1"/>
    <col min="13" max="13" width="14.81640625" style="8" customWidth="1"/>
    <col min="14" max="14" width="9.08984375" style="8"/>
    <col min="15" max="15" width="31.36328125" style="8" bestFit="1" customWidth="1"/>
    <col min="16" max="16384" width="9.08984375" style="8"/>
  </cols>
  <sheetData>
    <row r="1" spans="1:15" ht="18.5" x14ac:dyDescent="0.45">
      <c r="B1" s="6" t="s">
        <v>29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5" ht="13" x14ac:dyDescent="0.3">
      <c r="A3" s="1"/>
      <c r="B3" s="1"/>
      <c r="C3" s="12" t="s">
        <v>11</v>
      </c>
      <c r="D3" s="13" t="s">
        <v>44</v>
      </c>
      <c r="E3" s="14"/>
      <c r="F3" s="14"/>
      <c r="G3" s="14"/>
      <c r="H3" s="14"/>
      <c r="I3" s="14"/>
      <c r="J3" s="1"/>
      <c r="K3" s="1"/>
      <c r="L3" s="1"/>
      <c r="M3" s="1"/>
    </row>
    <row r="4" spans="1:15" ht="13" x14ac:dyDescent="0.3">
      <c r="A4" s="1"/>
      <c r="B4" s="1"/>
      <c r="C4" s="12" t="s">
        <v>23</v>
      </c>
      <c r="D4" s="15" t="s">
        <v>47</v>
      </c>
      <c r="E4" s="16"/>
      <c r="F4" s="16"/>
      <c r="G4" s="16"/>
      <c r="H4" s="16"/>
      <c r="I4" s="14"/>
      <c r="J4" s="1"/>
      <c r="K4" s="1"/>
      <c r="L4" s="1"/>
      <c r="M4" s="1"/>
    </row>
    <row r="5" spans="1:15" ht="13" x14ac:dyDescent="0.3">
      <c r="A5" s="1"/>
      <c r="B5" s="1"/>
      <c r="C5" s="12" t="s">
        <v>24</v>
      </c>
      <c r="D5" s="17" t="s">
        <v>17</v>
      </c>
      <c r="E5" s="18"/>
      <c r="F5" s="18"/>
      <c r="G5" s="18"/>
      <c r="H5" s="18"/>
      <c r="I5" s="18"/>
      <c r="J5" s="19"/>
      <c r="K5" s="19"/>
      <c r="L5" s="1"/>
      <c r="M5" s="1"/>
    </row>
    <row r="6" spans="1:15" ht="13" x14ac:dyDescent="0.3">
      <c r="A6" s="1"/>
      <c r="B6" s="1"/>
      <c r="C6" s="12" t="s">
        <v>25</v>
      </c>
      <c r="D6" s="20" t="s">
        <v>20</v>
      </c>
      <c r="E6" s="21"/>
      <c r="F6" s="21"/>
      <c r="G6" s="21"/>
      <c r="H6" s="21"/>
      <c r="I6" s="21"/>
      <c r="J6" s="1"/>
      <c r="K6" s="1"/>
      <c r="L6" s="1"/>
      <c r="M6" s="1"/>
    </row>
    <row r="7" spans="1:15" ht="13" x14ac:dyDescent="0.3">
      <c r="A7" s="1"/>
      <c r="B7" s="1"/>
      <c r="C7" s="22" t="s">
        <v>12</v>
      </c>
      <c r="D7" s="23" t="s">
        <v>19</v>
      </c>
      <c r="E7" s="14"/>
      <c r="F7" s="14"/>
      <c r="G7" s="14"/>
      <c r="H7" s="14"/>
      <c r="I7" s="14"/>
      <c r="J7" s="1"/>
      <c r="K7" s="1"/>
      <c r="L7" s="1"/>
      <c r="M7" s="1"/>
    </row>
    <row r="8" spans="1:15" ht="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ht="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 x14ac:dyDescent="0.3">
      <c r="A10" s="1"/>
      <c r="B10" s="7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 x14ac:dyDescent="0.3">
      <c r="A11" s="1"/>
      <c r="B11" s="19"/>
      <c r="C11" s="19"/>
      <c r="D11" s="19"/>
      <c r="E11" s="19"/>
      <c r="F11" s="19"/>
      <c r="G11" s="19"/>
      <c r="H11" s="19"/>
      <c r="I11" s="19"/>
      <c r="J11" s="1"/>
      <c r="K11" s="19"/>
      <c r="L11" s="1"/>
      <c r="M11" s="1"/>
      <c r="N11" s="1"/>
      <c r="O11" s="1"/>
    </row>
    <row r="12" spans="1:15" ht="39" x14ac:dyDescent="0.3">
      <c r="A12" s="1"/>
      <c r="B12" s="1"/>
      <c r="C12" s="9" t="s">
        <v>10</v>
      </c>
      <c r="D12" s="9" t="s">
        <v>30</v>
      </c>
      <c r="E12" s="9" t="s">
        <v>32</v>
      </c>
      <c r="F12" s="9" t="s">
        <v>33</v>
      </c>
      <c r="G12" s="9" t="s">
        <v>34</v>
      </c>
      <c r="H12" s="9" t="s">
        <v>45</v>
      </c>
      <c r="I12" s="10" t="s">
        <v>46</v>
      </c>
      <c r="J12" s="46" t="s">
        <v>31</v>
      </c>
      <c r="K12" s="9" t="s">
        <v>36</v>
      </c>
      <c r="L12" s="9" t="s">
        <v>35</v>
      </c>
      <c r="M12" s="9" t="s">
        <v>27</v>
      </c>
      <c r="N12" s="1"/>
      <c r="O12" s="1"/>
    </row>
    <row r="13" spans="1:15" ht="13" x14ac:dyDescent="0.3">
      <c r="A13" s="1"/>
      <c r="B13" s="24">
        <v>1</v>
      </c>
      <c r="C13" s="11" t="s">
        <v>1</v>
      </c>
      <c r="D13" s="40">
        <f>Data!M8</f>
        <v>4.1323595729160845</v>
      </c>
      <c r="E13" s="44">
        <v>0</v>
      </c>
      <c r="F13" s="44">
        <v>0</v>
      </c>
      <c r="G13" s="45">
        <f>F13-E13</f>
        <v>0</v>
      </c>
      <c r="H13" s="40">
        <f>D13+G13</f>
        <v>4.1323595729160845</v>
      </c>
      <c r="I13" s="40">
        <f>H13</f>
        <v>4.1323595729160845</v>
      </c>
      <c r="J13" s="47">
        <f>MIN(H13,I13)</f>
        <v>4.1323595729160845</v>
      </c>
      <c r="K13" s="40">
        <v>0</v>
      </c>
      <c r="L13" s="40">
        <f>$J13*$K13</f>
        <v>0</v>
      </c>
      <c r="M13" s="40">
        <f>$J13*(1-$K13)</f>
        <v>4.1323595729160845</v>
      </c>
      <c r="N13" s="1"/>
      <c r="O13" s="1"/>
    </row>
    <row r="14" spans="1:15" ht="13" x14ac:dyDescent="0.3">
      <c r="A14" s="1"/>
      <c r="B14" s="24">
        <v>2</v>
      </c>
      <c r="C14" s="11" t="s">
        <v>14</v>
      </c>
      <c r="D14" s="40">
        <f>Data!M9</f>
        <v>0</v>
      </c>
      <c r="E14" s="44">
        <v>0</v>
      </c>
      <c r="F14" s="44">
        <v>0</v>
      </c>
      <c r="G14" s="45">
        <f t="shared" ref="G14:G23" si="0">F14-E14</f>
        <v>0</v>
      </c>
      <c r="H14" s="40">
        <f t="shared" ref="H14" si="1">D14+G14</f>
        <v>0</v>
      </c>
      <c r="I14" s="40">
        <f t="shared" ref="I14:I23" si="2">H14</f>
        <v>0</v>
      </c>
      <c r="J14" s="47">
        <f t="shared" ref="J14" si="3">MIN(H14,I14)</f>
        <v>0</v>
      </c>
      <c r="K14" s="40">
        <v>0</v>
      </c>
      <c r="L14" s="40">
        <f t="shared" ref="L14:L23" si="4">$J14*$K14</f>
        <v>0</v>
      </c>
      <c r="M14" s="40">
        <f t="shared" ref="M14:M23" si="5">$J14*(1-$K14)</f>
        <v>0</v>
      </c>
      <c r="N14" s="1"/>
      <c r="O14" s="1"/>
    </row>
    <row r="15" spans="1:15" ht="13" x14ac:dyDescent="0.3">
      <c r="A15" s="1"/>
      <c r="B15" s="24">
        <v>3</v>
      </c>
      <c r="C15" s="11" t="s">
        <v>2</v>
      </c>
      <c r="D15" s="40">
        <f>Data!M10</f>
        <v>0</v>
      </c>
      <c r="E15" s="44">
        <v>0</v>
      </c>
      <c r="F15" s="44">
        <v>0</v>
      </c>
      <c r="G15" s="45">
        <f t="shared" si="0"/>
        <v>0</v>
      </c>
      <c r="H15" s="40">
        <f t="shared" ref="H15:H23" si="6">D15+G15</f>
        <v>0</v>
      </c>
      <c r="I15" s="40">
        <f t="shared" si="2"/>
        <v>0</v>
      </c>
      <c r="J15" s="47">
        <f t="shared" ref="J15:J23" si="7">MIN(H15,I15)</f>
        <v>0</v>
      </c>
      <c r="K15" s="40">
        <v>0</v>
      </c>
      <c r="L15" s="40">
        <f t="shared" si="4"/>
        <v>0</v>
      </c>
      <c r="M15" s="40">
        <f t="shared" si="5"/>
        <v>0</v>
      </c>
      <c r="N15" s="1"/>
      <c r="O15" s="1"/>
    </row>
    <row r="16" spans="1:15" ht="13" x14ac:dyDescent="0.3">
      <c r="A16" s="1"/>
      <c r="B16" s="24">
        <v>4</v>
      </c>
      <c r="C16" s="11" t="s">
        <v>3</v>
      </c>
      <c r="D16" s="40">
        <f>Data!M11</f>
        <v>2.512236000004</v>
      </c>
      <c r="E16" s="44">
        <v>0</v>
      </c>
      <c r="F16" s="44">
        <v>0</v>
      </c>
      <c r="G16" s="45">
        <f t="shared" si="0"/>
        <v>0</v>
      </c>
      <c r="H16" s="40">
        <f t="shared" si="6"/>
        <v>2.512236000004</v>
      </c>
      <c r="I16" s="40">
        <f t="shared" si="2"/>
        <v>2.512236000004</v>
      </c>
      <c r="J16" s="47">
        <f t="shared" si="7"/>
        <v>2.512236000004</v>
      </c>
      <c r="K16" s="40">
        <v>0</v>
      </c>
      <c r="L16" s="40">
        <f t="shared" si="4"/>
        <v>0</v>
      </c>
      <c r="M16" s="40">
        <f t="shared" si="5"/>
        <v>2.512236000004</v>
      </c>
      <c r="N16" s="1"/>
      <c r="O16" s="1"/>
    </row>
    <row r="17" spans="1:15" ht="13" x14ac:dyDescent="0.3">
      <c r="A17" s="1"/>
      <c r="B17" s="24">
        <v>5</v>
      </c>
      <c r="C17" s="11" t="s">
        <v>4</v>
      </c>
      <c r="D17" s="40">
        <f>Data!M12</f>
        <v>0</v>
      </c>
      <c r="E17" s="44">
        <v>0</v>
      </c>
      <c r="F17" s="44">
        <v>0</v>
      </c>
      <c r="G17" s="45">
        <f t="shared" si="0"/>
        <v>0</v>
      </c>
      <c r="H17" s="40">
        <f t="shared" si="6"/>
        <v>0</v>
      </c>
      <c r="I17" s="40">
        <f t="shared" si="2"/>
        <v>0</v>
      </c>
      <c r="J17" s="47">
        <f t="shared" si="7"/>
        <v>0</v>
      </c>
      <c r="K17" s="40">
        <v>0</v>
      </c>
      <c r="L17" s="40">
        <f t="shared" si="4"/>
        <v>0</v>
      </c>
      <c r="M17" s="40">
        <f t="shared" si="5"/>
        <v>0</v>
      </c>
      <c r="N17" s="1"/>
      <c r="O17" s="1"/>
    </row>
    <row r="18" spans="1:15" ht="13" x14ac:dyDescent="0.3">
      <c r="A18" s="1"/>
      <c r="B18" s="24">
        <v>6</v>
      </c>
      <c r="C18" s="11" t="s">
        <v>13</v>
      </c>
      <c r="D18" s="40">
        <f>Data!M13</f>
        <v>0</v>
      </c>
      <c r="E18" s="44">
        <v>0</v>
      </c>
      <c r="F18" s="44">
        <v>0</v>
      </c>
      <c r="G18" s="45">
        <f t="shared" si="0"/>
        <v>0</v>
      </c>
      <c r="H18" s="40">
        <f t="shared" ref="H18" si="8">D18+G18</f>
        <v>0</v>
      </c>
      <c r="I18" s="40">
        <f t="shared" si="2"/>
        <v>0</v>
      </c>
      <c r="J18" s="47">
        <f t="shared" ref="J18" si="9">MIN(H18,I18)</f>
        <v>0</v>
      </c>
      <c r="K18" s="40">
        <v>0</v>
      </c>
      <c r="L18" s="40">
        <f t="shared" si="4"/>
        <v>0</v>
      </c>
      <c r="M18" s="40">
        <f t="shared" si="5"/>
        <v>0</v>
      </c>
      <c r="N18" s="1"/>
      <c r="O18" s="1"/>
    </row>
    <row r="19" spans="1:15" ht="13" x14ac:dyDescent="0.3">
      <c r="A19" s="1"/>
      <c r="B19" s="24">
        <v>7</v>
      </c>
      <c r="C19" s="11" t="s">
        <v>5</v>
      </c>
      <c r="D19" s="40">
        <f>Data!M14</f>
        <v>2.7</v>
      </c>
      <c r="E19" s="44">
        <v>0</v>
      </c>
      <c r="F19" s="44">
        <v>0</v>
      </c>
      <c r="G19" s="45">
        <f t="shared" si="0"/>
        <v>0</v>
      </c>
      <c r="H19" s="40">
        <f t="shared" si="6"/>
        <v>2.7</v>
      </c>
      <c r="I19" s="40">
        <f t="shared" si="2"/>
        <v>2.7</v>
      </c>
      <c r="J19" s="47">
        <f t="shared" si="7"/>
        <v>2.7</v>
      </c>
      <c r="K19" s="40">
        <v>0</v>
      </c>
      <c r="L19" s="40">
        <f t="shared" si="4"/>
        <v>0</v>
      </c>
      <c r="M19" s="40">
        <f t="shared" si="5"/>
        <v>2.7</v>
      </c>
      <c r="N19" s="1"/>
      <c r="O19" s="1"/>
    </row>
    <row r="20" spans="1:15" ht="13" x14ac:dyDescent="0.3">
      <c r="A20" s="1"/>
      <c r="B20" s="24">
        <v>8</v>
      </c>
      <c r="C20" s="11" t="s">
        <v>6</v>
      </c>
      <c r="D20" s="40">
        <f>Data!M15</f>
        <v>3.6050784611000002</v>
      </c>
      <c r="E20" s="44">
        <v>0</v>
      </c>
      <c r="F20" s="44">
        <v>0</v>
      </c>
      <c r="G20" s="45">
        <f t="shared" si="0"/>
        <v>0</v>
      </c>
      <c r="H20" s="40">
        <f t="shared" si="6"/>
        <v>3.6050784611000002</v>
      </c>
      <c r="I20" s="40">
        <f t="shared" si="2"/>
        <v>3.6050784611000002</v>
      </c>
      <c r="J20" s="47">
        <f t="shared" si="7"/>
        <v>3.6050784611000002</v>
      </c>
      <c r="K20" s="40">
        <v>0</v>
      </c>
      <c r="L20" s="40">
        <f>$J20*$K20</f>
        <v>0</v>
      </c>
      <c r="M20" s="40">
        <f t="shared" si="5"/>
        <v>3.6050784611000002</v>
      </c>
      <c r="N20" s="1"/>
      <c r="O20" s="1"/>
    </row>
    <row r="21" spans="1:15" ht="13" x14ac:dyDescent="0.3">
      <c r="A21" s="1"/>
      <c r="B21" s="24">
        <v>9</v>
      </c>
      <c r="C21" s="11" t="s">
        <v>7</v>
      </c>
      <c r="D21" s="40">
        <f>Data!M16</f>
        <v>2.1069999999999998</v>
      </c>
      <c r="E21" s="44">
        <v>0</v>
      </c>
      <c r="F21" s="44">
        <v>0</v>
      </c>
      <c r="G21" s="45">
        <f t="shared" si="0"/>
        <v>0</v>
      </c>
      <c r="H21" s="40">
        <f t="shared" si="6"/>
        <v>2.1069999999999998</v>
      </c>
      <c r="I21" s="40">
        <f t="shared" si="2"/>
        <v>2.1069999999999998</v>
      </c>
      <c r="J21" s="47">
        <f t="shared" si="7"/>
        <v>2.1069999999999998</v>
      </c>
      <c r="K21" s="40">
        <v>0</v>
      </c>
      <c r="L21" s="40">
        <f t="shared" si="4"/>
        <v>0</v>
      </c>
      <c r="M21" s="40">
        <f t="shared" si="5"/>
        <v>2.1069999999999998</v>
      </c>
      <c r="N21" s="1"/>
      <c r="O21" s="1"/>
    </row>
    <row r="22" spans="1:15" ht="13" x14ac:dyDescent="0.3">
      <c r="A22" s="1"/>
      <c r="B22" s="24">
        <v>10</v>
      </c>
      <c r="C22" s="11" t="s">
        <v>8</v>
      </c>
      <c r="D22" s="40">
        <f>Data!M17</f>
        <v>4.8667906142307666</v>
      </c>
      <c r="E22" s="44">
        <v>0</v>
      </c>
      <c r="F22" s="44">
        <v>0</v>
      </c>
      <c r="G22" s="45">
        <f t="shared" si="0"/>
        <v>0</v>
      </c>
      <c r="H22" s="40">
        <f t="shared" si="6"/>
        <v>4.8667906142307666</v>
      </c>
      <c r="I22" s="40">
        <f t="shared" si="2"/>
        <v>4.8667906142307666</v>
      </c>
      <c r="J22" s="47">
        <f t="shared" si="7"/>
        <v>4.8667906142307666</v>
      </c>
      <c r="K22" s="40">
        <v>0</v>
      </c>
      <c r="L22" s="40">
        <f t="shared" si="4"/>
        <v>0</v>
      </c>
      <c r="M22" s="40">
        <f t="shared" si="5"/>
        <v>4.8667906142307666</v>
      </c>
      <c r="N22" s="1"/>
      <c r="O22" s="1"/>
    </row>
    <row r="23" spans="1:15" ht="13" x14ac:dyDescent="0.3">
      <c r="A23" s="1"/>
      <c r="B23" s="24">
        <v>11</v>
      </c>
      <c r="C23" s="11" t="s">
        <v>9</v>
      </c>
      <c r="D23" s="40">
        <f>Data!M18</f>
        <v>2.2560000000000002</v>
      </c>
      <c r="E23" s="44">
        <v>0</v>
      </c>
      <c r="F23" s="44">
        <v>0</v>
      </c>
      <c r="G23" s="45">
        <f t="shared" si="0"/>
        <v>0</v>
      </c>
      <c r="H23" s="40">
        <f t="shared" si="6"/>
        <v>2.2560000000000002</v>
      </c>
      <c r="I23" s="40">
        <f t="shared" si="2"/>
        <v>2.2560000000000002</v>
      </c>
      <c r="J23" s="47">
        <f t="shared" si="7"/>
        <v>2.2560000000000002</v>
      </c>
      <c r="K23" s="40">
        <v>0</v>
      </c>
      <c r="L23" s="40">
        <f t="shared" si="4"/>
        <v>0</v>
      </c>
      <c r="M23" s="40">
        <f t="shared" si="5"/>
        <v>2.2560000000000002</v>
      </c>
      <c r="N23" s="1"/>
      <c r="O23" s="1"/>
    </row>
    <row r="24" spans="1:15" ht="13" x14ac:dyDescent="0.3">
      <c r="A24" s="1"/>
      <c r="B24" s="1"/>
      <c r="C24" s="25" t="s">
        <v>28</v>
      </c>
      <c r="D24" s="43">
        <f t="shared" ref="D24:M24" si="10">SUM(D13:D23)</f>
        <v>22.17946464825085</v>
      </c>
      <c r="E24" s="43">
        <f t="shared" si="10"/>
        <v>0</v>
      </c>
      <c r="F24" s="43">
        <f t="shared" si="10"/>
        <v>0</v>
      </c>
      <c r="G24" s="43">
        <f t="shared" si="10"/>
        <v>0</v>
      </c>
      <c r="H24" s="43">
        <f t="shared" si="10"/>
        <v>22.17946464825085</v>
      </c>
      <c r="I24" s="43">
        <f t="shared" si="10"/>
        <v>22.17946464825085</v>
      </c>
      <c r="J24" s="48">
        <f t="shared" si="10"/>
        <v>22.17946464825085</v>
      </c>
      <c r="K24" s="43">
        <f t="shared" si="10"/>
        <v>0</v>
      </c>
      <c r="L24" s="43">
        <f t="shared" si="10"/>
        <v>0</v>
      </c>
      <c r="M24" s="43">
        <f t="shared" si="10"/>
        <v>22.17946464825085</v>
      </c>
      <c r="N24" s="1"/>
      <c r="O24" s="1"/>
    </row>
    <row r="25" spans="1:15" ht="13" x14ac:dyDescent="0.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</row>
  </sheetData>
  <conditionalFormatting sqref="M25">
    <cfRule type="cellIs" dxfId="2" priority="9" operator="equal">
      <formula>TRUE</formula>
    </cfRule>
  </conditionalFormatting>
  <conditionalFormatting sqref="G13:G23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D7">
      <formula1>"Wholesale water, Wholesale wastewater"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Data</vt:lpstr>
      <vt:lpstr>Allowance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2019-01-24T10:00:25Z</dcterms:created>
  <dcterms:modified xsi:type="dcterms:W3CDTF">2019-01-25T15:37:09Z</dcterms:modified>
  <cp:category/>
  <cp:contentStatus/>
</cp:coreProperties>
</file>