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13185" windowHeight="9045"/>
  </bookViews>
  <sheets>
    <sheet name="Cover" sheetId="22" r:id="rId1"/>
    <sheet name="Data" sheetId="41" r:id="rId2"/>
    <sheet name="Gates &amp; Shallow dive" sheetId="75" r:id="rId3"/>
    <sheet name="Deep dive_SVE" sheetId="79" r:id="rId4"/>
    <sheet name="Allowance" sheetId="8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hidden="1">{"NET",#N/A,FALSE,"401C11"}</definedName>
    <definedName name="_1_0__123Grap" hidden="1">'[3]#REF'!#REF!</definedName>
    <definedName name="_1_123Grap" hidden="1">'[4]#REF'!#REF!</definedName>
    <definedName name="_123Graph_F" hidden="1">'[5]Chelmsford '!$G$18:$G$28</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Key1" hidden="1">'[2]#REF'!#REF!</definedName>
    <definedName name="_Key2" hidden="1">#REF!</definedName>
    <definedName name="_net1" hidden="1">{"NET",#N/A,FALSE,"401C11"}</definedName>
    <definedName name="_Order1" hidden="1">255</definedName>
    <definedName name="_Order2" hidden="1">255</definedName>
    <definedName name="_Sort" hidden="1">#REF!</definedName>
    <definedName name="a" hidden="1">{"CHARGE",#N/A,FALSE,"401C11"}</definedName>
    <definedName name="aa" hidden="1">{"CHARGE",#N/A,FALSE,"401C11"}</definedName>
    <definedName name="aaa" hidden="1">{"CHARGE",#N/A,FALSE,"401C11"}</definedName>
    <definedName name="aaaa" hidden="1">{"CHARGE",#N/A,FALSE,"401C11"}</definedName>
    <definedName name="abc" hidden="1">{"NET",#N/A,FALSE,"401C11"}</definedName>
    <definedName name="adbr" hidden="1">{"CHARGE",#N/A,FALSE,"401C11"}</definedName>
    <definedName name="amp.totex">'[6]Exp''ture &amp; materiality'!$AE$182:$AE$200</definedName>
    <definedName name="amp.totex.compnames">'[6]Exp''ture &amp; materiality'!$A$182:$A$200</definedName>
    <definedName name="AVON" localSheetId="3">#REF!</definedName>
    <definedName name="AVON">#REF!</definedName>
    <definedName name="b" hidden="1">{"CHARGE",#N/A,FALSE,"401C11"}</definedName>
    <definedName name="BEDS" localSheetId="3">#REF!</definedName>
    <definedName name="BEDS">#REF!</definedName>
    <definedName name="BERKS" localSheetId="3">#REF!</definedName>
    <definedName name="BERKS">#REF!</definedName>
    <definedName name="BMGHIndex" hidden="1">"O"</definedName>
    <definedName name="BUCKS" localSheetId="3">#REF!</definedName>
    <definedName name="BUCKS">#REF!</definedName>
    <definedName name="CAMBS" localSheetId="3">#REF!</definedName>
    <definedName name="CAMBS">#REF!</definedName>
    <definedName name="change1" hidden="1">{"CHARGE",#N/A,FALSE,"401C11"}</definedName>
    <definedName name="charge" hidden="1">{"CHARGE",#N/A,FALSE,"401C11"}</definedName>
    <definedName name="CHESHIRE" localSheetId="3">#REF!</definedName>
    <definedName name="CHESHIRE">#REF!</definedName>
    <definedName name="CHK_TOL">[7]InpActive!$F$1891</definedName>
    <definedName name="CHK_TOL_TAX">[7]InpActive!$F$1893</definedName>
    <definedName name="CLEVELAND" localSheetId="3">#REF!</definedName>
    <definedName name="CLEVELAND">#REF!</definedName>
    <definedName name="CLWYD" localSheetId="3">#REF!</definedName>
    <definedName name="CLWYD">#REF!</definedName>
    <definedName name="Codes">#REF!</definedName>
    <definedName name="CORNWALL" localSheetId="3">#REF!</definedName>
    <definedName name="CORNWALL">#REF!</definedName>
    <definedName name="CUMBRIA" localSheetId="3">#REF!</definedName>
    <definedName name="CUMBRIA">#REF!</definedName>
    <definedName name="da" hidden="1">#REF!</definedName>
    <definedName name="_xlnm.Database" localSheetId="3">#REF!</definedName>
    <definedName name="_xlnm.Database">#REF!</definedName>
    <definedName name="DERBYSHIRE" localSheetId="3">#REF!</definedName>
    <definedName name="DERBYSHIRE">#REF!</definedName>
    <definedName name="DEVON" localSheetId="3">#REF!</definedName>
    <definedName name="DEVON">#REF!</definedName>
    <definedName name="dnonames" localSheetId="3">#REF!</definedName>
    <definedName name="dnonames">#REF!</definedName>
    <definedName name="dog" hidden="1">{"NET",#N/A,FALSE,"401C11"}</definedName>
    <definedName name="DORSET" localSheetId="3">#REF!</definedName>
    <definedName name="DORSET">#REF!</definedName>
    <definedName name="DURHAM" localSheetId="3">#REF!</definedName>
    <definedName name="DURHAM">#REF!</definedName>
    <definedName name="DYFED" localSheetId="3">#REF!</definedName>
    <definedName name="DYFED">#REF!</definedName>
    <definedName name="E_SUSSEX" localSheetId="3">#REF!</definedName>
    <definedName name="E_SUSSEX">#REF!</definedName>
    <definedName name="eff_update">#REF!</definedName>
    <definedName name="el3.bp.capex">'[6]Exp''ture &amp; materiality'!$AG$66:$AG$84</definedName>
    <definedName name="el3.compnames">'[6]Exp''ture &amp; materiality'!$A$66:$A$84</definedName>
    <definedName name="ESSEX" localSheetId="3">#REF!</definedName>
    <definedName name="ESSEX">#REF!</definedName>
    <definedName name="EV__LASTREFTIME__" hidden="1">40339.4799074074</definedName>
    <definedName name="Expired" hidden="1">FALSE</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fe" localSheetId="3">#REF!</definedName>
    <definedName name="fe">#REF!</definedName>
    <definedName name="Foutput" hidden="1">#REF!</definedName>
    <definedName name="fsdfffd" hidden="1">#REF!</definedName>
    <definedName name="fsdfsd" hidden="1">#REF!</definedName>
    <definedName name="fsfds" hidden="1">#REF!</definedName>
    <definedName name="fsfsd" hidden="1">#REF!</definedName>
    <definedName name="General" localSheetId="3">#REF!</definedName>
    <definedName name="General">#REF!</definedName>
    <definedName name="General1" localSheetId="3">#REF!</definedName>
    <definedName name="General1">#REF!</definedName>
    <definedName name="General2" localSheetId="3">#REF!</definedName>
    <definedName name="General2">#REF!</definedName>
    <definedName name="GEOG9703" localSheetId="3">#REF!</definedName>
    <definedName name="GEOG9703">#REF!</definedName>
    <definedName name="gfff" hidden="1">{"CHARGE",#N/A,FALSE,"401C11"}</definedName>
    <definedName name="GLOS" localSheetId="3">#REF!</definedName>
    <definedName name="GLOS">#REF!</definedName>
    <definedName name="gross" hidden="1">{"GROSS",#N/A,FALSE,"401C11"}</definedName>
    <definedName name="gross1" hidden="1">{"GROSS",#N/A,FALSE,"401C11"}</definedName>
    <definedName name="GTR_MAN" localSheetId="3">#REF!</definedName>
    <definedName name="GTR_MAN">#REF!</definedName>
    <definedName name="GWENT" localSheetId="3">#REF!</definedName>
    <definedName name="GWENT">#REF!</definedName>
    <definedName name="GWYNEDD" localSheetId="3">#REF!</definedName>
    <definedName name="GWYNEDD">#REF!</definedName>
    <definedName name="HANTS" localSheetId="3">#REF!</definedName>
    <definedName name="HANTS">#REF!</definedName>
    <definedName name="hasdfjklhklj" hidden="1">{"NET",#N/A,FALSE,"401C11"}</definedName>
    <definedName name="help" hidden="1">{"CHARGE",#N/A,FALSE,"401C11"}</definedName>
    <definedName name="HEREFORD_W" localSheetId="3">#REF!</definedName>
    <definedName name="HEREFORD_W">#REF!</definedName>
    <definedName name="HERTS" localSheetId="3">#REF!</definedName>
    <definedName name="HERTS">#REF!</definedName>
    <definedName name="hghghhj" hidden="1">{"CHARGE",#N/A,FALSE,"401C11"}</definedName>
    <definedName name="HRG_Codes">#REF!</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 localSheetId="3">#REF!</definedName>
    <definedName name="HUMBERSIDE">#REF!</definedName>
    <definedName name="I_OF_WIGHT" localSheetId="3">#REF!</definedName>
    <definedName name="I_OF_WIGHT">#REF!</definedName>
    <definedName name="ICD_Codes">#REF!</definedName>
    <definedName name="interpretation">'[8]Catch up efficiency'!$I$7:$I$13</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FELL" hidden="1">#REF!</definedName>
    <definedName name="KENT" localSheetId="3">#REF!</definedName>
    <definedName name="KENT">#REF!</definedName>
    <definedName name="LANCS" localSheetId="3">#REF!</definedName>
    <definedName name="LANCS">#REF!</definedName>
    <definedName name="LEICS" localSheetId="3">#REF!</definedName>
    <definedName name="LEICS">#REF!</definedName>
    <definedName name="LINCS" localSheetId="3">#REF!</definedName>
    <definedName name="LINCS">#REF!</definedName>
    <definedName name="LONDON" localSheetId="3">#REF!</definedName>
    <definedName name="LONDON">#REF!</definedName>
    <definedName name="lst_acronyms">[9]F_Inputs_Clean!$C$7:$C$348</definedName>
    <definedName name="lst_all_companies">[9]Other_Inputs!$D$21:$U$21</definedName>
    <definedName name="lst_menus">'[9]Menu design'!$D$10:$I$10</definedName>
    <definedName name="lst_reference">[9]F_Inputs_Clean!$D$7:$D$348</definedName>
    <definedName name="lst_scenarios">[9]Scenarios!$E$3:$J$3</definedName>
    <definedName name="M_GLAM" localSheetId="3">#REF!</definedName>
    <definedName name="M_GLAM">#REF!</definedName>
    <definedName name="MERSEYSIDE" localSheetId="3">#REF!</definedName>
    <definedName name="MERSEYSIDE">#REF!</definedName>
    <definedName name="MFF_2014_15">#REF!</definedName>
    <definedName name="N_YORKS" localSheetId="3">#REF!</definedName>
    <definedName name="N_YORKS">#REF!</definedName>
    <definedName name="New" hidden="1">#REF!</definedName>
    <definedName name="NORFOLK" localSheetId="3">#REF!</definedName>
    <definedName name="NORFOLK">#REF!</definedName>
    <definedName name="NORTHANTS" localSheetId="3">#REF!</definedName>
    <definedName name="NORTHANTS">#REF!</definedName>
    <definedName name="NORTHUMBERLAND" localSheetId="3">#REF!</definedName>
    <definedName name="NORTHUMBERLAND">#REF!</definedName>
    <definedName name="NOTTS" localSheetId="3">#REF!</definedName>
    <definedName name="NOTTS">#REF!</definedName>
    <definedName name="ODS_Care_Trust_List">#REF!</definedName>
    <definedName name="ODS_List">#REF!</definedName>
    <definedName name="OISIII" hidden="1">#REF!</definedName>
    <definedName name="OPCS_Codes">#REF!</definedName>
    <definedName name="opt_actuals">'[9]Control Panel'!$H$22</definedName>
    <definedName name="opt_actuals_percentage">'[9]Control Panel'!$H$26</definedName>
    <definedName name="opt_baseline_bid_threshold">'[9]Control Panel'!$H$18</definedName>
    <definedName name="opt_baseline_cap">'[9]Control Panel'!$H$20</definedName>
    <definedName name="opt_bids">'[9]Control Panel'!$H$13</definedName>
    <definedName name="opt_bids_percentage">'[9]Control Panel'!$H$16</definedName>
    <definedName name="opt_gearing">'[9]Control Panel'!$H$44</definedName>
    <definedName name="opt_tax">'[9]Control Panel'!$H$46</definedName>
    <definedName name="opt_wacc">'[9]Control Panel'!$H$42</definedName>
    <definedName name="OXON" localSheetId="3">#REF!</definedName>
    <definedName name="OXON">#REF!</definedName>
    <definedName name="POWYS" localSheetId="3">#REF!</definedName>
    <definedName name="POWYS">#REF!</definedName>
    <definedName name="qfx" hidden="1">{"NET",#N/A,FALSE,"401C11"}</definedName>
    <definedName name="qwefqefa" hidden="1">#REF!</definedName>
    <definedName name="real" hidden="1">#REF!</definedName>
    <definedName name="rge" localSheetId="3">#REF!</definedName>
    <definedName name="rge">#REF!</definedName>
    <definedName name="rgwer" localSheetId="3">#REF!</definedName>
    <definedName name="rgwe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ound_dp">#REF!</definedName>
    <definedName name="rytry" hidden="1">{"NET",#N/A,FALSE,"401C11"}</definedName>
    <definedName name="S_GLAM" localSheetId="3">#REF!</definedName>
    <definedName name="S_GLAM">#REF!</definedName>
    <definedName name="S_YORKS" localSheetId="3">#REF!</definedName>
    <definedName name="S_YORKS">#REF!</definedName>
    <definedName name="SAPBEXrevision" hidden="1">1</definedName>
    <definedName name="SAPBEXsysID" hidden="1">"BWB"</definedName>
    <definedName name="SAPBEXwbID" hidden="1">"49ZLUKBQR0WG29D9LLI3IBIIT"</definedName>
    <definedName name="SHROPS" localSheetId="3">#REF!</definedName>
    <definedName name="SHROPS">#REF!</definedName>
    <definedName name="SOMERSET" localSheetId="3">#REF!</definedName>
    <definedName name="SOMERSET">#REF!</definedName>
    <definedName name="sort" hidden="1">#REF!</definedName>
    <definedName name="STAFFS" localSheetId="3">#REF!</definedName>
    <definedName name="STAFFS">#REF!</definedName>
    <definedName name="SUFFOLK" localSheetId="3">#REF!</definedName>
    <definedName name="SUFFOLK">#REF!</definedName>
    <definedName name="SURREY" localSheetId="3">#REF!</definedName>
    <definedName name="SURREY">#REF!</definedName>
    <definedName name="Table3.4" hidden="1">{"CHARGE",#N/A,FALSE,"401C11"}</definedName>
    <definedName name="Test23" hidden="1">{"NET",#N/A,FALSE,"401C11"}</definedName>
    <definedName name="time">'[8]Catch up efficiency'!$C$6:$H$6</definedName>
    <definedName name="trdhtr" hidden="1">#REF!</definedName>
    <definedName name="TRK_TOL">[7]InpActive!$F$1895</definedName>
    <definedName name="TYNE_WEAR" localSheetId="3">#REF!</definedName>
    <definedName name="TYNE_WEAR">#REF!</definedName>
    <definedName name="W_GLAM" localSheetId="3">#REF!</definedName>
    <definedName name="W_GLAM">#REF!</definedName>
    <definedName name="W_MIDS" localSheetId="3">#REF!</definedName>
    <definedName name="W_MIDS">#REF!</definedName>
    <definedName name="W_SUSSEX" localSheetId="3">#REF!</definedName>
    <definedName name="W_SUSSEX">#REF!</definedName>
    <definedName name="W_YORKS" localSheetId="3">#REF!</definedName>
    <definedName name="W_YORKS">#REF!</definedName>
    <definedName name="WARWICKS" localSheetId="3">#REF!</definedName>
    <definedName name="WARWICKS">#REF!</definedName>
    <definedName name="wdfw" localSheetId="3">#REF!</definedName>
    <definedName name="wdfw">#REF!</definedName>
    <definedName name="wedfw" localSheetId="3">#REF!</definedName>
    <definedName name="wedfw">#REF!</definedName>
    <definedName name="wefw" localSheetId="3">#REF!</definedName>
    <definedName name="wefw">#REF!</definedName>
    <definedName name="wefwe" localSheetId="3">#REF!</definedName>
    <definedName name="wefwe">#REF!</definedName>
    <definedName name="wefwerf" localSheetId="3">#REF!</definedName>
    <definedName name="wefwerf">#REF!</definedName>
    <definedName name="wert" hidden="1">{"GROSS",#N/A,FALSE,"401C11"}</definedName>
    <definedName name="WILTS" localSheetId="3">#REF!</definedName>
    <definedName name="WILTS">#REF!</definedName>
    <definedName name="wombat" hidden="1">#REF!</definedName>
    <definedName name="wotsthis" hidden="1">{"P&amp;L phased",#N/A,FALSE,"P and L";"Interest phased",#N/A,FALSE,"Interest";"Cshf phased",#N/A,FALSE,"Cashflow";"BSheet phased",#N/A,FALSE,"B Sheet";"Capex phased",#N/A,FALSE,"Capex"}</definedName>
    <definedName name="wrn.CHARGE." hidden="1">{"CHARGE",#N/A,FALSE,"401C11"}</definedName>
    <definedName name="wrn.GROSS." hidden="1">{"GROSS",#N/A,FALSE,"401C11"}</definedName>
    <definedName name="wrn.NET." hidden="1">{"NET",#N/A,FALSE,"401C11"}</definedName>
    <definedName name="wrn.papersdraft" hidden="1">{"bal",#N/A,FALSE,"working papers";"income",#N/A,FALSE,"working papers"}</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hidden="1">{"P&amp;L phased",#N/A,FALSE,"P and L";"Interest phased",#N/A,FALSE,"Interest";"Cshf phased",#N/A,FALSE,"Cashflow";"BSheet phased",#N/A,FALSE,"B Sheet";"Capex phased",#N/A,FALSE,"Capex"}</definedName>
    <definedName name="wrn.wpapers." hidden="1">{"bal",#N/A,FALSE,"working papers";"income",#N/A,FALSE,"working papers"}</definedName>
    <definedName name="xxx" hidden="1">{"CHARGE",#N/A,FALSE,"401C11"}</definedName>
    <definedName name="yhnry" localSheetId="3">#REF!</definedName>
    <definedName name="yhnry">#REF!</definedName>
    <definedName name="yyy" hidden="1">{"GROSS",#N/A,FALSE,"401C11"}</definedName>
    <definedName name="zzz" hidden="1">{"NET",#N/A,FALSE,"401C11"}</definedName>
  </definedNames>
  <calcPr calcId="152511"/>
</workbook>
</file>

<file path=xl/calcChain.xml><?xml version="1.0" encoding="utf-8"?>
<calcChain xmlns="http://schemas.openxmlformats.org/spreadsheetml/2006/main">
  <c r="I18" i="83" l="1"/>
  <c r="G18" i="83" l="1"/>
  <c r="G14" i="83"/>
  <c r="G15" i="83"/>
  <c r="G16" i="83"/>
  <c r="G17" i="83"/>
  <c r="G19" i="83"/>
  <c r="G20" i="83"/>
  <c r="G21" i="83"/>
  <c r="G22" i="83"/>
  <c r="G23" i="83"/>
  <c r="G13" i="83"/>
  <c r="H9" i="41" l="1"/>
  <c r="I9" i="41"/>
  <c r="J9" i="41"/>
  <c r="K9" i="41"/>
  <c r="L9" i="41"/>
  <c r="A13" i="41"/>
  <c r="A14" i="41"/>
  <c r="A15" i="41"/>
  <c r="A16" i="41"/>
  <c r="A17" i="41"/>
  <c r="A62" i="41"/>
  <c r="A61" i="41"/>
  <c r="A60" i="41"/>
  <c r="A59" i="41"/>
  <c r="A58" i="41"/>
  <c r="A57" i="41"/>
  <c r="A56" i="41"/>
  <c r="A55" i="41"/>
  <c r="A54" i="41"/>
  <c r="A53" i="41"/>
  <c r="A52" i="41"/>
  <c r="A51" i="41"/>
  <c r="A50" i="41"/>
  <c r="A49" i="41"/>
  <c r="A48" i="41"/>
  <c r="A47" i="41"/>
  <c r="A46" i="41"/>
  <c r="A45" i="41"/>
  <c r="A44" i="41"/>
  <c r="A43" i="41"/>
  <c r="A42" i="41"/>
  <c r="A41" i="41"/>
  <c r="A40" i="41"/>
  <c r="A39" i="41"/>
  <c r="A38" i="41"/>
  <c r="A37" i="41"/>
  <c r="A36" i="41"/>
  <c r="A35" i="41"/>
  <c r="A34" i="41"/>
  <c r="A33" i="41"/>
  <c r="A32" i="41"/>
  <c r="A31" i="41"/>
  <c r="A30" i="41"/>
  <c r="A29" i="41"/>
  <c r="A28" i="41"/>
  <c r="A27" i="41"/>
  <c r="A26" i="41"/>
  <c r="A25" i="41"/>
  <c r="A24" i="41"/>
  <c r="A23" i="41"/>
  <c r="A22" i="41"/>
  <c r="A21" i="41"/>
  <c r="A20" i="41"/>
  <c r="A19" i="41"/>
  <c r="A18" i="41"/>
  <c r="A12" i="41"/>
  <c r="A11" i="41"/>
  <c r="A10" i="41"/>
  <c r="A9" i="41"/>
  <c r="A8" i="41"/>
  <c r="M9" i="41" l="1"/>
  <c r="D14" i="83" s="1"/>
  <c r="K24" i="83" l="1"/>
  <c r="I23" i="75" l="1"/>
  <c r="I25" i="75" l="1"/>
  <c r="I19" i="75" l="1"/>
  <c r="I35" i="75" l="1"/>
  <c r="I34" i="75"/>
  <c r="I33" i="75"/>
  <c r="I32" i="75"/>
  <c r="I31" i="75"/>
  <c r="I30" i="75"/>
  <c r="I29" i="75"/>
  <c r="I27" i="75"/>
  <c r="I26" i="75"/>
  <c r="I24" i="75"/>
  <c r="I22" i="75"/>
  <c r="I21" i="75"/>
  <c r="I20" i="75"/>
  <c r="L18" i="41" l="1"/>
  <c r="K18" i="41"/>
  <c r="J18" i="41"/>
  <c r="I18" i="41"/>
  <c r="H18" i="41"/>
  <c r="L17" i="41"/>
  <c r="K17" i="41"/>
  <c r="J17" i="41"/>
  <c r="I17" i="41"/>
  <c r="H17" i="41"/>
  <c r="L16" i="41"/>
  <c r="K16" i="41"/>
  <c r="J16" i="41"/>
  <c r="I16" i="41"/>
  <c r="H16" i="41"/>
  <c r="L15" i="41"/>
  <c r="K15" i="41"/>
  <c r="J15" i="41"/>
  <c r="I15" i="41"/>
  <c r="H15" i="41"/>
  <c r="L14" i="41"/>
  <c r="K14" i="41"/>
  <c r="J14" i="41"/>
  <c r="I14" i="41"/>
  <c r="H14" i="41"/>
  <c r="L8" i="41"/>
  <c r="H8" i="41"/>
  <c r="L13" i="41"/>
  <c r="K13" i="41"/>
  <c r="J13" i="41"/>
  <c r="I13" i="41"/>
  <c r="H13" i="41"/>
  <c r="L12" i="41"/>
  <c r="K12" i="41"/>
  <c r="J12" i="41"/>
  <c r="I12" i="41"/>
  <c r="H12" i="41"/>
  <c r="L11" i="41"/>
  <c r="K11" i="41"/>
  <c r="J11" i="41"/>
  <c r="I11" i="41"/>
  <c r="H11" i="41"/>
  <c r="L10" i="41"/>
  <c r="K10" i="41"/>
  <c r="H10" i="41"/>
  <c r="I8" i="41"/>
  <c r="J10" i="41"/>
  <c r="K8" i="41"/>
  <c r="I10" i="41"/>
  <c r="J8" i="41"/>
  <c r="M14" i="41" l="1"/>
  <c r="D19" i="83" s="1"/>
  <c r="M15" i="41"/>
  <c r="D20" i="83" s="1"/>
  <c r="M8" i="41"/>
  <c r="D13" i="83" s="1"/>
  <c r="M16" i="41"/>
  <c r="D21" i="83" s="1"/>
  <c r="M17" i="41"/>
  <c r="D22" i="83" s="1"/>
  <c r="M18" i="41"/>
  <c r="M13" i="41"/>
  <c r="M11" i="41"/>
  <c r="D16" i="83" s="1"/>
  <c r="M10" i="41"/>
  <c r="D15" i="83" s="1"/>
  <c r="M12" i="41"/>
  <c r="D17" i="83" s="1"/>
  <c r="H14" i="83"/>
  <c r="C28" i="75" l="1"/>
  <c r="D28" i="75" s="1"/>
  <c r="D23" i="83"/>
  <c r="C36" i="75"/>
  <c r="I36" i="75" s="1"/>
  <c r="D18" i="83"/>
  <c r="H18" i="83" s="1"/>
  <c r="E24" i="83"/>
  <c r="H15" i="83"/>
  <c r="H17" i="83"/>
  <c r="H22" i="83"/>
  <c r="C8" i="79" l="1"/>
  <c r="I28" i="75"/>
  <c r="H21" i="83"/>
  <c r="H16" i="83"/>
  <c r="H19" i="83"/>
  <c r="H20" i="83"/>
  <c r="J17" i="83"/>
  <c r="J22" i="83"/>
  <c r="J15" i="83"/>
  <c r="J14" i="83" l="1"/>
  <c r="L17" i="83"/>
  <c r="M17" i="83"/>
  <c r="M15" i="83"/>
  <c r="L15" i="83"/>
  <c r="L22" i="83"/>
  <c r="M22" i="83"/>
  <c r="J20" i="83"/>
  <c r="J21" i="83"/>
  <c r="J16" i="83"/>
  <c r="J19" i="83"/>
  <c r="M14" i="83" l="1"/>
  <c r="L14" i="83"/>
  <c r="D24" i="83"/>
  <c r="H13" i="83"/>
  <c r="M21" i="83"/>
  <c r="L21" i="83"/>
  <c r="M20" i="83"/>
  <c r="L20" i="83"/>
  <c r="M19" i="83"/>
  <c r="L19" i="83"/>
  <c r="M16" i="83"/>
  <c r="L16" i="83"/>
  <c r="J13" i="83" l="1"/>
  <c r="L13" i="83" l="1"/>
  <c r="M13" i="83"/>
  <c r="J18" i="83" l="1"/>
  <c r="G24" i="83"/>
  <c r="F24" i="83" l="1"/>
  <c r="H23" i="83"/>
  <c r="M18" i="83"/>
  <c r="L18" i="83"/>
  <c r="H24" i="83" l="1"/>
  <c r="J24" i="83" s="1"/>
  <c r="J23" i="83"/>
  <c r="L23" i="83" l="1"/>
  <c r="L24" i="83" s="1"/>
  <c r="M23" i="83"/>
  <c r="M24" i="83" s="1"/>
</calcChain>
</file>

<file path=xl/sharedStrings.xml><?xml version="1.0" encoding="utf-8"?>
<sst xmlns="http://schemas.openxmlformats.org/spreadsheetml/2006/main" count="212" uniqueCount="116">
  <si>
    <t>ANH</t>
  </si>
  <si>
    <t>NES</t>
  </si>
  <si>
    <t>NWT</t>
  </si>
  <si>
    <t>SRN</t>
  </si>
  <si>
    <t>SVT</t>
  </si>
  <si>
    <t>SWB</t>
  </si>
  <si>
    <t>TMS</t>
  </si>
  <si>
    <t>WSH</t>
  </si>
  <si>
    <t>WSX</t>
  </si>
  <si>
    <t>YKY</t>
  </si>
  <si>
    <t>AFW</t>
  </si>
  <si>
    <t>BRL</t>
  </si>
  <si>
    <t>DVW</t>
  </si>
  <si>
    <t>PRT</t>
  </si>
  <si>
    <t>SES</t>
  </si>
  <si>
    <t>SEW</t>
  </si>
  <si>
    <t>SSC</t>
  </si>
  <si>
    <t>Company</t>
  </si>
  <si>
    <t>Assessor's name</t>
  </si>
  <si>
    <t>Date completed</t>
  </si>
  <si>
    <t>Peer review (initials, date and QA log ref.)</t>
  </si>
  <si>
    <t>Control</t>
  </si>
  <si>
    <t>Assessment</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</si>
  <si>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</si>
  <si>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</si>
  <si>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</si>
  <si>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</si>
  <si>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</si>
  <si>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</si>
  <si>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</si>
  <si>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</si>
  <si>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</si>
  <si>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</si>
  <si>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Wholesale level</t>
  </si>
  <si>
    <t>Enhancement line BoN code</t>
  </si>
  <si>
    <t>Enhancement line description</t>
  </si>
  <si>
    <t>Pass</t>
  </si>
  <si>
    <t>Ofwat view of allowance for AMP7 (£m)</t>
  </si>
  <si>
    <t>Gates</t>
  </si>
  <si>
    <t>Gate 1. Misallocation</t>
  </si>
  <si>
    <t>The assessor and QA</t>
  </si>
  <si>
    <t>Evidence and references</t>
  </si>
  <si>
    <t>[Insert evidence and references]</t>
  </si>
  <si>
    <t>Capex requested by the company AMP7 (£m)</t>
  </si>
  <si>
    <t>Capex to carry through Gate 2 AMP7 (£m)</t>
  </si>
  <si>
    <t>SVE</t>
  </si>
  <si>
    <t>HDD</t>
  </si>
  <si>
    <t>Fail</t>
  </si>
  <si>
    <t>Partial pass</t>
  </si>
  <si>
    <t>Capex carried through deep dive AMP7  (£m)</t>
  </si>
  <si>
    <t>Cover sheet</t>
  </si>
  <si>
    <t>Capex excluded because is requested by the company via CACs AMP7 (£m)</t>
  </si>
  <si>
    <t>Capex excluded because is covered by 
ODIs AMP7 (£m)</t>
  </si>
  <si>
    <t>WWS2005CAS</t>
  </si>
  <si>
    <t>S3013CAS</t>
  </si>
  <si>
    <t>S3014CAS</t>
  </si>
  <si>
    <t>S3015CAS</t>
  </si>
  <si>
    <t>S3017CAS</t>
  </si>
  <si>
    <t>realS3017CAS</t>
  </si>
  <si>
    <t>Wholesale wastewater</t>
  </si>
  <si>
    <t>Data</t>
  </si>
  <si>
    <t>sve_appendix_a8_securing_cost_efficiency.pdf</t>
  </si>
  <si>
    <t xml:space="preserve">Allowed costs </t>
  </si>
  <si>
    <t>Peer review (initials, date)</t>
  </si>
  <si>
    <t>BoN code</t>
  </si>
  <si>
    <t>Enhancement line</t>
  </si>
  <si>
    <t>Cost allowance for AMP7 (£m)</t>
  </si>
  <si>
    <t>Capex allowed - network plus</t>
  </si>
  <si>
    <t>Total</t>
  </si>
  <si>
    <t>P removal - activated sludge</t>
  </si>
  <si>
    <t>Chemical removal</t>
  </si>
  <si>
    <t>Capex reallocated out to other lines</t>
  </si>
  <si>
    <t>Capex reallocated in to this line</t>
  </si>
  <si>
    <t>Capex in business plan - wholesale wastewater</t>
  </si>
  <si>
    <t>Capex allowed - wholesale wastewater</t>
  </si>
  <si>
    <t>Proportion of Bioresources</t>
  </si>
  <si>
    <t>Capex allowed - Bioresources</t>
  </si>
  <si>
    <t>P removal at ASPs</t>
  </si>
  <si>
    <t>Sanitary parameters</t>
  </si>
  <si>
    <t>£m, 2017-18 prices</t>
  </si>
  <si>
    <t>N/A</t>
  </si>
  <si>
    <t>sve_appendix_a8_securing_cost_efficiency.pdf, p115</t>
  </si>
  <si>
    <t xml:space="preserve">The two discharge relocation schemes are colour-coded 'Green' and hence the Real Options mechanism which affords customers protection in the event that the need for the schemes is not confirmed does not apply. However, although driven by the Habitats Directive, both schemes have a Water Framework Directive secondary driver and therefore are covered by the proposed performance commitment C02 "Improvements in WFD criteria".
</t>
  </si>
  <si>
    <t>Net capex reallocated in</t>
  </si>
  <si>
    <t>Year</t>
  </si>
  <si>
    <t>Code</t>
  </si>
  <si>
    <t>NEP ~ Discharge relocation - capex</t>
  </si>
  <si>
    <t>£m 2017-18 prices</t>
  </si>
  <si>
    <t>AMP7 total</t>
  </si>
  <si>
    <t>Discharge relocation business plan costs</t>
  </si>
  <si>
    <t>NEP ~ Discharge relocation</t>
  </si>
  <si>
    <t>Capex after reallocations</t>
  </si>
  <si>
    <t>Modelled allowance</t>
  </si>
  <si>
    <t>KB &amp; KR</t>
  </si>
  <si>
    <t>DN, MG 22/01/2019</t>
  </si>
  <si>
    <t xml:space="preserve">Companies are not merely environmental contractors and it is reasonable to expect them to negotiate with the relevant quality regulators to ensure that the interpretation of the statutory obligations as set out in WINEP is in the best interests of both customers and the environment, and represent good value. We consider that Severn Trent's bald statement that statutory requirements are beyond a company's control is an over-simplification in this regard.
</t>
  </si>
  <si>
    <t>KB / KR</t>
  </si>
  <si>
    <t>MG</t>
  </si>
  <si>
    <t xml:space="preserve">The information provided in Severn Trent's business plan is insufficient to enable an assessment of best value for customers for these c.£18 million schemes. There appears to be no explanation of the scope of work proposed for each scheme, and no description of other solutions which were considered but rejected. While the Habitats Directive driven enhancements are not required to be cost beneficial, the Directive does offer some flexibility and offers derogations from its standard requirements in certain circumstances. We are unclear as to whether there has been any exploration of possible derogations or compensatory measures in view of the distance to a relocated outfall on the River Trent and the associated high cost of the schemes.
Also, there is no evidence to demonstrate that either on-site P removal or catchment management measures or works' closure and diversion of flows to another STW have been considered. 
</t>
  </si>
  <si>
    <t>Gates and Shallow dive sheet</t>
  </si>
  <si>
    <t>Deep dive sheet - Severn Trent Water</t>
  </si>
  <si>
    <t>Units, price base</t>
  </si>
  <si>
    <t>P removal at filter beds</t>
  </si>
  <si>
    <t>Assessor(s)</t>
  </si>
  <si>
    <t xml:space="preserve">Units  </t>
  </si>
  <si>
    <t>Capex to reallocate to other line AMP7 (£m)</t>
  </si>
  <si>
    <t>Description of line to reallocate capex to</t>
  </si>
  <si>
    <t>BoN code of line to reallocate capex to</t>
  </si>
  <si>
    <t>WINEP3, Environment Agency, March 2018
Response to Query No. SVE_IAP_CA-021</t>
  </si>
  <si>
    <t xml:space="preserve">The company's response to business plan query SVE-IAP-CA-021 confirms the statutory nature of the required enhancement. It clarifies that this expenditure "reflects two Habitats Directive projects where the obligation is to address a breach of the CSMG river flow targets. Flows in the river Mease SAC are significantly above the naturalised flow targets set by Natural England and the WINEP obligation is specifically to relocate [SVE's] effluent discharges to a different river." 
</t>
  </si>
  <si>
    <t>The requirements defined in WINEP3 have a statutory basis and we accept that they represent enhancements over and above the current level of service to the environment and which require investment over base service levels to deliver.</t>
  </si>
  <si>
    <t>MG, 22/01/2019</t>
  </si>
  <si>
    <t>Discharge relocation</t>
  </si>
  <si>
    <r>
      <t xml:space="preserve">Severn Trent states (on p116) that its 'approach has allowed us to make successive reductions in the proposed programme costs'. However, this does not appear to be a relevant comment as the table on p153 indicates that the Habitats Directive-driven schemes actually represent an increase in the envisaged programme scope since mid-2015. 
It is a concern that no detail as to how the costs of these schemes have been derived is provided, particularly in view of the fact that the only other comparable SVT scheme we have details for (Epworth STW in AMP5) was costed at £2.614m. Historic discharge relocation schemes delivered by other companies (e.g. at Stressholme (NES) which is a much larger STW) have also been significantly less expensive. With the information to hand we are unable to take a view on either the efficiency of the costs or the degree of assurance to which the estimates have been subjected.
</t>
    </r>
    <r>
      <rPr>
        <b/>
        <sz val="10"/>
        <color theme="1"/>
        <rFont val="Gill Sans MT"/>
        <family val="2"/>
      </rPr>
      <t/>
    </r>
  </si>
  <si>
    <t xml:space="preserve">The Business Plan table commentary and Appendix 8g explain that the proposed expenditure is for investment at three sites (Bishop Wilton, Ingbirchworth and Kirk Smeaton) to relocate their discharges to nearby larger STWs to meet WINEP3 P removal requirements (under the WFD_IMPg driver) at the lowest wholelife cost. In view of its stated purpose we consider it appropriate to reallocate the proposed expenditure to one of the standard P removal  lines in table WWS2 (S3013CAS). 
</t>
  </si>
  <si>
    <t>In completing table WWS2 companies are required to allocate costs according to the driver as described in the line definition rather than the solution employed to meet the objective (ref: "Updated guidance for the Final Business Plan data tables", p65). SVE's response to query SVE-IAP-CA-021 clarifies that of the total of £107.835m capex some £89.716m is driven by obligations for which there are other standard lines in table WWS2. We consider it appropriate to allocate this expenditure to these other lines in line with the above guidance. Therefore we are reallocating the £89.716m to the lines for chemicals removal, P removal at ASPs, P removal at filter bed plants and sanitary parameter reduction in the amounts stated in the query response. The remaining £18.128m in the discharge relocation line is deep dived.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</si>
</sst>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0_);\(#,##0\);&quot;-  &quot;;&quot; &quot;@&quot; &quot;"/>
    <numFmt numFmtId="167" formatCode="_-* #,##0.0_-;\-* #,##0.0_-;_-* &quot;-&quot;??_-;_-@_-"/>
    <numFmt numFmtId="168" formatCode="_-* #,##0.0000_-;\-* #,##0.0000_-;_-* &quot;-&quot;??_-;_-@_-"/>
    <numFmt numFmtId="169" formatCode="#,##0.000"/>
    <numFmt numFmtId="170" formatCode="_(* #,##0.000_);_(* \(#,##0.000\);_(* &quot;-&quot;??_);_(@_)"/>
  </numFmts>
  <fonts count="3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1"/>
      <color indexed="8"/>
      <name val="Calibri"/>
      <family val="2"/>
      <scheme val="minor"/>
    </font>
    <font>
      <sz val="11"/>
      <color theme="1"/>
      <name val="Calibri"/>
      <family val="2"/>
      <scheme val="minor"/>
    </font>
    <font>
      <b/>
      <sz val="14"/>
      <color theme="1"/>
      <name val="Calibri"/>
      <family val="2"/>
      <scheme val="minor"/>
    </font>
    <font>
      <b/>
      <sz val="14"/>
      <color theme="1"/>
      <name val="Gill Sans MT"/>
      <family val="2"/>
    </font>
    <font>
      <sz val="10"/>
      <color theme="1"/>
      <name val="Gill Sans MT"/>
      <family val="2"/>
    </font>
    <font>
      <b/>
      <sz val="10"/>
      <color theme="1"/>
      <name val="Gill Sans MT"/>
      <family val="2"/>
    </font>
    <font>
      <b/>
      <sz val="10"/>
      <name val="Gill Sans MT"/>
      <family val="2"/>
    </font>
    <font>
      <sz val="10"/>
      <name val="Gill Sans MT"/>
      <family val="2"/>
    </font>
    <font>
      <sz val="10"/>
      <color theme="1"/>
      <name val="Calibri"/>
      <family val="2"/>
      <scheme val="minor"/>
    </font>
    <font>
      <b/>
      <i/>
      <sz val="10"/>
      <color theme="1"/>
      <name val="Gill Sans MT"/>
      <family val="2"/>
    </font>
    <font>
      <sz val="11"/>
      <color rgb="FFFF0000"/>
      <name val="Gill Sans MT"/>
      <family val="2"/>
    </font>
    <font>
      <sz val="9"/>
      <name val="Gill Sans MT"/>
      <family val="2"/>
    </font>
    <font>
      <sz val="11"/>
      <color theme="1"/>
      <name val="Gill Sans MT"/>
      <family val="2"/>
    </font>
    <font>
      <i/>
      <sz val="11"/>
      <color rgb="FF7F7F7F"/>
      <name val="Arial"/>
      <family val="2"/>
    </font>
    <font>
      <b/>
      <sz val="10"/>
      <color theme="1"/>
      <name val="Calibri"/>
      <family val="2"/>
      <scheme val="minor"/>
    </font>
    <font>
      <sz val="10"/>
      <color theme="1"/>
      <name val="Arial"/>
      <family val="2"/>
    </font>
    <font>
      <i/>
      <sz val="10"/>
      <color rgb="FF7F7F7F"/>
      <name val="Calibri"/>
      <family val="2"/>
      <scheme val="minor"/>
    </font>
    <font>
      <b/>
      <sz val="10"/>
      <name val="Calibri"/>
      <family val="2"/>
      <scheme val="minor"/>
    </font>
    <font>
      <sz val="14"/>
      <color theme="3"/>
      <name val="Calibri"/>
      <family val="2"/>
      <scheme val="minor"/>
    </font>
    <font>
      <sz val="12"/>
      <color theme="3"/>
      <name val="Calibri"/>
      <family val="2"/>
      <scheme val="minor"/>
    </font>
    <font>
      <b/>
      <sz val="10"/>
      <color theme="3"/>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top/>
      <bottom/>
      <diagonal/>
    </border>
    <border>
      <left style="thin">
        <color indexed="64"/>
      </left>
      <right style="thin">
        <color indexed="64"/>
      </right>
      <top/>
      <bottom/>
      <diagonal/>
    </border>
  </borders>
  <cellStyleXfs count="22">
    <xf numFmtId="0" fontId="0" fillId="0" borderId="0"/>
    <xf numFmtId="0" fontId="10" fillId="0" borderId="0"/>
    <xf numFmtId="0" fontId="9" fillId="0" borderId="0"/>
    <xf numFmtId="0" fontId="11" fillId="0" borderId="0"/>
    <xf numFmtId="0" fontId="12" fillId="0" borderId="0"/>
    <xf numFmtId="0" fontId="8" fillId="0" borderId="0"/>
    <xf numFmtId="164" fontId="12" fillId="0" borderId="0" applyFont="0" applyFill="0" applyBorder="0" applyAlignment="0" applyProtection="0"/>
    <xf numFmtId="0" fontId="7" fillId="0" borderId="0"/>
    <xf numFmtId="166" fontId="6" fillId="0" borderId="0" applyFont="0" applyFill="0" applyBorder="0" applyProtection="0">
      <alignment vertical="top"/>
    </xf>
    <xf numFmtId="0" fontId="12" fillId="0" borderId="0"/>
    <xf numFmtId="164" fontId="12" fillId="0" borderId="0" applyFont="0" applyFill="0" applyBorder="0" applyAlignment="0" applyProtection="0"/>
    <xf numFmtId="0" fontId="5" fillId="0" borderId="0"/>
    <xf numFmtId="0" fontId="4" fillId="0" borderId="0"/>
    <xf numFmtId="0" fontId="4" fillId="0" borderId="0"/>
    <xf numFmtId="164" fontId="12" fillId="0" borderId="0" applyFont="0" applyFill="0" applyBorder="0" applyAlignment="0" applyProtection="0"/>
    <xf numFmtId="0" fontId="12" fillId="0" borderId="0"/>
    <xf numFmtId="0" fontId="3" fillId="0" borderId="0"/>
    <xf numFmtId="0" fontId="24" fillId="0" borderId="0" applyNumberForma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xf numFmtId="164" fontId="1" fillId="0" borderId="0" applyFont="0" applyFill="0" applyBorder="0" applyAlignment="0" applyProtection="0"/>
  </cellStyleXfs>
  <cellXfs count="105">
    <xf numFmtId="0" fontId="0" fillId="0" borderId="0" xfId="0"/>
    <xf numFmtId="0" fontId="14" fillId="4" borderId="0" xfId="9" applyFont="1" applyFill="1" applyAlignment="1">
      <alignment vertical="center"/>
    </xf>
    <xf numFmtId="0" fontId="15" fillId="0" borderId="0" xfId="0" applyFont="1"/>
    <xf numFmtId="0" fontId="18" fillId="0" borderId="0" xfId="0" applyFont="1"/>
    <xf numFmtId="0" fontId="16" fillId="0" borderId="0" xfId="0" applyFont="1"/>
    <xf numFmtId="0" fontId="13" fillId="4" borderId="0" xfId="9" applyFont="1" applyFill="1" applyAlignment="1">
      <alignment vertical="center"/>
    </xf>
    <xf numFmtId="0" fontId="19" fillId="0" borderId="0" xfId="0" applyFont="1"/>
    <xf numFmtId="0" fontId="14" fillId="0" borderId="0" xfId="9" applyFont="1" applyAlignment="1">
      <alignment vertical="center"/>
    </xf>
    <xf numFmtId="0" fontId="15" fillId="0" borderId="1" xfId="0" applyFont="1" applyBorder="1"/>
    <xf numFmtId="0" fontId="17" fillId="0" borderId="0" xfId="0" applyFont="1"/>
    <xf numFmtId="0" fontId="18" fillId="0" borderId="0" xfId="1" applyFont="1"/>
    <xf numFmtId="0" fontId="15" fillId="6" borderId="1" xfId="0" applyFont="1" applyFill="1" applyBorder="1" applyAlignment="1">
      <alignment horizontal="left"/>
    </xf>
    <xf numFmtId="0" fontId="15" fillId="0" borderId="1" xfId="0" applyFont="1" applyBorder="1" applyAlignment="1">
      <alignment vertical="top"/>
    </xf>
    <xf numFmtId="0" fontId="15" fillId="0" borderId="0" xfId="0" applyFont="1" applyAlignment="1">
      <alignment horizontal="left" wrapText="1"/>
    </xf>
    <xf numFmtId="0" fontId="20" fillId="0" borderId="0" xfId="0" applyFont="1" applyAlignment="1">
      <alignment horizontal="left" indent="1"/>
    </xf>
    <xf numFmtId="0" fontId="15" fillId="0" borderId="0" xfId="0" applyFont="1" applyAlignment="1">
      <alignment vertical="top"/>
    </xf>
    <xf numFmtId="0" fontId="15" fillId="0" borderId="1" xfId="0" applyFont="1" applyBorder="1" applyAlignment="1">
      <alignment horizontal="left" wrapText="1"/>
    </xf>
    <xf numFmtId="0" fontId="15" fillId="0" borderId="0" xfId="0" applyFont="1" applyBorder="1" applyAlignment="1">
      <alignment vertical="top"/>
    </xf>
    <xf numFmtId="0" fontId="15" fillId="0" borderId="0" xfId="0" applyFont="1" applyBorder="1"/>
    <xf numFmtId="0" fontId="16" fillId="0" borderId="6" xfId="0" applyFont="1" applyBorder="1"/>
    <xf numFmtId="0" fontId="15" fillId="0" borderId="6" xfId="0" applyFont="1" applyBorder="1"/>
    <xf numFmtId="0" fontId="15" fillId="0" borderId="4" xfId="0" applyFont="1" applyBorder="1"/>
    <xf numFmtId="14" fontId="15" fillId="0" borderId="4" xfId="0" applyNumberFormat="1" applyFont="1" applyBorder="1" applyAlignment="1" applyProtection="1">
      <alignment horizontal="left"/>
      <protection locked="0"/>
    </xf>
    <xf numFmtId="0" fontId="15" fillId="0" borderId="0" xfId="0" applyFont="1" applyBorder="1" applyAlignment="1">
      <alignment horizontal="left" wrapText="1"/>
    </xf>
    <xf numFmtId="0" fontId="17" fillId="0" borderId="0" xfId="0" applyFont="1" applyBorder="1"/>
    <xf numFmtId="165" fontId="15" fillId="0" borderId="1" xfId="0" applyNumberFormat="1" applyFont="1" applyBorder="1" applyAlignment="1">
      <alignment vertical="top" wrapText="1"/>
    </xf>
    <xf numFmtId="165" fontId="15" fillId="0" borderId="1" xfId="0" applyNumberFormat="1" applyFont="1" applyBorder="1" applyAlignment="1">
      <alignment vertical="top"/>
    </xf>
    <xf numFmtId="165" fontId="15" fillId="0" borderId="1" xfId="0" applyNumberFormat="1" applyFont="1" applyBorder="1"/>
    <xf numFmtId="0" fontId="15" fillId="0" borderId="0" xfId="0" applyFont="1" applyBorder="1" applyAlignment="1">
      <alignment horizontal="center"/>
    </xf>
    <xf numFmtId="0" fontId="15" fillId="0" borderId="0" xfId="0" applyFont="1" applyBorder="1" applyAlignment="1">
      <alignment horizontal="left"/>
    </xf>
    <xf numFmtId="0" fontId="14" fillId="4" borderId="2" xfId="9" applyFont="1" applyFill="1" applyBorder="1"/>
    <xf numFmtId="0" fontId="22" fillId="4" borderId="6" xfId="1" applyFont="1" applyFill="1" applyBorder="1"/>
    <xf numFmtId="0" fontId="23" fillId="0" borderId="0" xfId="0" applyFont="1"/>
    <xf numFmtId="0" fontId="23" fillId="0" borderId="0" xfId="0" applyFont="1" applyAlignment="1">
      <alignment horizontal="center" vertical="center"/>
    </xf>
    <xf numFmtId="0" fontId="23" fillId="0" borderId="0" xfId="4" applyFont="1"/>
    <xf numFmtId="0" fontId="21" fillId="0" borderId="0" xfId="4" applyFont="1" applyAlignment="1">
      <alignment horizontal="left" vertical="top" wrapText="1"/>
    </xf>
    <xf numFmtId="0" fontId="15" fillId="0" borderId="1" xfId="0" applyFont="1" applyBorder="1" applyAlignment="1">
      <alignment wrapText="1"/>
    </xf>
    <xf numFmtId="0" fontId="15" fillId="0" borderId="1" xfId="0" quotePrefix="1" applyFont="1" applyBorder="1" applyAlignment="1">
      <alignment vertical="top" wrapText="1"/>
    </xf>
    <xf numFmtId="0" fontId="15" fillId="0" borderId="1" xfId="0" applyFont="1" applyBorder="1" applyAlignment="1">
      <alignment vertical="top" wrapText="1"/>
    </xf>
    <xf numFmtId="0" fontId="13" fillId="4" borderId="0" xfId="0" applyFont="1" applyFill="1"/>
    <xf numFmtId="0" fontId="25" fillId="0" borderId="0" xfId="0" applyFont="1"/>
    <xf numFmtId="0" fontId="26" fillId="0" borderId="0" xfId="0" applyFont="1"/>
    <xf numFmtId="0" fontId="25" fillId="2" borderId="1" xfId="0" applyFont="1" applyFill="1" applyBorder="1" applyAlignment="1">
      <alignment horizontal="left" wrapText="1"/>
    </xf>
    <xf numFmtId="0" fontId="25" fillId="2" borderId="1" xfId="0" quotePrefix="1" applyFont="1" applyFill="1" applyBorder="1" applyAlignment="1">
      <alignment horizontal="left" wrapText="1"/>
    </xf>
    <xf numFmtId="0" fontId="25" fillId="7" borderId="1" xfId="0" applyFont="1" applyFill="1" applyBorder="1" applyAlignment="1">
      <alignment horizontal="left" wrapText="1"/>
    </xf>
    <xf numFmtId="0" fontId="19" fillId="6" borderId="1" xfId="0" applyFont="1" applyFill="1" applyBorder="1" applyAlignment="1">
      <alignment horizontal="left"/>
    </xf>
    <xf numFmtId="0" fontId="19" fillId="0" borderId="1" xfId="0" applyFont="1" applyBorder="1" applyAlignment="1"/>
    <xf numFmtId="0" fontId="19" fillId="0" borderId="0" xfId="0" applyFont="1" applyBorder="1" applyAlignment="1"/>
    <xf numFmtId="14" fontId="19" fillId="0" borderId="1" xfId="0" applyNumberFormat="1" applyFont="1" applyBorder="1"/>
    <xf numFmtId="0" fontId="19" fillId="0" borderId="0" xfId="0" applyFont="1" applyBorder="1"/>
    <xf numFmtId="0" fontId="19" fillId="0" borderId="0" xfId="0" applyFont="1" applyBorder="1" applyAlignment="1" applyProtection="1">
      <alignment horizontal="left"/>
      <protection locked="0"/>
    </xf>
    <xf numFmtId="0" fontId="27" fillId="0" borderId="0" xfId="17" applyFont="1"/>
    <xf numFmtId="14" fontId="19" fillId="0" borderId="0" xfId="0" applyNumberFormat="1" applyFont="1" applyBorder="1" applyAlignment="1" applyProtection="1">
      <alignment horizontal="left"/>
      <protection locked="0"/>
    </xf>
    <xf numFmtId="0" fontId="19" fillId="0" borderId="7" xfId="0" applyFont="1" applyBorder="1" applyAlignment="1">
      <alignment vertical="top"/>
    </xf>
    <xf numFmtId="0" fontId="19" fillId="0" borderId="7" xfId="0" applyFont="1" applyBorder="1" applyAlignment="1"/>
    <xf numFmtId="0" fontId="19" fillId="0" borderId="0" xfId="0" applyFont="1" applyFill="1"/>
    <xf numFmtId="0" fontId="19" fillId="0" borderId="1" xfId="20" applyFont="1" applyBorder="1" applyAlignment="1">
      <alignment horizontal="center"/>
    </xf>
    <xf numFmtId="0" fontId="19" fillId="0" borderId="1" xfId="20" applyFont="1" applyBorder="1"/>
    <xf numFmtId="167" fontId="19" fillId="0" borderId="1" xfId="6" applyNumberFormat="1" applyFont="1" applyBorder="1"/>
    <xf numFmtId="167" fontId="19" fillId="7" borderId="1" xfId="6" applyNumberFormat="1" applyFont="1" applyFill="1" applyBorder="1"/>
    <xf numFmtId="0" fontId="25" fillId="0" borderId="1" xfId="20" applyFont="1" applyBorder="1"/>
    <xf numFmtId="167" fontId="28" fillId="0" borderId="1" xfId="6" applyNumberFormat="1" applyFont="1" applyBorder="1"/>
    <xf numFmtId="168" fontId="28" fillId="0" borderId="1" xfId="6" applyNumberFormat="1" applyFont="1" applyBorder="1"/>
    <xf numFmtId="0" fontId="19" fillId="3" borderId="1" xfId="0" applyFont="1" applyFill="1" applyBorder="1" applyAlignment="1">
      <alignment vertical="top" wrapText="1"/>
    </xf>
    <xf numFmtId="2" fontId="19" fillId="0" borderId="1" xfId="15" applyNumberFormat="1" applyFont="1" applyFill="1" applyBorder="1" applyAlignment="1">
      <alignment vertical="center"/>
    </xf>
    <xf numFmtId="0" fontId="19" fillId="0" borderId="1" xfId="0" applyFont="1" applyFill="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19" fillId="0" borderId="0" xfId="0" applyFont="1" applyAlignment="1">
      <alignment vertical="top" wrapText="1"/>
    </xf>
    <xf numFmtId="0" fontId="19" fillId="0" borderId="0" xfId="0" applyFont="1" applyAlignment="1">
      <alignment vertical="center"/>
    </xf>
    <xf numFmtId="2" fontId="19" fillId="0" borderId="1" xfId="0" applyNumberFormat="1" applyFont="1" applyFill="1" applyBorder="1" applyAlignment="1">
      <alignment vertical="center"/>
    </xf>
    <xf numFmtId="0" fontId="25" fillId="3" borderId="1" xfId="0" applyFont="1" applyFill="1" applyBorder="1" applyAlignment="1">
      <alignment vertical="top" wrapText="1"/>
    </xf>
    <xf numFmtId="0" fontId="25" fillId="5" borderId="1" xfId="0" applyFont="1" applyFill="1" applyBorder="1" applyAlignment="1">
      <alignment horizontal="center"/>
    </xf>
    <xf numFmtId="164" fontId="19" fillId="0" borderId="1" xfId="6" applyFont="1" applyBorder="1"/>
    <xf numFmtId="164" fontId="25" fillId="0" borderId="1" xfId="6" applyFont="1" applyBorder="1"/>
    <xf numFmtId="0" fontId="31" fillId="0" borderId="0" xfId="0" applyFont="1"/>
    <xf numFmtId="0" fontId="15" fillId="0" borderId="2" xfId="0" applyFont="1" applyBorder="1" applyAlignment="1">
      <alignment vertical="top"/>
    </xf>
    <xf numFmtId="0" fontId="15" fillId="0" borderId="1" xfId="0" applyFont="1" applyBorder="1" applyAlignment="1"/>
    <xf numFmtId="0" fontId="15" fillId="0" borderId="0" xfId="0" applyFont="1" applyBorder="1" applyAlignment="1"/>
    <xf numFmtId="0" fontId="15" fillId="0" borderId="8" xfId="0" applyFont="1" applyBorder="1"/>
    <xf numFmtId="0" fontId="18" fillId="0" borderId="1" xfId="0" applyFont="1" applyBorder="1"/>
    <xf numFmtId="0" fontId="15" fillId="0" borderId="0" xfId="0" applyFont="1" applyAlignment="1">
      <alignment horizontal="left"/>
    </xf>
    <xf numFmtId="0" fontId="15" fillId="0" borderId="1" xfId="0" applyFont="1" applyFill="1" applyBorder="1"/>
    <xf numFmtId="170" fontId="15" fillId="0" borderId="1" xfId="6" applyNumberFormat="1" applyFont="1" applyBorder="1" applyAlignment="1">
      <alignment vertical="top" wrapText="1"/>
    </xf>
    <xf numFmtId="170" fontId="19" fillId="0" borderId="1" xfId="6" applyNumberFormat="1" applyFont="1" applyBorder="1"/>
    <xf numFmtId="170" fontId="19" fillId="0" borderId="1" xfId="10" applyNumberFormat="1" applyFont="1" applyBorder="1"/>
    <xf numFmtId="170" fontId="19" fillId="0" borderId="1" xfId="10" applyNumberFormat="1" applyFont="1" applyFill="1" applyBorder="1"/>
    <xf numFmtId="170" fontId="28" fillId="0" borderId="1" xfId="6" applyNumberFormat="1" applyFont="1" applyBorder="1"/>
    <xf numFmtId="0" fontId="21" fillId="0" borderId="0" xfId="4" applyFont="1" applyAlignment="1">
      <alignment horizontal="left" vertical="top" wrapText="1"/>
    </xf>
    <xf numFmtId="0" fontId="15" fillId="0" borderId="1" xfId="0" applyFont="1" applyBorder="1" applyAlignment="1">
      <alignment horizontal="left"/>
    </xf>
    <xf numFmtId="14" fontId="15" fillId="0" borderId="1" xfId="0" applyNumberFormat="1" applyFont="1" applyBorder="1" applyAlignment="1">
      <alignment horizontal="left"/>
    </xf>
    <xf numFmtId="0" fontId="15" fillId="0" borderId="2" xfId="0" applyFont="1" applyBorder="1" applyAlignment="1">
      <alignment horizontal="left"/>
    </xf>
    <xf numFmtId="0" fontId="15" fillId="0" borderId="4" xfId="0" applyFont="1" applyBorder="1" applyAlignment="1">
      <alignment horizontal="left"/>
    </xf>
    <xf numFmtId="0" fontId="15" fillId="0" borderId="2" xfId="0" applyFont="1" applyBorder="1" applyAlignment="1" applyProtection="1">
      <alignment horizontal="left"/>
      <protection locked="0"/>
    </xf>
    <xf numFmtId="0" fontId="15" fillId="0" borderId="4" xfId="0" applyFont="1" applyBorder="1" applyAlignment="1" applyProtection="1">
      <alignment horizontal="left"/>
      <protection locked="0"/>
    </xf>
    <xf numFmtId="169" fontId="15" fillId="0" borderId="5" xfId="0" applyNumberFormat="1" applyFont="1" applyBorder="1" applyAlignment="1">
      <alignment horizontal="right" vertical="top"/>
    </xf>
    <xf numFmtId="169" fontId="15" fillId="0" borderId="9" xfId="0" applyNumberFormat="1" applyFont="1" applyBorder="1" applyAlignment="1">
      <alignment horizontal="right" vertical="top"/>
    </xf>
    <xf numFmtId="169" fontId="15" fillId="0" borderId="3" xfId="0" applyNumberFormat="1" applyFont="1" applyBorder="1" applyAlignment="1">
      <alignment horizontal="right" vertical="top"/>
    </xf>
    <xf numFmtId="0" fontId="15" fillId="0" borderId="5" xfId="0" applyFont="1" applyBorder="1" applyAlignment="1">
      <alignment horizontal="left" vertical="top" wrapText="1"/>
    </xf>
    <xf numFmtId="0" fontId="15" fillId="0" borderId="9" xfId="0" applyFont="1" applyBorder="1" applyAlignment="1">
      <alignment horizontal="left" vertical="top" wrapText="1"/>
    </xf>
    <xf numFmtId="0" fontId="15" fillId="0" borderId="3" xfId="0" applyFont="1" applyBorder="1" applyAlignment="1">
      <alignment horizontal="left" vertical="top" wrapText="1"/>
    </xf>
    <xf numFmtId="0" fontId="15" fillId="0" borderId="5" xfId="0" applyFont="1" applyBorder="1" applyAlignment="1">
      <alignment horizontal="left" vertical="top"/>
    </xf>
    <xf numFmtId="0" fontId="15" fillId="0" borderId="9" xfId="0" applyFont="1" applyBorder="1" applyAlignment="1">
      <alignment horizontal="left" vertical="top"/>
    </xf>
    <xf numFmtId="0" fontId="15" fillId="0" borderId="3" xfId="0" applyFont="1" applyBorder="1" applyAlignment="1">
      <alignment horizontal="left" vertical="top"/>
    </xf>
    <xf numFmtId="170" fontId="15" fillId="0" borderId="1" xfId="6" applyNumberFormat="1" applyFont="1" applyBorder="1" applyAlignment="1">
      <alignment vertical="top" wrapText="1"/>
    </xf>
  </cellXfs>
  <cellStyles count="22">
    <cellStyle name="Comma" xfId="6" builtinId="3"/>
    <cellStyle name="Comma 2" xfId="10"/>
    <cellStyle name="Comma 3" xfId="14"/>
    <cellStyle name="Comma 4" xfId="18"/>
    <cellStyle name="Comma 4 2" xfId="21"/>
    <cellStyle name="Explanatory Text" xfId="17" builtinId="53"/>
    <cellStyle name="Normal" xfId="0" builtinId="0"/>
    <cellStyle name="Normal 2" xfId="4"/>
    <cellStyle name="Normal 2 2" xfId="1"/>
    <cellStyle name="Normal 2 2 2" xfId="9"/>
    <cellStyle name="Normal 2 6" xfId="15"/>
    <cellStyle name="Normal 20" xfId="8"/>
    <cellStyle name="Normal 3" xfId="2"/>
    <cellStyle name="Normal 3 2" xfId="12"/>
    <cellStyle name="Normal 4" xfId="5"/>
    <cellStyle name="Normal 4 2" xfId="13"/>
    <cellStyle name="Normal 5" xfId="7"/>
    <cellStyle name="Normal 5 2" xfId="11"/>
    <cellStyle name="Normal 5 2 2" xfId="20"/>
    <cellStyle name="Normal 6" xfId="16"/>
    <cellStyle name="Normal 9" xfId="3"/>
    <cellStyle name="Percent 2" xfId="19"/>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E23114"/>
      <color rgb="FFD2ECB6"/>
      <color rgb="FFFFD9D9"/>
      <color rgb="FFFFF1C5"/>
      <color rgb="FFFFABAB"/>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6350</xdr:colOff>
      <xdr:row>15</xdr:row>
      <xdr:rowOff>38100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01600" y="469900"/>
          <a:ext cx="9067800" cy="2844800"/>
        </a:xfrm>
        <a:prstGeom prst="rect">
          <a:avLst/>
        </a:prstGeom>
        <a:solidFill>
          <a:schemeClr val="bg2">
            <a:lumMod val="7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i="0" u="sng">
              <a:solidFill>
                <a:schemeClr val="dk1"/>
              </a:solidFill>
              <a:effectLst/>
              <a:latin typeface="+mn-lt"/>
              <a:ea typeface="+mn-ea"/>
              <a:cs typeface="+mn-cs"/>
            </a:rPr>
            <a:t>Discharge Relocation feeder model</a:t>
          </a:r>
          <a:endParaRPr lang="en-GB" sz="1000" b="1" i="0" u="sng" baseline="0">
            <a:solidFill>
              <a:schemeClr val="dk1"/>
            </a:solidFill>
            <a:effectLst/>
            <a:latin typeface="+mn-lt"/>
            <a:ea typeface="+mn-ea"/>
            <a:cs typeface="+mn-cs"/>
          </a:endParaRPr>
        </a:p>
        <a:p>
          <a:endParaRPr lang="en-GB" sz="1000">
            <a:effectLst/>
          </a:endParaRPr>
        </a:p>
        <a:p>
          <a:r>
            <a:rPr lang="en-GB" sz="1000" b="1" baseline="0">
              <a:solidFill>
                <a:schemeClr val="dk1"/>
              </a:solidFill>
              <a:effectLst/>
              <a:latin typeface="+mn-lt"/>
              <a:ea typeface="+mn-ea"/>
              <a:cs typeface="+mn-cs"/>
            </a:rPr>
            <a:t>Objective</a:t>
          </a:r>
          <a:endParaRPr lang="en-GB" sz="1000">
            <a:effectLst/>
          </a:endParaRPr>
        </a:p>
        <a:p>
          <a:endParaRPr lang="en-GB" sz="1000">
            <a:solidFill>
              <a:schemeClr val="dk1"/>
            </a:solidFill>
            <a:effectLst/>
            <a:latin typeface="+mn-lt"/>
            <a:ea typeface="+mn-ea"/>
            <a:cs typeface="+mn-cs"/>
          </a:endParaRPr>
        </a:p>
        <a:p>
          <a:r>
            <a:rPr lang="en-GB" sz="1000">
              <a:solidFill>
                <a:schemeClr val="dk1"/>
              </a:solidFill>
              <a:effectLst/>
              <a:latin typeface="+mn-lt"/>
              <a:ea typeface="+mn-ea"/>
              <a:cs typeface="+mn-cs"/>
            </a:rPr>
            <a:t>To assess enhancement capex expenditure submitted by companies in their PR19 business plan submissions as pre-defined enhancement capex lines.</a:t>
          </a:r>
        </a:p>
        <a:p>
          <a:endParaRPr lang="en-GB" sz="1000" baseline="0">
            <a:solidFill>
              <a:schemeClr val="dk1"/>
            </a:solidFill>
            <a:effectLst/>
            <a:latin typeface="+mn-lt"/>
            <a:ea typeface="+mn-ea"/>
            <a:cs typeface="+mn-cs"/>
          </a:endParaRPr>
        </a:p>
        <a:p>
          <a:r>
            <a:rPr lang="en-GB" sz="1000" b="1" baseline="0">
              <a:solidFill>
                <a:schemeClr val="dk1"/>
              </a:solidFill>
              <a:effectLst/>
              <a:latin typeface="+mn-lt"/>
              <a:ea typeface="+mn-ea"/>
              <a:cs typeface="+mn-cs"/>
            </a:rPr>
            <a:t>Approach</a:t>
          </a:r>
        </a:p>
        <a:p>
          <a:endParaRPr lang="en-GB" sz="1000" baseline="0">
            <a:solidFill>
              <a:schemeClr val="dk1"/>
            </a:solidFill>
            <a:effectLst/>
            <a:latin typeface="+mn-lt"/>
            <a:ea typeface="+mn-ea"/>
            <a:cs typeface="+mn-cs"/>
          </a:endParaRPr>
        </a:p>
        <a:p>
          <a:r>
            <a:rPr lang="en-GB" sz="1100">
              <a:solidFill>
                <a:schemeClr val="dk1"/>
              </a:solidFill>
              <a:effectLst/>
              <a:latin typeface="+mn-lt"/>
              <a:ea typeface="+mn-ea"/>
              <a:cs typeface="+mn-cs"/>
            </a:rPr>
            <a:t>We assess the investment for this line by following the shallow dive and deep dive process and reallocating costs as appropriate. Following</a:t>
          </a:r>
          <a:r>
            <a:rPr lang="en-GB" sz="1100" baseline="0">
              <a:solidFill>
                <a:schemeClr val="dk1"/>
              </a:solidFill>
              <a:effectLst/>
              <a:latin typeface="+mn-lt"/>
              <a:ea typeface="+mn-ea"/>
              <a:cs typeface="+mn-cs"/>
            </a:rPr>
            <a:t> reallocations w</a:t>
          </a:r>
          <a:r>
            <a:rPr lang="en-GB" sz="1100">
              <a:solidFill>
                <a:schemeClr val="dk1"/>
              </a:solidFill>
              <a:effectLst/>
              <a:latin typeface="+mn-lt"/>
              <a:ea typeface="+mn-ea"/>
              <a:cs typeface="+mn-cs"/>
            </a:rPr>
            <a:t>e deep dive the only company with investment remaining in this area. </a:t>
          </a:r>
        </a:p>
        <a:p>
          <a:r>
            <a:rPr lang="en-GB" sz="1100">
              <a:solidFill>
                <a:schemeClr val="dk1"/>
              </a:solidFill>
              <a:effectLst/>
              <a:latin typeface="+mn-lt"/>
              <a:ea typeface="+mn-ea"/>
              <a:cs typeface="+mn-cs"/>
            </a:rPr>
            <a:t>  </a:t>
          </a:r>
        </a:p>
        <a:p>
          <a:endParaRPr lang="en-GB" sz="1000" baseline="0">
            <a:solidFill>
              <a:schemeClr val="dk1"/>
            </a:solidFill>
            <a:effectLst/>
            <a:latin typeface="+mn-lt"/>
            <a:ea typeface="+mn-ea"/>
            <a:cs typeface="+mn-cs"/>
          </a:endParaRPr>
        </a:p>
        <a:p>
          <a:endParaRPr lang="en-GB" sz="1000" baseline="0">
            <a:solidFill>
              <a:schemeClr val="dk1"/>
            </a:solidFill>
            <a:effectLst/>
            <a:latin typeface="+mn-lt"/>
            <a:ea typeface="+mn-ea"/>
            <a:cs typeface="+mn-cs"/>
          </a:endParaRPr>
        </a:p>
        <a:p>
          <a:endParaRPr lang="en-GB" sz="10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1768078</xdr:colOff>
      <xdr:row>53</xdr:row>
      <xdr:rowOff>0</xdr:rowOff>
    </xdr:from>
    <xdr:ext cx="2976563" cy="482203"/>
    <xdr:sp macro="" textlink="">
      <xdr:nvSpPr>
        <xdr:cNvPr id="2" name="TextBox 1">
          <a:extLst>
            <a:ext uri="{FF2B5EF4-FFF2-40B4-BE49-F238E27FC236}">
              <a16:creationId xmlns:a16="http://schemas.microsoft.com/office/drawing/2014/main" xmlns="" id="{00000000-0008-0000-0400-000003000000}"/>
            </a:ext>
          </a:extLst>
        </xdr:cNvPr>
        <xdr:cNvSpPr txBox="1"/>
      </xdr:nvSpPr>
      <xdr:spPr>
        <a:xfrm>
          <a:off x="1912858" y="905422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24049</xdr:colOff>
      <xdr:row>22</xdr:row>
      <xdr:rowOff>34767</xdr:rowOff>
    </xdr:from>
    <xdr:to>
      <xdr:col>4</xdr:col>
      <xdr:colOff>15240</xdr:colOff>
      <xdr:row>31</xdr:row>
      <xdr:rowOff>59531</xdr:rowOff>
    </xdr:to>
    <xdr:sp macro="" textlink="">
      <xdr:nvSpPr>
        <xdr:cNvPr id="3" name="TextBox 2">
          <a:extLst>
            <a:ext uri="{FF2B5EF4-FFF2-40B4-BE49-F238E27FC236}">
              <a16:creationId xmlns:a16="http://schemas.microsoft.com/office/drawing/2014/main" xmlns="" id="{00000000-0008-0000-0400-000005000000}"/>
            </a:ext>
          </a:extLst>
        </xdr:cNvPr>
        <xdr:cNvSpPr txBox="1"/>
      </xdr:nvSpPr>
      <xdr:spPr>
        <a:xfrm>
          <a:off x="178830" y="17477423"/>
          <a:ext cx="8432723" cy="1751171"/>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Further analysis </a:t>
          </a:r>
        </a:p>
        <a:p>
          <a:r>
            <a:rPr lang="en-GB" sz="1100" b="0" baseline="0"/>
            <a:t>In the light of the concerns set out above regarding the degree of management control exercised, whether the best option for customers has been selected and the robustness of costs, we are rejecting this cost claim pending receipt of further evidence in support of it. </a:t>
          </a:r>
          <a:endParaRPr lang="en-GB" sz="1100">
            <a:solidFill>
              <a:srgbClr val="FF0000"/>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aura.gatzschulz\Documents\Copy%20of%20FM_E_WWW_conservation%20driver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hona.labor\AppData\Local\Microsoft\Windows\INetCache\IE\QJKFE5G1\PR19-14h-for-publication.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FWSHARE/Cost%20assessment/Retail/Modelling%20-%20phase%204/Cost%20allowances/xls/FM_R2_v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OFWSHARE/PR14/Cost%20assessment/Menus/Analysis/Menu%20assessment/PR14%20menu%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pproach chart"/>
      <sheetName val="QA_Checklist"/>
      <sheetName val="Changes log"/>
      <sheetName val="Variables selection"/>
      <sheetName val="BoN codes"/>
      <sheetName val="Data"/>
      <sheetName val="Assessor's analysis&gt;&gt;"/>
      <sheetName val="Gates &amp; Shallow dive"/>
      <sheetName val="Deep dive_SRN"/>
      <sheetName val="Deep dive_TMS"/>
      <sheetName val="Deep dive_WSX"/>
      <sheetName val="Test...."/>
      <sheetName val="Feeder models&gt;&gt;"/>
      <sheetName val="Summary"/>
      <sheetName val="Allowance"/>
      <sheetName val="Allowed capex 5YRS"/>
      <sheetName val="Profilling"/>
      <sheetName val="Trends&gt;&gt;&gt;"/>
      <sheetName val="Exp'ture &amp; materiality"/>
      <sheetName val="Drivers"/>
      <sheetName val="Unit costs&gt;&gt;"/>
      <sheetName val="Avg unit costs"/>
      <sheetName val="Simple regr'on unit costs"/>
      <sheetName val="Econometrics&gt;&gt;"/>
      <sheetName val="Correlations &amp; basic stats"/>
      <sheetName val="Ec'metric analysis"/>
      <sheetName val="Selected mode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6">
          <cell r="A66" t="str">
            <v>ANH</v>
          </cell>
          <cell r="AG66">
            <v>0</v>
          </cell>
        </row>
        <row r="67">
          <cell r="A67" t="str">
            <v>NES</v>
          </cell>
          <cell r="AG67">
            <v>0</v>
          </cell>
        </row>
        <row r="68">
          <cell r="A68" t="str">
            <v>NWT</v>
          </cell>
          <cell r="AG68">
            <v>0.7618580323894687</v>
          </cell>
        </row>
        <row r="69">
          <cell r="A69" t="str">
            <v>SRN</v>
          </cell>
          <cell r="AG69">
            <v>18.954000000000001</v>
          </cell>
        </row>
        <row r="70">
          <cell r="A70" t="str">
            <v>SVT</v>
          </cell>
          <cell r="AG70">
            <v>0</v>
          </cell>
        </row>
        <row r="71">
          <cell r="A71" t="str">
            <v>SWB</v>
          </cell>
          <cell r="AG71">
            <v>4.2300000000000004</v>
          </cell>
        </row>
        <row r="72">
          <cell r="A72" t="str">
            <v>TMS</v>
          </cell>
          <cell r="AG72">
            <v>4.9437447595999986</v>
          </cell>
        </row>
        <row r="73">
          <cell r="A73" t="str">
            <v>WSH</v>
          </cell>
          <cell r="AG73">
            <v>1.593</v>
          </cell>
        </row>
        <row r="74">
          <cell r="A74" t="str">
            <v>WSX</v>
          </cell>
          <cell r="AG74">
            <v>14.072221384615391</v>
          </cell>
        </row>
        <row r="75">
          <cell r="A75" t="str">
            <v>YKY</v>
          </cell>
          <cell r="AG75">
            <v>0</v>
          </cell>
        </row>
        <row r="76">
          <cell r="A76" t="str">
            <v>AFW</v>
          </cell>
          <cell r="AG76">
            <v>0</v>
          </cell>
        </row>
        <row r="77">
          <cell r="A77" t="str">
            <v>BRL</v>
          </cell>
          <cell r="AG77">
            <v>0</v>
          </cell>
        </row>
        <row r="78">
          <cell r="A78" t="str">
            <v>DVW</v>
          </cell>
          <cell r="AG78">
            <v>0</v>
          </cell>
        </row>
        <row r="79">
          <cell r="A79" t="str">
            <v>PRT</v>
          </cell>
          <cell r="AG79">
            <v>0</v>
          </cell>
        </row>
        <row r="80">
          <cell r="A80" t="str">
            <v>SES</v>
          </cell>
          <cell r="AG80">
            <v>0</v>
          </cell>
        </row>
        <row r="81">
          <cell r="A81" t="str">
            <v>SEW</v>
          </cell>
          <cell r="AG81">
            <v>0</v>
          </cell>
        </row>
        <row r="82">
          <cell r="A82" t="str">
            <v>SSC</v>
          </cell>
          <cell r="AG82">
            <v>0</v>
          </cell>
        </row>
        <row r="83">
          <cell r="A83" t="str">
            <v>SVE</v>
          </cell>
          <cell r="AG83">
            <v>0</v>
          </cell>
        </row>
        <row r="84">
          <cell r="A84" t="str">
            <v>HDD</v>
          </cell>
          <cell r="AG84">
            <v>0</v>
          </cell>
        </row>
        <row r="182">
          <cell r="A182" t="str">
            <v>ANH</v>
          </cell>
          <cell r="AE182">
            <v>3328.7444331702227</v>
          </cell>
        </row>
        <row r="183">
          <cell r="A183" t="str">
            <v>NES</v>
          </cell>
          <cell r="AE183">
            <v>1243.377</v>
          </cell>
        </row>
        <row r="184">
          <cell r="A184" t="str">
            <v>NWT</v>
          </cell>
          <cell r="AE184">
            <v>3013.0588535929037</v>
          </cell>
        </row>
        <row r="185">
          <cell r="A185" t="str">
            <v>SRN</v>
          </cell>
          <cell r="AE185">
            <v>2609.462</v>
          </cell>
        </row>
        <row r="186">
          <cell r="A186" t="str">
            <v>SVT</v>
          </cell>
          <cell r="AE186">
            <v>0</v>
          </cell>
        </row>
        <row r="187">
          <cell r="A187" t="str">
            <v>SWB</v>
          </cell>
          <cell r="AE187">
            <v>951.08800000000008</v>
          </cell>
        </row>
        <row r="188">
          <cell r="A188" t="str">
            <v>TMS</v>
          </cell>
          <cell r="AE188">
            <v>4997.1676900586726</v>
          </cell>
        </row>
        <row r="189">
          <cell r="A189" t="str">
            <v>WSH</v>
          </cell>
          <cell r="AE189">
            <v>1529.0949999999998</v>
          </cell>
        </row>
        <row r="190">
          <cell r="A190" t="str">
            <v>WSX</v>
          </cell>
          <cell r="AE190">
            <v>1573.2079316710249</v>
          </cell>
        </row>
        <row r="191">
          <cell r="A191" t="str">
            <v>YKY</v>
          </cell>
          <cell r="AE191">
            <v>2894.0260000000003</v>
          </cell>
        </row>
        <row r="192">
          <cell r="A192" t="str">
            <v>AFW</v>
          </cell>
          <cell r="AE192">
            <v>0</v>
          </cell>
        </row>
        <row r="193">
          <cell r="A193" t="str">
            <v>BRL</v>
          </cell>
          <cell r="AE193">
            <v>0</v>
          </cell>
        </row>
        <row r="194">
          <cell r="A194" t="str">
            <v>DVW</v>
          </cell>
          <cell r="AE194">
            <v>0</v>
          </cell>
        </row>
        <row r="195">
          <cell r="A195" t="str">
            <v>PRT</v>
          </cell>
          <cell r="AE195">
            <v>0</v>
          </cell>
        </row>
        <row r="196">
          <cell r="A196" t="str">
            <v>SES</v>
          </cell>
          <cell r="AE196">
            <v>0</v>
          </cell>
        </row>
        <row r="197">
          <cell r="A197" t="str">
            <v>SEW</v>
          </cell>
          <cell r="AE197">
            <v>0</v>
          </cell>
        </row>
        <row r="198">
          <cell r="A198" t="str">
            <v>SSC</v>
          </cell>
          <cell r="AE198">
            <v>0</v>
          </cell>
        </row>
        <row r="199">
          <cell r="A199" t="str">
            <v>SVE</v>
          </cell>
          <cell r="AE199">
            <v>2952.671035202944</v>
          </cell>
        </row>
        <row r="200">
          <cell r="A200" t="str">
            <v>HDD</v>
          </cell>
          <cell r="AE200">
            <v>24.896364460930961</v>
          </cell>
        </row>
      </sheetData>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refreshError="1"/>
      <sheetData sheetId="2" refreshError="1"/>
      <sheetData sheetId="3">
        <row r="1">
          <cell r="A1" t="str">
            <v>User guide</v>
          </cell>
        </row>
      </sheetData>
      <sheetData sheetId="4">
        <row r="1">
          <cell r="A1" t="str">
            <v>Rulebook Contents</v>
          </cell>
        </row>
      </sheetData>
      <sheetData sheetId="5">
        <row r="1">
          <cell r="A1" t="str">
            <v>Rulebook</v>
          </cell>
        </row>
      </sheetData>
      <sheetData sheetId="6" refreshError="1"/>
      <sheetData sheetId="7">
        <row r="177">
          <cell r="H177" t="str">
            <v>Water resources RCV ~ 1 April 2020 + Water resources IFRS16 RCV adjustment</v>
          </cell>
        </row>
      </sheetData>
      <sheetData sheetId="8" refreshError="1"/>
      <sheetData sheetId="9" refreshError="1"/>
      <sheetData sheetId="10">
        <row r="1891">
          <cell r="F1891">
            <v>9.9999999999999995E-7</v>
          </cell>
        </row>
        <row r="1893">
          <cell r="F1893">
            <v>1E-4</v>
          </cell>
        </row>
        <row r="1895">
          <cell r="F1895">
            <v>9.9999999999999995E-7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ow r="12">
          <cell r="E12" t="str">
            <v>Operating income - Wholesale - nominal</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06">
          <cell r="E406" t="str">
            <v>Water resources grants and contributions - real</v>
          </cell>
        </row>
      </sheetData>
      <sheetData sheetId="31" refreshError="1"/>
      <sheetData sheetId="32">
        <row r="28">
          <cell r="E28" t="str">
            <v>Bulk supplies ~ wastewater network plus</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107">
          <cell r="F107">
            <v>0</v>
          </cell>
        </row>
      </sheetData>
      <sheetData sheetId="52" refreshError="1"/>
      <sheetData sheetId="53" refreshError="1"/>
      <sheetData sheetId="54">
        <row r="178">
          <cell r="E178" t="str">
            <v>Operating expenditure - Wholesale - nominal</v>
          </cell>
        </row>
      </sheetData>
      <sheetData sheetId="55">
        <row r="1383">
          <cell r="E1383" t="str">
            <v>Earnings after tax (EAT) - Retail - nominal</v>
          </cell>
        </row>
      </sheetData>
      <sheetData sheetId="56" refreshError="1"/>
      <sheetData sheetId="57" refreshError="1"/>
      <sheetData sheetId="58" refreshError="1"/>
      <sheetData sheetId="59" refreshError="1"/>
      <sheetData sheetId="60">
        <row r="10">
          <cell r="F10">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sheetData sheetId="4"/>
      <sheetData sheetId="5"/>
      <sheetData sheetId="6"/>
      <sheetData sheetId="7"/>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G46"/>
  <sheetViews>
    <sheetView showGridLines="0" tabSelected="1" zoomScaleNormal="100" workbookViewId="0"/>
  </sheetViews>
  <sheetFormatPr defaultColWidth="8.73046875" defaultRowHeight="16.149999999999999" x14ac:dyDescent="0.6"/>
  <cols>
    <col min="1" max="1" width="1.3984375" style="32" customWidth="1"/>
    <col min="2" max="2" width="11.265625" style="32" customWidth="1"/>
    <col min="3" max="3" width="100.3984375" style="32" customWidth="1"/>
    <col min="4" max="4" width="18" style="33" customWidth="1"/>
    <col min="5" max="16384" width="8.73046875" style="32"/>
  </cols>
  <sheetData>
    <row r="1" spans="2:4" ht="20.25" customHeight="1" x14ac:dyDescent="0.8">
      <c r="B1" s="30" t="s">
        <v>50</v>
      </c>
      <c r="C1" s="31"/>
      <c r="D1" s="31"/>
    </row>
    <row r="2" spans="2:4" ht="17.25" customHeight="1" x14ac:dyDescent="0.6"/>
    <row r="3" spans="2:4" ht="17.25" customHeight="1" x14ac:dyDescent="0.6"/>
    <row r="4" spans="2:4" ht="17.25" customHeight="1" x14ac:dyDescent="0.6"/>
    <row r="5" spans="2:4" ht="17.25" customHeight="1" x14ac:dyDescent="0.6"/>
    <row r="6" spans="2:4" ht="17.25" customHeight="1" x14ac:dyDescent="0.6"/>
    <row r="7" spans="2:4" ht="17.25" customHeight="1" x14ac:dyDescent="0.6"/>
    <row r="8" spans="2:4" ht="17.25" customHeight="1" x14ac:dyDescent="0.6"/>
    <row r="9" spans="2:4" ht="17.25" customHeight="1" x14ac:dyDescent="0.6"/>
    <row r="10" spans="2:4" ht="17.25" customHeight="1" x14ac:dyDescent="0.6"/>
    <row r="11" spans="2:4" ht="17.25" customHeight="1" x14ac:dyDescent="0.6"/>
    <row r="12" spans="2:4" ht="17.25" customHeight="1" x14ac:dyDescent="0.6"/>
    <row r="13" spans="2:4" ht="17.25" customHeight="1" x14ac:dyDescent="0.6"/>
    <row r="14" spans="2:4" ht="17.25" customHeight="1" x14ac:dyDescent="0.6"/>
    <row r="15" spans="2:4" ht="17.25" customHeight="1" x14ac:dyDescent="0.6"/>
    <row r="16" spans="2:4" ht="17.25" customHeight="1" x14ac:dyDescent="0.6"/>
    <row r="17" spans="2:7" ht="17.25" customHeight="1" x14ac:dyDescent="0.6"/>
    <row r="18" spans="2:7" ht="23.25" customHeight="1" x14ac:dyDescent="0.6">
      <c r="D18" s="32"/>
    </row>
    <row r="19" spans="2:7" x14ac:dyDescent="0.6">
      <c r="D19" s="32"/>
    </row>
    <row r="20" spans="2:7" x14ac:dyDescent="0.6">
      <c r="D20" s="32"/>
    </row>
    <row r="21" spans="2:7" ht="28.5" customHeight="1" x14ac:dyDescent="0.6">
      <c r="D21" s="32"/>
    </row>
    <row r="22" spans="2:7" x14ac:dyDescent="0.6">
      <c r="D22" s="32"/>
    </row>
    <row r="23" spans="2:7" ht="142.5" customHeight="1" x14ac:dyDescent="0.6">
      <c r="D23" s="32"/>
    </row>
    <row r="24" spans="2:7" x14ac:dyDescent="0.6">
      <c r="D24" s="32"/>
    </row>
    <row r="25" spans="2:7" s="34" customFormat="1" x14ac:dyDescent="0.6">
      <c r="B25" s="32"/>
      <c r="C25" s="32"/>
      <c r="D25" s="32"/>
      <c r="E25" s="88"/>
      <c r="F25" s="88"/>
      <c r="G25" s="88"/>
    </row>
    <row r="26" spans="2:7" s="34" customFormat="1" x14ac:dyDescent="0.6">
      <c r="B26" s="32"/>
      <c r="C26" s="32"/>
      <c r="D26" s="32"/>
      <c r="E26" s="35"/>
      <c r="F26" s="35"/>
      <c r="G26" s="35"/>
    </row>
    <row r="27" spans="2:7" x14ac:dyDescent="0.6">
      <c r="D27" s="32"/>
    </row>
    <row r="28" spans="2:7" x14ac:dyDescent="0.6">
      <c r="D28" s="32"/>
    </row>
    <row r="29" spans="2:7" x14ac:dyDescent="0.6">
      <c r="D29" s="32"/>
    </row>
    <row r="30" spans="2:7" x14ac:dyDescent="0.6">
      <c r="D30" s="32"/>
    </row>
    <row r="31" spans="2:7" x14ac:dyDescent="0.6">
      <c r="D31" s="32"/>
    </row>
    <row r="32" spans="2:7" x14ac:dyDescent="0.6">
      <c r="D32" s="32"/>
    </row>
    <row r="33" spans="4:4" x14ac:dyDescent="0.6">
      <c r="D33" s="32"/>
    </row>
    <row r="34" spans="4:4" x14ac:dyDescent="0.6">
      <c r="D34" s="32"/>
    </row>
    <row r="35" spans="4:4" x14ac:dyDescent="0.6">
      <c r="D35" s="32"/>
    </row>
    <row r="36" spans="4:4" x14ac:dyDescent="0.6">
      <c r="D36" s="32"/>
    </row>
    <row r="37" spans="4:4" x14ac:dyDescent="0.6">
      <c r="D37" s="32"/>
    </row>
    <row r="38" spans="4:4" x14ac:dyDescent="0.6">
      <c r="D38" s="32"/>
    </row>
    <row r="39" spans="4:4" x14ac:dyDescent="0.6">
      <c r="D39" s="32"/>
    </row>
    <row r="40" spans="4:4" x14ac:dyDescent="0.6">
      <c r="D40" s="32"/>
    </row>
    <row r="41" spans="4:4" x14ac:dyDescent="0.6">
      <c r="D41" s="32"/>
    </row>
    <row r="42" spans="4:4" x14ac:dyDescent="0.6">
      <c r="D42" s="32"/>
    </row>
    <row r="43" spans="4:4" x14ac:dyDescent="0.6">
      <c r="D43" s="32"/>
    </row>
    <row r="44" spans="4:4" x14ac:dyDescent="0.6">
      <c r="D44" s="32"/>
    </row>
    <row r="45" spans="4:4" x14ac:dyDescent="0.6">
      <c r="D45" s="32"/>
    </row>
    <row r="46" spans="4:4" x14ac:dyDescent="0.6">
      <c r="D46" s="32"/>
    </row>
  </sheetData>
  <mergeCells count="1">
    <mergeCell ref="E25:G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62"/>
  <sheetViews>
    <sheetView showGridLines="0" zoomScale="80" zoomScaleNormal="80" workbookViewId="0">
      <pane xSplit="3" ySplit="7" topLeftCell="D8" activePane="bottomRight" state="frozen"/>
      <selection pane="topRight" activeCell="D1" sqref="D1"/>
      <selection pane="bottomLeft" activeCell="A8" sqref="A8"/>
      <selection pane="bottomRight"/>
    </sheetView>
  </sheetViews>
  <sheetFormatPr defaultColWidth="8.59765625" defaultRowHeight="13.15" x14ac:dyDescent="0.4"/>
  <cols>
    <col min="1" max="1" width="10.59765625" style="69" customWidth="1"/>
    <col min="2" max="2" width="11.3984375" style="69" customWidth="1"/>
    <col min="3" max="3" width="10.3984375" style="69" customWidth="1"/>
    <col min="4" max="4" width="15.1328125" style="6" customWidth="1"/>
    <col min="5" max="16384" width="8.59765625" style="6"/>
  </cols>
  <sheetData>
    <row r="1" spans="1:13" ht="18" x14ac:dyDescent="0.4">
      <c r="A1" s="66" t="s">
        <v>60</v>
      </c>
      <c r="B1" s="68"/>
      <c r="C1" s="68"/>
      <c r="D1" s="68"/>
      <c r="E1" s="68"/>
      <c r="F1" s="68"/>
    </row>
    <row r="2" spans="1:13" ht="15.75" x14ac:dyDescent="0.4">
      <c r="A2" s="67" t="s">
        <v>87</v>
      </c>
      <c r="B2" s="68"/>
      <c r="C2" s="68"/>
      <c r="D2" s="68"/>
      <c r="E2" s="68"/>
      <c r="F2" s="68"/>
    </row>
    <row r="3" spans="1:13" x14ac:dyDescent="0.4">
      <c r="B3" s="68"/>
      <c r="C3" s="68"/>
      <c r="D3" s="68"/>
      <c r="E3" s="68"/>
      <c r="F3" s="68"/>
    </row>
    <row r="4" spans="1:13" x14ac:dyDescent="0.4">
      <c r="B4" s="68"/>
      <c r="C4" s="68"/>
      <c r="D4" s="68"/>
      <c r="E4" s="68"/>
      <c r="F4" s="68"/>
    </row>
    <row r="5" spans="1:13" x14ac:dyDescent="0.4">
      <c r="A5" s="68"/>
      <c r="B5" s="68"/>
      <c r="C5" s="68"/>
      <c r="D5" s="68"/>
      <c r="E5" s="68"/>
      <c r="F5" s="68"/>
      <c r="G5" s="75" t="s">
        <v>89</v>
      </c>
    </row>
    <row r="6" spans="1:13" s="68" customFormat="1" x14ac:dyDescent="0.45">
      <c r="D6" s="63" t="s">
        <v>58</v>
      </c>
    </row>
    <row r="7" spans="1:13" ht="26.25" x14ac:dyDescent="0.4">
      <c r="A7" s="71" t="s">
        <v>85</v>
      </c>
      <c r="B7" s="71" t="s">
        <v>17</v>
      </c>
      <c r="C7" s="71" t="s">
        <v>84</v>
      </c>
      <c r="D7" s="71" t="s">
        <v>86</v>
      </c>
      <c r="H7" s="72">
        <v>2021</v>
      </c>
      <c r="I7" s="72">
        <v>2022</v>
      </c>
      <c r="J7" s="72">
        <v>2023</v>
      </c>
      <c r="K7" s="72">
        <v>2024</v>
      </c>
      <c r="L7" s="72">
        <v>2025</v>
      </c>
      <c r="M7" s="72" t="s">
        <v>88</v>
      </c>
    </row>
    <row r="8" spans="1:13" x14ac:dyDescent="0.4">
      <c r="A8" s="64" t="str">
        <f>B8&amp;RIGHT(C8,2)</f>
        <v>ANH21</v>
      </c>
      <c r="B8" s="65" t="s">
        <v>0</v>
      </c>
      <c r="C8" s="65">
        <v>2021</v>
      </c>
      <c r="D8" s="70">
        <v>0</v>
      </c>
      <c r="G8" s="57" t="s">
        <v>0</v>
      </c>
      <c r="H8" s="73">
        <f>SUMIFS($D$8:$D$62,$B$8:$B$62,$G8,$C$8:$C$62,H$7)</f>
        <v>0</v>
      </c>
      <c r="I8" s="73">
        <f t="shared" ref="I8:L18" si="0">SUMIFS($D$8:$D$62,$B$8:$B$62,$G8,$C$8:$C$62,I$7)</f>
        <v>0</v>
      </c>
      <c r="J8" s="73">
        <f t="shared" si="0"/>
        <v>0</v>
      </c>
      <c r="K8" s="73">
        <f t="shared" si="0"/>
        <v>0</v>
      </c>
      <c r="L8" s="73">
        <f t="shared" si="0"/>
        <v>0</v>
      </c>
      <c r="M8" s="74">
        <f>SUM(H8:L8)</f>
        <v>0</v>
      </c>
    </row>
    <row r="9" spans="1:13" x14ac:dyDescent="0.4">
      <c r="A9" s="64" t="str">
        <f t="shared" ref="A9:A62" si="1">B9&amp;RIGHT(C9,2)</f>
        <v>ANH22</v>
      </c>
      <c r="B9" s="65" t="s">
        <v>0</v>
      </c>
      <c r="C9" s="65">
        <v>2022</v>
      </c>
      <c r="D9" s="70">
        <v>0</v>
      </c>
      <c r="G9" s="57" t="s">
        <v>46</v>
      </c>
      <c r="H9" s="73">
        <f t="shared" ref="H9:H18" si="2">SUMIFS($D$8:$D$62,$B$8:$B$62,$G9,$C$8:$C$62,H$7)</f>
        <v>0</v>
      </c>
      <c r="I9" s="73">
        <f t="shared" si="0"/>
        <v>0</v>
      </c>
      <c r="J9" s="73">
        <f t="shared" si="0"/>
        <v>0</v>
      </c>
      <c r="K9" s="73">
        <f t="shared" si="0"/>
        <v>0</v>
      </c>
      <c r="L9" s="73">
        <f t="shared" si="0"/>
        <v>0</v>
      </c>
      <c r="M9" s="74">
        <f t="shared" ref="M9:M18" si="3">SUM(H9:L9)</f>
        <v>0</v>
      </c>
    </row>
    <row r="10" spans="1:13" x14ac:dyDescent="0.4">
      <c r="A10" s="64" t="str">
        <f t="shared" si="1"/>
        <v>ANH23</v>
      </c>
      <c r="B10" s="65" t="s">
        <v>0</v>
      </c>
      <c r="C10" s="65">
        <v>2023</v>
      </c>
      <c r="D10" s="70">
        <v>0</v>
      </c>
      <c r="G10" s="57" t="s">
        <v>1</v>
      </c>
      <c r="H10" s="73">
        <f t="shared" si="2"/>
        <v>0</v>
      </c>
      <c r="I10" s="73">
        <f t="shared" si="0"/>
        <v>0</v>
      </c>
      <c r="J10" s="73">
        <f t="shared" si="0"/>
        <v>0</v>
      </c>
      <c r="K10" s="73">
        <f t="shared" si="0"/>
        <v>0</v>
      </c>
      <c r="L10" s="73">
        <f t="shared" si="0"/>
        <v>0</v>
      </c>
      <c r="M10" s="74">
        <f t="shared" si="3"/>
        <v>0</v>
      </c>
    </row>
    <row r="11" spans="1:13" x14ac:dyDescent="0.4">
      <c r="A11" s="64" t="str">
        <f t="shared" si="1"/>
        <v>ANH24</v>
      </c>
      <c r="B11" s="65" t="s">
        <v>0</v>
      </c>
      <c r="C11" s="65">
        <v>2024</v>
      </c>
      <c r="D11" s="70">
        <v>0</v>
      </c>
      <c r="G11" s="57" t="s">
        <v>2</v>
      </c>
      <c r="H11" s="73">
        <f t="shared" si="2"/>
        <v>0</v>
      </c>
      <c r="I11" s="73">
        <f t="shared" si="0"/>
        <v>0</v>
      </c>
      <c r="J11" s="73">
        <f t="shared" si="0"/>
        <v>0</v>
      </c>
      <c r="K11" s="73">
        <f t="shared" si="0"/>
        <v>0</v>
      </c>
      <c r="L11" s="73">
        <f t="shared" si="0"/>
        <v>0</v>
      </c>
      <c r="M11" s="74">
        <f t="shared" si="3"/>
        <v>0</v>
      </c>
    </row>
    <row r="12" spans="1:13" x14ac:dyDescent="0.4">
      <c r="A12" s="64" t="str">
        <f t="shared" si="1"/>
        <v>ANH25</v>
      </c>
      <c r="B12" s="65" t="s">
        <v>0</v>
      </c>
      <c r="C12" s="65">
        <v>2025</v>
      </c>
      <c r="D12" s="70">
        <v>0</v>
      </c>
      <c r="G12" s="57" t="s">
        <v>3</v>
      </c>
      <c r="H12" s="73">
        <f t="shared" si="2"/>
        <v>0</v>
      </c>
      <c r="I12" s="73">
        <f t="shared" si="0"/>
        <v>0</v>
      </c>
      <c r="J12" s="73">
        <f t="shared" si="0"/>
        <v>0</v>
      </c>
      <c r="K12" s="73">
        <f t="shared" si="0"/>
        <v>0</v>
      </c>
      <c r="L12" s="73">
        <f t="shared" si="0"/>
        <v>0</v>
      </c>
      <c r="M12" s="74">
        <f t="shared" si="3"/>
        <v>0</v>
      </c>
    </row>
    <row r="13" spans="1:13" x14ac:dyDescent="0.4">
      <c r="A13" s="64" t="str">
        <f t="shared" si="1"/>
        <v>HDD21</v>
      </c>
      <c r="B13" s="65" t="s">
        <v>46</v>
      </c>
      <c r="C13" s="65">
        <v>2021</v>
      </c>
      <c r="D13" s="70"/>
      <c r="G13" s="57" t="s">
        <v>45</v>
      </c>
      <c r="H13" s="73">
        <f t="shared" si="2"/>
        <v>12.263999999999999</v>
      </c>
      <c r="I13" s="73">
        <f t="shared" si="0"/>
        <v>20.774000000000001</v>
      </c>
      <c r="J13" s="73">
        <f t="shared" si="0"/>
        <v>27.117999999999999</v>
      </c>
      <c r="K13" s="73">
        <f t="shared" si="0"/>
        <v>28.661999999999999</v>
      </c>
      <c r="L13" s="73">
        <f t="shared" si="0"/>
        <v>19.026</v>
      </c>
      <c r="M13" s="74">
        <f t="shared" si="3"/>
        <v>107.84399999999998</v>
      </c>
    </row>
    <row r="14" spans="1:13" x14ac:dyDescent="0.4">
      <c r="A14" s="64" t="str">
        <f t="shared" si="1"/>
        <v>HDD22</v>
      </c>
      <c r="B14" s="65" t="s">
        <v>46</v>
      </c>
      <c r="C14" s="65">
        <v>2022</v>
      </c>
      <c r="D14" s="70"/>
      <c r="G14" s="57" t="s">
        <v>5</v>
      </c>
      <c r="H14" s="73">
        <f t="shared" si="2"/>
        <v>0</v>
      </c>
      <c r="I14" s="73">
        <f t="shared" si="0"/>
        <v>0</v>
      </c>
      <c r="J14" s="73">
        <f t="shared" si="0"/>
        <v>0</v>
      </c>
      <c r="K14" s="73">
        <f t="shared" si="0"/>
        <v>0</v>
      </c>
      <c r="L14" s="73">
        <f t="shared" si="0"/>
        <v>0</v>
      </c>
      <c r="M14" s="74">
        <f t="shared" si="3"/>
        <v>0</v>
      </c>
    </row>
    <row r="15" spans="1:13" x14ac:dyDescent="0.4">
      <c r="A15" s="64" t="str">
        <f t="shared" si="1"/>
        <v>HDD23</v>
      </c>
      <c r="B15" s="65" t="s">
        <v>46</v>
      </c>
      <c r="C15" s="65">
        <v>2023</v>
      </c>
      <c r="D15" s="70"/>
      <c r="G15" s="57" t="s">
        <v>6</v>
      </c>
      <c r="H15" s="73">
        <f t="shared" si="2"/>
        <v>0</v>
      </c>
      <c r="I15" s="73">
        <f t="shared" si="0"/>
        <v>0</v>
      </c>
      <c r="J15" s="73">
        <f t="shared" si="0"/>
        <v>0</v>
      </c>
      <c r="K15" s="73">
        <f t="shared" si="0"/>
        <v>0</v>
      </c>
      <c r="L15" s="73">
        <f t="shared" si="0"/>
        <v>0</v>
      </c>
      <c r="M15" s="74">
        <f t="shared" si="3"/>
        <v>0</v>
      </c>
    </row>
    <row r="16" spans="1:13" x14ac:dyDescent="0.4">
      <c r="A16" s="64" t="str">
        <f t="shared" si="1"/>
        <v>HDD24</v>
      </c>
      <c r="B16" s="65" t="s">
        <v>46</v>
      </c>
      <c r="C16" s="65">
        <v>2024</v>
      </c>
      <c r="D16" s="70"/>
      <c r="G16" s="57" t="s">
        <v>7</v>
      </c>
      <c r="H16" s="73">
        <f t="shared" si="2"/>
        <v>0</v>
      </c>
      <c r="I16" s="73">
        <f t="shared" si="0"/>
        <v>0</v>
      </c>
      <c r="J16" s="73">
        <f t="shared" si="0"/>
        <v>0</v>
      </c>
      <c r="K16" s="73">
        <f t="shared" si="0"/>
        <v>0</v>
      </c>
      <c r="L16" s="73">
        <f t="shared" si="0"/>
        <v>0</v>
      </c>
      <c r="M16" s="74">
        <f t="shared" si="3"/>
        <v>0</v>
      </c>
    </row>
    <row r="17" spans="1:13" x14ac:dyDescent="0.4">
      <c r="A17" s="64" t="str">
        <f t="shared" si="1"/>
        <v>HDD25</v>
      </c>
      <c r="B17" s="65" t="s">
        <v>46</v>
      </c>
      <c r="C17" s="65">
        <v>2025</v>
      </c>
      <c r="D17" s="70"/>
      <c r="G17" s="57" t="s">
        <v>8</v>
      </c>
      <c r="H17" s="73">
        <f t="shared" si="2"/>
        <v>0</v>
      </c>
      <c r="I17" s="73">
        <f t="shared" si="0"/>
        <v>0</v>
      </c>
      <c r="J17" s="73">
        <f t="shared" si="0"/>
        <v>0</v>
      </c>
      <c r="K17" s="73">
        <f t="shared" si="0"/>
        <v>0</v>
      </c>
      <c r="L17" s="73">
        <f t="shared" si="0"/>
        <v>0</v>
      </c>
      <c r="M17" s="74">
        <f t="shared" si="3"/>
        <v>0</v>
      </c>
    </row>
    <row r="18" spans="1:13" x14ac:dyDescent="0.4">
      <c r="A18" s="64" t="str">
        <f t="shared" si="1"/>
        <v>NES21</v>
      </c>
      <c r="B18" s="65" t="s">
        <v>1</v>
      </c>
      <c r="C18" s="65">
        <v>2021</v>
      </c>
      <c r="D18" s="70">
        <v>0</v>
      </c>
      <c r="G18" s="57" t="s">
        <v>9</v>
      </c>
      <c r="H18" s="73">
        <f t="shared" si="2"/>
        <v>0</v>
      </c>
      <c r="I18" s="73">
        <f t="shared" si="0"/>
        <v>2.2130000000000001</v>
      </c>
      <c r="J18" s="73">
        <f t="shared" si="0"/>
        <v>2.0470000000000002</v>
      </c>
      <c r="K18" s="73">
        <f t="shared" si="0"/>
        <v>1.151</v>
      </c>
      <c r="L18" s="73">
        <f t="shared" si="0"/>
        <v>0.27400000000000002</v>
      </c>
      <c r="M18" s="74">
        <f t="shared" si="3"/>
        <v>5.6849999999999996</v>
      </c>
    </row>
    <row r="19" spans="1:13" x14ac:dyDescent="0.4">
      <c r="A19" s="64" t="str">
        <f t="shared" si="1"/>
        <v>NES22</v>
      </c>
      <c r="B19" s="65" t="s">
        <v>1</v>
      </c>
      <c r="C19" s="65">
        <v>2022</v>
      </c>
      <c r="D19" s="70">
        <v>0</v>
      </c>
    </row>
    <row r="20" spans="1:13" x14ac:dyDescent="0.4">
      <c r="A20" s="64" t="str">
        <f t="shared" si="1"/>
        <v>NES23</v>
      </c>
      <c r="B20" s="65" t="s">
        <v>1</v>
      </c>
      <c r="C20" s="65">
        <v>2023</v>
      </c>
      <c r="D20" s="70">
        <v>0</v>
      </c>
    </row>
    <row r="21" spans="1:13" x14ac:dyDescent="0.4">
      <c r="A21" s="64" t="str">
        <f t="shared" si="1"/>
        <v>NES24</v>
      </c>
      <c r="B21" s="65" t="s">
        <v>1</v>
      </c>
      <c r="C21" s="65">
        <v>2024</v>
      </c>
      <c r="D21" s="70">
        <v>0</v>
      </c>
    </row>
    <row r="22" spans="1:13" x14ac:dyDescent="0.4">
      <c r="A22" s="64" t="str">
        <f t="shared" si="1"/>
        <v>NES25</v>
      </c>
      <c r="B22" s="65" t="s">
        <v>1</v>
      </c>
      <c r="C22" s="65">
        <v>2025</v>
      </c>
      <c r="D22" s="70">
        <v>0</v>
      </c>
    </row>
    <row r="23" spans="1:13" x14ac:dyDescent="0.4">
      <c r="A23" s="64" t="str">
        <f t="shared" si="1"/>
        <v>NWT21</v>
      </c>
      <c r="B23" s="65" t="s">
        <v>2</v>
      </c>
      <c r="C23" s="65">
        <v>2021</v>
      </c>
      <c r="D23" s="70">
        <v>0</v>
      </c>
    </row>
    <row r="24" spans="1:13" x14ac:dyDescent="0.4">
      <c r="A24" s="64" t="str">
        <f t="shared" si="1"/>
        <v>NWT22</v>
      </c>
      <c r="B24" s="65" t="s">
        <v>2</v>
      </c>
      <c r="C24" s="65">
        <v>2022</v>
      </c>
      <c r="D24" s="70">
        <v>0</v>
      </c>
    </row>
    <row r="25" spans="1:13" x14ac:dyDescent="0.4">
      <c r="A25" s="64" t="str">
        <f t="shared" si="1"/>
        <v>NWT23</v>
      </c>
      <c r="B25" s="65" t="s">
        <v>2</v>
      </c>
      <c r="C25" s="65">
        <v>2023</v>
      </c>
      <c r="D25" s="70">
        <v>0</v>
      </c>
    </row>
    <row r="26" spans="1:13" x14ac:dyDescent="0.4">
      <c r="A26" s="64" t="str">
        <f t="shared" si="1"/>
        <v>NWT24</v>
      </c>
      <c r="B26" s="65" t="s">
        <v>2</v>
      </c>
      <c r="C26" s="65">
        <v>2024</v>
      </c>
      <c r="D26" s="70">
        <v>0</v>
      </c>
    </row>
    <row r="27" spans="1:13" x14ac:dyDescent="0.4">
      <c r="A27" s="64" t="str">
        <f t="shared" si="1"/>
        <v>NWT25</v>
      </c>
      <c r="B27" s="65" t="s">
        <v>2</v>
      </c>
      <c r="C27" s="65">
        <v>2025</v>
      </c>
      <c r="D27" s="70">
        <v>0</v>
      </c>
    </row>
    <row r="28" spans="1:13" x14ac:dyDescent="0.4">
      <c r="A28" s="64" t="str">
        <f t="shared" si="1"/>
        <v>SRN21</v>
      </c>
      <c r="B28" s="65" t="s">
        <v>3</v>
      </c>
      <c r="C28" s="65">
        <v>2021</v>
      </c>
      <c r="D28" s="70">
        <v>0</v>
      </c>
    </row>
    <row r="29" spans="1:13" x14ac:dyDescent="0.4">
      <c r="A29" s="64" t="str">
        <f t="shared" si="1"/>
        <v>SRN22</v>
      </c>
      <c r="B29" s="65" t="s">
        <v>3</v>
      </c>
      <c r="C29" s="65">
        <v>2022</v>
      </c>
      <c r="D29" s="70">
        <v>0</v>
      </c>
    </row>
    <row r="30" spans="1:13" x14ac:dyDescent="0.4">
      <c r="A30" s="64" t="str">
        <f t="shared" si="1"/>
        <v>SRN23</v>
      </c>
      <c r="B30" s="65" t="s">
        <v>3</v>
      </c>
      <c r="C30" s="65">
        <v>2023</v>
      </c>
      <c r="D30" s="70">
        <v>0</v>
      </c>
    </row>
    <row r="31" spans="1:13" x14ac:dyDescent="0.4">
      <c r="A31" s="64" t="str">
        <f t="shared" si="1"/>
        <v>SRN24</v>
      </c>
      <c r="B31" s="65" t="s">
        <v>3</v>
      </c>
      <c r="C31" s="65">
        <v>2024</v>
      </c>
      <c r="D31" s="70">
        <v>0</v>
      </c>
    </row>
    <row r="32" spans="1:13" x14ac:dyDescent="0.4">
      <c r="A32" s="64" t="str">
        <f t="shared" si="1"/>
        <v>SRN25</v>
      </c>
      <c r="B32" s="65" t="s">
        <v>3</v>
      </c>
      <c r="C32" s="65">
        <v>2025</v>
      </c>
      <c r="D32" s="70">
        <v>0</v>
      </c>
    </row>
    <row r="33" spans="1:4" x14ac:dyDescent="0.4">
      <c r="A33" s="64" t="str">
        <f t="shared" si="1"/>
        <v>SVE21</v>
      </c>
      <c r="B33" s="65" t="s">
        <v>45</v>
      </c>
      <c r="C33" s="65">
        <v>2021</v>
      </c>
      <c r="D33" s="70">
        <v>12.263999999999999</v>
      </c>
    </row>
    <row r="34" spans="1:4" x14ac:dyDescent="0.4">
      <c r="A34" s="64" t="str">
        <f t="shared" si="1"/>
        <v>SVE22</v>
      </c>
      <c r="B34" s="65" t="s">
        <v>45</v>
      </c>
      <c r="C34" s="65">
        <v>2022</v>
      </c>
      <c r="D34" s="70">
        <v>20.774000000000001</v>
      </c>
    </row>
    <row r="35" spans="1:4" x14ac:dyDescent="0.4">
      <c r="A35" s="64" t="str">
        <f t="shared" si="1"/>
        <v>SVE23</v>
      </c>
      <c r="B35" s="65" t="s">
        <v>45</v>
      </c>
      <c r="C35" s="65">
        <v>2023</v>
      </c>
      <c r="D35" s="70">
        <v>27.117999999999999</v>
      </c>
    </row>
    <row r="36" spans="1:4" x14ac:dyDescent="0.4">
      <c r="A36" s="64" t="str">
        <f t="shared" si="1"/>
        <v>SVE24</v>
      </c>
      <c r="B36" s="65" t="s">
        <v>45</v>
      </c>
      <c r="C36" s="65">
        <v>2024</v>
      </c>
      <c r="D36" s="70">
        <v>28.661999999999999</v>
      </c>
    </row>
    <row r="37" spans="1:4" x14ac:dyDescent="0.4">
      <c r="A37" s="64" t="str">
        <f t="shared" si="1"/>
        <v>SVE25</v>
      </c>
      <c r="B37" s="65" t="s">
        <v>45</v>
      </c>
      <c r="C37" s="65">
        <v>2025</v>
      </c>
      <c r="D37" s="70">
        <v>19.026</v>
      </c>
    </row>
    <row r="38" spans="1:4" x14ac:dyDescent="0.4">
      <c r="A38" s="64" t="str">
        <f t="shared" si="1"/>
        <v>SWB21</v>
      </c>
      <c r="B38" s="65" t="s">
        <v>5</v>
      </c>
      <c r="C38" s="65">
        <v>2021</v>
      </c>
      <c r="D38" s="70">
        <v>0</v>
      </c>
    </row>
    <row r="39" spans="1:4" x14ac:dyDescent="0.4">
      <c r="A39" s="64" t="str">
        <f t="shared" si="1"/>
        <v>SWB22</v>
      </c>
      <c r="B39" s="65" t="s">
        <v>5</v>
      </c>
      <c r="C39" s="65">
        <v>2022</v>
      </c>
      <c r="D39" s="70">
        <v>0</v>
      </c>
    </row>
    <row r="40" spans="1:4" x14ac:dyDescent="0.4">
      <c r="A40" s="64" t="str">
        <f t="shared" si="1"/>
        <v>SWB23</v>
      </c>
      <c r="B40" s="65" t="s">
        <v>5</v>
      </c>
      <c r="C40" s="65">
        <v>2023</v>
      </c>
      <c r="D40" s="70">
        <v>0</v>
      </c>
    </row>
    <row r="41" spans="1:4" x14ac:dyDescent="0.4">
      <c r="A41" s="64" t="str">
        <f t="shared" si="1"/>
        <v>SWB24</v>
      </c>
      <c r="B41" s="65" t="s">
        <v>5</v>
      </c>
      <c r="C41" s="65">
        <v>2024</v>
      </c>
      <c r="D41" s="70">
        <v>0</v>
      </c>
    </row>
    <row r="42" spans="1:4" x14ac:dyDescent="0.4">
      <c r="A42" s="64" t="str">
        <f t="shared" si="1"/>
        <v>SWB25</v>
      </c>
      <c r="B42" s="65" t="s">
        <v>5</v>
      </c>
      <c r="C42" s="65">
        <v>2025</v>
      </c>
      <c r="D42" s="70">
        <v>0</v>
      </c>
    </row>
    <row r="43" spans="1:4" x14ac:dyDescent="0.4">
      <c r="A43" s="64" t="str">
        <f t="shared" si="1"/>
        <v>TMS21</v>
      </c>
      <c r="B43" s="65" t="s">
        <v>6</v>
      </c>
      <c r="C43" s="65">
        <v>2021</v>
      </c>
      <c r="D43" s="70">
        <v>0</v>
      </c>
    </row>
    <row r="44" spans="1:4" x14ac:dyDescent="0.4">
      <c r="A44" s="64" t="str">
        <f t="shared" si="1"/>
        <v>TMS22</v>
      </c>
      <c r="B44" s="65" t="s">
        <v>6</v>
      </c>
      <c r="C44" s="65">
        <v>2022</v>
      </c>
      <c r="D44" s="70">
        <v>0</v>
      </c>
    </row>
    <row r="45" spans="1:4" x14ac:dyDescent="0.4">
      <c r="A45" s="64" t="str">
        <f t="shared" si="1"/>
        <v>TMS23</v>
      </c>
      <c r="B45" s="65" t="s">
        <v>6</v>
      </c>
      <c r="C45" s="65">
        <v>2023</v>
      </c>
      <c r="D45" s="70">
        <v>0</v>
      </c>
    </row>
    <row r="46" spans="1:4" x14ac:dyDescent="0.4">
      <c r="A46" s="64" t="str">
        <f t="shared" si="1"/>
        <v>TMS24</v>
      </c>
      <c r="B46" s="65" t="s">
        <v>6</v>
      </c>
      <c r="C46" s="65">
        <v>2024</v>
      </c>
      <c r="D46" s="70">
        <v>0</v>
      </c>
    </row>
    <row r="47" spans="1:4" x14ac:dyDescent="0.4">
      <c r="A47" s="64" t="str">
        <f t="shared" si="1"/>
        <v>TMS25</v>
      </c>
      <c r="B47" s="65" t="s">
        <v>6</v>
      </c>
      <c r="C47" s="65">
        <v>2025</v>
      </c>
      <c r="D47" s="70">
        <v>0</v>
      </c>
    </row>
    <row r="48" spans="1:4" x14ac:dyDescent="0.4">
      <c r="A48" s="64" t="str">
        <f t="shared" si="1"/>
        <v>WSH21</v>
      </c>
      <c r="B48" s="65" t="s">
        <v>7</v>
      </c>
      <c r="C48" s="65">
        <v>2021</v>
      </c>
      <c r="D48" s="70">
        <v>0</v>
      </c>
    </row>
    <row r="49" spans="1:4" x14ac:dyDescent="0.4">
      <c r="A49" s="64" t="str">
        <f t="shared" si="1"/>
        <v>WSH22</v>
      </c>
      <c r="B49" s="65" t="s">
        <v>7</v>
      </c>
      <c r="C49" s="65">
        <v>2022</v>
      </c>
      <c r="D49" s="70">
        <v>0</v>
      </c>
    </row>
    <row r="50" spans="1:4" x14ac:dyDescent="0.4">
      <c r="A50" s="64" t="str">
        <f t="shared" si="1"/>
        <v>WSH23</v>
      </c>
      <c r="B50" s="65" t="s">
        <v>7</v>
      </c>
      <c r="C50" s="65">
        <v>2023</v>
      </c>
      <c r="D50" s="70">
        <v>0</v>
      </c>
    </row>
    <row r="51" spans="1:4" x14ac:dyDescent="0.4">
      <c r="A51" s="64" t="str">
        <f t="shared" si="1"/>
        <v>WSH24</v>
      </c>
      <c r="B51" s="65" t="s">
        <v>7</v>
      </c>
      <c r="C51" s="65">
        <v>2024</v>
      </c>
      <c r="D51" s="70">
        <v>0</v>
      </c>
    </row>
    <row r="52" spans="1:4" x14ac:dyDescent="0.4">
      <c r="A52" s="64" t="str">
        <f t="shared" si="1"/>
        <v>WSH25</v>
      </c>
      <c r="B52" s="65" t="s">
        <v>7</v>
      </c>
      <c r="C52" s="65">
        <v>2025</v>
      </c>
      <c r="D52" s="70">
        <v>0</v>
      </c>
    </row>
    <row r="53" spans="1:4" x14ac:dyDescent="0.4">
      <c r="A53" s="64" t="str">
        <f t="shared" si="1"/>
        <v>WSX21</v>
      </c>
      <c r="B53" s="65" t="s">
        <v>8</v>
      </c>
      <c r="C53" s="65">
        <v>2021</v>
      </c>
      <c r="D53" s="70">
        <v>0</v>
      </c>
    </row>
    <row r="54" spans="1:4" x14ac:dyDescent="0.4">
      <c r="A54" s="64" t="str">
        <f t="shared" si="1"/>
        <v>WSX22</v>
      </c>
      <c r="B54" s="65" t="s">
        <v>8</v>
      </c>
      <c r="C54" s="65">
        <v>2022</v>
      </c>
      <c r="D54" s="70">
        <v>0</v>
      </c>
    </row>
    <row r="55" spans="1:4" x14ac:dyDescent="0.4">
      <c r="A55" s="64" t="str">
        <f t="shared" si="1"/>
        <v>WSX23</v>
      </c>
      <c r="B55" s="65" t="s">
        <v>8</v>
      </c>
      <c r="C55" s="65">
        <v>2023</v>
      </c>
      <c r="D55" s="70">
        <v>0</v>
      </c>
    </row>
    <row r="56" spans="1:4" x14ac:dyDescent="0.4">
      <c r="A56" s="64" t="str">
        <f t="shared" si="1"/>
        <v>WSX24</v>
      </c>
      <c r="B56" s="65" t="s">
        <v>8</v>
      </c>
      <c r="C56" s="65">
        <v>2024</v>
      </c>
      <c r="D56" s="70">
        <v>0</v>
      </c>
    </row>
    <row r="57" spans="1:4" x14ac:dyDescent="0.4">
      <c r="A57" s="64" t="str">
        <f t="shared" si="1"/>
        <v>WSX25</v>
      </c>
      <c r="B57" s="65" t="s">
        <v>8</v>
      </c>
      <c r="C57" s="65">
        <v>2025</v>
      </c>
      <c r="D57" s="70">
        <v>0</v>
      </c>
    </row>
    <row r="58" spans="1:4" x14ac:dyDescent="0.4">
      <c r="A58" s="64" t="str">
        <f t="shared" si="1"/>
        <v>YKY21</v>
      </c>
      <c r="B58" s="65" t="s">
        <v>9</v>
      </c>
      <c r="C58" s="65">
        <v>2021</v>
      </c>
      <c r="D58" s="70">
        <v>0</v>
      </c>
    </row>
    <row r="59" spans="1:4" x14ac:dyDescent="0.4">
      <c r="A59" s="64" t="str">
        <f t="shared" si="1"/>
        <v>YKY22</v>
      </c>
      <c r="B59" s="65" t="s">
        <v>9</v>
      </c>
      <c r="C59" s="65">
        <v>2022</v>
      </c>
      <c r="D59" s="70">
        <v>2.2130000000000001</v>
      </c>
    </row>
    <row r="60" spans="1:4" x14ac:dyDescent="0.4">
      <c r="A60" s="64" t="str">
        <f t="shared" si="1"/>
        <v>YKY23</v>
      </c>
      <c r="B60" s="65" t="s">
        <v>9</v>
      </c>
      <c r="C60" s="65">
        <v>2023</v>
      </c>
      <c r="D60" s="70">
        <v>2.0470000000000002</v>
      </c>
    </row>
    <row r="61" spans="1:4" x14ac:dyDescent="0.4">
      <c r="A61" s="64" t="str">
        <f t="shared" si="1"/>
        <v>YKY24</v>
      </c>
      <c r="B61" s="65" t="s">
        <v>9</v>
      </c>
      <c r="C61" s="65">
        <v>2024</v>
      </c>
      <c r="D61" s="70">
        <v>1.151</v>
      </c>
    </row>
    <row r="62" spans="1:4" x14ac:dyDescent="0.4">
      <c r="A62" s="64" t="str">
        <f t="shared" si="1"/>
        <v>YKY25</v>
      </c>
      <c r="B62" s="65" t="s">
        <v>9</v>
      </c>
      <c r="C62" s="65">
        <v>2025</v>
      </c>
      <c r="D62" s="70">
        <v>0.27400000000000002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45"/>
  <sheetViews>
    <sheetView showGridLines="0" zoomScale="118" zoomScaleNormal="118" workbookViewId="0"/>
  </sheetViews>
  <sheetFormatPr defaultColWidth="8.73046875" defaultRowHeight="15.4" x14ac:dyDescent="0.6"/>
  <cols>
    <col min="1" max="1" width="2.265625" style="2" customWidth="1"/>
    <col min="2" max="2" width="34.265625" style="2" customWidth="1"/>
    <col min="3" max="3" width="11.59765625" style="2" customWidth="1"/>
    <col min="4" max="4" width="14.1328125" style="2" customWidth="1"/>
    <col min="5" max="5" width="18" style="2" customWidth="1"/>
    <col min="6" max="6" width="13.1328125" style="2" customWidth="1"/>
    <col min="7" max="7" width="14.73046875" style="2" customWidth="1"/>
    <col min="8" max="8" width="13.59765625" style="2" customWidth="1"/>
    <col min="9" max="9" width="12.3984375" style="2" customWidth="1"/>
    <col min="10" max="10" width="48.59765625" style="2" customWidth="1"/>
    <col min="11" max="16384" width="8.73046875" style="2"/>
  </cols>
  <sheetData>
    <row r="1" spans="2:10" s="3" customFormat="1" ht="21" x14ac:dyDescent="0.6">
      <c r="B1" s="5" t="s">
        <v>99</v>
      </c>
      <c r="C1" s="1"/>
      <c r="D1" s="1"/>
      <c r="E1" s="1"/>
      <c r="F1" s="1"/>
      <c r="G1" s="1"/>
      <c r="H1" s="1"/>
      <c r="I1" s="1"/>
      <c r="J1" s="1"/>
    </row>
    <row r="2" spans="2:10" s="3" customFormat="1" ht="15" customHeight="1" x14ac:dyDescent="0.6">
      <c r="B2" s="4"/>
      <c r="C2" s="7"/>
      <c r="D2" s="7"/>
      <c r="E2" s="7"/>
      <c r="F2" s="7"/>
      <c r="G2" s="2"/>
      <c r="H2" s="2"/>
      <c r="I2" s="2"/>
      <c r="J2" s="2"/>
    </row>
    <row r="3" spans="2:10" s="3" customFormat="1" ht="21" x14ac:dyDescent="0.6">
      <c r="B3" s="4" t="s">
        <v>103</v>
      </c>
      <c r="C3" s="7"/>
      <c r="D3" s="7"/>
      <c r="E3" s="7"/>
      <c r="F3" s="7"/>
      <c r="G3" s="2"/>
      <c r="H3" s="2"/>
      <c r="I3" s="2"/>
      <c r="J3" s="9"/>
    </row>
    <row r="4" spans="2:10" x14ac:dyDescent="0.6">
      <c r="B4" s="11" t="s">
        <v>18</v>
      </c>
      <c r="C4" s="89" t="s">
        <v>96</v>
      </c>
      <c r="D4" s="89"/>
      <c r="E4" s="28"/>
      <c r="F4" s="28"/>
    </row>
    <row r="5" spans="2:10" x14ac:dyDescent="0.6">
      <c r="B5" s="11" t="s">
        <v>19</v>
      </c>
      <c r="C5" s="90">
        <v>43453</v>
      </c>
      <c r="D5" s="89"/>
      <c r="E5" s="28"/>
      <c r="F5" s="28"/>
    </row>
    <row r="6" spans="2:10" x14ac:dyDescent="0.6">
      <c r="B6" s="11" t="s">
        <v>20</v>
      </c>
      <c r="C6" s="89" t="s">
        <v>97</v>
      </c>
      <c r="D6" s="89"/>
      <c r="E6" s="28"/>
      <c r="F6" s="28"/>
    </row>
    <row r="7" spans="2:10" x14ac:dyDescent="0.6">
      <c r="B7" s="18"/>
      <c r="C7" s="29"/>
      <c r="D7" s="23"/>
      <c r="E7" s="23"/>
      <c r="F7" s="23"/>
    </row>
    <row r="8" spans="2:10" x14ac:dyDescent="0.6">
      <c r="B8" s="4" t="s">
        <v>104</v>
      </c>
      <c r="C8" s="29"/>
      <c r="D8" s="23"/>
      <c r="E8" s="23"/>
      <c r="F8" s="23"/>
    </row>
    <row r="9" spans="2:10" x14ac:dyDescent="0.6">
      <c r="B9" s="80" t="s">
        <v>101</v>
      </c>
      <c r="C9" s="91" t="s">
        <v>79</v>
      </c>
      <c r="D9" s="92"/>
      <c r="E9" s="79"/>
      <c r="F9" s="18"/>
      <c r="G9" s="18"/>
    </row>
    <row r="10" spans="2:10" x14ac:dyDescent="0.6">
      <c r="B10" s="24"/>
      <c r="C10" s="29"/>
      <c r="D10" s="29"/>
      <c r="E10" s="18"/>
      <c r="F10" s="18"/>
      <c r="G10" s="18"/>
    </row>
    <row r="11" spans="2:10" x14ac:dyDescent="0.6">
      <c r="B11" s="4" t="s">
        <v>65</v>
      </c>
      <c r="C11" s="81"/>
      <c r="D11" s="81"/>
    </row>
    <row r="12" spans="2:10" x14ac:dyDescent="0.6">
      <c r="B12" s="11" t="s">
        <v>34</v>
      </c>
      <c r="C12" s="93" t="s">
        <v>57</v>
      </c>
      <c r="D12" s="94"/>
      <c r="E12" s="23"/>
      <c r="F12" s="23"/>
    </row>
    <row r="13" spans="2:10" x14ac:dyDescent="0.6">
      <c r="B13" s="11" t="s">
        <v>35</v>
      </c>
      <c r="C13" s="22" t="s">
        <v>90</v>
      </c>
      <c r="D13" s="16"/>
      <c r="E13" s="23"/>
      <c r="F13" s="23"/>
    </row>
    <row r="14" spans="2:10" x14ac:dyDescent="0.6">
      <c r="B14" s="12" t="s">
        <v>33</v>
      </c>
      <c r="C14" s="89" t="s">
        <v>59</v>
      </c>
      <c r="D14" s="89"/>
      <c r="E14" s="29"/>
      <c r="F14" s="29"/>
    </row>
    <row r="15" spans="2:10" x14ac:dyDescent="0.6">
      <c r="B15" s="18"/>
      <c r="C15" s="18"/>
      <c r="D15" s="23"/>
      <c r="E15" s="23"/>
      <c r="F15" s="23"/>
    </row>
    <row r="16" spans="2:10" x14ac:dyDescent="0.6">
      <c r="B16" s="4" t="s">
        <v>38</v>
      </c>
    </row>
    <row r="17" spans="2:10" x14ac:dyDescent="0.6">
      <c r="B17" s="101" t="s">
        <v>17</v>
      </c>
      <c r="C17" s="98" t="s">
        <v>43</v>
      </c>
      <c r="D17" s="19" t="s">
        <v>39</v>
      </c>
      <c r="E17" s="19"/>
      <c r="F17" s="19"/>
      <c r="G17" s="20"/>
      <c r="H17" s="20"/>
      <c r="I17" s="20"/>
      <c r="J17" s="21"/>
    </row>
    <row r="18" spans="2:10" s="15" customFormat="1" ht="76.900000000000006" x14ac:dyDescent="0.45">
      <c r="B18" s="103"/>
      <c r="C18" s="100"/>
      <c r="D18" s="38" t="s">
        <v>105</v>
      </c>
      <c r="E18" s="38" t="s">
        <v>106</v>
      </c>
      <c r="F18" s="38" t="s">
        <v>107</v>
      </c>
      <c r="G18" s="38" t="s">
        <v>51</v>
      </c>
      <c r="H18" s="38" t="s">
        <v>52</v>
      </c>
      <c r="I18" s="38" t="s">
        <v>44</v>
      </c>
      <c r="J18" s="12" t="s">
        <v>41</v>
      </c>
    </row>
    <row r="19" spans="2:10" s="15" customFormat="1" hidden="1" x14ac:dyDescent="0.45">
      <c r="B19" s="12" t="s">
        <v>0</v>
      </c>
      <c r="C19" s="25"/>
      <c r="D19" s="25"/>
      <c r="E19" s="25"/>
      <c r="F19" s="25"/>
      <c r="G19" s="25"/>
      <c r="H19" s="25"/>
      <c r="I19" s="26">
        <f t="shared" ref="I19:I35" si="0">IFERROR(C19-SUM(D19:H19),"")</f>
        <v>0</v>
      </c>
      <c r="J19" s="12" t="s">
        <v>42</v>
      </c>
    </row>
    <row r="20" spans="2:10" hidden="1" x14ac:dyDescent="0.6">
      <c r="B20" s="12" t="s">
        <v>1</v>
      </c>
      <c r="C20" s="25"/>
      <c r="D20" s="25"/>
      <c r="E20" s="25"/>
      <c r="F20" s="25"/>
      <c r="G20" s="25"/>
      <c r="H20" s="25"/>
      <c r="I20" s="27">
        <f t="shared" si="0"/>
        <v>0</v>
      </c>
      <c r="J20" s="8"/>
    </row>
    <row r="21" spans="2:10" hidden="1" x14ac:dyDescent="0.6">
      <c r="B21" s="12" t="s">
        <v>2</v>
      </c>
      <c r="C21" s="25"/>
      <c r="D21" s="25"/>
      <c r="E21" s="25"/>
      <c r="F21" s="25"/>
      <c r="G21" s="25"/>
      <c r="H21" s="25"/>
      <c r="I21" s="27">
        <f t="shared" si="0"/>
        <v>0</v>
      </c>
      <c r="J21" s="8"/>
    </row>
    <row r="22" spans="2:10" hidden="1" x14ac:dyDescent="0.6">
      <c r="B22" s="12" t="s">
        <v>3</v>
      </c>
      <c r="C22" s="25"/>
      <c r="D22" s="25"/>
      <c r="E22" s="25"/>
      <c r="F22" s="25"/>
      <c r="G22" s="25"/>
      <c r="H22" s="25"/>
      <c r="I22" s="27">
        <f t="shared" si="0"/>
        <v>0</v>
      </c>
      <c r="J22" s="8"/>
    </row>
    <row r="23" spans="2:10" ht="64.5" hidden="1" customHeight="1" x14ac:dyDescent="0.6">
      <c r="B23" s="12" t="s">
        <v>4</v>
      </c>
      <c r="C23" s="25"/>
      <c r="D23" s="25"/>
      <c r="E23" s="25"/>
      <c r="F23" s="25"/>
      <c r="G23" s="25"/>
      <c r="H23" s="25"/>
      <c r="I23" s="27">
        <f t="shared" ref="I23" si="1">IFERROR(C23-SUM(D23:H23),"")</f>
        <v>0</v>
      </c>
      <c r="J23" s="8"/>
    </row>
    <row r="24" spans="2:10" hidden="1" x14ac:dyDescent="0.6">
      <c r="B24" s="12" t="s">
        <v>5</v>
      </c>
      <c r="C24" s="25"/>
      <c r="D24" s="25"/>
      <c r="E24" s="25"/>
      <c r="F24" s="25"/>
      <c r="G24" s="25"/>
      <c r="H24" s="25"/>
      <c r="I24" s="27">
        <f t="shared" si="0"/>
        <v>0</v>
      </c>
      <c r="J24" s="36"/>
    </row>
    <row r="25" spans="2:10" hidden="1" x14ac:dyDescent="0.6">
      <c r="B25" s="12" t="s">
        <v>6</v>
      </c>
      <c r="C25" s="25"/>
      <c r="D25" s="25"/>
      <c r="E25" s="25"/>
      <c r="F25" s="25"/>
      <c r="G25" s="25"/>
      <c r="H25" s="25"/>
      <c r="I25" s="27">
        <f t="shared" si="0"/>
        <v>0</v>
      </c>
      <c r="J25" s="36"/>
    </row>
    <row r="26" spans="2:10" hidden="1" x14ac:dyDescent="0.6">
      <c r="B26" s="12" t="s">
        <v>7</v>
      </c>
      <c r="C26" s="25"/>
      <c r="D26" s="25"/>
      <c r="E26" s="25"/>
      <c r="F26" s="25"/>
      <c r="G26" s="25"/>
      <c r="H26" s="25"/>
      <c r="I26" s="27">
        <f t="shared" si="0"/>
        <v>0</v>
      </c>
      <c r="J26" s="36"/>
    </row>
    <row r="27" spans="2:10" hidden="1" x14ac:dyDescent="0.6">
      <c r="B27" s="12" t="s">
        <v>8</v>
      </c>
      <c r="C27" s="25"/>
      <c r="D27" s="25"/>
      <c r="E27" s="25"/>
      <c r="F27" s="25"/>
      <c r="G27" s="25"/>
      <c r="H27" s="25"/>
      <c r="I27" s="27">
        <f t="shared" si="0"/>
        <v>0</v>
      </c>
      <c r="J27" s="36"/>
    </row>
    <row r="28" spans="2:10" ht="138.4" x14ac:dyDescent="0.6">
      <c r="B28" s="12" t="s">
        <v>9</v>
      </c>
      <c r="C28" s="83">
        <f>INDEX(Data!$M$8:$M$18,MATCH($B28,Data!$G$8:$G$18,0))</f>
        <v>5.6849999999999996</v>
      </c>
      <c r="D28" s="83">
        <f>C28</f>
        <v>5.6849999999999996</v>
      </c>
      <c r="E28" s="25" t="s">
        <v>69</v>
      </c>
      <c r="F28" s="25" t="s">
        <v>54</v>
      </c>
      <c r="G28" s="25">
        <v>0</v>
      </c>
      <c r="H28" s="25">
        <v>0</v>
      </c>
      <c r="I28" s="26">
        <f t="shared" si="0"/>
        <v>0</v>
      </c>
      <c r="J28" s="36" t="s">
        <v>114</v>
      </c>
    </row>
    <row r="29" spans="2:10" hidden="1" x14ac:dyDescent="0.6">
      <c r="B29" s="12" t="s">
        <v>10</v>
      </c>
      <c r="C29" s="83"/>
      <c r="D29" s="83"/>
      <c r="E29" s="25"/>
      <c r="F29" s="25"/>
      <c r="G29" s="25"/>
      <c r="H29" s="25"/>
      <c r="I29" s="27">
        <f t="shared" si="0"/>
        <v>0</v>
      </c>
      <c r="J29" s="36"/>
    </row>
    <row r="30" spans="2:10" hidden="1" x14ac:dyDescent="0.6">
      <c r="B30" s="12" t="s">
        <v>11</v>
      </c>
      <c r="C30" s="83"/>
      <c r="D30" s="83"/>
      <c r="E30" s="25"/>
      <c r="F30" s="25"/>
      <c r="G30" s="25"/>
      <c r="H30" s="25"/>
      <c r="I30" s="27">
        <f t="shared" si="0"/>
        <v>0</v>
      </c>
      <c r="J30" s="36"/>
    </row>
    <row r="31" spans="2:10" hidden="1" x14ac:dyDescent="0.6">
      <c r="B31" s="12" t="s">
        <v>12</v>
      </c>
      <c r="C31" s="83"/>
      <c r="D31" s="83"/>
      <c r="E31" s="25"/>
      <c r="F31" s="25"/>
      <c r="G31" s="25"/>
      <c r="H31" s="25"/>
      <c r="I31" s="27">
        <f t="shared" si="0"/>
        <v>0</v>
      </c>
      <c r="J31" s="36"/>
    </row>
    <row r="32" spans="2:10" hidden="1" x14ac:dyDescent="0.6">
      <c r="B32" s="12" t="s">
        <v>13</v>
      </c>
      <c r="C32" s="83"/>
      <c r="D32" s="83"/>
      <c r="E32" s="25"/>
      <c r="F32" s="25"/>
      <c r="G32" s="25"/>
      <c r="H32" s="25"/>
      <c r="I32" s="27">
        <f t="shared" si="0"/>
        <v>0</v>
      </c>
      <c r="J32" s="36"/>
    </row>
    <row r="33" spans="2:10" hidden="1" x14ac:dyDescent="0.6">
      <c r="B33" s="12" t="s">
        <v>14</v>
      </c>
      <c r="C33" s="83"/>
      <c r="D33" s="83"/>
      <c r="E33" s="25"/>
      <c r="F33" s="25"/>
      <c r="G33" s="25"/>
      <c r="H33" s="25"/>
      <c r="I33" s="27">
        <f t="shared" si="0"/>
        <v>0</v>
      </c>
      <c r="J33" s="36"/>
    </row>
    <row r="34" spans="2:10" hidden="1" x14ac:dyDescent="0.6">
      <c r="B34" s="12" t="s">
        <v>15</v>
      </c>
      <c r="C34" s="83"/>
      <c r="D34" s="83"/>
      <c r="E34" s="25"/>
      <c r="F34" s="25"/>
      <c r="G34" s="25"/>
      <c r="H34" s="25"/>
      <c r="I34" s="27">
        <f t="shared" si="0"/>
        <v>0</v>
      </c>
      <c r="J34" s="8"/>
    </row>
    <row r="35" spans="2:10" hidden="1" x14ac:dyDescent="0.6">
      <c r="B35" s="12" t="s">
        <v>16</v>
      </c>
      <c r="C35" s="83"/>
      <c r="D35" s="83"/>
      <c r="E35" s="25"/>
      <c r="F35" s="25"/>
      <c r="G35" s="25"/>
      <c r="H35" s="25"/>
      <c r="I35" s="27">
        <f t="shared" si="0"/>
        <v>0</v>
      </c>
      <c r="J35" s="8"/>
    </row>
    <row r="36" spans="2:10" ht="60.95" customHeight="1" x14ac:dyDescent="0.6">
      <c r="B36" s="101" t="s">
        <v>45</v>
      </c>
      <c r="C36" s="104">
        <f>Data!M13</f>
        <v>107.84399999999998</v>
      </c>
      <c r="D36" s="83">
        <v>16.016999999999999</v>
      </c>
      <c r="E36" s="25" t="s">
        <v>70</v>
      </c>
      <c r="F36" s="25" t="s">
        <v>53</v>
      </c>
      <c r="G36" s="25">
        <v>0</v>
      </c>
      <c r="H36" s="25">
        <v>0</v>
      </c>
      <c r="I36" s="95">
        <f>IFERROR(C36-SUM(D36:H39),"")</f>
        <v>18.127999999999986</v>
      </c>
      <c r="J36" s="98" t="s">
        <v>115</v>
      </c>
    </row>
    <row r="37" spans="2:10" ht="57.95" customHeight="1" x14ac:dyDescent="0.6">
      <c r="B37" s="102"/>
      <c r="C37" s="104"/>
      <c r="D37" s="83">
        <v>18.408000000000001</v>
      </c>
      <c r="E37" s="25" t="s">
        <v>77</v>
      </c>
      <c r="F37" s="25" t="s">
        <v>54</v>
      </c>
      <c r="G37" s="25">
        <v>0</v>
      </c>
      <c r="H37" s="25">
        <v>0</v>
      </c>
      <c r="I37" s="96"/>
      <c r="J37" s="99"/>
    </row>
    <row r="38" spans="2:10" ht="60" customHeight="1" x14ac:dyDescent="0.6">
      <c r="B38" s="102"/>
      <c r="C38" s="104"/>
      <c r="D38" s="83">
        <v>34.326999999999998</v>
      </c>
      <c r="E38" s="25" t="s">
        <v>102</v>
      </c>
      <c r="F38" s="25" t="s">
        <v>55</v>
      </c>
      <c r="G38" s="25">
        <v>0</v>
      </c>
      <c r="H38" s="25">
        <v>0</v>
      </c>
      <c r="I38" s="96"/>
      <c r="J38" s="99"/>
    </row>
    <row r="39" spans="2:10" ht="56.65" customHeight="1" x14ac:dyDescent="0.6">
      <c r="B39" s="103"/>
      <c r="C39" s="104"/>
      <c r="D39" s="83">
        <v>20.963999999999999</v>
      </c>
      <c r="E39" s="25" t="s">
        <v>78</v>
      </c>
      <c r="F39" s="25" t="s">
        <v>56</v>
      </c>
      <c r="G39" s="25">
        <v>0</v>
      </c>
      <c r="H39" s="25">
        <v>0</v>
      </c>
      <c r="I39" s="97"/>
      <c r="J39" s="100"/>
    </row>
    <row r="40" spans="2:10" x14ac:dyDescent="0.6">
      <c r="B40" s="17"/>
      <c r="C40" s="17"/>
      <c r="D40" s="17"/>
      <c r="E40" s="17"/>
      <c r="F40" s="17"/>
    </row>
    <row r="41" spans="2:10" x14ac:dyDescent="0.6">
      <c r="B41" s="17"/>
      <c r="C41" s="17"/>
      <c r="D41" s="17"/>
      <c r="E41" s="17"/>
      <c r="F41" s="17"/>
    </row>
    <row r="42" spans="2:10" x14ac:dyDescent="0.6">
      <c r="B42" s="17"/>
      <c r="C42" s="17"/>
      <c r="D42" s="17"/>
      <c r="E42" s="17"/>
      <c r="F42" s="17"/>
      <c r="G42"/>
      <c r="H42"/>
      <c r="I42"/>
      <c r="J42"/>
    </row>
    <row r="43" spans="2:10" x14ac:dyDescent="0.6">
      <c r="B43" s="17"/>
      <c r="C43" s="17"/>
      <c r="D43" s="17"/>
      <c r="E43" s="17"/>
      <c r="F43" s="17"/>
    </row>
    <row r="44" spans="2:10" x14ac:dyDescent="0.6">
      <c r="B44" s="17"/>
      <c r="C44" s="17"/>
      <c r="D44" s="17"/>
      <c r="E44" s="17"/>
      <c r="F44" s="17"/>
    </row>
    <row r="45" spans="2:10" x14ac:dyDescent="0.6">
      <c r="B45" s="17"/>
      <c r="C45" s="17"/>
      <c r="D45" s="17"/>
      <c r="E45" s="17"/>
      <c r="F45" s="17"/>
    </row>
  </sheetData>
  <mergeCells count="12">
    <mergeCell ref="I36:I39"/>
    <mergeCell ref="J36:J39"/>
    <mergeCell ref="B36:B39"/>
    <mergeCell ref="C36:C39"/>
    <mergeCell ref="C17:C18"/>
    <mergeCell ref="B17:B18"/>
    <mergeCell ref="C14:D14"/>
    <mergeCell ref="C4:D4"/>
    <mergeCell ref="C5:D5"/>
    <mergeCell ref="C6:D6"/>
    <mergeCell ref="C9:D9"/>
    <mergeCell ref="C12:D12"/>
  </mergeCells>
  <dataValidations count="2">
    <dataValidation type="list" allowBlank="1" showInputMessage="1" showErrorMessage="1" sqref="C14">
      <formula1>"Wholesale water, Wholesale wastewater"</formula1>
    </dataValidation>
    <dataValidation type="list" allowBlank="1" showInputMessage="1" showErrorMessage="1" sqref="C40:C45">
      <formula1>"Pass,Marginal pass, Partial pass, Fail, ,Not assessed, N/A"</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sheetPr>
  <dimension ref="B1:N47"/>
  <sheetViews>
    <sheetView showGridLines="0" zoomScale="112" zoomScaleNormal="112" workbookViewId="0"/>
  </sheetViews>
  <sheetFormatPr defaultColWidth="8.73046875" defaultRowHeight="15.4" x14ac:dyDescent="0.6"/>
  <cols>
    <col min="1" max="1" width="2.265625" style="2" customWidth="1"/>
    <col min="2" max="2" width="37.73046875" style="2" customWidth="1"/>
    <col min="3" max="3" width="20.73046875" style="2" customWidth="1"/>
    <col min="4" max="4" width="68.265625" style="2" customWidth="1"/>
    <col min="5" max="5" width="8.59765625" style="2" customWidth="1"/>
    <col min="6" max="6" width="26.59765625" style="2" customWidth="1"/>
    <col min="7" max="14" width="8.59765625" style="2" customWidth="1"/>
    <col min="15" max="16384" width="8.73046875" style="2"/>
  </cols>
  <sheetData>
    <row r="1" spans="2:9" s="3" customFormat="1" ht="21" x14ac:dyDescent="0.6">
      <c r="B1" s="5" t="s">
        <v>100</v>
      </c>
      <c r="C1" s="1"/>
      <c r="D1" s="1"/>
      <c r="E1" s="1"/>
      <c r="F1" s="1"/>
      <c r="G1" s="2"/>
      <c r="H1" s="9"/>
      <c r="I1" s="10"/>
    </row>
    <row r="2" spans="2:9" s="3" customFormat="1" ht="21" x14ac:dyDescent="0.6">
      <c r="B2" s="4"/>
      <c r="C2" s="7"/>
      <c r="D2" s="7"/>
      <c r="E2" s="2"/>
      <c r="F2" s="2"/>
      <c r="G2" s="2"/>
      <c r="H2" s="9"/>
      <c r="I2" s="10"/>
    </row>
    <row r="3" spans="2:9" s="3" customFormat="1" ht="21" x14ac:dyDescent="0.6">
      <c r="B3" s="4" t="s">
        <v>40</v>
      </c>
      <c r="C3" s="7"/>
      <c r="D3" s="7"/>
      <c r="E3" s="2"/>
      <c r="F3" s="2"/>
      <c r="G3" s="2"/>
      <c r="H3" s="9"/>
      <c r="I3" s="10"/>
    </row>
    <row r="4" spans="2:9" x14ac:dyDescent="0.6">
      <c r="B4" s="11" t="s">
        <v>103</v>
      </c>
      <c r="C4" s="77" t="s">
        <v>93</v>
      </c>
      <c r="D4" s="78"/>
    </row>
    <row r="5" spans="2:9" x14ac:dyDescent="0.6">
      <c r="B5" s="11" t="s">
        <v>20</v>
      </c>
      <c r="C5" s="77" t="s">
        <v>94</v>
      </c>
      <c r="D5" s="78"/>
    </row>
    <row r="6" spans="2:9" x14ac:dyDescent="0.6">
      <c r="B6" s="76" t="s">
        <v>17</v>
      </c>
      <c r="C6" s="16" t="s">
        <v>45</v>
      </c>
      <c r="D6" s="13"/>
    </row>
    <row r="7" spans="2:9" x14ac:dyDescent="0.6">
      <c r="B7" s="76" t="s">
        <v>21</v>
      </c>
      <c r="C7" s="16" t="s">
        <v>59</v>
      </c>
      <c r="D7" s="13"/>
    </row>
    <row r="8" spans="2:9" x14ac:dyDescent="0.6">
      <c r="B8" s="76" t="s">
        <v>49</v>
      </c>
      <c r="C8" s="82">
        <f>Allowance!H18</f>
        <v>18.127999999999972</v>
      </c>
    </row>
    <row r="9" spans="2:9" x14ac:dyDescent="0.6">
      <c r="B9" s="8" t="s">
        <v>37</v>
      </c>
      <c r="C9" s="82">
        <v>0</v>
      </c>
    </row>
    <row r="11" spans="2:9" x14ac:dyDescent="0.6">
      <c r="B11" s="4" t="s">
        <v>22</v>
      </c>
    </row>
    <row r="12" spans="2:9" x14ac:dyDescent="0.6">
      <c r="B12" s="14" t="s">
        <v>23</v>
      </c>
      <c r="F12" s="4" t="s">
        <v>24</v>
      </c>
    </row>
    <row r="13" spans="2:9" ht="107.65" x14ac:dyDescent="0.6">
      <c r="B13" s="12" t="s">
        <v>25</v>
      </c>
      <c r="C13" s="12" t="s">
        <v>36</v>
      </c>
      <c r="D13" s="37" t="s">
        <v>109</v>
      </c>
      <c r="F13" s="38" t="s">
        <v>108</v>
      </c>
    </row>
    <row r="14" spans="2:9" ht="46.15" x14ac:dyDescent="0.6">
      <c r="B14" s="12" t="s">
        <v>26</v>
      </c>
      <c r="C14" s="12" t="s">
        <v>36</v>
      </c>
      <c r="D14" s="37" t="s">
        <v>110</v>
      </c>
      <c r="F14" s="38"/>
    </row>
    <row r="15" spans="2:9" ht="107.65" x14ac:dyDescent="0.6">
      <c r="B15" s="12" t="s">
        <v>27</v>
      </c>
      <c r="C15" s="12" t="s">
        <v>48</v>
      </c>
      <c r="D15" s="38" t="s">
        <v>95</v>
      </c>
      <c r="F15" s="38" t="s">
        <v>81</v>
      </c>
    </row>
    <row r="16" spans="2:9" ht="215.25" x14ac:dyDescent="0.6">
      <c r="B16" s="12" t="s">
        <v>28</v>
      </c>
      <c r="C16" s="12" t="s">
        <v>47</v>
      </c>
      <c r="D16" s="38" t="s">
        <v>98</v>
      </c>
      <c r="F16" s="38" t="s">
        <v>61</v>
      </c>
    </row>
    <row r="17" spans="2:6" ht="215.25" x14ac:dyDescent="0.6">
      <c r="B17" s="12" t="s">
        <v>29</v>
      </c>
      <c r="C17" s="12" t="s">
        <v>47</v>
      </c>
      <c r="D17" s="38" t="s">
        <v>113</v>
      </c>
      <c r="F17" s="38" t="s">
        <v>61</v>
      </c>
    </row>
    <row r="18" spans="2:6" ht="108.75" customHeight="1" x14ac:dyDescent="0.6">
      <c r="B18" s="12" t="s">
        <v>30</v>
      </c>
      <c r="C18" s="12" t="s">
        <v>36</v>
      </c>
      <c r="D18" s="38" t="s">
        <v>82</v>
      </c>
      <c r="F18" s="38" t="s">
        <v>61</v>
      </c>
    </row>
    <row r="19" spans="2:6" x14ac:dyDescent="0.6">
      <c r="B19" s="12" t="s">
        <v>31</v>
      </c>
      <c r="C19" s="12" t="s">
        <v>80</v>
      </c>
      <c r="D19" s="38"/>
      <c r="F19" s="38"/>
    </row>
    <row r="20" spans="2:6" x14ac:dyDescent="0.6">
      <c r="B20" s="12" t="s">
        <v>32</v>
      </c>
      <c r="C20" s="12" t="s">
        <v>80</v>
      </c>
      <c r="D20" s="38"/>
      <c r="F20" s="38"/>
    </row>
    <row r="21" spans="2:6" x14ac:dyDescent="0.6">
      <c r="B21" s="17"/>
      <c r="C21" s="17"/>
      <c r="D21" s="17"/>
      <c r="F21" s="17"/>
    </row>
    <row r="22" spans="2:6" x14ac:dyDescent="0.6">
      <c r="B22" s="14"/>
      <c r="C22" s="17"/>
      <c r="D22" s="17"/>
      <c r="F22" s="17"/>
    </row>
    <row r="23" spans="2:6" x14ac:dyDescent="0.6">
      <c r="B23" s="17"/>
      <c r="C23" s="17"/>
      <c r="D23" s="17"/>
      <c r="F23" s="17"/>
    </row>
    <row r="24" spans="2:6" x14ac:dyDescent="0.6">
      <c r="B24" s="17"/>
      <c r="C24" s="17"/>
      <c r="D24" s="17"/>
      <c r="F24" s="17"/>
    </row>
    <row r="25" spans="2:6" x14ac:dyDescent="0.6">
      <c r="B25" s="17"/>
      <c r="C25" s="17"/>
      <c r="D25" s="17"/>
      <c r="E25"/>
      <c r="F25" s="17"/>
    </row>
    <row r="26" spans="2:6" x14ac:dyDescent="0.6">
      <c r="B26" s="17"/>
      <c r="C26" s="17"/>
      <c r="D26" s="17"/>
      <c r="F26" s="17"/>
    </row>
    <row r="27" spans="2:6" x14ac:dyDescent="0.6">
      <c r="B27" s="17"/>
      <c r="C27" s="17"/>
      <c r="D27" s="17"/>
      <c r="F27" s="17"/>
    </row>
    <row r="28" spans="2:6" x14ac:dyDescent="0.6">
      <c r="B28" s="17"/>
      <c r="C28" s="17"/>
      <c r="D28" s="17"/>
      <c r="F28" s="17"/>
    </row>
    <row r="39" spans="2:14" x14ac:dyDescent="0.6">
      <c r="B39" s="4"/>
    </row>
    <row r="47" spans="2:14" x14ac:dyDescent="0.6">
      <c r="N47" s="9"/>
    </row>
  </sheetData>
  <dataValidations count="4">
    <dataValidation type="list" allowBlank="1" showInputMessage="1" showErrorMessage="1" sqref="C13:C20">
      <formula1>"Pass, Partial pass, Fail, ,Not assessed, N/A"</formula1>
    </dataValidation>
    <dataValidation type="list" allowBlank="1" showInputMessage="1" showErrorMessage="1" sqref="C7">
      <formula1>"Wholesale water, Wholesale wastewater"</formula1>
    </dataValidation>
    <dataValidation type="list" allowBlank="1" showInputMessage="1" showErrorMessage="1" sqref="C21:C28">
      <formula1>"Pass,Marginal pass, Partial pass, Fail, ,Not assessed, N/A"</formula1>
    </dataValidation>
    <dataValidation type="list" allowBlank="1" showInputMessage="1" showErrorMessage="1" sqref="C6">
      <formula1>"ANH,NES,NWT,SRN,SVE,SWB,TMS,WSH,WSX,YKY,AFW,BRL,HDD,PRT,SES,SEW,SSC"</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Q32"/>
  <sheetViews>
    <sheetView showGridLines="0" zoomScale="112" zoomScaleNormal="112" workbookViewId="0"/>
  </sheetViews>
  <sheetFormatPr defaultColWidth="9.265625" defaultRowHeight="12.75" x14ac:dyDescent="0.35"/>
  <cols>
    <col min="1" max="1" width="2.59765625" style="41" customWidth="1"/>
    <col min="2" max="2" width="6.3984375" style="41" customWidth="1"/>
    <col min="3" max="3" width="22.86328125" style="41" customWidth="1"/>
    <col min="4" max="4" width="21.265625" style="41" customWidth="1"/>
    <col min="5" max="6" width="19.265625" style="41" customWidth="1"/>
    <col min="7" max="8" width="12.73046875" style="41" customWidth="1"/>
    <col min="9" max="9" width="17.73046875" style="41" bestFit="1" customWidth="1"/>
    <col min="10" max="10" width="11.59765625" style="41" bestFit="1" customWidth="1"/>
    <col min="11" max="11" width="11.59765625" style="41" customWidth="1"/>
    <col min="12" max="12" width="11.265625" style="41" bestFit="1" customWidth="1"/>
    <col min="13" max="13" width="12.73046875" style="41" customWidth="1"/>
    <col min="14" max="14" width="9.265625" style="41"/>
    <col min="15" max="15" width="31.3984375" style="41" bestFit="1" customWidth="1"/>
    <col min="16" max="16384" width="9.265625" style="41"/>
  </cols>
  <sheetData>
    <row r="1" spans="2:17" ht="18" x14ac:dyDescent="0.55000000000000004">
      <c r="B1" s="39" t="s">
        <v>62</v>
      </c>
      <c r="C1" s="39"/>
      <c r="D1" s="39"/>
      <c r="E1" s="39"/>
      <c r="F1" s="39"/>
      <c r="G1" s="39"/>
      <c r="H1" s="39"/>
      <c r="I1" s="39"/>
      <c r="J1" s="39"/>
      <c r="K1" s="39"/>
      <c r="L1" s="39"/>
    </row>
    <row r="3" spans="2:17" ht="13.15" x14ac:dyDescent="0.4">
      <c r="B3" s="6"/>
      <c r="C3" s="45" t="s">
        <v>103</v>
      </c>
      <c r="D3" s="46" t="s">
        <v>93</v>
      </c>
      <c r="E3" s="47"/>
      <c r="F3" s="47"/>
      <c r="G3" s="47"/>
      <c r="H3" s="47"/>
      <c r="I3" s="47"/>
      <c r="J3" s="6"/>
      <c r="K3" s="6"/>
      <c r="L3" s="6"/>
      <c r="M3" s="6"/>
      <c r="N3" s="6"/>
      <c r="O3" s="6"/>
      <c r="P3" s="6"/>
      <c r="Q3" s="6"/>
    </row>
    <row r="4" spans="2:17" ht="13.15" x14ac:dyDescent="0.4">
      <c r="B4" s="6"/>
      <c r="C4" s="45" t="s">
        <v>63</v>
      </c>
      <c r="D4" s="46" t="s">
        <v>111</v>
      </c>
      <c r="E4" s="47"/>
      <c r="F4" s="47"/>
      <c r="G4" s="47"/>
      <c r="H4" s="47"/>
      <c r="I4" s="47"/>
      <c r="J4" s="6"/>
      <c r="K4" s="6"/>
      <c r="L4" s="6"/>
      <c r="M4" s="6"/>
      <c r="N4" s="6"/>
      <c r="O4" s="6"/>
      <c r="P4" s="6"/>
      <c r="Q4" s="6"/>
    </row>
    <row r="5" spans="2:17" ht="13.15" x14ac:dyDescent="0.4">
      <c r="B5" s="6"/>
      <c r="C5" s="45" t="s">
        <v>64</v>
      </c>
      <c r="D5" s="48" t="s">
        <v>57</v>
      </c>
      <c r="E5" s="49"/>
      <c r="F5" s="49"/>
      <c r="G5" s="49"/>
      <c r="H5" s="49"/>
      <c r="I5" s="50"/>
      <c r="J5" s="51"/>
      <c r="K5" s="51"/>
      <c r="L5" s="6"/>
      <c r="M5" s="6"/>
      <c r="N5" s="6"/>
      <c r="O5" s="6"/>
      <c r="P5" s="6"/>
      <c r="Q5" s="6"/>
    </row>
    <row r="6" spans="2:17" ht="13.15" x14ac:dyDescent="0.4">
      <c r="B6" s="6"/>
      <c r="C6" s="45" t="s">
        <v>65</v>
      </c>
      <c r="D6" s="48" t="s">
        <v>112</v>
      </c>
      <c r="E6" s="49"/>
      <c r="F6" s="49"/>
      <c r="G6" s="49"/>
      <c r="H6" s="49"/>
      <c r="I6" s="52"/>
      <c r="J6" s="6"/>
      <c r="K6" s="6"/>
      <c r="L6" s="6"/>
      <c r="M6" s="6"/>
      <c r="N6" s="6"/>
      <c r="O6" s="6"/>
      <c r="P6" s="6"/>
      <c r="Q6" s="6"/>
    </row>
    <row r="7" spans="2:17" ht="13.15" x14ac:dyDescent="0.4">
      <c r="B7" s="6"/>
      <c r="C7" s="53" t="s">
        <v>21</v>
      </c>
      <c r="D7" s="54" t="s">
        <v>59</v>
      </c>
      <c r="E7" s="47"/>
      <c r="F7" s="47"/>
      <c r="G7" s="47"/>
      <c r="H7" s="47"/>
      <c r="I7" s="47"/>
      <c r="J7" s="6"/>
      <c r="K7" s="6"/>
      <c r="L7" s="6"/>
      <c r="M7" s="6"/>
      <c r="N7" s="6"/>
      <c r="O7" s="6"/>
      <c r="P7" s="6"/>
      <c r="Q7" s="6"/>
    </row>
    <row r="8" spans="2:17" ht="13.15" x14ac:dyDescent="0.4">
      <c r="B8" s="6"/>
      <c r="C8" s="6"/>
      <c r="D8" s="6"/>
      <c r="E8" s="6"/>
      <c r="F8" s="6"/>
      <c r="G8" s="6"/>
      <c r="H8" s="6"/>
      <c r="I8" s="6"/>
      <c r="J8" s="6"/>
      <c r="K8" s="6"/>
      <c r="L8" s="6"/>
      <c r="M8" s="6"/>
      <c r="N8" s="6"/>
      <c r="O8" s="6"/>
      <c r="P8" s="6"/>
      <c r="Q8" s="6"/>
    </row>
    <row r="9" spans="2:17" ht="13.15" x14ac:dyDescent="0.4">
      <c r="B9" s="6"/>
      <c r="C9" s="6"/>
      <c r="D9" s="6"/>
      <c r="E9" s="6"/>
      <c r="F9" s="6"/>
      <c r="G9" s="6"/>
      <c r="H9" s="6"/>
      <c r="I9" s="6"/>
      <c r="J9" s="6"/>
      <c r="K9" s="6"/>
      <c r="L9" s="6"/>
      <c r="M9" s="6"/>
      <c r="N9" s="6"/>
      <c r="O9" s="6"/>
      <c r="P9" s="6"/>
      <c r="Q9" s="6"/>
    </row>
    <row r="10" spans="2:17" ht="12.75" customHeight="1" x14ac:dyDescent="0.4">
      <c r="B10" s="40" t="s">
        <v>66</v>
      </c>
      <c r="C10" s="6"/>
      <c r="D10" s="6"/>
      <c r="E10" s="6"/>
      <c r="F10" s="6"/>
      <c r="G10" s="6"/>
      <c r="H10" s="6"/>
      <c r="I10" s="6"/>
      <c r="J10" s="6"/>
      <c r="K10" s="6"/>
      <c r="L10" s="6"/>
      <c r="M10" s="6"/>
      <c r="N10" s="6"/>
      <c r="O10" s="6"/>
      <c r="P10" s="6"/>
      <c r="Q10" s="6"/>
    </row>
    <row r="11" spans="2:17" ht="12.75" customHeight="1" x14ac:dyDescent="0.4">
      <c r="B11" s="51"/>
      <c r="C11" s="51"/>
      <c r="D11" s="51"/>
      <c r="E11" s="51"/>
      <c r="F11" s="51"/>
      <c r="G11" s="51"/>
      <c r="H11" s="51"/>
      <c r="I11" s="51"/>
      <c r="J11" s="55"/>
      <c r="K11" s="51"/>
      <c r="L11" s="6"/>
      <c r="M11" s="6"/>
      <c r="N11" s="6"/>
      <c r="O11" s="6"/>
      <c r="P11" s="6"/>
      <c r="Q11" s="6"/>
    </row>
    <row r="12" spans="2:17" ht="39.4" x14ac:dyDescent="0.4">
      <c r="B12" s="6"/>
      <c r="C12" s="42" t="s">
        <v>17</v>
      </c>
      <c r="D12" s="42" t="s">
        <v>73</v>
      </c>
      <c r="E12" s="42" t="s">
        <v>71</v>
      </c>
      <c r="F12" s="42" t="s">
        <v>72</v>
      </c>
      <c r="G12" s="42" t="s">
        <v>83</v>
      </c>
      <c r="H12" s="42" t="s">
        <v>91</v>
      </c>
      <c r="I12" s="43" t="s">
        <v>92</v>
      </c>
      <c r="J12" s="44" t="s">
        <v>74</v>
      </c>
      <c r="K12" s="42" t="s">
        <v>75</v>
      </c>
      <c r="L12" s="42" t="s">
        <v>76</v>
      </c>
      <c r="M12" s="42" t="s">
        <v>67</v>
      </c>
      <c r="N12" s="6"/>
      <c r="O12" s="6"/>
      <c r="P12" s="6"/>
      <c r="Q12" s="6"/>
    </row>
    <row r="13" spans="2:17" ht="13.15" x14ac:dyDescent="0.4">
      <c r="B13" s="56">
        <v>1</v>
      </c>
      <c r="C13" s="57" t="s">
        <v>0</v>
      </c>
      <c r="D13" s="84">
        <f>INDEX(Data!$M$8:$M$18,MATCH($C13,Data!$G$8:$G$18,0))</f>
        <v>0</v>
      </c>
      <c r="E13" s="85">
        <v>0</v>
      </c>
      <c r="F13" s="85">
        <v>0</v>
      </c>
      <c r="G13" s="86">
        <f>F13-E13</f>
        <v>0</v>
      </c>
      <c r="H13" s="84">
        <f>D13+G13</f>
        <v>0</v>
      </c>
      <c r="I13" s="58"/>
      <c r="J13" s="59">
        <f t="shared" ref="J13:J22" si="0">IF(MIN(H13,I13)&gt;0,MIN(H13,I13),0)</f>
        <v>0</v>
      </c>
      <c r="K13" s="58">
        <v>0</v>
      </c>
      <c r="L13" s="58">
        <f>$J13*$K13</f>
        <v>0</v>
      </c>
      <c r="M13" s="58">
        <f>$J13*(1-$K13)</f>
        <v>0</v>
      </c>
      <c r="N13" s="6"/>
      <c r="O13" s="6"/>
      <c r="P13" s="6"/>
      <c r="Q13" s="6"/>
    </row>
    <row r="14" spans="2:17" ht="13.15" x14ac:dyDescent="0.4">
      <c r="B14" s="56">
        <v>2</v>
      </c>
      <c r="C14" s="57" t="s">
        <v>46</v>
      </c>
      <c r="D14" s="84">
        <f>INDEX(Data!$M$8:$M$18,MATCH($C14,Data!$G$8:$G$18,0))</f>
        <v>0</v>
      </c>
      <c r="E14" s="85">
        <v>0</v>
      </c>
      <c r="F14" s="85">
        <v>0</v>
      </c>
      <c r="G14" s="86">
        <f t="shared" ref="G14:G23" si="1">F14-E14</f>
        <v>0</v>
      </c>
      <c r="H14" s="84">
        <f t="shared" ref="H14" si="2">D14+G14</f>
        <v>0</v>
      </c>
      <c r="I14" s="58"/>
      <c r="J14" s="59">
        <f t="shared" si="0"/>
        <v>0</v>
      </c>
      <c r="K14" s="58">
        <v>0</v>
      </c>
      <c r="L14" s="58">
        <f t="shared" ref="L14:L23" si="3">$J14*$K14</f>
        <v>0</v>
      </c>
      <c r="M14" s="58">
        <f t="shared" ref="M14:M23" si="4">$J14*(1-$K14)</f>
        <v>0</v>
      </c>
      <c r="N14" s="6"/>
      <c r="O14" s="6"/>
      <c r="P14" s="6"/>
      <c r="Q14" s="6"/>
    </row>
    <row r="15" spans="2:17" ht="13.15" x14ac:dyDescent="0.4">
      <c r="B15" s="56">
        <v>3</v>
      </c>
      <c r="C15" s="57" t="s">
        <v>1</v>
      </c>
      <c r="D15" s="84">
        <f>INDEX(Data!$M$8:$M$18,MATCH($C15,Data!$G$8:$G$18,0))</f>
        <v>0</v>
      </c>
      <c r="E15" s="85">
        <v>0</v>
      </c>
      <c r="F15" s="85">
        <v>0</v>
      </c>
      <c r="G15" s="86">
        <f t="shared" si="1"/>
        <v>0</v>
      </c>
      <c r="H15" s="84">
        <f t="shared" ref="H15:H23" si="5">D15+G15</f>
        <v>0</v>
      </c>
      <c r="I15" s="58"/>
      <c r="J15" s="59">
        <f t="shared" si="0"/>
        <v>0</v>
      </c>
      <c r="K15" s="58">
        <v>0</v>
      </c>
      <c r="L15" s="58">
        <f t="shared" si="3"/>
        <v>0</v>
      </c>
      <c r="M15" s="58">
        <f t="shared" si="4"/>
        <v>0</v>
      </c>
      <c r="N15" s="6"/>
      <c r="O15" s="6"/>
      <c r="P15" s="6"/>
      <c r="Q15" s="6"/>
    </row>
    <row r="16" spans="2:17" ht="13.15" x14ac:dyDescent="0.4">
      <c r="B16" s="56">
        <v>4</v>
      </c>
      <c r="C16" s="57" t="s">
        <v>2</v>
      </c>
      <c r="D16" s="84">
        <f>INDEX(Data!$M$8:$M$18,MATCH($C16,Data!$G$8:$G$18,0))</f>
        <v>0</v>
      </c>
      <c r="E16" s="85">
        <v>0</v>
      </c>
      <c r="F16" s="85">
        <v>0</v>
      </c>
      <c r="G16" s="86">
        <f t="shared" si="1"/>
        <v>0</v>
      </c>
      <c r="H16" s="84">
        <f t="shared" si="5"/>
        <v>0</v>
      </c>
      <c r="I16" s="58"/>
      <c r="J16" s="59">
        <f t="shared" si="0"/>
        <v>0</v>
      </c>
      <c r="K16" s="58">
        <v>0</v>
      </c>
      <c r="L16" s="58">
        <f t="shared" si="3"/>
        <v>0</v>
      </c>
      <c r="M16" s="58">
        <f t="shared" si="4"/>
        <v>0</v>
      </c>
      <c r="N16" s="6"/>
      <c r="O16" s="6"/>
      <c r="P16" s="6"/>
      <c r="Q16" s="6"/>
    </row>
    <row r="17" spans="2:17" ht="13.15" x14ac:dyDescent="0.4">
      <c r="B17" s="56">
        <v>5</v>
      </c>
      <c r="C17" s="57" t="s">
        <v>3</v>
      </c>
      <c r="D17" s="84">
        <f>INDEX(Data!$M$8:$M$18,MATCH($C17,Data!$G$8:$G$18,0))</f>
        <v>0</v>
      </c>
      <c r="E17" s="85">
        <v>0</v>
      </c>
      <c r="F17" s="85">
        <v>0</v>
      </c>
      <c r="G17" s="86">
        <f t="shared" si="1"/>
        <v>0</v>
      </c>
      <c r="H17" s="84">
        <f t="shared" si="5"/>
        <v>0</v>
      </c>
      <c r="I17" s="58"/>
      <c r="J17" s="59">
        <f t="shared" si="0"/>
        <v>0</v>
      </c>
      <c r="K17" s="58">
        <v>0</v>
      </c>
      <c r="L17" s="58">
        <f t="shared" si="3"/>
        <v>0</v>
      </c>
      <c r="M17" s="58">
        <f t="shared" si="4"/>
        <v>0</v>
      </c>
      <c r="N17" s="6"/>
      <c r="O17" s="6"/>
      <c r="P17" s="6"/>
      <c r="Q17" s="6"/>
    </row>
    <row r="18" spans="2:17" ht="13.15" x14ac:dyDescent="0.4">
      <c r="B18" s="56">
        <v>6</v>
      </c>
      <c r="C18" s="57" t="s">
        <v>45</v>
      </c>
      <c r="D18" s="84">
        <f>INDEX(Data!$M$8:$M$18,MATCH($C18,Data!$G$8:$G$18,0))</f>
        <v>107.84399999999998</v>
      </c>
      <c r="E18" s="85">
        <v>89.716000000000008</v>
      </c>
      <c r="F18" s="85">
        <v>0</v>
      </c>
      <c r="G18" s="86">
        <f>F18-E18</f>
        <v>-89.716000000000008</v>
      </c>
      <c r="H18" s="84">
        <f>D18+G18</f>
        <v>18.127999999999972</v>
      </c>
      <c r="I18" s="58">
        <f>+'Deep dive_SVE'!C9</f>
        <v>0</v>
      </c>
      <c r="J18" s="59">
        <f t="shared" si="0"/>
        <v>0</v>
      </c>
      <c r="K18" s="58">
        <v>0</v>
      </c>
      <c r="L18" s="58">
        <f t="shared" si="3"/>
        <v>0</v>
      </c>
      <c r="M18" s="58">
        <f t="shared" si="4"/>
        <v>0</v>
      </c>
      <c r="N18" s="6"/>
      <c r="O18" s="6"/>
      <c r="P18" s="6"/>
      <c r="Q18" s="6"/>
    </row>
    <row r="19" spans="2:17" ht="13.15" x14ac:dyDescent="0.4">
      <c r="B19" s="56">
        <v>7</v>
      </c>
      <c r="C19" s="57" t="s">
        <v>5</v>
      </c>
      <c r="D19" s="84">
        <f>INDEX(Data!$M$8:$M$18,MATCH($C19,Data!$G$8:$G$18,0))</f>
        <v>0</v>
      </c>
      <c r="E19" s="85">
        <v>0</v>
      </c>
      <c r="F19" s="85">
        <v>0</v>
      </c>
      <c r="G19" s="86">
        <f t="shared" si="1"/>
        <v>0</v>
      </c>
      <c r="H19" s="84">
        <f t="shared" si="5"/>
        <v>0</v>
      </c>
      <c r="I19" s="58"/>
      <c r="J19" s="59">
        <f t="shared" si="0"/>
        <v>0</v>
      </c>
      <c r="K19" s="58">
        <v>0</v>
      </c>
      <c r="L19" s="58">
        <f t="shared" si="3"/>
        <v>0</v>
      </c>
      <c r="M19" s="58">
        <f t="shared" si="4"/>
        <v>0</v>
      </c>
      <c r="N19" s="6"/>
      <c r="O19" s="6"/>
      <c r="P19" s="6"/>
      <c r="Q19" s="6"/>
    </row>
    <row r="20" spans="2:17" ht="13.15" x14ac:dyDescent="0.4">
      <c r="B20" s="56">
        <v>8</v>
      </c>
      <c r="C20" s="57" t="s">
        <v>6</v>
      </c>
      <c r="D20" s="84">
        <f>INDEX(Data!$M$8:$M$18,MATCH($C20,Data!$G$8:$G$18,0))</f>
        <v>0</v>
      </c>
      <c r="E20" s="85">
        <v>0</v>
      </c>
      <c r="F20" s="85">
        <v>0</v>
      </c>
      <c r="G20" s="86">
        <f t="shared" si="1"/>
        <v>0</v>
      </c>
      <c r="H20" s="84">
        <f t="shared" si="5"/>
        <v>0</v>
      </c>
      <c r="I20" s="58"/>
      <c r="J20" s="59">
        <f t="shared" si="0"/>
        <v>0</v>
      </c>
      <c r="K20" s="58">
        <v>0</v>
      </c>
      <c r="L20" s="58">
        <f t="shared" si="3"/>
        <v>0</v>
      </c>
      <c r="M20" s="58">
        <f t="shared" si="4"/>
        <v>0</v>
      </c>
      <c r="N20" s="6"/>
      <c r="O20" s="6"/>
      <c r="P20" s="6"/>
      <c r="Q20" s="6"/>
    </row>
    <row r="21" spans="2:17" ht="13.15" x14ac:dyDescent="0.4">
      <c r="B21" s="56">
        <v>9</v>
      </c>
      <c r="C21" s="57" t="s">
        <v>7</v>
      </c>
      <c r="D21" s="84">
        <f>INDEX(Data!$M$8:$M$18,MATCH($C21,Data!$G$8:$G$18,0))</f>
        <v>0</v>
      </c>
      <c r="E21" s="85">
        <v>0</v>
      </c>
      <c r="F21" s="85">
        <v>0</v>
      </c>
      <c r="G21" s="86">
        <f t="shared" si="1"/>
        <v>0</v>
      </c>
      <c r="H21" s="84">
        <f t="shared" si="5"/>
        <v>0</v>
      </c>
      <c r="I21" s="58"/>
      <c r="J21" s="59">
        <f t="shared" si="0"/>
        <v>0</v>
      </c>
      <c r="K21" s="58">
        <v>0</v>
      </c>
      <c r="L21" s="58">
        <f t="shared" si="3"/>
        <v>0</v>
      </c>
      <c r="M21" s="58">
        <f t="shared" si="4"/>
        <v>0</v>
      </c>
      <c r="N21" s="6"/>
      <c r="O21" s="6"/>
      <c r="P21" s="6"/>
      <c r="Q21" s="6"/>
    </row>
    <row r="22" spans="2:17" ht="13.15" x14ac:dyDescent="0.4">
      <c r="B22" s="56">
        <v>10</v>
      </c>
      <c r="C22" s="57" t="s">
        <v>8</v>
      </c>
      <c r="D22" s="84">
        <f>INDEX(Data!$M$8:$M$18,MATCH($C22,Data!$G$8:$G$18,0))</f>
        <v>0</v>
      </c>
      <c r="E22" s="85">
        <v>0</v>
      </c>
      <c r="F22" s="85">
        <v>0</v>
      </c>
      <c r="G22" s="86">
        <f t="shared" si="1"/>
        <v>0</v>
      </c>
      <c r="H22" s="84">
        <f t="shared" si="5"/>
        <v>0</v>
      </c>
      <c r="I22" s="58"/>
      <c r="J22" s="59">
        <f t="shared" si="0"/>
        <v>0</v>
      </c>
      <c r="K22" s="58">
        <v>0</v>
      </c>
      <c r="L22" s="58">
        <f t="shared" si="3"/>
        <v>0</v>
      </c>
      <c r="M22" s="58">
        <f t="shared" si="4"/>
        <v>0</v>
      </c>
      <c r="N22" s="6"/>
      <c r="O22" s="6"/>
      <c r="P22" s="6"/>
      <c r="Q22" s="6"/>
    </row>
    <row r="23" spans="2:17" ht="13.15" x14ac:dyDescent="0.4">
      <c r="B23" s="56">
        <v>11</v>
      </c>
      <c r="C23" s="57" t="s">
        <v>9</v>
      </c>
      <c r="D23" s="84">
        <f>INDEX(Data!$M$8:$M$18,MATCH($C23,Data!$G$8:$G$18,0))</f>
        <v>5.6849999999999996</v>
      </c>
      <c r="E23" s="85">
        <v>5.6849999999999996</v>
      </c>
      <c r="F23" s="85">
        <v>0</v>
      </c>
      <c r="G23" s="86">
        <f t="shared" si="1"/>
        <v>-5.6849999999999996</v>
      </c>
      <c r="H23" s="84">
        <f t="shared" si="5"/>
        <v>0</v>
      </c>
      <c r="I23" s="58">
        <v>0</v>
      </c>
      <c r="J23" s="59">
        <f>IF(MIN(H23,I23)&gt;0,MIN(H23,I23),0)</f>
        <v>0</v>
      </c>
      <c r="K23" s="58">
        <v>0</v>
      </c>
      <c r="L23" s="58">
        <f t="shared" si="3"/>
        <v>0</v>
      </c>
      <c r="M23" s="58">
        <f t="shared" si="4"/>
        <v>0</v>
      </c>
      <c r="N23" s="6"/>
      <c r="O23" s="6"/>
      <c r="P23" s="6"/>
      <c r="Q23" s="6"/>
    </row>
    <row r="24" spans="2:17" ht="13.15" x14ac:dyDescent="0.4">
      <c r="B24" s="6"/>
      <c r="C24" s="60" t="s">
        <v>68</v>
      </c>
      <c r="D24" s="87">
        <f t="shared" ref="D24:H24" si="6">SUM(D13:D23)</f>
        <v>113.52899999999998</v>
      </c>
      <c r="E24" s="87">
        <f t="shared" si="6"/>
        <v>95.40100000000001</v>
      </c>
      <c r="F24" s="87">
        <f t="shared" si="6"/>
        <v>0</v>
      </c>
      <c r="G24" s="87">
        <f t="shared" si="6"/>
        <v>-95.40100000000001</v>
      </c>
      <c r="H24" s="87">
        <f t="shared" si="6"/>
        <v>18.127999999999972</v>
      </c>
      <c r="I24" s="61">
        <v>0</v>
      </c>
      <c r="J24" s="59">
        <f t="shared" ref="J24" si="7">IF(MIN(H24,I24)&gt;0,MIN(H24,I24),0)</f>
        <v>0</v>
      </c>
      <c r="K24" s="61">
        <f>SUM(K13:K23)</f>
        <v>0</v>
      </c>
      <c r="L24" s="61">
        <f>SUM(L13:L23)</f>
        <v>0</v>
      </c>
      <c r="M24" s="62">
        <f>SUM(M13:M23)</f>
        <v>0</v>
      </c>
      <c r="N24" s="6"/>
      <c r="O24" s="6"/>
      <c r="P24" s="6"/>
      <c r="Q24" s="6"/>
    </row>
    <row r="25" spans="2:17" ht="13.15" x14ac:dyDescent="0.4">
      <c r="B25" s="6"/>
      <c r="C25" s="6"/>
      <c r="D25" s="6"/>
      <c r="E25" s="6"/>
      <c r="F25" s="6"/>
      <c r="G25" s="6"/>
      <c r="H25" s="6"/>
      <c r="I25" s="6"/>
      <c r="J25" s="6"/>
      <c r="K25" s="6"/>
      <c r="L25" s="6"/>
      <c r="M25" s="6"/>
      <c r="N25" s="6"/>
      <c r="O25" s="6"/>
      <c r="P25" s="6"/>
      <c r="Q25" s="6"/>
    </row>
    <row r="26" spans="2:17" ht="13.15" x14ac:dyDescent="0.4">
      <c r="B26" s="6"/>
      <c r="C26" s="6"/>
      <c r="D26" s="6"/>
      <c r="E26" s="6"/>
      <c r="F26" s="6"/>
      <c r="G26" s="6"/>
      <c r="H26" s="6"/>
      <c r="I26" s="6"/>
      <c r="J26" s="6"/>
      <c r="K26" s="6"/>
      <c r="L26" s="6"/>
      <c r="M26" s="6"/>
      <c r="N26" s="6"/>
      <c r="O26" s="6"/>
      <c r="P26" s="6"/>
      <c r="Q26" s="6"/>
    </row>
    <row r="27" spans="2:17" ht="13.15" x14ac:dyDescent="0.4">
      <c r="B27" s="6"/>
      <c r="C27" s="6"/>
      <c r="D27" s="6"/>
      <c r="E27" s="6"/>
      <c r="F27" s="6"/>
      <c r="G27" s="6"/>
      <c r="H27" s="6"/>
      <c r="I27" s="6"/>
      <c r="J27" s="6"/>
      <c r="K27" s="6"/>
      <c r="L27" s="6"/>
      <c r="M27" s="6"/>
      <c r="N27" s="6"/>
      <c r="O27" s="6"/>
      <c r="P27" s="6"/>
      <c r="Q27" s="6"/>
    </row>
    <row r="28" spans="2:17" ht="13.15" x14ac:dyDescent="0.4">
      <c r="B28" s="6"/>
      <c r="C28" s="6"/>
      <c r="D28" s="6"/>
      <c r="E28" s="6"/>
      <c r="F28" s="6"/>
      <c r="G28" s="6"/>
      <c r="H28" s="6"/>
      <c r="I28" s="6"/>
      <c r="J28" s="6"/>
      <c r="K28" s="6"/>
      <c r="L28" s="6"/>
      <c r="M28" s="6"/>
      <c r="N28" s="6"/>
      <c r="O28" s="6"/>
      <c r="P28" s="6"/>
      <c r="Q28" s="6"/>
    </row>
    <row r="29" spans="2:17" ht="13.15" x14ac:dyDescent="0.4">
      <c r="B29" s="6"/>
      <c r="C29" s="6"/>
      <c r="D29" s="6"/>
      <c r="E29" s="6"/>
      <c r="F29" s="6"/>
      <c r="G29" s="6"/>
      <c r="H29" s="6"/>
      <c r="I29" s="6"/>
      <c r="J29" s="6"/>
      <c r="K29" s="6"/>
      <c r="L29" s="6"/>
      <c r="M29" s="6"/>
      <c r="N29" s="6"/>
      <c r="O29" s="6"/>
      <c r="P29" s="6"/>
      <c r="Q29" s="6"/>
    </row>
    <row r="30" spans="2:17" ht="13.15" x14ac:dyDescent="0.4">
      <c r="B30" s="6"/>
      <c r="C30" s="6"/>
      <c r="D30" s="6"/>
      <c r="E30" s="6"/>
      <c r="F30" s="6"/>
      <c r="G30" s="6"/>
      <c r="H30" s="6"/>
      <c r="I30" s="6"/>
      <c r="J30" s="6"/>
      <c r="K30" s="6"/>
      <c r="L30" s="6"/>
      <c r="M30" s="6"/>
      <c r="N30" s="6"/>
      <c r="O30" s="6"/>
      <c r="P30" s="6"/>
      <c r="Q30" s="6"/>
    </row>
    <row r="31" spans="2:17" ht="13.15" x14ac:dyDescent="0.4">
      <c r="B31" s="6"/>
      <c r="C31" s="6"/>
      <c r="D31" s="6"/>
      <c r="E31" s="6"/>
      <c r="F31" s="6"/>
      <c r="G31" s="6"/>
      <c r="H31" s="6"/>
      <c r="I31" s="6"/>
      <c r="J31" s="6"/>
      <c r="K31" s="6"/>
      <c r="L31" s="6"/>
      <c r="M31" s="6"/>
      <c r="N31" s="6"/>
      <c r="O31" s="6"/>
      <c r="P31" s="6"/>
      <c r="Q31" s="6"/>
    </row>
    <row r="32" spans="2:17" ht="13.15" x14ac:dyDescent="0.4">
      <c r="B32" s="6"/>
      <c r="C32" s="6"/>
      <c r="D32" s="6"/>
      <c r="E32" s="6"/>
      <c r="F32" s="6"/>
      <c r="G32" s="6"/>
      <c r="H32" s="6"/>
      <c r="I32" s="6"/>
      <c r="J32" s="6"/>
      <c r="K32" s="6"/>
      <c r="L32" s="6"/>
      <c r="M32" s="6"/>
      <c r="N32" s="6"/>
      <c r="O32" s="6"/>
      <c r="P32" s="6"/>
      <c r="Q32" s="6"/>
    </row>
  </sheetData>
  <conditionalFormatting sqref="G13:G23">
    <cfRule type="cellIs" dxfId="1" priority="1" operator="lessThan">
      <formula>0</formula>
    </cfRule>
    <cfRule type="cellIs" dxfId="0" priority="2" operator="greaterThan">
      <formula>0</formula>
    </cfRule>
  </conditionalFormatting>
  <dataValidations count="1">
    <dataValidation type="list" allowBlank="1" showInputMessage="1" showErrorMessage="1" sqref="D7">
      <formula1>"Wholesale water, Wholesale wastewater"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Cover</vt:lpstr>
      <vt:lpstr>Data</vt:lpstr>
      <vt:lpstr>Gates &amp; Shallow dive</vt:lpstr>
      <vt:lpstr>Deep dive_SVE</vt:lpstr>
      <vt:lpstr>Allowance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2019-01-24T11:00:58Z</dcterms:created>
  <dcterms:modified xsi:type="dcterms:W3CDTF">2019-01-28T12:55:34Z</dcterms:modified>
  <cp:category/>
  <cp:contentStatus/>
</cp:coreProperties>
</file>