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890" windowHeight="12060" activeTab="2"/>
  </bookViews>
  <sheets>
    <sheet name="Cover" sheetId="22" r:id="rId1"/>
    <sheet name="Data" sheetId="41" r:id="rId2"/>
    <sheet name="Deep dive_ANH" sheetId="78" r:id="rId3"/>
    <sheet name="Deep dive_SWB" sheetId="79" r:id="rId4"/>
    <sheet name="Deep dive_SVE" sheetId="80" r:id="rId5"/>
    <sheet name="Deep dive_SRN" sheetId="83" r:id="rId6"/>
    <sheet name="Deep dive_YKY" sheetId="84" r:id="rId7"/>
    <sheet name="Allowance" sheetId="86" r:id="rId8"/>
  </sheets>
  <calcPr calcId="152511"/>
</workbook>
</file>

<file path=xl/calcChain.xml><?xml version="1.0" encoding="utf-8"?>
<calcChain xmlns="http://schemas.openxmlformats.org/spreadsheetml/2006/main">
  <c r="C6" i="84" l="1"/>
  <c r="J14" i="86"/>
  <c r="J15" i="86"/>
  <c r="J16" i="86"/>
  <c r="J17" i="86"/>
  <c r="J18" i="86"/>
  <c r="J19" i="86"/>
  <c r="J20" i="86"/>
  <c r="J21" i="86"/>
  <c r="J22" i="86"/>
  <c r="J23" i="86"/>
  <c r="J13" i="86"/>
  <c r="D13" i="86" l="1"/>
  <c r="K18" i="86" l="1"/>
  <c r="K19" i="86" l="1"/>
  <c r="K13" i="86"/>
  <c r="K17" i="86"/>
  <c r="K23" i="86"/>
  <c r="E24" i="86" l="1"/>
  <c r="F15" i="86"/>
  <c r="F20" i="86"/>
  <c r="F16" i="86"/>
  <c r="F17" i="86"/>
  <c r="F22" i="86"/>
  <c r="F14" i="86" l="1"/>
  <c r="F18" i="86"/>
  <c r="F23" i="86"/>
  <c r="F19" i="86"/>
  <c r="F21" i="86"/>
  <c r="A56" i="41" l="1"/>
  <c r="A61" i="41"/>
  <c r="A57" i="41"/>
  <c r="A62" i="41" l="1"/>
  <c r="A58" i="41"/>
  <c r="A63" i="41" l="1"/>
  <c r="A59" i="41"/>
  <c r="A60" i="41"/>
  <c r="A65" i="41" l="1"/>
  <c r="A64" i="41"/>
  <c r="F64" i="41" l="1"/>
  <c r="F56" i="41"/>
  <c r="F15" i="41"/>
  <c r="F12" i="41"/>
  <c r="F10" i="41"/>
  <c r="F30" i="41"/>
  <c r="F38" i="41"/>
  <c r="F41" i="41"/>
  <c r="F54" i="41"/>
  <c r="F48" i="41"/>
  <c r="F32" i="41"/>
  <c r="F40" i="41"/>
  <c r="F33" i="41"/>
  <c r="F45" i="41"/>
  <c r="F53" i="41"/>
  <c r="F31" i="41"/>
  <c r="F62" i="41"/>
  <c r="F24" i="41"/>
  <c r="F13" i="41"/>
  <c r="F25" i="41"/>
  <c r="F8" i="41"/>
  <c r="F18" i="41"/>
  <c r="F39" i="41"/>
  <c r="F47" i="41"/>
  <c r="F51" i="41"/>
  <c r="F16" i="41"/>
  <c r="F11" i="41"/>
  <c r="F52" i="41"/>
  <c r="F42" i="41"/>
  <c r="F63" i="41"/>
  <c r="F57" i="41"/>
  <c r="F27" i="41"/>
  <c r="F20" i="41"/>
  <c r="F28" i="41"/>
  <c r="F17" i="41"/>
  <c r="F29" i="41"/>
  <c r="F36" i="41"/>
  <c r="F7" i="41"/>
  <c r="F44" i="41"/>
  <c r="F14" i="41"/>
  <c r="F22" i="41"/>
  <c r="F46" i="41"/>
  <c r="F50" i="41"/>
  <c r="F35" i="41"/>
  <c r="F43" i="41"/>
  <c r="F55" i="41"/>
  <c r="F59" i="41"/>
  <c r="F58" i="41"/>
  <c r="F65" i="41"/>
  <c r="F60" i="41"/>
  <c r="F61" i="41"/>
  <c r="F23" i="41"/>
  <c r="F9" i="41"/>
  <c r="F21" i="41"/>
  <c r="F19" i="41"/>
  <c r="F6" i="41"/>
  <c r="F26" i="41"/>
  <c r="F34" i="41"/>
  <c r="F37" i="41"/>
  <c r="F49" i="41"/>
  <c r="D16" i="86" l="1"/>
  <c r="D20" i="86"/>
  <c r="D23" i="86"/>
  <c r="H23" i="86" s="1"/>
  <c r="D14" i="86"/>
  <c r="H14" i="86" s="1"/>
  <c r="D15" i="86"/>
  <c r="D17" i="86"/>
  <c r="D22" i="86"/>
  <c r="D18" i="86"/>
  <c r="H18" i="86" s="1"/>
  <c r="D19" i="86"/>
  <c r="D21" i="86"/>
  <c r="L18" i="86" l="1"/>
  <c r="O18" i="86" s="1"/>
  <c r="C6" i="80"/>
  <c r="L14" i="86"/>
  <c r="H15" i="86"/>
  <c r="H16" i="86"/>
  <c r="H20" i="86"/>
  <c r="I20" i="86" s="1"/>
  <c r="N18" i="86" l="1"/>
  <c r="O14" i="86"/>
  <c r="N14" i="86"/>
  <c r="H22" i="86"/>
  <c r="H19" i="86"/>
  <c r="C6" i="79" s="1"/>
  <c r="H21" i="86"/>
  <c r="H17" i="86" l="1"/>
  <c r="C6" i="83" s="1"/>
  <c r="L15" i="86" l="1"/>
  <c r="L16" i="86"/>
  <c r="L19" i="86"/>
  <c r="D24" i="86"/>
  <c r="N16" i="86" l="1"/>
  <c r="N19" i="86"/>
  <c r="N15" i="86"/>
  <c r="O15" i="86"/>
  <c r="L20" i="86"/>
  <c r="L23" i="86"/>
  <c r="O19" i="86"/>
  <c r="L22" i="86"/>
  <c r="O16" i="86"/>
  <c r="L21" i="86"/>
  <c r="L17" i="86"/>
  <c r="O23" i="86" l="1"/>
  <c r="N17" i="86"/>
  <c r="O17" i="86"/>
  <c r="N22" i="86"/>
  <c r="O22" i="86"/>
  <c r="N20" i="86"/>
  <c r="O20" i="86"/>
  <c r="N23" i="86"/>
  <c r="O21" i="86"/>
  <c r="N21" i="86"/>
  <c r="K24" i="86" l="1"/>
  <c r="G24" i="86" l="1"/>
  <c r="F13" i="86"/>
  <c r="H13" i="86"/>
  <c r="C6" i="78" s="1"/>
  <c r="H24" i="86" l="1"/>
  <c r="L13" i="86"/>
  <c r="F24" i="86"/>
  <c r="O13" i="86" l="1"/>
  <c r="O24" i="86" s="1"/>
  <c r="L24" i="86"/>
  <c r="N13" i="86"/>
  <c r="N24" i="86" s="1"/>
</calcChain>
</file>

<file path=xl/sharedStrings.xml><?xml version="1.0" encoding="utf-8"?>
<sst xmlns="http://schemas.openxmlformats.org/spreadsheetml/2006/main" count="417" uniqueCount="182">
  <si>
    <t>Sum expenditure2</t>
  </si>
  <si>
    <t>codecombine</t>
  </si>
  <si>
    <t>companycode</t>
  </si>
  <si>
    <t>financialyear</t>
  </si>
  <si>
    <t>ANH</t>
  </si>
  <si>
    <t>NES</t>
  </si>
  <si>
    <t>NWT</t>
  </si>
  <si>
    <t>SRN</t>
  </si>
  <si>
    <t>SVT</t>
  </si>
  <si>
    <t>SWB</t>
  </si>
  <si>
    <t>TMS</t>
  </si>
  <si>
    <t>WSH</t>
  </si>
  <si>
    <t>WSX</t>
  </si>
  <si>
    <t>YKY</t>
  </si>
  <si>
    <t>2020-21</t>
  </si>
  <si>
    <t>2021-22</t>
  </si>
  <si>
    <t>2022-23</t>
  </si>
  <si>
    <t>2023-24</t>
  </si>
  <si>
    <t>2024-25</t>
  </si>
  <si>
    <t>Company</t>
  </si>
  <si>
    <t>Assessor's name</t>
  </si>
  <si>
    <t>Control</t>
  </si>
  <si>
    <t>Assessment gates</t>
  </si>
  <si>
    <t>References</t>
  </si>
  <si>
    <t>Need for investment</t>
  </si>
  <si>
    <t>N/A</t>
  </si>
  <si>
    <t>[Insert reference to evidence]</t>
  </si>
  <si>
    <t>Need for adjustment</t>
  </si>
  <si>
    <t>Management control</t>
  </si>
  <si>
    <t>Best option for customers</t>
  </si>
  <si>
    <t>Robustness and efficiency of costs</t>
  </si>
  <si>
    <t>Customer protection</t>
  </si>
  <si>
    <t>Affordability</t>
  </si>
  <si>
    <t>Board assurance</t>
  </si>
  <si>
    <t>Pass</t>
  </si>
  <si>
    <t>Ofwat view of allowance for AMP7 (£m)</t>
  </si>
  <si>
    <t>The assessor and QA</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</si>
  <si>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</si>
  <si>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</si>
  <si>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</si>
  <si>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</si>
  <si>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</si>
  <si>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</si>
  <si>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</si>
  <si>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</si>
  <si>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</si>
  <si>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</si>
  <si>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</si>
  <si>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</si>
  <si>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</si>
  <si>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</si>
  <si>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</si>
  <si>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</si>
  <si>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</si>
  <si>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</si>
  <si>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</si>
  <si>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</si>
  <si>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</si>
  <si>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</si>
  <si>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</si>
  <si>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</si>
  <si>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</si>
  <si>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</si>
  <si>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</si>
  <si>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</si>
  <si>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</si>
  <si>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</si>
  <si>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</si>
  <si>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</si>
  <si>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</si>
  <si>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</si>
  <si>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</si>
  <si>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</si>
  <si>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</si>
  <si>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</si>
  <si>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</si>
  <si>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</si>
  <si>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</si>
  <si>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</si>
  <si>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</si>
  <si>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</si>
  <si>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</si>
  <si>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</si>
  <si>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</si>
  <si>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</si>
  <si>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</si>
  <si>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</si>
  <si>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SVE</t>
  </si>
  <si>
    <t>HDD</t>
  </si>
  <si>
    <t>Fail</t>
  </si>
  <si>
    <t>Partial pass</t>
  </si>
  <si>
    <t>Capex carried through deep dive AMP7  (£m)</t>
  </si>
  <si>
    <t>Cover sheet</t>
  </si>
  <si>
    <t>S3040TCAS</t>
  </si>
  <si>
    <t>realS3035QCAS</t>
  </si>
  <si>
    <t>realS3036GCAS</t>
  </si>
  <si>
    <t>Wholesale wastewater</t>
  </si>
  <si>
    <t xml:space="preserve">
PR19 Wastewater Data Tables Commentary.pdf</t>
  </si>
  <si>
    <t xml:space="preserve">
PR19 Wastewater Data Tables Commentary.pdf, p.61-63
11a Anglian Water Bioresources Strategy 2020 - 2045.pdf, 
</t>
  </si>
  <si>
    <t>SWB_Table and model commentaries_FINAL.pdf, p.361</t>
  </si>
  <si>
    <t>SWB_Table and model commentaries_FINAL.pdf, p.361
Bioresources wholesale revenue control.pdf p.39</t>
  </si>
  <si>
    <t>No justification of the need for the adjustment.</t>
  </si>
  <si>
    <t>No statement over the  management control for the sludge growth/quality needs.</t>
  </si>
  <si>
    <t>SWB_Table and model commentaries_FINAL.pdf,</t>
  </si>
  <si>
    <t xml:space="preserve">sve_appendix_a8_securing_cost_efficiency.pdf p.105. </t>
  </si>
  <si>
    <t>Data</t>
  </si>
  <si>
    <t xml:space="preserve">sve_appendix_a8_securing_cost_efficiency.pdf p.105.
sve_full_plan_document.pdf, p.222 </t>
  </si>
  <si>
    <t xml:space="preserve">sve_appendix_a8_securing_cost_efficiency.pdf p.107. 
sve_full_plan_document.pdf, p.222 </t>
  </si>
  <si>
    <t>The population growth is beyond the management control.</t>
  </si>
  <si>
    <t xml:space="preserve">Allowed costs </t>
  </si>
  <si>
    <t>Peer review (initials, date)</t>
  </si>
  <si>
    <t>BoN code</t>
  </si>
  <si>
    <t>Enhancement line</t>
  </si>
  <si>
    <t>Cost allowance for AMP7 (£m)</t>
  </si>
  <si>
    <t>Before min of'</t>
  </si>
  <si>
    <t>Capex allowed - network plus</t>
  </si>
  <si>
    <t>Total</t>
  </si>
  <si>
    <t>Capex in business plan - wholesale wastewater</t>
  </si>
  <si>
    <t>Capex allowed - wholesale wastewater</t>
  </si>
  <si>
    <t>Capex reallocated out to other lines</t>
  </si>
  <si>
    <t>Capex reallocated in to this line</t>
  </si>
  <si>
    <t>Net Capex reallocated in</t>
  </si>
  <si>
    <t>Ofwat view of capex requested for this line</t>
  </si>
  <si>
    <t>Proportion of Bioresources</t>
  </si>
  <si>
    <t>Capex allowed - Bioresources</t>
  </si>
  <si>
    <t xml:space="preserve">
PR19 Wastewater Data Tables Commentary.pdf, p.61-63
</t>
  </si>
  <si>
    <t>Year</t>
  </si>
  <si>
    <t>Code</t>
  </si>
  <si>
    <t>£m prices 2017-18</t>
  </si>
  <si>
    <t>Sludge enhancement (quality) - capex</t>
  </si>
  <si>
    <t>Sludge enhancement (growth) - capex</t>
  </si>
  <si>
    <t>Sludge enhancement (quality &amp; growth) - capex</t>
  </si>
  <si>
    <t>Wholesale wastewater totex</t>
  </si>
  <si>
    <t>Deep dive sheet - Severn Trent</t>
  </si>
  <si>
    <t>Summary</t>
  </si>
  <si>
    <t>Deep dive sheet - Yorkshire Water</t>
  </si>
  <si>
    <t>Deep dive sheet - Southern Water</t>
  </si>
  <si>
    <t>Deep dive sheet - South West Water</t>
  </si>
  <si>
    <t>Deep dive sheet - Anglian Water</t>
  </si>
  <si>
    <r>
      <t xml:space="preserve">We agree with Anglian Water claims that the obligation to meet the requirements of WINEP is beyond the company control.
We do not agree that improvement of the flow and dry solids monitoring as per Water 2020 is beyond the company control; in our view installation of the monitoring technology is business as usual since not eligible for an enhancement allowance. 
</t>
    </r>
    <r>
      <rPr>
        <sz val="10"/>
        <color theme="1"/>
        <rFont val="Calibri"/>
        <family val="2"/>
        <scheme val="minor"/>
      </rPr>
      <t xml:space="preserve">
</t>
    </r>
  </si>
  <si>
    <t>SWB_Table and model commentaries_FINAL.pdf, p.374</t>
  </si>
  <si>
    <t xml:space="preserve">South West Water does not provide a justification for the planned enhancement expenditure to address the sludge growth.
According to the table commentaries report (for WWS2 and WWS2a),  there is no relevant enhancement expenditure during 2020-25 for L2 (Sludge enhancement quality). The whole enhancement expenditure is planned to address the growth needs - L3 (p.361)
</t>
  </si>
  <si>
    <r>
      <t xml:space="preserve">We are concerned that South West Water does not provide details of the solution, the company only indicates that the investment </t>
    </r>
    <r>
      <rPr>
        <i/>
        <sz val="10"/>
        <color theme="1"/>
        <rFont val="Calibri"/>
        <family val="2"/>
        <scheme val="minor"/>
      </rPr>
      <t>'provides an element of enhancement through the upgrading of assets.'</t>
    </r>
  </si>
  <si>
    <t>South West Water does not provide details of how the costs have been derived. No evidence of cost efficiency in the submission.</t>
  </si>
  <si>
    <t>South West Water does not provide details of how the customers are to be protected should the investment does not happen.</t>
  </si>
  <si>
    <t>We agree that the population growth and the new regulation are beyond the company control.</t>
  </si>
  <si>
    <t>Satisfactory bioresources recycling ODI is penalty-only. It provides for a maximum £12.5 million penalty if Southern Water drops below 97% compliant sludge treatment. We note that there is no a dedicated customer protection mechanism if the investment is delayed or does not happen.</t>
  </si>
  <si>
    <t>TA.12.BR01 Business Case - Bioresources Treatment and Growth.pdf</t>
  </si>
  <si>
    <t xml:space="preserve">The adjustment is rejected on the basis that Anglian Water does not provide evidence of the sludge production increase following the population growth and evidence of the sludge production increase following implementation of the new regulation. Further Anglian Water does not estimate the additional treatment capacity demand following the sludge production growth and does not provide details of the solution appraisal. </t>
  </si>
  <si>
    <t>The adjustment is rejected on the basis of the discrepancies between the sludge production data in the BP tables and in the enhancement submission. Further Severn Trent does not explain the proposed solution and does not demonstrate how the solution cost has been derived.</t>
  </si>
  <si>
    <r>
      <t>Yorkshire Water states that '</t>
    </r>
    <r>
      <rPr>
        <i/>
        <sz val="10"/>
        <color theme="1"/>
        <rFont val="Calibri"/>
        <family val="2"/>
        <scheme val="minor"/>
      </rPr>
      <t>We estimate that totex benefit will be £3 million from our pre-challenge baseline</t>
    </r>
    <r>
      <rPr>
        <sz val="10"/>
        <color theme="1"/>
        <rFont val="Calibri"/>
        <family val="2"/>
        <scheme val="minor"/>
      </rPr>
      <t>'. Indication of the savings is included, but no further costing details are provided.</t>
    </r>
  </si>
  <si>
    <t>YW Our PR19 Plan - Chapters 15-17.docx</t>
  </si>
  <si>
    <t>Commentary for the data tables.pdf</t>
  </si>
  <si>
    <t xml:space="preserve">YW Our PR19 Plan - Chapters 15-17.docx </t>
  </si>
  <si>
    <t>AF, KB</t>
  </si>
  <si>
    <t>MG 22/01/2019</t>
  </si>
  <si>
    <t>realS3035QCAS+realS3036GCAS</t>
  </si>
  <si>
    <t>Sludge Enhancement</t>
  </si>
  <si>
    <t xml:space="preserve">In our view it is not clear what is the impact of the population growth and tightening of the environmental standards on the sludge production to justify the claim.
Also we consider enhancement of the monitoring capacity as business as usual, hence not eligible for an enhancement allowance.
</t>
  </si>
  <si>
    <t xml:space="preserve">Severn Trent Water puts forward a programme of work that includes Capex and Opex activities but a relevant cost breakdown is not provided. 
It is not clear how the Capex cost (and Opex) has been derived. </t>
  </si>
  <si>
    <t>As stated above, Southern Water does not present evidence of Capex  investment that would qualify for enhancement adjustment.</t>
  </si>
  <si>
    <r>
      <t>There is no options appraisal demonstrated in the submission. 
Anglian Water confirms that: '</t>
    </r>
    <r>
      <rPr>
        <i/>
        <sz val="10"/>
        <color theme="1"/>
        <rFont val="Calibri"/>
        <family val="2"/>
        <scheme val="minor"/>
      </rPr>
      <t>To date we have not entered into any trading agreements for 2018-19, however we are in regular dialogue with our neighbouring WASCs to monitor and explore opportunities</t>
    </r>
    <r>
      <rPr>
        <sz val="10"/>
        <color theme="1"/>
        <rFont val="Calibri"/>
        <family val="2"/>
        <scheme val="minor"/>
      </rPr>
      <t>.' (11a Anglian Water Bioresources Strategy 2020 - 2045.pdf, p.12)</t>
    </r>
    <r>
      <rPr>
        <i/>
        <sz val="10"/>
        <color theme="1"/>
        <rFont val="Calibri"/>
        <family val="2"/>
        <scheme val="minor"/>
      </rPr>
      <t xml:space="preserve"> </t>
    </r>
    <r>
      <rPr>
        <sz val="10"/>
        <color theme="1"/>
        <rFont val="Calibri"/>
        <family val="2"/>
        <scheme val="minor"/>
      </rPr>
      <t xml:space="preserve">In our view the lack of bioresource trading at present indicates that the Bioresources Strategy that is concerned about </t>
    </r>
    <r>
      <rPr>
        <i/>
        <sz val="10"/>
        <color theme="1"/>
        <rFont val="Calibri"/>
        <family val="2"/>
        <scheme val="minor"/>
      </rPr>
      <t xml:space="preserve">'Facilitating the development of sludge markets and how we maximise value by taking cost effective opportunities to open markets whilst maintaining stakeholder and customer confidence.' </t>
    </r>
    <r>
      <rPr>
        <sz val="10"/>
        <color theme="1"/>
        <rFont val="Calibri"/>
        <family val="2"/>
        <scheme val="minor"/>
      </rPr>
      <t xml:space="preserve"> is yet to be implemented. </t>
    </r>
  </si>
  <si>
    <t>We note that Anglian Water does not reveal how much saving is achieved through their efficiency approach.
We are concerned that Anglian Water does not explain how they will mitigate the risks associated with increase of the  STC utilisation to 90% to pursuit the saving.</t>
  </si>
  <si>
    <t>MCPD regulatory requirement.</t>
  </si>
  <si>
    <r>
      <t>Yorkshire Water states that '</t>
    </r>
    <r>
      <rPr>
        <i/>
        <sz val="10"/>
        <color theme="1"/>
        <rFont val="Calibri"/>
        <family val="2"/>
        <scheme val="minor"/>
      </rPr>
      <t>The renewable energy generation performance commitment is a bespoke commitment and is a revision of a measure from PR14.</t>
    </r>
    <r>
      <rPr>
        <sz val="10"/>
        <color theme="1"/>
        <rFont val="Calibri"/>
        <family val="2"/>
        <scheme val="minor"/>
      </rPr>
      <t>' This refers to PR19YKY_41- a non financial ODI which is about the gigawatt- hours of energy generated from the biogas produced. 
This bespoke performance commitment is indirectly linked to this investment and no dedicated customer protection mechanism is selected.</t>
    </r>
  </si>
  <si>
    <t>Amount considered in Cost adjustment claims</t>
  </si>
  <si>
    <t>Ofwat view of remaining capex to assess as enhancement</t>
  </si>
  <si>
    <t>We reject this enhancement adjustment on the basis of lack of evidence supporting: the need of the investments, the solution, robustness of the cost and the customer protection mechanism.</t>
  </si>
  <si>
    <t>The proposed investment does not qualify for an enhancement adjustment therefore we reject it.</t>
  </si>
  <si>
    <t xml:space="preserve">We are concerned that Anglian Water does not indicate the %age increase of sludge production following implementation of the WINEP programme on P-removal. Further Anglian Water does not present the %age increase of sludge production following the population growth. There is no forecast data explanation related to data in L1,2,3 of Bio1 table.
For the Medium Combustion Plant Directive (MCPD) adjustment, Anglian Water  gives no detail of size or categories of its generators to demonstrate that compliance is required with the MCPD by 2025, nor how this links to any of its capital maintenance programme which could be expected to replace or renew some of its existing generators. 
</t>
  </si>
  <si>
    <t>Anglian Water states that the following mechanisms could protect the customers in case the investment does not happen or is delayed:
• customers could make complaints to CC Water.
• reputational damage through C-MeX performance.
• if no additional sludge capacity is delivered, then it can indirectly and adversely affect the company performance against the WINEP programme performance commitment.
We are concerned that there is no direct customer protection mechanism in case of a failure of the investment delivery.</t>
  </si>
  <si>
    <t xml:space="preserve">The capex enhancement expenditure will be driven by the additional asset capacity required for treatment of the additional sludge. The discrepancy between the sludge volumes in the table data and the enhancement submission should be clarified and further, the additional asset capacity should be reconfirmed. </t>
  </si>
  <si>
    <t xml:space="preserve">sve_appendix_a8_securing_cost_efficiency.pdf p.106. </t>
  </si>
  <si>
    <r>
      <t>Yorkshire Water claims '</t>
    </r>
    <r>
      <rPr>
        <i/>
        <sz val="10"/>
        <color theme="1"/>
        <rFont val="Calibri"/>
        <family val="2"/>
        <scheme val="minor"/>
      </rPr>
      <t>The line also includes circa £5.7m of enhancement investment to secure MCPD compliance at our CHP sites.</t>
    </r>
    <r>
      <rPr>
        <sz val="10"/>
        <color theme="1"/>
        <rFont val="Calibri"/>
        <family val="2"/>
        <scheme val="minor"/>
      </rPr>
      <t xml:space="preserve">' (p.178)
We note that other companies including ones of a comparable size have not put forward a similar investment proposal. </t>
    </r>
  </si>
  <si>
    <r>
      <t>Severn Trent Water states that due to the tightening environmental discharge consents the amount of sludge they need to process will increase. 
Severn Trent Water calculates that an</t>
    </r>
    <r>
      <rPr>
        <b/>
        <sz val="10"/>
        <color theme="1"/>
        <rFont val="Calibri"/>
        <family val="2"/>
        <scheme val="minor"/>
      </rPr>
      <t xml:space="preserve"> </t>
    </r>
    <r>
      <rPr>
        <sz val="10"/>
        <color theme="1"/>
        <rFont val="Calibri"/>
        <family val="2"/>
        <scheme val="minor"/>
      </rPr>
      <t>additional 4 TTDS will be received as a result of population growth. The company also calculates the increase of 4 TTDS from the future tightening of environmental</t>
    </r>
    <r>
      <rPr>
        <b/>
        <sz val="10"/>
        <color theme="1"/>
        <rFont val="Calibri"/>
        <family val="2"/>
        <scheme val="minor"/>
      </rPr>
      <t xml:space="preserve"> </t>
    </r>
    <r>
      <rPr>
        <sz val="10"/>
        <color theme="1"/>
        <rFont val="Calibri"/>
        <family val="2"/>
        <scheme val="minor"/>
      </rPr>
      <t xml:space="preserve">standards. However, it is not explicitly said whether the population projections horizon is AMP7 only or beyond.
The company states that they </t>
    </r>
    <r>
      <rPr>
        <i/>
        <sz val="10"/>
        <color theme="1"/>
        <rFont val="Calibri"/>
        <family val="2"/>
        <scheme val="minor"/>
      </rPr>
      <t>'identified increases in capacity only where the regional need and risk are clear and through use of the Bioresources market limited these increases to less than 3 TTDS.'(</t>
    </r>
    <r>
      <rPr>
        <sz val="10"/>
        <color theme="1"/>
        <rFont val="Calibri"/>
        <family val="2"/>
        <scheme val="minor"/>
      </rPr>
      <t>p.107).
We note a discrepancy: according to sve_s2_data_tables.xlsb, Tab: Bio1, L: 3- Total sewage sludge produced, Severn Trent sludge total production will increase from 237.5ttds/y in 2019-2020 by 3.5ttds/year to 241ttds/year in 2024-2025. There is a discrepancy then between the total 8ttds/year sludge increase indicated in the claim and the 3.5ttds/year given in table Bio1, L:3.</t>
    </r>
  </si>
  <si>
    <t xml:space="preserve">Yorkshire Water estimates four sites that require investments as per the new regulation but the company does not provide any further details of the sites' size or categories that would fall under the categories requiring investments by end of AMP7. </t>
  </si>
  <si>
    <r>
      <t>Yorkshire Water states that: '</t>
    </r>
    <r>
      <rPr>
        <i/>
        <sz val="10"/>
        <color theme="1"/>
        <rFont val="Calibri"/>
        <family val="2"/>
        <scheme val="minor"/>
      </rPr>
      <t>Our market-tested approach to this area will see us deliver alternative solutions utilising gas-to-grid and gas-to-fuel technologies. These renewable technologies, with limited on-site emissions, will allow us to offset MCPD investment and explore this area of the market. We estimate that totex benefit will be £3 million from our pre-challenge baseline.'</t>
    </r>
    <r>
      <rPr>
        <sz val="10"/>
        <color theme="1"/>
        <rFont val="Calibri"/>
        <family val="2"/>
        <scheme val="minor"/>
      </rPr>
      <t xml:space="preserve"> (p.195)
</t>
    </r>
    <r>
      <rPr>
        <sz val="10"/>
        <color theme="1"/>
        <rFont val="Calibri"/>
        <family val="2"/>
        <scheme val="minor"/>
      </rPr>
      <t>The approach of involving renewable technologies is considered ambitious however Yorkshire Water does not provide evidence of the appraisal process carried out.</t>
    </r>
  </si>
  <si>
    <t xml:space="preserve">We note that Southern Water considers various options including developing new digestion capacity, unlocking current treatment constraints to release latent capacity, provision of transport solutions. The company concludes that a combination of transport solution and unlocking latent treatment capacity is the cheapest option (£3.8 million compared to a cost of £28 million for new digestion capacity).
Subsequently Southern Water demonstrates that through the Opex activities, the company can manage the sludge production growth in AMP7. 
</t>
  </si>
  <si>
    <r>
      <t xml:space="preserve">
While the cost efficiency is demonstrated at the feasibility stage when the most cost beneficial solution was determined, no further cost efficiency i.e. of the solution delivery has been demonstrated. Further Southern Water does not provide a cost breakdown into the transport expenditure and maximising capacity expenditure. We also note a discrepancy related to the enhancement capex: Southern Water states in p.2 that the enhancement capex equals £4.8m and later the company indicates as follows:</t>
    </r>
    <r>
      <rPr>
        <i/>
        <sz val="10"/>
        <color theme="1"/>
        <rFont val="Calibri"/>
        <family val="2"/>
        <scheme val="minor"/>
      </rPr>
      <t xml:space="preserve"> 'Our investment includes £3.8 million for population growth by removing transport constraints, maximising use of currently constraint capacity headroom.</t>
    </r>
    <r>
      <rPr>
        <sz val="10"/>
        <color theme="1"/>
        <rFont val="Calibri"/>
        <family val="2"/>
        <scheme val="minor"/>
      </rPr>
      <t xml:space="preserve">' p.3. </t>
    </r>
  </si>
  <si>
    <t xml:space="preserve">Southern Water The company states it will provide  treatment capacity for sludge growth due to population increase in AMP7 by removing transport constraints, maximising use of currently constraint capacity headroom. We note from BP Bio1 table that the sludge volume will increase by 3.7% (4.6ttds in 5 years) but  no forecast of trading out is indicated in the plan.
We note that Southern Water does not plan to install new capacity to accommodate the sludge production growth. Conversely, the company wants to invest in Opex activities to maximise the existing capacity which as such is not considered as an Enhancement Capex investment. </t>
  </si>
  <si>
    <r>
      <t xml:space="preserve">We note that Severn Trent Water selects two customer protection mechanisms in case the investment does not happen: </t>
    </r>
    <r>
      <rPr>
        <b/>
        <sz val="10"/>
        <color theme="1"/>
        <rFont val="Calibri"/>
        <family val="2"/>
        <scheme val="minor"/>
      </rPr>
      <t xml:space="preserve">
</t>
    </r>
    <r>
      <rPr>
        <sz val="10"/>
        <color theme="1"/>
        <rFont val="Calibri"/>
        <family val="2"/>
        <scheme val="minor"/>
      </rPr>
      <t>1. Regulatory Mechanism which is driven by The Sludge (Use in Agriculture) Regulations 1989 that  govern the treatment standards and application methods. In the event we are found to contravene the regulations . Severn Trent Water can be liable to conviction and a fine if it breaches the regulation.
2. Performance Commitment: 05 – Satisfactory sludge use and disposal – underperformance penalties apply' p.107.
We have a concern that the two mechanisms are not specific for this enhancement investment.</t>
    </r>
  </si>
  <si>
    <r>
      <t xml:space="preserve">
Severn Trent Water presents a range of Opex and Capex activities for the solution: '</t>
    </r>
    <r>
      <rPr>
        <i/>
        <sz val="10"/>
        <color theme="1"/>
        <rFont val="Calibri"/>
        <family val="2"/>
        <scheme val="minor"/>
      </rPr>
      <t>At identified locations we have investigated how to maximise throughput in our existing assets by removing process bottlenecks and ensuring we are 100% compliant all of the time. We have identified increases in capacity only where the regional need and risk are clear and through use of the Bioresources market limited these increases to less than 3 TTDS.</t>
    </r>
    <r>
      <rPr>
        <sz val="10"/>
        <color theme="1"/>
        <rFont val="Calibri"/>
        <family val="2"/>
        <scheme val="minor"/>
      </rPr>
      <t>' We presume that this identification of the need for capacity leads to the capex enhancement investment.</t>
    </r>
    <r>
      <rPr>
        <b/>
        <sz val="10"/>
        <color theme="1"/>
        <rFont val="Calibri"/>
        <family val="2"/>
        <scheme val="minor"/>
      </rPr>
      <t xml:space="preserve">
</t>
    </r>
    <r>
      <rPr>
        <sz val="10"/>
        <color theme="1"/>
        <rFont val="Calibri"/>
        <family val="2"/>
        <scheme val="minor"/>
      </rPr>
      <t xml:space="preserve">Although  a rationale for the extent of the sludge production increase, use of the bioresource market and the additional capacity demand are provided, Severn Trent Water does not provide a description of the Capex solution(s) it wants to utilise. Further it is not clear what is the extent of the scope of works for installing the additional capacity: such as the work's geographical locations, number of sites etc.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</si>
</sst>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
    <numFmt numFmtId="166" formatCode="#,##0_);\(#,##0\);&quot;-  &quot;;&quot; &quot;@&quot; &quot;"/>
    <numFmt numFmtId="167" formatCode="_(* #,##0.0_);_(* \(#,##0.0\);_(* &quot;-&quot;??_);_(@_)"/>
  </numFmts>
  <fonts count="28"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Calibri"/>
      <family val="2"/>
      <scheme val="minor"/>
    </font>
    <font>
      <b/>
      <sz val="14"/>
      <color theme="1"/>
      <name val="Gill Sans MT"/>
      <family val="2"/>
    </font>
    <font>
      <sz val="10"/>
      <color theme="1"/>
      <name val="Calibri"/>
      <family val="2"/>
      <scheme val="minor"/>
    </font>
    <font>
      <sz val="9"/>
      <name val="Gill Sans MT"/>
      <family val="2"/>
    </font>
    <font>
      <sz val="11"/>
      <color theme="1"/>
      <name val="Gill Sans MT"/>
      <family val="2"/>
    </font>
    <font>
      <sz val="11"/>
      <color theme="1"/>
      <name val="Verdana"/>
      <family val="2"/>
    </font>
    <font>
      <i/>
      <sz val="11"/>
      <color rgb="FF7F7F7F"/>
      <name val="Arial"/>
      <family val="2"/>
    </font>
    <font>
      <b/>
      <sz val="10"/>
      <color theme="1"/>
      <name val="Calibri"/>
      <family val="2"/>
      <scheme val="minor"/>
    </font>
    <font>
      <i/>
      <sz val="10"/>
      <color rgb="FF7F7F7F"/>
      <name val="Calibri"/>
      <family val="2"/>
      <scheme val="minor"/>
    </font>
    <font>
      <b/>
      <sz val="10"/>
      <name val="Calibri"/>
      <family val="2"/>
      <scheme val="minor"/>
    </font>
    <font>
      <b/>
      <sz val="12"/>
      <color theme="1"/>
      <name val="Calibri"/>
      <family val="2"/>
      <scheme val="minor"/>
    </font>
    <font>
      <sz val="10"/>
      <name val="Calibri"/>
      <family val="2"/>
      <scheme val="minor"/>
    </font>
    <font>
      <sz val="14"/>
      <color theme="3"/>
      <name val="Calibri"/>
      <family val="2"/>
      <scheme val="minor"/>
    </font>
    <font>
      <b/>
      <i/>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5">
    <xf numFmtId="0" fontId="0" fillId="0" borderId="0"/>
    <xf numFmtId="0" fontId="10" fillId="0" borderId="0"/>
    <xf numFmtId="0" fontId="9" fillId="0" borderId="0"/>
    <xf numFmtId="0" fontId="11" fillId="0" borderId="0"/>
    <xf numFmtId="0" fontId="12" fillId="0" borderId="0"/>
    <xf numFmtId="0" fontId="8" fillId="0" borderId="0"/>
    <xf numFmtId="164" fontId="12" fillId="0" borderId="0" applyFont="0" applyFill="0" applyBorder="0" applyAlignment="0" applyProtection="0"/>
    <xf numFmtId="0" fontId="7" fillId="0" borderId="0"/>
    <xf numFmtId="166" fontId="6" fillId="0" borderId="0" applyFont="0" applyFill="0" applyBorder="0" applyProtection="0">
      <alignment vertical="top"/>
    </xf>
    <xf numFmtId="0" fontId="12" fillId="0" borderId="0"/>
    <xf numFmtId="164" fontId="12" fillId="0" borderId="0" applyFont="0" applyFill="0" applyBorder="0" applyAlignment="0" applyProtection="0"/>
    <xf numFmtId="0" fontId="5" fillId="0" borderId="0"/>
    <xf numFmtId="0" fontId="4" fillId="0" borderId="0"/>
    <xf numFmtId="0" fontId="4" fillId="0" borderId="0"/>
    <xf numFmtId="164" fontId="12" fillId="0" borderId="0" applyFont="0" applyFill="0" applyBorder="0" applyAlignment="0" applyProtection="0"/>
    <xf numFmtId="0" fontId="12" fillId="0" borderId="0"/>
    <xf numFmtId="0" fontId="3" fillId="0" borderId="0"/>
    <xf numFmtId="0" fontId="2" fillId="0" borderId="0"/>
    <xf numFmtId="0" fontId="18" fillId="0" borderId="0"/>
    <xf numFmtId="0" fontId="19" fillId="0" borderId="0" applyNumberForma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cellStyleXfs>
  <cellXfs count="67">
    <xf numFmtId="0" fontId="0" fillId="0" borderId="0" xfId="0"/>
    <xf numFmtId="0" fontId="13" fillId="3" borderId="0" xfId="9" applyFont="1" applyFill="1" applyAlignment="1">
      <alignment vertical="center"/>
    </xf>
    <xf numFmtId="0" fontId="15" fillId="0" borderId="0" xfId="0" applyFont="1"/>
    <xf numFmtId="0" fontId="15" fillId="0" borderId="1" xfId="0" applyFont="1" applyBorder="1" applyAlignment="1">
      <alignment vertical="center"/>
    </xf>
    <xf numFmtId="0" fontId="14" fillId="3" borderId="2" xfId="9" applyFont="1" applyFill="1" applyBorder="1"/>
    <xf numFmtId="0" fontId="16" fillId="3" borderId="4" xfId="1" applyFont="1" applyFill="1" applyBorder="1"/>
    <xf numFmtId="0" fontId="17" fillId="0" borderId="0" xfId="0" applyFont="1"/>
    <xf numFmtId="0" fontId="17" fillId="0" borderId="0" xfId="0" applyFont="1" applyAlignment="1">
      <alignment horizontal="center" vertical="center"/>
    </xf>
    <xf numFmtId="0" fontId="20" fillId="0" borderId="0" xfId="0" applyFont="1"/>
    <xf numFmtId="0" fontId="20" fillId="2" borderId="1" xfId="0" applyFont="1" applyFill="1" applyBorder="1" applyAlignment="1">
      <alignment horizontal="left" wrapText="1"/>
    </xf>
    <xf numFmtId="0" fontId="20" fillId="2" borderId="1" xfId="0" quotePrefix="1" applyFont="1" applyFill="1" applyBorder="1" applyAlignment="1">
      <alignment horizontal="left" wrapText="1"/>
    </xf>
    <xf numFmtId="0" fontId="20" fillId="6" borderId="1" xfId="0" applyFont="1" applyFill="1" applyBorder="1" applyAlignment="1">
      <alignment horizontal="left" wrapText="1"/>
    </xf>
    <xf numFmtId="0" fontId="20" fillId="3" borderId="0" xfId="0" applyFont="1" applyFill="1"/>
    <xf numFmtId="0" fontId="15" fillId="5" borderId="1" xfId="0" applyFont="1" applyFill="1" applyBorder="1" applyAlignment="1">
      <alignment horizontal="left"/>
    </xf>
    <xf numFmtId="0" fontId="15" fillId="0" borderId="1" xfId="0" applyFont="1" applyBorder="1" applyAlignment="1"/>
    <xf numFmtId="0" fontId="15" fillId="0" borderId="0" xfId="0" applyFont="1" applyBorder="1" applyAlignment="1"/>
    <xf numFmtId="14" fontId="15" fillId="0" borderId="1" xfId="0" applyNumberFormat="1" applyFont="1" applyBorder="1"/>
    <xf numFmtId="0" fontId="15" fillId="0" borderId="0" xfId="0" applyFont="1" applyBorder="1"/>
    <xf numFmtId="0" fontId="15" fillId="0" borderId="0" xfId="0" applyFont="1" applyBorder="1" applyAlignment="1" applyProtection="1">
      <alignment horizontal="left"/>
      <protection locked="0"/>
    </xf>
    <xf numFmtId="0" fontId="21" fillId="0" borderId="0" xfId="19" applyFont="1"/>
    <xf numFmtId="14" fontId="15" fillId="0" borderId="0" xfId="0" applyNumberFormat="1" applyFont="1" applyBorder="1" applyAlignment="1" applyProtection="1">
      <alignment horizontal="left"/>
      <protection locked="0"/>
    </xf>
    <xf numFmtId="0" fontId="15" fillId="0" borderId="5" xfId="0" applyFont="1" applyBorder="1" applyAlignment="1">
      <alignment vertical="top"/>
    </xf>
    <xf numFmtId="0" fontId="15" fillId="0" borderId="5" xfId="0" applyFont="1" applyBorder="1" applyAlignment="1"/>
    <xf numFmtId="0" fontId="15" fillId="0" borderId="0" xfId="0" applyFont="1" applyFill="1"/>
    <xf numFmtId="0" fontId="15" fillId="0" borderId="1" xfId="20" applyFont="1" applyBorder="1" applyAlignment="1">
      <alignment horizontal="center"/>
    </xf>
    <xf numFmtId="0" fontId="15" fillId="0" borderId="1" xfId="20" applyFont="1" applyBorder="1"/>
    <xf numFmtId="0" fontId="20" fillId="0" borderId="1" xfId="20" applyFont="1" applyBorder="1"/>
    <xf numFmtId="0" fontId="23" fillId="3" borderId="0" xfId="0" applyFont="1" applyFill="1"/>
    <xf numFmtId="164" fontId="15" fillId="0" borderId="0" xfId="0" applyNumberFormat="1" applyFont="1"/>
    <xf numFmtId="2" fontId="15" fillId="0" borderId="0" xfId="0" applyNumberFormat="1" applyFont="1"/>
    <xf numFmtId="0" fontId="15" fillId="0" borderId="0" xfId="0" applyFont="1" applyAlignment="1">
      <alignment vertical="center"/>
    </xf>
    <xf numFmtId="0" fontId="15" fillId="0" borderId="0" xfId="0" applyFont="1" applyAlignment="1">
      <alignment vertical="top" wrapText="1"/>
    </xf>
    <xf numFmtId="2" fontId="15" fillId="0" borderId="1" xfId="0" applyNumberFormat="1" applyFont="1" applyFill="1" applyBorder="1" applyAlignment="1">
      <alignment vertical="center"/>
    </xf>
    <xf numFmtId="2" fontId="15" fillId="0" borderId="1" xfId="0" applyNumberFormat="1" applyFont="1" applyBorder="1" applyAlignment="1">
      <alignment vertical="center"/>
    </xf>
    <xf numFmtId="2" fontId="15" fillId="0" borderId="1" xfId="15" applyNumberFormat="1" applyFont="1" applyFill="1" applyBorder="1" applyAlignment="1">
      <alignment vertical="center"/>
    </xf>
    <xf numFmtId="0" fontId="15" fillId="0" borderId="1" xfId="0" applyFont="1" applyFill="1" applyBorder="1" applyAlignment="1">
      <alignment vertical="center"/>
    </xf>
    <xf numFmtId="0" fontId="15" fillId="0" borderId="0" xfId="0" applyFont="1" applyAlignment="1">
      <alignment horizontal="right"/>
    </xf>
    <xf numFmtId="167" fontId="15" fillId="0" borderId="1" xfId="6" applyNumberFormat="1" applyFont="1" applyBorder="1"/>
    <xf numFmtId="167" fontId="15" fillId="6" borderId="1" xfId="6" applyNumberFormat="1" applyFont="1" applyFill="1" applyBorder="1"/>
    <xf numFmtId="167" fontId="22" fillId="0" borderId="1" xfId="6" applyNumberFormat="1" applyFont="1" applyBorder="1"/>
    <xf numFmtId="167" fontId="20" fillId="6" borderId="1" xfId="6" applyNumberFormat="1" applyFont="1" applyFill="1" applyBorder="1"/>
    <xf numFmtId="0" fontId="15" fillId="4" borderId="1" xfId="0" applyFont="1" applyFill="1" applyBorder="1" applyAlignment="1">
      <alignment vertical="top" wrapText="1"/>
    </xf>
    <xf numFmtId="0" fontId="25" fillId="0" borderId="0" xfId="0" applyFont="1" applyAlignment="1">
      <alignment vertical="center"/>
    </xf>
    <xf numFmtId="0" fontId="0" fillId="0" borderId="0" xfId="0" applyFont="1"/>
    <xf numFmtId="0" fontId="24" fillId="0" borderId="0" xfId="0" applyFont="1"/>
    <xf numFmtId="0" fontId="22" fillId="0" borderId="0" xfId="0" applyFont="1"/>
    <xf numFmtId="0" fontId="24" fillId="0" borderId="0" xfId="1" applyFont="1"/>
    <xf numFmtId="0" fontId="13" fillId="0" borderId="0" xfId="9" applyFont="1" applyAlignment="1">
      <alignment vertical="center"/>
    </xf>
    <xf numFmtId="0" fontId="15" fillId="0" borderId="0" xfId="0" applyFont="1" applyAlignment="1">
      <alignment wrapText="1"/>
    </xf>
    <xf numFmtId="0" fontId="15" fillId="0" borderId="1" xfId="0" applyFont="1" applyBorder="1" applyAlignment="1">
      <alignment vertical="top"/>
    </xf>
    <xf numFmtId="0" fontId="15" fillId="0" borderId="1" xfId="0" applyFont="1" applyBorder="1" applyAlignment="1">
      <alignment horizontal="left" wrapText="1"/>
    </xf>
    <xf numFmtId="0" fontId="15" fillId="0" borderId="0" xfId="0" applyFont="1" applyAlignment="1">
      <alignment horizontal="left" wrapText="1"/>
    </xf>
    <xf numFmtId="0" fontId="15" fillId="0" borderId="3" xfId="0" applyFont="1" applyBorder="1" applyAlignment="1">
      <alignment horizontal="left" wrapText="1"/>
    </xf>
    <xf numFmtId="0" fontId="15" fillId="0" borderId="1" xfId="0" applyFont="1" applyBorder="1"/>
    <xf numFmtId="0" fontId="26" fillId="0" borderId="0" xfId="0" applyFont="1" applyAlignment="1">
      <alignment horizontal="left" indent="1"/>
    </xf>
    <xf numFmtId="0" fontId="20" fillId="0" borderId="0" xfId="0" applyFont="1" applyAlignment="1">
      <alignment wrapText="1"/>
    </xf>
    <xf numFmtId="0" fontId="15" fillId="0" borderId="1" xfId="0" applyFont="1" applyBorder="1" applyAlignment="1">
      <alignment vertical="top" wrapText="1"/>
    </xf>
    <xf numFmtId="0" fontId="15" fillId="0" borderId="0" xfId="0" applyFont="1" applyBorder="1" applyAlignment="1">
      <alignment vertical="top"/>
    </xf>
    <xf numFmtId="0" fontId="15" fillId="0" borderId="0" xfId="0" applyFont="1" applyBorder="1" applyAlignment="1">
      <alignment vertical="top" wrapText="1"/>
    </xf>
    <xf numFmtId="0" fontId="20" fillId="3" borderId="0" xfId="9" applyFont="1" applyFill="1" applyAlignment="1">
      <alignment vertical="center"/>
    </xf>
    <xf numFmtId="0" fontId="20" fillId="3" borderId="0" xfId="9" applyFont="1" applyFill="1" applyAlignment="1">
      <alignment vertical="center" wrapText="1"/>
    </xf>
    <xf numFmtId="0" fontId="20" fillId="0" borderId="0" xfId="9" applyFont="1" applyAlignment="1">
      <alignment vertical="center"/>
    </xf>
    <xf numFmtId="0" fontId="15" fillId="0" borderId="1" xfId="0" quotePrefix="1" applyFont="1" applyBorder="1" applyAlignment="1">
      <alignment vertical="top" wrapText="1"/>
    </xf>
    <xf numFmtId="165" fontId="15" fillId="0" borderId="1" xfId="0" applyNumberFormat="1" applyFont="1" applyBorder="1"/>
    <xf numFmtId="0" fontId="0" fillId="0" borderId="1" xfId="0" applyFont="1" applyBorder="1" applyAlignment="1">
      <alignment vertical="top" wrapText="1"/>
    </xf>
    <xf numFmtId="14" fontId="15" fillId="0" borderId="1" xfId="0" applyNumberFormat="1" applyFont="1" applyBorder="1" applyAlignment="1">
      <alignment wrapText="1"/>
    </xf>
    <xf numFmtId="9" fontId="15" fillId="0" borderId="1" xfId="24" applyFont="1" applyBorder="1"/>
  </cellXfs>
  <cellStyles count="25">
    <cellStyle name="Comma" xfId="6" builtinId="3"/>
    <cellStyle name="Comma 2" xfId="10"/>
    <cellStyle name="Comma 2 2" xfId="23"/>
    <cellStyle name="Comma 3" xfId="14"/>
    <cellStyle name="Comma 4 2" xfId="21"/>
    <cellStyle name="Explanatory Text" xfId="19" builtinId="53"/>
    <cellStyle name="Normal" xfId="0" builtinId="0"/>
    <cellStyle name="Normal 10 2" xfId="18"/>
    <cellStyle name="Normal 2" xfId="4"/>
    <cellStyle name="Normal 2 2" xfId="1"/>
    <cellStyle name="Normal 2 2 2" xfId="9"/>
    <cellStyle name="Normal 2 3" xfId="17"/>
    <cellStyle name="Normal 2 6" xfId="15"/>
    <cellStyle name="Normal 20" xfId="8"/>
    <cellStyle name="Normal 3" xfId="2"/>
    <cellStyle name="Normal 3 2" xfId="12"/>
    <cellStyle name="Normal 4" xfId="5"/>
    <cellStyle name="Normal 4 2" xfId="13"/>
    <cellStyle name="Normal 5" xfId="7"/>
    <cellStyle name="Normal 5 2" xfId="11"/>
    <cellStyle name="Normal 5 2 2" xfId="20"/>
    <cellStyle name="Normal 6" xfId="16"/>
    <cellStyle name="Normal 9" xfId="3"/>
    <cellStyle name="Percent" xfId="24" builtinId="5"/>
    <cellStyle name="Percent 2" xfId="22"/>
  </cellStyles>
  <dxfs count="1">
    <dxf>
      <font>
        <color theme="6"/>
      </font>
      <fill>
        <patternFill>
          <bgColor theme="6" tint="0.59996337778862885"/>
        </patternFill>
      </fill>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15</xdr:row>
      <xdr:rowOff>38100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Sludge quality and growth enhancement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For our assessment we combine sludge quality and sludge growth into one sludge assessment area as these areas both drive the need for additional bioresources treatment capacity. We have deep dived each company’s proposals. We assess the companies’ estimated impacts of population growth or sewage treatment quality improvements on sludge production volumes. We also assess if the companies demonstrate an appropriate solution appraisal and whether the solutions have been clearly defined. </a:t>
          </a: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7579122" cy="2895205"/>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26765645"/>
          <a:ext cx="7579122" cy="2895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1768078</xdr:colOff>
      <xdr:row>39</xdr:row>
      <xdr:rowOff>184545</xdr:rowOff>
    </xdr:from>
    <xdr:ext cx="2976563" cy="482203"/>
    <xdr:sp macro="" textlink="">
      <xdr:nvSpPr>
        <xdr:cNvPr id="2" name="TextBox 1">
          <a:extLst>
            <a:ext uri="{FF2B5EF4-FFF2-40B4-BE49-F238E27FC236}">
              <a16:creationId xmlns:a16="http://schemas.microsoft.com/office/drawing/2014/main" xmlns="" id="{00000000-0008-0000-0400-000003000000}"/>
            </a:ext>
          </a:extLst>
        </xdr:cNvPr>
        <xdr:cNvSpPr txBox="1"/>
      </xdr:nvSpPr>
      <xdr:spPr>
        <a:xfrm>
          <a:off x="1920478" y="1053504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738423</xdr:colOff>
      <xdr:row>4</xdr:row>
      <xdr:rowOff>82393</xdr:rowOff>
    </xdr:from>
    <xdr:ext cx="4101467" cy="781240"/>
    <xdr:sp macro="" textlink="">
      <xdr:nvSpPr>
        <xdr:cNvPr id="3" name="TextBox 2">
          <a:extLst>
            <a:ext uri="{FF2B5EF4-FFF2-40B4-BE49-F238E27FC236}">
              <a16:creationId xmlns:a16="http://schemas.microsoft.com/office/drawing/2014/main" xmlns="" id="{00000000-0008-0000-0400-000005000000}"/>
            </a:ext>
          </a:extLst>
        </xdr:cNvPr>
        <xdr:cNvSpPr txBox="1"/>
      </xdr:nvSpPr>
      <xdr:spPr>
        <a:xfrm>
          <a:off x="4768689" y="1082518"/>
          <a:ext cx="4101467" cy="7812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Further analysis / arguments</a:t>
          </a:r>
        </a:p>
        <a:p>
          <a:r>
            <a:rPr lang="en-GB" sz="1100">
              <a:solidFill>
                <a:schemeClr val="dk1"/>
              </a:solidFill>
              <a:effectLst/>
              <a:latin typeface="+mn-lt"/>
              <a:ea typeface="+mn-ea"/>
              <a:cs typeface="+mn-cs"/>
            </a:rPr>
            <a:t>The adjustment is rejected on the basis that other companies including ones of a comparable size are not making Medium Combustion Plant Directive (MCPD)  driven investment proposals. </a:t>
          </a:r>
          <a:endParaRPr lang="en-GB" sz="1100" baseline="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6"/>
  <sheetViews>
    <sheetView showGridLines="0" workbookViewId="0"/>
  </sheetViews>
  <sheetFormatPr defaultColWidth="8.81640625" defaultRowHeight="16.5" x14ac:dyDescent="0.5"/>
  <cols>
    <col min="1" max="1" width="1.453125" style="6" customWidth="1"/>
    <col min="2" max="2" width="11.1796875" style="6" customWidth="1"/>
    <col min="3" max="3" width="100.453125" style="6" customWidth="1"/>
    <col min="4" max="4" width="18" style="7" customWidth="1"/>
    <col min="5" max="16384" width="8.81640625" style="6"/>
  </cols>
  <sheetData>
    <row r="1" spans="2:6" ht="20.25" customHeight="1" x14ac:dyDescent="0.6">
      <c r="B1" s="4" t="s">
        <v>92</v>
      </c>
      <c r="C1" s="5"/>
      <c r="D1" s="5"/>
    </row>
    <row r="2" spans="2:6" ht="17.25" customHeight="1" x14ac:dyDescent="0.5"/>
    <row r="3" spans="2:6" ht="17.25" customHeight="1" x14ac:dyDescent="0.5"/>
    <row r="4" spans="2:6" ht="17.25" customHeight="1" x14ac:dyDescent="0.5"/>
    <row r="5" spans="2:6" ht="17.25" customHeight="1" x14ac:dyDescent="0.5"/>
    <row r="6" spans="2:6" ht="17.25" customHeight="1" x14ac:dyDescent="0.5"/>
    <row r="7" spans="2:6" ht="17.25" customHeight="1" x14ac:dyDescent="0.5"/>
    <row r="8" spans="2:6" ht="17.25" customHeight="1" x14ac:dyDescent="0.5"/>
    <row r="9" spans="2:6" ht="17.25" customHeight="1" x14ac:dyDescent="0.5"/>
    <row r="10" spans="2:6" ht="17.25" customHeight="1" x14ac:dyDescent="0.5">
      <c r="F10" s="43"/>
    </row>
    <row r="11" spans="2:6" ht="17.25" customHeight="1" x14ac:dyDescent="0.5"/>
    <row r="12" spans="2:6" ht="17.25" customHeight="1" x14ac:dyDescent="0.5"/>
    <row r="13" spans="2:6" ht="17.25" customHeight="1" x14ac:dyDescent="0.5"/>
    <row r="14" spans="2:6" ht="17.25" customHeight="1" x14ac:dyDescent="0.5"/>
    <row r="15" spans="2:6" ht="17.25" customHeight="1" x14ac:dyDescent="0.5"/>
    <row r="16" spans="2:6" ht="17.25" customHeight="1" x14ac:dyDescent="0.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69"/>
  <sheetViews>
    <sheetView showGridLines="0" zoomScale="80" zoomScaleNormal="80" workbookViewId="0">
      <pane xSplit="1" ySplit="5" topLeftCell="B6" activePane="bottomRight" state="frozen"/>
      <selection activeCell="F10" sqref="F10"/>
      <selection pane="topRight" activeCell="F10" sqref="F10"/>
      <selection pane="bottomLeft" activeCell="F10" sqref="F10"/>
      <selection pane="bottomRight"/>
    </sheetView>
  </sheetViews>
  <sheetFormatPr defaultColWidth="8.54296875" defaultRowHeight="13" x14ac:dyDescent="0.3"/>
  <cols>
    <col min="1" max="1" width="10.54296875" style="30" customWidth="1"/>
    <col min="2" max="2" width="11.453125" style="30" customWidth="1"/>
    <col min="3" max="3" width="10.453125" style="30" customWidth="1"/>
    <col min="4" max="7" width="13.81640625" style="2" customWidth="1"/>
    <col min="8" max="8" width="8.54296875" style="2" customWidth="1"/>
    <col min="9" max="16384" width="8.54296875" style="2"/>
  </cols>
  <sheetData>
    <row r="1" spans="1:7" ht="18.5" x14ac:dyDescent="0.3">
      <c r="A1" s="42" t="s">
        <v>105</v>
      </c>
    </row>
    <row r="2" spans="1:7" x14ac:dyDescent="0.3">
      <c r="A2" s="30" t="s">
        <v>128</v>
      </c>
    </row>
    <row r="4" spans="1:7" s="31" customFormat="1" ht="26" x14ac:dyDescent="0.35">
      <c r="A4" s="41" t="s">
        <v>1</v>
      </c>
      <c r="B4" s="41" t="s">
        <v>2</v>
      </c>
      <c r="C4" s="41" t="s">
        <v>3</v>
      </c>
      <c r="D4" s="41" t="s">
        <v>94</v>
      </c>
      <c r="E4" s="41" t="s">
        <v>95</v>
      </c>
      <c r="F4" s="41" t="s">
        <v>0</v>
      </c>
      <c r="G4" s="41" t="s">
        <v>93</v>
      </c>
    </row>
    <row r="5" spans="1:7" ht="52" x14ac:dyDescent="0.3">
      <c r="A5" s="41" t="s">
        <v>127</v>
      </c>
      <c r="B5" s="41" t="s">
        <v>19</v>
      </c>
      <c r="C5" s="41" t="s">
        <v>126</v>
      </c>
      <c r="D5" s="41" t="s">
        <v>129</v>
      </c>
      <c r="E5" s="41" t="s">
        <v>130</v>
      </c>
      <c r="F5" s="41" t="s">
        <v>131</v>
      </c>
      <c r="G5" s="41" t="s">
        <v>132</v>
      </c>
    </row>
    <row r="6" spans="1:7" x14ac:dyDescent="0.3">
      <c r="A6" s="34" t="s">
        <v>37</v>
      </c>
      <c r="B6" s="35" t="s">
        <v>4</v>
      </c>
      <c r="C6" s="35" t="s">
        <v>14</v>
      </c>
      <c r="D6" s="32">
        <v>4.5451385655760701</v>
      </c>
      <c r="E6" s="32">
        <v>0.43639717843195203</v>
      </c>
      <c r="F6" s="33">
        <f t="shared" ref="F6:F20" si="0">SUM(D6:E6)</f>
        <v>4.9815357440080223</v>
      </c>
      <c r="G6" s="33">
        <v>551.50375405476098</v>
      </c>
    </row>
    <row r="7" spans="1:7" x14ac:dyDescent="0.3">
      <c r="A7" s="34" t="s">
        <v>38</v>
      </c>
      <c r="B7" s="35" t="s">
        <v>4</v>
      </c>
      <c r="C7" s="35" t="s">
        <v>15</v>
      </c>
      <c r="D7" s="32">
        <v>1.20101079419543</v>
      </c>
      <c r="E7" s="32">
        <v>4.8040431767817404</v>
      </c>
      <c r="F7" s="33">
        <f t="shared" si="0"/>
        <v>6.0050539709771709</v>
      </c>
      <c r="G7" s="33">
        <v>653.12795659695598</v>
      </c>
    </row>
    <row r="8" spans="1:7" x14ac:dyDescent="0.3">
      <c r="A8" s="34" t="s">
        <v>39</v>
      </c>
      <c r="B8" s="35" t="s">
        <v>4</v>
      </c>
      <c r="C8" s="35" t="s">
        <v>16</v>
      </c>
      <c r="D8" s="32">
        <v>0.87491297115834399</v>
      </c>
      <c r="E8" s="32">
        <v>3.49965188463338</v>
      </c>
      <c r="F8" s="33">
        <f t="shared" si="0"/>
        <v>4.374564855791724</v>
      </c>
      <c r="G8" s="33">
        <v>659.79125581432402</v>
      </c>
    </row>
    <row r="9" spans="1:7" x14ac:dyDescent="0.3">
      <c r="A9" s="34" t="s">
        <v>40</v>
      </c>
      <c r="B9" s="35" t="s">
        <v>4</v>
      </c>
      <c r="C9" s="35" t="s">
        <v>17</v>
      </c>
      <c r="D9" s="32">
        <v>1.10735221277549</v>
      </c>
      <c r="E9" s="32">
        <v>0</v>
      </c>
      <c r="F9" s="33">
        <f t="shared" si="0"/>
        <v>1.10735221277549</v>
      </c>
      <c r="G9" s="33">
        <v>762.56025220065897</v>
      </c>
    </row>
    <row r="10" spans="1:7" x14ac:dyDescent="0.3">
      <c r="A10" s="34" t="s">
        <v>41</v>
      </c>
      <c r="B10" s="35" t="s">
        <v>4</v>
      </c>
      <c r="C10" s="35" t="s">
        <v>18</v>
      </c>
      <c r="D10" s="32">
        <v>5.4128997422764096</v>
      </c>
      <c r="E10" s="32">
        <v>0</v>
      </c>
      <c r="F10" s="33">
        <f t="shared" si="0"/>
        <v>5.4128997422764096</v>
      </c>
      <c r="G10" s="33">
        <v>701.76121450352298</v>
      </c>
    </row>
    <row r="11" spans="1:7" x14ac:dyDescent="0.3">
      <c r="A11" s="34" t="s">
        <v>42</v>
      </c>
      <c r="B11" s="35" t="s">
        <v>5</v>
      </c>
      <c r="C11" s="35" t="s">
        <v>14</v>
      </c>
      <c r="D11" s="32">
        <v>0</v>
      </c>
      <c r="E11" s="32">
        <v>0</v>
      </c>
      <c r="F11" s="33">
        <f t="shared" si="0"/>
        <v>0</v>
      </c>
      <c r="G11" s="33">
        <v>194.71899999999999</v>
      </c>
    </row>
    <row r="12" spans="1:7" x14ac:dyDescent="0.3">
      <c r="A12" s="34" t="s">
        <v>43</v>
      </c>
      <c r="B12" s="35" t="s">
        <v>5</v>
      </c>
      <c r="C12" s="35" t="s">
        <v>15</v>
      </c>
      <c r="D12" s="32">
        <v>0</v>
      </c>
      <c r="E12" s="32">
        <v>0</v>
      </c>
      <c r="F12" s="33">
        <f t="shared" si="0"/>
        <v>0</v>
      </c>
      <c r="G12" s="33">
        <v>225.87200000000001</v>
      </c>
    </row>
    <row r="13" spans="1:7" x14ac:dyDescent="0.3">
      <c r="A13" s="34" t="s">
        <v>44</v>
      </c>
      <c r="B13" s="35" t="s">
        <v>5</v>
      </c>
      <c r="C13" s="35" t="s">
        <v>16</v>
      </c>
      <c r="D13" s="32">
        <v>0</v>
      </c>
      <c r="E13" s="32">
        <v>0</v>
      </c>
      <c r="F13" s="33">
        <f t="shared" si="0"/>
        <v>0</v>
      </c>
      <c r="G13" s="33">
        <v>250.01400000000001</v>
      </c>
    </row>
    <row r="14" spans="1:7" x14ac:dyDescent="0.3">
      <c r="A14" s="34" t="s">
        <v>45</v>
      </c>
      <c r="B14" s="35" t="s">
        <v>5</v>
      </c>
      <c r="C14" s="35" t="s">
        <v>17</v>
      </c>
      <c r="D14" s="32">
        <v>0</v>
      </c>
      <c r="E14" s="32">
        <v>0</v>
      </c>
      <c r="F14" s="33">
        <f t="shared" si="0"/>
        <v>0</v>
      </c>
      <c r="G14" s="33">
        <v>314.52300000000002</v>
      </c>
    </row>
    <row r="15" spans="1:7" x14ac:dyDescent="0.3">
      <c r="A15" s="34" t="s">
        <v>46</v>
      </c>
      <c r="B15" s="35" t="s">
        <v>5</v>
      </c>
      <c r="C15" s="35" t="s">
        <v>18</v>
      </c>
      <c r="D15" s="32">
        <v>0</v>
      </c>
      <c r="E15" s="32">
        <v>0</v>
      </c>
      <c r="F15" s="33">
        <f t="shared" si="0"/>
        <v>0</v>
      </c>
      <c r="G15" s="33">
        <v>258.24900000000002</v>
      </c>
    </row>
    <row r="16" spans="1:7" x14ac:dyDescent="0.3">
      <c r="A16" s="34" t="s">
        <v>47</v>
      </c>
      <c r="B16" s="35" t="s">
        <v>6</v>
      </c>
      <c r="C16" s="35" t="s">
        <v>14</v>
      </c>
      <c r="D16" s="32">
        <v>0</v>
      </c>
      <c r="E16" s="32">
        <v>0</v>
      </c>
      <c r="F16" s="33">
        <f t="shared" si="0"/>
        <v>0</v>
      </c>
      <c r="G16" s="33">
        <v>557.40503234329799</v>
      </c>
    </row>
    <row r="17" spans="1:7" x14ac:dyDescent="0.3">
      <c r="A17" s="34" t="s">
        <v>48</v>
      </c>
      <c r="B17" s="35" t="s">
        <v>6</v>
      </c>
      <c r="C17" s="35" t="s">
        <v>15</v>
      </c>
      <c r="D17" s="32">
        <v>0</v>
      </c>
      <c r="E17" s="32">
        <v>0</v>
      </c>
      <c r="F17" s="33">
        <f t="shared" si="0"/>
        <v>0</v>
      </c>
      <c r="G17" s="33">
        <v>584.41680129680901</v>
      </c>
    </row>
    <row r="18" spans="1:7" x14ac:dyDescent="0.3">
      <c r="A18" s="34" t="s">
        <v>49</v>
      </c>
      <c r="B18" s="35" t="s">
        <v>6</v>
      </c>
      <c r="C18" s="35" t="s">
        <v>16</v>
      </c>
      <c r="D18" s="32">
        <v>0</v>
      </c>
      <c r="E18" s="32">
        <v>0</v>
      </c>
      <c r="F18" s="33">
        <f t="shared" si="0"/>
        <v>0</v>
      </c>
      <c r="G18" s="33">
        <v>527.23793476313404</v>
      </c>
    </row>
    <row r="19" spans="1:7" x14ac:dyDescent="0.3">
      <c r="A19" s="34" t="s">
        <v>50</v>
      </c>
      <c r="B19" s="35" t="s">
        <v>6</v>
      </c>
      <c r="C19" s="35" t="s">
        <v>17</v>
      </c>
      <c r="D19" s="32">
        <v>0</v>
      </c>
      <c r="E19" s="32">
        <v>0</v>
      </c>
      <c r="F19" s="33">
        <f t="shared" si="0"/>
        <v>0</v>
      </c>
      <c r="G19" s="33">
        <v>706.99058633935101</v>
      </c>
    </row>
    <row r="20" spans="1:7" x14ac:dyDescent="0.3">
      <c r="A20" s="34" t="s">
        <v>51</v>
      </c>
      <c r="B20" s="35" t="s">
        <v>6</v>
      </c>
      <c r="C20" s="35" t="s">
        <v>18</v>
      </c>
      <c r="D20" s="32">
        <v>0</v>
      </c>
      <c r="E20" s="32">
        <v>0</v>
      </c>
      <c r="F20" s="33">
        <f t="shared" si="0"/>
        <v>0</v>
      </c>
      <c r="G20" s="33">
        <v>637.00849885031198</v>
      </c>
    </row>
    <row r="21" spans="1:7" x14ac:dyDescent="0.3">
      <c r="A21" s="34" t="s">
        <v>52</v>
      </c>
      <c r="B21" s="35" t="s">
        <v>7</v>
      </c>
      <c r="C21" s="35" t="s">
        <v>14</v>
      </c>
      <c r="D21" s="32">
        <v>0</v>
      </c>
      <c r="E21" s="32">
        <v>0.45800000000000002</v>
      </c>
      <c r="F21" s="33">
        <f t="shared" ref="F21:F30" si="1">SUM(D21:E21)</f>
        <v>0.45800000000000002</v>
      </c>
      <c r="G21" s="33">
        <v>462.08100000000002</v>
      </c>
    </row>
    <row r="22" spans="1:7" x14ac:dyDescent="0.3">
      <c r="A22" s="34" t="s">
        <v>53</v>
      </c>
      <c r="B22" s="35" t="s">
        <v>7</v>
      </c>
      <c r="C22" s="35" t="s">
        <v>15</v>
      </c>
      <c r="D22" s="32">
        <v>0</v>
      </c>
      <c r="E22" s="32">
        <v>0.71299999999999997</v>
      </c>
      <c r="F22" s="33">
        <f t="shared" si="1"/>
        <v>0.71299999999999997</v>
      </c>
      <c r="G22" s="33">
        <v>610.50400000000002</v>
      </c>
    </row>
    <row r="23" spans="1:7" x14ac:dyDescent="0.3">
      <c r="A23" s="34" t="s">
        <v>54</v>
      </c>
      <c r="B23" s="35" t="s">
        <v>7</v>
      </c>
      <c r="C23" s="35" t="s">
        <v>16</v>
      </c>
      <c r="D23" s="32">
        <v>0</v>
      </c>
      <c r="E23" s="32">
        <v>2.3860000000000001</v>
      </c>
      <c r="F23" s="33">
        <f t="shared" si="1"/>
        <v>2.3860000000000001</v>
      </c>
      <c r="G23" s="33">
        <v>633.11300000000006</v>
      </c>
    </row>
    <row r="24" spans="1:7" x14ac:dyDescent="0.3">
      <c r="A24" s="34" t="s">
        <v>55</v>
      </c>
      <c r="B24" s="35" t="s">
        <v>7</v>
      </c>
      <c r="C24" s="35" t="s">
        <v>17</v>
      </c>
      <c r="D24" s="32">
        <v>0</v>
      </c>
      <c r="E24" s="32">
        <v>1.077</v>
      </c>
      <c r="F24" s="33">
        <f t="shared" si="1"/>
        <v>1.077</v>
      </c>
      <c r="G24" s="33">
        <v>495.7</v>
      </c>
    </row>
    <row r="25" spans="1:7" x14ac:dyDescent="0.3">
      <c r="A25" s="34" t="s">
        <v>56</v>
      </c>
      <c r="B25" s="35" t="s">
        <v>7</v>
      </c>
      <c r="C25" s="35" t="s">
        <v>18</v>
      </c>
      <c r="D25" s="32">
        <v>0</v>
      </c>
      <c r="E25" s="32">
        <v>0.186</v>
      </c>
      <c r="F25" s="33">
        <f t="shared" si="1"/>
        <v>0.186</v>
      </c>
      <c r="G25" s="33">
        <v>408.06400000000002</v>
      </c>
    </row>
    <row r="26" spans="1:7" x14ac:dyDescent="0.3">
      <c r="A26" s="34" t="s">
        <v>57</v>
      </c>
      <c r="B26" s="35" t="s">
        <v>8</v>
      </c>
      <c r="C26" s="35" t="s">
        <v>14</v>
      </c>
      <c r="D26" s="32">
        <v>0</v>
      </c>
      <c r="E26" s="32">
        <v>0</v>
      </c>
      <c r="F26" s="33">
        <f t="shared" si="1"/>
        <v>0</v>
      </c>
      <c r="G26" s="33">
        <v>0</v>
      </c>
    </row>
    <row r="27" spans="1:7" x14ac:dyDescent="0.3">
      <c r="A27" s="34" t="s">
        <v>58</v>
      </c>
      <c r="B27" s="35" t="s">
        <v>8</v>
      </c>
      <c r="C27" s="35" t="s">
        <v>15</v>
      </c>
      <c r="D27" s="32">
        <v>0</v>
      </c>
      <c r="E27" s="32">
        <v>0</v>
      </c>
      <c r="F27" s="33">
        <f t="shared" si="1"/>
        <v>0</v>
      </c>
      <c r="G27" s="33">
        <v>0</v>
      </c>
    </row>
    <row r="28" spans="1:7" x14ac:dyDescent="0.3">
      <c r="A28" s="34" t="s">
        <v>59</v>
      </c>
      <c r="B28" s="35" t="s">
        <v>8</v>
      </c>
      <c r="C28" s="35" t="s">
        <v>16</v>
      </c>
      <c r="D28" s="32">
        <v>0</v>
      </c>
      <c r="E28" s="32">
        <v>0</v>
      </c>
      <c r="F28" s="33">
        <f t="shared" si="1"/>
        <v>0</v>
      </c>
      <c r="G28" s="33">
        <v>0</v>
      </c>
    </row>
    <row r="29" spans="1:7" x14ac:dyDescent="0.3">
      <c r="A29" s="34" t="s">
        <v>60</v>
      </c>
      <c r="B29" s="35" t="s">
        <v>8</v>
      </c>
      <c r="C29" s="35" t="s">
        <v>17</v>
      </c>
      <c r="D29" s="32">
        <v>0</v>
      </c>
      <c r="E29" s="32">
        <v>0</v>
      </c>
      <c r="F29" s="33">
        <f t="shared" si="1"/>
        <v>0</v>
      </c>
      <c r="G29" s="33">
        <v>0</v>
      </c>
    </row>
    <row r="30" spans="1:7" x14ac:dyDescent="0.3">
      <c r="A30" s="34" t="s">
        <v>61</v>
      </c>
      <c r="B30" s="35" t="s">
        <v>8</v>
      </c>
      <c r="C30" s="35" t="s">
        <v>18</v>
      </c>
      <c r="D30" s="32">
        <v>0</v>
      </c>
      <c r="E30" s="32">
        <v>0</v>
      </c>
      <c r="F30" s="33">
        <f t="shared" si="1"/>
        <v>0</v>
      </c>
      <c r="G30" s="33">
        <v>0</v>
      </c>
    </row>
    <row r="31" spans="1:7" x14ac:dyDescent="0.3">
      <c r="A31" s="34" t="s">
        <v>62</v>
      </c>
      <c r="B31" s="35" t="s">
        <v>9</v>
      </c>
      <c r="C31" s="35" t="s">
        <v>14</v>
      </c>
      <c r="D31" s="32">
        <v>0</v>
      </c>
      <c r="E31" s="32">
        <v>1.0449999999999999</v>
      </c>
      <c r="F31" s="33">
        <f t="shared" ref="F31:F45" si="2">SUM(D31:E31)</f>
        <v>1.0449999999999999</v>
      </c>
      <c r="G31" s="33">
        <v>209.88399999999999</v>
      </c>
    </row>
    <row r="32" spans="1:7" x14ac:dyDescent="0.3">
      <c r="A32" s="34" t="s">
        <v>63</v>
      </c>
      <c r="B32" s="35" t="s">
        <v>9</v>
      </c>
      <c r="C32" s="35" t="s">
        <v>15</v>
      </c>
      <c r="D32" s="32">
        <v>0</v>
      </c>
      <c r="E32" s="32">
        <v>1.0449999999999999</v>
      </c>
      <c r="F32" s="33">
        <f t="shared" si="2"/>
        <v>1.0449999999999999</v>
      </c>
      <c r="G32" s="33">
        <v>205.41800000000001</v>
      </c>
    </row>
    <row r="33" spans="1:7" x14ac:dyDescent="0.3">
      <c r="A33" s="34" t="s">
        <v>64</v>
      </c>
      <c r="B33" s="35" t="s">
        <v>9</v>
      </c>
      <c r="C33" s="35" t="s">
        <v>16</v>
      </c>
      <c r="D33" s="32">
        <v>0</v>
      </c>
      <c r="E33" s="32">
        <v>1.0449999999999999</v>
      </c>
      <c r="F33" s="33">
        <f t="shared" si="2"/>
        <v>1.0449999999999999</v>
      </c>
      <c r="G33" s="33">
        <v>184.16300000000001</v>
      </c>
    </row>
    <row r="34" spans="1:7" x14ac:dyDescent="0.3">
      <c r="A34" s="34" t="s">
        <v>65</v>
      </c>
      <c r="B34" s="35" t="s">
        <v>9</v>
      </c>
      <c r="C34" s="35" t="s">
        <v>17</v>
      </c>
      <c r="D34" s="32">
        <v>0</v>
      </c>
      <c r="E34" s="32">
        <v>1.0449999999999999</v>
      </c>
      <c r="F34" s="33">
        <f t="shared" si="2"/>
        <v>1.0449999999999999</v>
      </c>
      <c r="G34" s="33">
        <v>182.45099999999999</v>
      </c>
    </row>
    <row r="35" spans="1:7" x14ac:dyDescent="0.3">
      <c r="A35" s="34" t="s">
        <v>66</v>
      </c>
      <c r="B35" s="35" t="s">
        <v>9</v>
      </c>
      <c r="C35" s="35" t="s">
        <v>18</v>
      </c>
      <c r="D35" s="32">
        <v>0</v>
      </c>
      <c r="E35" s="32">
        <v>1.0449999999999999</v>
      </c>
      <c r="F35" s="33">
        <f t="shared" si="2"/>
        <v>1.0449999999999999</v>
      </c>
      <c r="G35" s="33">
        <v>169.172</v>
      </c>
    </row>
    <row r="36" spans="1:7" x14ac:dyDescent="0.3">
      <c r="A36" s="34" t="s">
        <v>67</v>
      </c>
      <c r="B36" s="35" t="s">
        <v>10</v>
      </c>
      <c r="C36" s="35" t="s">
        <v>14</v>
      </c>
      <c r="D36" s="32">
        <v>0</v>
      </c>
      <c r="E36" s="32">
        <v>4.4789295730000003</v>
      </c>
      <c r="F36" s="33">
        <f t="shared" si="2"/>
        <v>4.4789295730000003</v>
      </c>
      <c r="G36" s="33">
        <v>943.20508384003995</v>
      </c>
    </row>
    <row r="37" spans="1:7" x14ac:dyDescent="0.3">
      <c r="A37" s="34" t="s">
        <v>68</v>
      </c>
      <c r="B37" s="35" t="s">
        <v>10</v>
      </c>
      <c r="C37" s="35" t="s">
        <v>15</v>
      </c>
      <c r="D37" s="32">
        <v>0</v>
      </c>
      <c r="E37" s="32">
        <v>19.045625073099998</v>
      </c>
      <c r="F37" s="33">
        <f t="shared" si="2"/>
        <v>19.045625073099998</v>
      </c>
      <c r="G37" s="33">
        <v>1059.5585860040801</v>
      </c>
    </row>
    <row r="38" spans="1:7" x14ac:dyDescent="0.3">
      <c r="A38" s="34" t="s">
        <v>69</v>
      </c>
      <c r="B38" s="35" t="s">
        <v>10</v>
      </c>
      <c r="C38" s="35" t="s">
        <v>16</v>
      </c>
      <c r="D38" s="32">
        <v>0</v>
      </c>
      <c r="E38" s="32">
        <v>20.402558819199999</v>
      </c>
      <c r="F38" s="33">
        <f t="shared" si="2"/>
        <v>20.402558819199999</v>
      </c>
      <c r="G38" s="33">
        <v>1043.6785429854101</v>
      </c>
    </row>
    <row r="39" spans="1:7" x14ac:dyDescent="0.3">
      <c r="A39" s="34" t="s">
        <v>70</v>
      </c>
      <c r="B39" s="35" t="s">
        <v>10</v>
      </c>
      <c r="C39" s="35" t="s">
        <v>17</v>
      </c>
      <c r="D39" s="32">
        <v>18.965694313499998</v>
      </c>
      <c r="E39" s="32">
        <v>13.8078826355</v>
      </c>
      <c r="F39" s="33">
        <f t="shared" si="2"/>
        <v>32.773576949000002</v>
      </c>
      <c r="G39" s="33">
        <v>989.85067441146896</v>
      </c>
    </row>
    <row r="40" spans="1:7" x14ac:dyDescent="0.3">
      <c r="A40" s="34" t="s">
        <v>71</v>
      </c>
      <c r="B40" s="35" t="s">
        <v>10</v>
      </c>
      <c r="C40" s="35" t="s">
        <v>18</v>
      </c>
      <c r="D40" s="32">
        <v>19.151631956199999</v>
      </c>
      <c r="E40" s="32">
        <v>10.176220561699999</v>
      </c>
      <c r="F40" s="33">
        <f t="shared" si="2"/>
        <v>29.327852517899998</v>
      </c>
      <c r="G40" s="33">
        <v>960.87480281767398</v>
      </c>
    </row>
    <row r="41" spans="1:7" x14ac:dyDescent="0.3">
      <c r="A41" s="34" t="s">
        <v>72</v>
      </c>
      <c r="B41" s="35" t="s">
        <v>11</v>
      </c>
      <c r="C41" s="35" t="s">
        <v>14</v>
      </c>
      <c r="D41" s="32">
        <v>0</v>
      </c>
      <c r="E41" s="32">
        <v>0</v>
      </c>
      <c r="F41" s="33">
        <f t="shared" si="2"/>
        <v>0</v>
      </c>
      <c r="G41" s="33">
        <v>358.459</v>
      </c>
    </row>
    <row r="42" spans="1:7" x14ac:dyDescent="0.3">
      <c r="A42" s="34" t="s">
        <v>73</v>
      </c>
      <c r="B42" s="35" t="s">
        <v>11</v>
      </c>
      <c r="C42" s="35" t="s">
        <v>15</v>
      </c>
      <c r="D42" s="32">
        <v>0</v>
      </c>
      <c r="E42" s="32">
        <v>0</v>
      </c>
      <c r="F42" s="33">
        <f t="shared" si="2"/>
        <v>0</v>
      </c>
      <c r="G42" s="33">
        <v>291.94099999999997</v>
      </c>
    </row>
    <row r="43" spans="1:7" x14ac:dyDescent="0.3">
      <c r="A43" s="34" t="s">
        <v>74</v>
      </c>
      <c r="B43" s="35" t="s">
        <v>11</v>
      </c>
      <c r="C43" s="35" t="s">
        <v>16</v>
      </c>
      <c r="D43" s="32">
        <v>0</v>
      </c>
      <c r="E43" s="32">
        <v>0</v>
      </c>
      <c r="F43" s="33">
        <f t="shared" si="2"/>
        <v>0</v>
      </c>
      <c r="G43" s="33">
        <v>301.45100000000002</v>
      </c>
    </row>
    <row r="44" spans="1:7" x14ac:dyDescent="0.3">
      <c r="A44" s="34" t="s">
        <v>75</v>
      </c>
      <c r="B44" s="35" t="s">
        <v>11</v>
      </c>
      <c r="C44" s="35" t="s">
        <v>17</v>
      </c>
      <c r="D44" s="32">
        <v>0</v>
      </c>
      <c r="E44" s="32">
        <v>0</v>
      </c>
      <c r="F44" s="33">
        <f t="shared" si="2"/>
        <v>0</v>
      </c>
      <c r="G44" s="33">
        <v>290.19</v>
      </c>
    </row>
    <row r="45" spans="1:7" x14ac:dyDescent="0.3">
      <c r="A45" s="34" t="s">
        <v>76</v>
      </c>
      <c r="B45" s="35" t="s">
        <v>11</v>
      </c>
      <c r="C45" s="35" t="s">
        <v>18</v>
      </c>
      <c r="D45" s="32">
        <v>0</v>
      </c>
      <c r="E45" s="32">
        <v>0</v>
      </c>
      <c r="F45" s="33">
        <f t="shared" si="2"/>
        <v>0</v>
      </c>
      <c r="G45" s="33">
        <v>287.05399999999997</v>
      </c>
    </row>
    <row r="46" spans="1:7" x14ac:dyDescent="0.3">
      <c r="A46" s="34" t="s">
        <v>77</v>
      </c>
      <c r="B46" s="35" t="s">
        <v>12</v>
      </c>
      <c r="C46" s="35" t="s">
        <v>14</v>
      </c>
      <c r="D46" s="32">
        <v>0</v>
      </c>
      <c r="E46" s="32">
        <v>0</v>
      </c>
      <c r="F46" s="33">
        <f t="shared" ref="F46:F60" si="3">SUM(D46:E46)</f>
        <v>0</v>
      </c>
      <c r="G46" s="33">
        <v>334.40990139956699</v>
      </c>
    </row>
    <row r="47" spans="1:7" x14ac:dyDescent="0.3">
      <c r="A47" s="34" t="s">
        <v>78</v>
      </c>
      <c r="B47" s="35" t="s">
        <v>12</v>
      </c>
      <c r="C47" s="35" t="s">
        <v>15</v>
      </c>
      <c r="D47" s="32">
        <v>0</v>
      </c>
      <c r="E47" s="32">
        <v>0</v>
      </c>
      <c r="F47" s="33">
        <f t="shared" si="3"/>
        <v>0</v>
      </c>
      <c r="G47" s="33">
        <v>310.35824991875199</v>
      </c>
    </row>
    <row r="48" spans="1:7" x14ac:dyDescent="0.3">
      <c r="A48" s="34" t="s">
        <v>79</v>
      </c>
      <c r="B48" s="35" t="s">
        <v>12</v>
      </c>
      <c r="C48" s="35" t="s">
        <v>16</v>
      </c>
      <c r="D48" s="32">
        <v>0</v>
      </c>
      <c r="E48" s="32">
        <v>0</v>
      </c>
      <c r="F48" s="33">
        <f t="shared" si="3"/>
        <v>0</v>
      </c>
      <c r="G48" s="33">
        <v>316.21891660017798</v>
      </c>
    </row>
    <row r="49" spans="1:7" x14ac:dyDescent="0.3">
      <c r="A49" s="34" t="s">
        <v>80</v>
      </c>
      <c r="B49" s="35" t="s">
        <v>12</v>
      </c>
      <c r="C49" s="35" t="s">
        <v>17</v>
      </c>
      <c r="D49" s="32">
        <v>0</v>
      </c>
      <c r="E49" s="32">
        <v>0</v>
      </c>
      <c r="F49" s="33">
        <f t="shared" si="3"/>
        <v>0</v>
      </c>
      <c r="G49" s="33">
        <v>314.555053101689</v>
      </c>
    </row>
    <row r="50" spans="1:7" x14ac:dyDescent="0.3">
      <c r="A50" s="34" t="s">
        <v>81</v>
      </c>
      <c r="B50" s="35" t="s">
        <v>12</v>
      </c>
      <c r="C50" s="35" t="s">
        <v>18</v>
      </c>
      <c r="D50" s="32">
        <v>0</v>
      </c>
      <c r="E50" s="32">
        <v>0</v>
      </c>
      <c r="F50" s="33">
        <f t="shared" si="3"/>
        <v>0</v>
      </c>
      <c r="G50" s="33">
        <v>297.66581065083898</v>
      </c>
    </row>
    <row r="51" spans="1:7" x14ac:dyDescent="0.3">
      <c r="A51" s="34" t="s">
        <v>82</v>
      </c>
      <c r="B51" s="35" t="s">
        <v>13</v>
      </c>
      <c r="C51" s="35" t="s">
        <v>14</v>
      </c>
      <c r="D51" s="32">
        <v>18.052</v>
      </c>
      <c r="E51" s="32">
        <v>0</v>
      </c>
      <c r="F51" s="33">
        <f t="shared" si="3"/>
        <v>18.052</v>
      </c>
      <c r="G51" s="33">
        <v>707.06500000000005</v>
      </c>
    </row>
    <row r="52" spans="1:7" x14ac:dyDescent="0.3">
      <c r="A52" s="34" t="s">
        <v>83</v>
      </c>
      <c r="B52" s="35" t="s">
        <v>13</v>
      </c>
      <c r="C52" s="35" t="s">
        <v>15</v>
      </c>
      <c r="D52" s="32">
        <v>20.091999999999999</v>
      </c>
      <c r="E52" s="32">
        <v>0</v>
      </c>
      <c r="F52" s="33">
        <f t="shared" si="3"/>
        <v>20.091999999999999</v>
      </c>
      <c r="G52" s="33">
        <v>713.04899999999998</v>
      </c>
    </row>
    <row r="53" spans="1:7" x14ac:dyDescent="0.3">
      <c r="A53" s="34" t="s">
        <v>84</v>
      </c>
      <c r="B53" s="35" t="s">
        <v>13</v>
      </c>
      <c r="C53" s="35" t="s">
        <v>16</v>
      </c>
      <c r="D53" s="32">
        <v>15.521000000000001</v>
      </c>
      <c r="E53" s="32">
        <v>0</v>
      </c>
      <c r="F53" s="33">
        <f t="shared" si="3"/>
        <v>15.521000000000001</v>
      </c>
      <c r="G53" s="33">
        <v>603.85599999999999</v>
      </c>
    </row>
    <row r="54" spans="1:7" x14ac:dyDescent="0.3">
      <c r="A54" s="34" t="s">
        <v>85</v>
      </c>
      <c r="B54" s="35" t="s">
        <v>13</v>
      </c>
      <c r="C54" s="35" t="s">
        <v>17</v>
      </c>
      <c r="D54" s="32">
        <v>9.4540000000000006</v>
      </c>
      <c r="E54" s="32">
        <v>0</v>
      </c>
      <c r="F54" s="33">
        <f t="shared" si="3"/>
        <v>9.4540000000000006</v>
      </c>
      <c r="G54" s="33">
        <v>488.68900000000002</v>
      </c>
    </row>
    <row r="55" spans="1:7" x14ac:dyDescent="0.3">
      <c r="A55" s="34" t="s">
        <v>86</v>
      </c>
      <c r="B55" s="35" t="s">
        <v>13</v>
      </c>
      <c r="C55" s="35" t="s">
        <v>18</v>
      </c>
      <c r="D55" s="32">
        <v>2.8919999999999999</v>
      </c>
      <c r="E55" s="32">
        <v>0</v>
      </c>
      <c r="F55" s="33">
        <f t="shared" si="3"/>
        <v>2.8919999999999999</v>
      </c>
      <c r="G55" s="33">
        <v>381.36700000000002</v>
      </c>
    </row>
    <row r="56" spans="1:7" x14ac:dyDescent="0.3">
      <c r="A56" s="34" t="str">
        <f t="shared" ref="A56" si="4">B56&amp;RIGHT(C56,2)</f>
        <v>SVE21</v>
      </c>
      <c r="B56" s="3" t="s">
        <v>87</v>
      </c>
      <c r="C56" s="35" t="s">
        <v>14</v>
      </c>
      <c r="D56" s="32">
        <v>0.76400000000000001</v>
      </c>
      <c r="E56" s="32">
        <v>2.7930000000000001</v>
      </c>
      <c r="F56" s="33">
        <f t="shared" si="3"/>
        <v>3.5570000000000004</v>
      </c>
      <c r="G56" s="33">
        <v>560.93585269017797</v>
      </c>
    </row>
    <row r="57" spans="1:7" x14ac:dyDescent="0.3">
      <c r="A57" s="34" t="str">
        <f>B57&amp;RIGHT(C57,2)</f>
        <v>SVE22</v>
      </c>
      <c r="B57" s="3" t="s">
        <v>87</v>
      </c>
      <c r="C57" s="35" t="s">
        <v>15</v>
      </c>
      <c r="D57" s="32">
        <v>0.80900000000000005</v>
      </c>
      <c r="E57" s="32">
        <v>3.7730000000000001</v>
      </c>
      <c r="F57" s="33">
        <f t="shared" si="3"/>
        <v>4.5819999999999999</v>
      </c>
      <c r="G57" s="33">
        <v>614.47872550832301</v>
      </c>
    </row>
    <row r="58" spans="1:7" x14ac:dyDescent="0.3">
      <c r="A58" s="34" t="str">
        <f>B58&amp;RIGHT(C58,2)</f>
        <v>SVE23</v>
      </c>
      <c r="B58" s="3" t="s">
        <v>87</v>
      </c>
      <c r="C58" s="35" t="s">
        <v>16</v>
      </c>
      <c r="D58" s="32">
        <v>0.89300000000000002</v>
      </c>
      <c r="E58" s="32">
        <v>4.7789999999999999</v>
      </c>
      <c r="F58" s="33">
        <f t="shared" si="3"/>
        <v>5.6719999999999997</v>
      </c>
      <c r="G58" s="33">
        <v>621.22299129652799</v>
      </c>
    </row>
    <row r="59" spans="1:7" x14ac:dyDescent="0.3">
      <c r="A59" s="34" t="str">
        <f>B59&amp;RIGHT(C59,2)</f>
        <v>SVE24</v>
      </c>
      <c r="B59" s="3" t="s">
        <v>87</v>
      </c>
      <c r="C59" s="35" t="s">
        <v>17</v>
      </c>
      <c r="D59" s="32">
        <v>1.01</v>
      </c>
      <c r="E59" s="32">
        <v>4.7709999999999999</v>
      </c>
      <c r="F59" s="33">
        <f t="shared" si="3"/>
        <v>5.7809999999999997</v>
      </c>
      <c r="G59" s="33">
        <v>610.59658027129899</v>
      </c>
    </row>
    <row r="60" spans="1:7" x14ac:dyDescent="0.3">
      <c r="A60" s="34" t="str">
        <f>B60&amp;RIGHT(C60,2)</f>
        <v>SVE25</v>
      </c>
      <c r="B60" s="3" t="s">
        <v>87</v>
      </c>
      <c r="C60" s="35" t="s">
        <v>18</v>
      </c>
      <c r="D60" s="32">
        <v>0.874</v>
      </c>
      <c r="E60" s="32">
        <v>3.4060000000000001</v>
      </c>
      <c r="F60" s="33">
        <f t="shared" si="3"/>
        <v>4.28</v>
      </c>
      <c r="G60" s="33">
        <v>545.43688543661597</v>
      </c>
    </row>
    <row r="61" spans="1:7" x14ac:dyDescent="0.3">
      <c r="A61" s="34" t="str">
        <f t="shared" ref="A61" si="5">B61&amp;RIGHT(C61,2)</f>
        <v>HDD21</v>
      </c>
      <c r="B61" s="3" t="s">
        <v>88</v>
      </c>
      <c r="C61" s="35" t="s">
        <v>14</v>
      </c>
      <c r="D61" s="32">
        <v>0</v>
      </c>
      <c r="E61" s="32">
        <v>0</v>
      </c>
      <c r="F61" s="33">
        <f t="shared" ref="F61:F65" si="6">SUM(D61:E61)</f>
        <v>0</v>
      </c>
      <c r="G61" s="33">
        <v>4.3490774731552699</v>
      </c>
    </row>
    <row r="62" spans="1:7" x14ac:dyDescent="0.3">
      <c r="A62" s="34" t="str">
        <f>B62&amp;RIGHT(C62,2)</f>
        <v>HDD22</v>
      </c>
      <c r="B62" s="3" t="s">
        <v>88</v>
      </c>
      <c r="C62" s="35" t="s">
        <v>15</v>
      </c>
      <c r="D62" s="32">
        <v>0</v>
      </c>
      <c r="E62" s="32">
        <v>0</v>
      </c>
      <c r="F62" s="33">
        <f t="shared" si="6"/>
        <v>0</v>
      </c>
      <c r="G62" s="33">
        <v>4.8159413760622201</v>
      </c>
    </row>
    <row r="63" spans="1:7" x14ac:dyDescent="0.3">
      <c r="A63" s="34" t="str">
        <f>B63&amp;RIGHT(C63,2)</f>
        <v>HDD23</v>
      </c>
      <c r="B63" s="3" t="s">
        <v>88</v>
      </c>
      <c r="C63" s="35" t="s">
        <v>16</v>
      </c>
      <c r="D63" s="32">
        <v>0</v>
      </c>
      <c r="E63" s="32">
        <v>0</v>
      </c>
      <c r="F63" s="33">
        <f t="shared" si="6"/>
        <v>0</v>
      </c>
      <c r="G63" s="33">
        <v>5.0266953078384402</v>
      </c>
    </row>
    <row r="64" spans="1:7" x14ac:dyDescent="0.3">
      <c r="A64" s="34" t="str">
        <f>B64&amp;RIGHT(C64,2)</f>
        <v>HDD24</v>
      </c>
      <c r="B64" s="3" t="s">
        <v>88</v>
      </c>
      <c r="C64" s="35" t="s">
        <v>17</v>
      </c>
      <c r="D64" s="32">
        <v>0</v>
      </c>
      <c r="E64" s="32">
        <v>0</v>
      </c>
      <c r="F64" s="33">
        <f t="shared" si="6"/>
        <v>0</v>
      </c>
      <c r="G64" s="33">
        <v>6.13945027329786</v>
      </c>
    </row>
    <row r="65" spans="1:7" x14ac:dyDescent="0.3">
      <c r="A65" s="34" t="str">
        <f>B65&amp;RIGHT(C65,2)</f>
        <v>HDD25</v>
      </c>
      <c r="B65" s="3" t="s">
        <v>88</v>
      </c>
      <c r="C65" s="35" t="s">
        <v>18</v>
      </c>
      <c r="D65" s="32">
        <v>0</v>
      </c>
      <c r="E65" s="32">
        <v>0</v>
      </c>
      <c r="F65" s="33">
        <f t="shared" si="6"/>
        <v>0</v>
      </c>
      <c r="G65" s="33">
        <v>4.5652000305771701</v>
      </c>
    </row>
    <row r="66" spans="1:7" x14ac:dyDescent="0.3">
      <c r="D66" s="29"/>
    </row>
    <row r="67" spans="1:7" x14ac:dyDescent="0.3">
      <c r="D67" s="29"/>
    </row>
    <row r="68" spans="1:7" x14ac:dyDescent="0.3">
      <c r="D68" s="36"/>
    </row>
    <row r="69" spans="1:7" x14ac:dyDescent="0.3">
      <c r="D69" s="28"/>
    </row>
  </sheetData>
  <conditionalFormatting sqref="D68">
    <cfRule type="cellIs" dxfId="0" priority="1" operator="equal">
      <formula>TRUE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B1:N44"/>
  <sheetViews>
    <sheetView showGridLines="0" tabSelected="1" zoomScale="80" zoomScaleNormal="80" workbookViewId="0"/>
  </sheetViews>
  <sheetFormatPr defaultColWidth="8.81640625" defaultRowHeight="13" x14ac:dyDescent="0.3"/>
  <cols>
    <col min="1" max="1" width="2.1796875" style="2" customWidth="1"/>
    <col min="2" max="2" width="37.81640625" style="2" customWidth="1"/>
    <col min="3" max="3" width="16.54296875" style="2" customWidth="1"/>
    <col min="4" max="4" width="93.81640625" style="2" customWidth="1"/>
    <col min="5" max="5" width="8.54296875" style="2" customWidth="1"/>
    <col min="6" max="6" width="26.54296875" style="2" customWidth="1"/>
    <col min="7" max="7" width="8.54296875" style="2" customWidth="1"/>
    <col min="8" max="8" width="56.453125" style="2" customWidth="1"/>
    <col min="9" max="14" width="8.54296875" style="2" customWidth="1"/>
    <col min="15" max="16384" width="8.81640625" style="2"/>
  </cols>
  <sheetData>
    <row r="1" spans="2:9" s="44" customFormat="1" ht="18.5" x14ac:dyDescent="0.3">
      <c r="B1" s="1" t="s">
        <v>138</v>
      </c>
      <c r="C1" s="1"/>
      <c r="D1" s="1"/>
      <c r="E1" s="1"/>
      <c r="F1" s="1"/>
      <c r="G1" s="2"/>
      <c r="H1" s="45"/>
      <c r="I1" s="46"/>
    </row>
    <row r="2" spans="2:9" s="44" customFormat="1" ht="18.5" x14ac:dyDescent="0.3">
      <c r="B2" s="8"/>
      <c r="C2" s="47"/>
      <c r="D2" s="47"/>
      <c r="E2" s="2"/>
      <c r="F2" s="2"/>
      <c r="G2" s="2"/>
      <c r="H2" s="45"/>
      <c r="I2" s="46"/>
    </row>
    <row r="3" spans="2:9" s="44" customFormat="1" ht="18.5" x14ac:dyDescent="0.3">
      <c r="B3" s="8" t="s">
        <v>134</v>
      </c>
      <c r="C3" s="47"/>
      <c r="D3" s="47"/>
      <c r="E3" s="2"/>
      <c r="F3" s="2"/>
      <c r="G3" s="2"/>
      <c r="H3" s="45"/>
      <c r="I3" s="46"/>
    </row>
    <row r="4" spans="2:9" x14ac:dyDescent="0.3">
      <c r="B4" s="49" t="s">
        <v>19</v>
      </c>
      <c r="C4" s="50" t="s">
        <v>4</v>
      </c>
      <c r="D4" s="51"/>
    </row>
    <row r="5" spans="2:9" ht="26" x14ac:dyDescent="0.3">
      <c r="B5" s="49" t="s">
        <v>21</v>
      </c>
      <c r="C5" s="52" t="s">
        <v>96</v>
      </c>
      <c r="D5" s="51"/>
    </row>
    <row r="6" spans="2:9" x14ac:dyDescent="0.3">
      <c r="B6" s="49" t="s">
        <v>91</v>
      </c>
      <c r="C6" s="63">
        <f>Allowance!H13</f>
        <v>27.700406525828814</v>
      </c>
    </row>
    <row r="7" spans="2:9" ht="52" x14ac:dyDescent="0.3">
      <c r="B7" s="53" t="s">
        <v>35</v>
      </c>
      <c r="C7" s="63">
        <v>0</v>
      </c>
      <c r="D7" s="48" t="s">
        <v>148</v>
      </c>
    </row>
    <row r="8" spans="2:9" x14ac:dyDescent="0.3">
      <c r="B8" s="8"/>
    </row>
    <row r="9" spans="2:9" x14ac:dyDescent="0.3">
      <c r="B9" s="54" t="s">
        <v>22</v>
      </c>
      <c r="F9" s="8" t="s">
        <v>23</v>
      </c>
    </row>
    <row r="10" spans="2:9" ht="129" customHeight="1" x14ac:dyDescent="0.3">
      <c r="B10" s="49" t="s">
        <v>24</v>
      </c>
      <c r="C10" s="49" t="s">
        <v>89</v>
      </c>
      <c r="D10" s="56" t="s">
        <v>169</v>
      </c>
      <c r="F10" s="64" t="s">
        <v>125</v>
      </c>
    </row>
    <row r="11" spans="2:9" ht="65" x14ac:dyDescent="0.3">
      <c r="B11" s="49" t="s">
        <v>27</v>
      </c>
      <c r="C11" s="49" t="s">
        <v>89</v>
      </c>
      <c r="D11" s="56" t="s">
        <v>158</v>
      </c>
      <c r="F11" s="56" t="s">
        <v>97</v>
      </c>
      <c r="H11" s="31"/>
    </row>
    <row r="12" spans="2:9" ht="81" customHeight="1" x14ac:dyDescent="0.3">
      <c r="B12" s="49" t="s">
        <v>28</v>
      </c>
      <c r="C12" s="49" t="s">
        <v>90</v>
      </c>
      <c r="D12" s="56" t="s">
        <v>139</v>
      </c>
      <c r="F12" s="56" t="s">
        <v>97</v>
      </c>
    </row>
    <row r="13" spans="2:9" ht="106.15" customHeight="1" x14ac:dyDescent="0.3">
      <c r="B13" s="49" t="s">
        <v>29</v>
      </c>
      <c r="C13" s="49" t="s">
        <v>89</v>
      </c>
      <c r="D13" s="56" t="s">
        <v>161</v>
      </c>
      <c r="F13" s="56" t="s">
        <v>98</v>
      </c>
    </row>
    <row r="14" spans="2:9" ht="42.75" customHeight="1" x14ac:dyDescent="0.3">
      <c r="B14" s="49" t="s">
        <v>30</v>
      </c>
      <c r="C14" s="49" t="s">
        <v>90</v>
      </c>
      <c r="D14" s="56" t="s">
        <v>162</v>
      </c>
      <c r="F14" s="56" t="s">
        <v>97</v>
      </c>
    </row>
    <row r="15" spans="2:9" ht="106.5" customHeight="1" x14ac:dyDescent="0.3">
      <c r="B15" s="49" t="s">
        <v>31</v>
      </c>
      <c r="C15" s="49" t="s">
        <v>90</v>
      </c>
      <c r="D15" s="56" t="s">
        <v>170</v>
      </c>
      <c r="F15" s="56" t="s">
        <v>97</v>
      </c>
    </row>
    <row r="16" spans="2:9" x14ac:dyDescent="0.3">
      <c r="B16" s="49" t="s">
        <v>32</v>
      </c>
      <c r="C16" s="49" t="s">
        <v>25</v>
      </c>
      <c r="D16" s="56"/>
      <c r="F16" s="56"/>
    </row>
    <row r="17" spans="2:6" x14ac:dyDescent="0.3">
      <c r="B17" s="49" t="s">
        <v>33</v>
      </c>
      <c r="C17" s="49" t="s">
        <v>25</v>
      </c>
      <c r="D17" s="56"/>
      <c r="F17" s="56"/>
    </row>
    <row r="18" spans="2:6" x14ac:dyDescent="0.3">
      <c r="B18" s="57"/>
      <c r="C18" s="57"/>
      <c r="D18" s="57"/>
      <c r="F18" s="57"/>
    </row>
    <row r="19" spans="2:6" x14ac:dyDescent="0.3">
      <c r="B19" s="54"/>
      <c r="C19" s="57"/>
      <c r="D19" s="57"/>
      <c r="F19" s="57"/>
    </row>
    <row r="20" spans="2:6" x14ac:dyDescent="0.3">
      <c r="B20" s="57"/>
      <c r="C20" s="57"/>
      <c r="D20" s="57"/>
      <c r="F20" s="57"/>
    </row>
    <row r="21" spans="2:6" x14ac:dyDescent="0.3">
      <c r="B21" s="57"/>
      <c r="C21" s="57"/>
      <c r="D21" s="57"/>
      <c r="F21" s="57"/>
    </row>
    <row r="22" spans="2:6" ht="14.5" x14ac:dyDescent="0.35">
      <c r="B22" s="57"/>
      <c r="C22" s="57"/>
      <c r="D22" s="57"/>
      <c r="E22" s="43"/>
      <c r="F22" s="57"/>
    </row>
    <row r="23" spans="2:6" x14ac:dyDescent="0.3">
      <c r="B23" s="57"/>
      <c r="C23" s="57"/>
      <c r="D23" s="57"/>
      <c r="F23" s="57"/>
    </row>
    <row r="24" spans="2:6" x14ac:dyDescent="0.3">
      <c r="B24" s="57"/>
      <c r="C24" s="57"/>
      <c r="D24" s="57"/>
      <c r="F24" s="57"/>
    </row>
    <row r="25" spans="2:6" x14ac:dyDescent="0.3">
      <c r="B25" s="57"/>
      <c r="C25" s="57"/>
      <c r="D25" s="57"/>
      <c r="F25" s="57"/>
    </row>
    <row r="36" spans="2:14" x14ac:dyDescent="0.3">
      <c r="B36" s="8"/>
    </row>
    <row r="39" spans="2:14" x14ac:dyDescent="0.3">
      <c r="B39" s="8"/>
    </row>
    <row r="44" spans="2:14" x14ac:dyDescent="0.3">
      <c r="N44" s="45"/>
    </row>
  </sheetData>
  <dataValidations count="4">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 type="list" allowBlank="1" showInputMessage="1" showErrorMessage="1" sqref="C4">
      <formula1>"ANH,NES,NWT,SRN,SVE,SWB,TMS,WSH,WSX,YKY,AFW,BRL,HDD,PRT,SES,SEW,SSC"</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B1:N44"/>
  <sheetViews>
    <sheetView showGridLines="0" zoomScale="80" zoomScaleNormal="80" workbookViewId="0">
      <selection activeCell="F10" sqref="F10"/>
    </sheetView>
  </sheetViews>
  <sheetFormatPr defaultColWidth="8.81640625" defaultRowHeight="13" x14ac:dyDescent="0.3"/>
  <cols>
    <col min="1" max="1" width="2.1796875" style="2" customWidth="1"/>
    <col min="2" max="2" width="37.81640625" style="2" customWidth="1"/>
    <col min="3" max="3" width="16.54296875" style="2" customWidth="1"/>
    <col min="4" max="4" width="68.1796875" style="2" customWidth="1"/>
    <col min="5" max="5" width="3.81640625" style="2" customWidth="1"/>
    <col min="6" max="6" width="26.54296875" style="2" customWidth="1"/>
    <col min="7" max="14" width="8.54296875" style="2" customWidth="1"/>
    <col min="15" max="16384" width="8.81640625" style="2"/>
  </cols>
  <sheetData>
    <row r="1" spans="2:9" s="44" customFormat="1" ht="18.5" x14ac:dyDescent="0.3">
      <c r="B1" s="1" t="s">
        <v>137</v>
      </c>
      <c r="C1" s="59"/>
      <c r="D1" s="59"/>
      <c r="E1" s="59"/>
      <c r="F1" s="59"/>
      <c r="G1" s="2"/>
      <c r="H1" s="45"/>
      <c r="I1" s="46"/>
    </row>
    <row r="2" spans="2:9" s="44" customFormat="1" x14ac:dyDescent="0.3">
      <c r="B2" s="8"/>
      <c r="C2" s="61"/>
      <c r="D2" s="61"/>
      <c r="E2" s="2"/>
      <c r="F2" s="2"/>
      <c r="G2" s="2"/>
      <c r="H2" s="45"/>
      <c r="I2" s="46"/>
    </row>
    <row r="3" spans="2:9" s="44" customFormat="1" x14ac:dyDescent="0.3">
      <c r="B3" s="8" t="s">
        <v>36</v>
      </c>
      <c r="C3" s="61"/>
      <c r="D3" s="61"/>
      <c r="E3" s="2"/>
      <c r="F3" s="2"/>
      <c r="G3" s="2"/>
      <c r="H3" s="45"/>
      <c r="I3" s="46"/>
    </row>
    <row r="4" spans="2:9" x14ac:dyDescent="0.3">
      <c r="B4" s="49" t="s">
        <v>19</v>
      </c>
      <c r="C4" s="50" t="s">
        <v>9</v>
      </c>
      <c r="D4" s="51"/>
    </row>
    <row r="5" spans="2:9" ht="26" x14ac:dyDescent="0.3">
      <c r="B5" s="49" t="s">
        <v>21</v>
      </c>
      <c r="C5" s="52" t="s">
        <v>96</v>
      </c>
      <c r="D5" s="51"/>
    </row>
    <row r="6" spans="2:9" x14ac:dyDescent="0.3">
      <c r="B6" s="49" t="s">
        <v>91</v>
      </c>
      <c r="C6" s="53">
        <f>Allowance!H19</f>
        <v>5.2249999999999996</v>
      </c>
    </row>
    <row r="7" spans="2:9" ht="39" x14ac:dyDescent="0.3">
      <c r="B7" s="53" t="s">
        <v>35</v>
      </c>
      <c r="C7" s="53">
        <v>0</v>
      </c>
      <c r="D7" s="48" t="s">
        <v>167</v>
      </c>
    </row>
    <row r="8" spans="2:9" x14ac:dyDescent="0.3">
      <c r="B8" s="8"/>
    </row>
    <row r="9" spans="2:9" x14ac:dyDescent="0.3">
      <c r="B9" s="54" t="s">
        <v>22</v>
      </c>
      <c r="F9" s="8" t="s">
        <v>23</v>
      </c>
    </row>
    <row r="10" spans="2:9" ht="107.25" customHeight="1" x14ac:dyDescent="0.3">
      <c r="B10" s="49" t="s">
        <v>24</v>
      </c>
      <c r="C10" s="49" t="s">
        <v>89</v>
      </c>
      <c r="D10" s="56" t="s">
        <v>141</v>
      </c>
      <c r="F10" s="64" t="s">
        <v>100</v>
      </c>
    </row>
    <row r="11" spans="2:9" ht="23.25" customHeight="1" x14ac:dyDescent="0.3">
      <c r="B11" s="49" t="s">
        <v>27</v>
      </c>
      <c r="C11" s="49" t="s">
        <v>89</v>
      </c>
      <c r="D11" s="56" t="s">
        <v>101</v>
      </c>
      <c r="F11" s="56" t="s">
        <v>99</v>
      </c>
    </row>
    <row r="12" spans="2:9" ht="26" x14ac:dyDescent="0.3">
      <c r="B12" s="49" t="s">
        <v>28</v>
      </c>
      <c r="C12" s="49" t="s">
        <v>89</v>
      </c>
      <c r="D12" s="56" t="s">
        <v>102</v>
      </c>
      <c r="F12" s="56" t="s">
        <v>140</v>
      </c>
    </row>
    <row r="13" spans="2:9" ht="39" x14ac:dyDescent="0.3">
      <c r="B13" s="49" t="s">
        <v>29</v>
      </c>
      <c r="C13" s="49" t="s">
        <v>89</v>
      </c>
      <c r="D13" s="56" t="s">
        <v>142</v>
      </c>
      <c r="F13" s="56" t="s">
        <v>140</v>
      </c>
    </row>
    <row r="14" spans="2:9" ht="26" x14ac:dyDescent="0.3">
      <c r="B14" s="49" t="s">
        <v>30</v>
      </c>
      <c r="C14" s="49" t="s">
        <v>89</v>
      </c>
      <c r="D14" s="56" t="s">
        <v>143</v>
      </c>
      <c r="F14" s="56" t="s">
        <v>103</v>
      </c>
    </row>
    <row r="15" spans="2:9" ht="26" x14ac:dyDescent="0.3">
      <c r="B15" s="49" t="s">
        <v>31</v>
      </c>
      <c r="C15" s="49" t="s">
        <v>89</v>
      </c>
      <c r="D15" s="56" t="s">
        <v>144</v>
      </c>
      <c r="F15" s="56" t="s">
        <v>140</v>
      </c>
    </row>
    <row r="16" spans="2:9" x14ac:dyDescent="0.3">
      <c r="B16" s="49" t="s">
        <v>32</v>
      </c>
      <c r="C16" s="49" t="s">
        <v>25</v>
      </c>
      <c r="D16" s="56"/>
      <c r="F16" s="56"/>
    </row>
    <row r="17" spans="2:6" x14ac:dyDescent="0.3">
      <c r="B17" s="49" t="s">
        <v>33</v>
      </c>
      <c r="C17" s="49" t="s">
        <v>25</v>
      </c>
      <c r="D17" s="56"/>
      <c r="F17" s="56"/>
    </row>
    <row r="18" spans="2:6" x14ac:dyDescent="0.3">
      <c r="B18" s="57"/>
      <c r="C18" s="57"/>
      <c r="D18" s="57"/>
      <c r="F18" s="57"/>
    </row>
    <row r="19" spans="2:6" x14ac:dyDescent="0.3">
      <c r="B19" s="54"/>
      <c r="C19" s="57"/>
      <c r="D19" s="57"/>
      <c r="F19" s="57"/>
    </row>
    <row r="20" spans="2:6" x14ac:dyDescent="0.3">
      <c r="B20" s="57"/>
      <c r="C20" s="57"/>
      <c r="D20" s="57"/>
      <c r="F20" s="57"/>
    </row>
    <row r="21" spans="2:6" x14ac:dyDescent="0.3">
      <c r="B21" s="57"/>
      <c r="C21" s="57"/>
      <c r="D21" s="57"/>
      <c r="F21" s="57"/>
    </row>
    <row r="22" spans="2:6" x14ac:dyDescent="0.3">
      <c r="B22" s="57"/>
      <c r="C22" s="57"/>
      <c r="D22" s="57"/>
      <c r="F22" s="57"/>
    </row>
    <row r="23" spans="2:6" x14ac:dyDescent="0.3">
      <c r="B23" s="57"/>
      <c r="C23" s="57"/>
      <c r="D23" s="57"/>
      <c r="F23" s="57"/>
    </row>
    <row r="24" spans="2:6" x14ac:dyDescent="0.3">
      <c r="B24" s="57"/>
      <c r="C24" s="57"/>
      <c r="D24" s="57"/>
      <c r="F24" s="57"/>
    </row>
    <row r="25" spans="2:6" x14ac:dyDescent="0.3">
      <c r="B25" s="57"/>
      <c r="C25" s="57"/>
      <c r="D25" s="57"/>
      <c r="F25" s="57"/>
    </row>
    <row r="36" spans="2:14" x14ac:dyDescent="0.3">
      <c r="B36" s="8"/>
    </row>
    <row r="39" spans="2:14" x14ac:dyDescent="0.3">
      <c r="B39" s="8"/>
    </row>
    <row r="44" spans="2:14" x14ac:dyDescent="0.3">
      <c r="N44" s="45"/>
    </row>
  </sheetData>
  <dataValidations count="4">
    <dataValidation type="list" allowBlank="1" showInputMessage="1" showErrorMessage="1" sqref="C4">
      <formula1>"ANH,NES,NWT,SRN,SVE,SWB,TMS,WSH,WSX,YKY,AFW,BRL,HDD,PRT,SES,SEW,SSC"</formula1>
    </dataValidation>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sheetPr>
  <dimension ref="B1:N44"/>
  <sheetViews>
    <sheetView showGridLines="0" topLeftCell="A4" zoomScale="90" zoomScaleNormal="90" workbookViewId="0"/>
  </sheetViews>
  <sheetFormatPr defaultColWidth="8.81640625" defaultRowHeight="13" x14ac:dyDescent="0.3"/>
  <cols>
    <col min="1" max="1" width="2.1796875" style="2" customWidth="1"/>
    <col min="2" max="2" width="37.81640625" style="2" customWidth="1"/>
    <col min="3" max="3" width="16.54296875" style="2" customWidth="1"/>
    <col min="4" max="4" width="138.1796875" style="2" customWidth="1"/>
    <col min="5" max="5" width="8.54296875" style="2" customWidth="1"/>
    <col min="6" max="6" width="26.54296875" style="2" customWidth="1"/>
    <col min="7" max="14" width="8.54296875" style="2" customWidth="1"/>
    <col min="15" max="16384" width="8.81640625" style="2"/>
  </cols>
  <sheetData>
    <row r="1" spans="2:9" s="44" customFormat="1" ht="18.5" x14ac:dyDescent="0.3">
      <c r="B1" s="1" t="s">
        <v>133</v>
      </c>
      <c r="C1" s="1"/>
      <c r="D1" s="1"/>
      <c r="E1" s="1"/>
      <c r="F1" s="1"/>
      <c r="G1" s="2"/>
      <c r="H1" s="45"/>
      <c r="I1" s="46"/>
    </row>
    <row r="2" spans="2:9" s="44" customFormat="1" ht="18.5" x14ac:dyDescent="0.3">
      <c r="B2" s="8"/>
      <c r="C2" s="47"/>
      <c r="D2" s="47"/>
      <c r="E2" s="2"/>
      <c r="F2" s="2"/>
      <c r="G2" s="2"/>
      <c r="H2" s="45"/>
      <c r="I2" s="46"/>
    </row>
    <row r="3" spans="2:9" s="44" customFormat="1" ht="18.5" x14ac:dyDescent="0.3">
      <c r="B3" s="8" t="s">
        <v>134</v>
      </c>
      <c r="C3" s="47"/>
      <c r="D3" s="47"/>
      <c r="E3" s="2"/>
      <c r="F3" s="2"/>
      <c r="G3" s="2"/>
      <c r="H3" s="45"/>
      <c r="I3" s="46"/>
    </row>
    <row r="4" spans="2:9" x14ac:dyDescent="0.3">
      <c r="B4" s="49" t="s">
        <v>19</v>
      </c>
      <c r="C4" s="50" t="s">
        <v>87</v>
      </c>
      <c r="D4" s="51"/>
    </row>
    <row r="5" spans="2:9" ht="26" x14ac:dyDescent="0.3">
      <c r="B5" s="49" t="s">
        <v>21</v>
      </c>
      <c r="C5" s="52" t="s">
        <v>96</v>
      </c>
      <c r="D5" s="51"/>
    </row>
    <row r="6" spans="2:9" x14ac:dyDescent="0.3">
      <c r="B6" s="49" t="s">
        <v>91</v>
      </c>
      <c r="C6" s="53">
        <f>Allowance!H18</f>
        <v>23.872</v>
      </c>
    </row>
    <row r="7" spans="2:9" ht="26" x14ac:dyDescent="0.3">
      <c r="B7" s="53" t="s">
        <v>35</v>
      </c>
      <c r="C7" s="53">
        <v>0</v>
      </c>
      <c r="D7" s="48" t="s">
        <v>149</v>
      </c>
    </row>
    <row r="8" spans="2:9" x14ac:dyDescent="0.3">
      <c r="B8" s="8"/>
    </row>
    <row r="9" spans="2:9" x14ac:dyDescent="0.3">
      <c r="B9" s="54" t="s">
        <v>22</v>
      </c>
      <c r="F9" s="8" t="s">
        <v>23</v>
      </c>
    </row>
    <row r="10" spans="2:9" ht="104" x14ac:dyDescent="0.3">
      <c r="B10" s="49" t="s">
        <v>24</v>
      </c>
      <c r="C10" s="49" t="s">
        <v>90</v>
      </c>
      <c r="D10" s="62" t="s">
        <v>174</v>
      </c>
      <c r="F10" s="64" t="s">
        <v>104</v>
      </c>
    </row>
    <row r="11" spans="2:9" ht="26" x14ac:dyDescent="0.3">
      <c r="B11" s="49" t="s">
        <v>27</v>
      </c>
      <c r="C11" s="49" t="s">
        <v>90</v>
      </c>
      <c r="D11" s="56" t="s">
        <v>171</v>
      </c>
      <c r="F11" s="56" t="s">
        <v>172</v>
      </c>
    </row>
    <row r="12" spans="2:9" x14ac:dyDescent="0.3">
      <c r="B12" s="49" t="s">
        <v>28</v>
      </c>
      <c r="C12" s="49" t="s">
        <v>34</v>
      </c>
      <c r="D12" s="49" t="s">
        <v>145</v>
      </c>
      <c r="F12" s="56" t="s">
        <v>26</v>
      </c>
    </row>
    <row r="13" spans="2:9" ht="110.25" customHeight="1" x14ac:dyDescent="0.3">
      <c r="B13" s="49" t="s">
        <v>29</v>
      </c>
      <c r="C13" s="49" t="s">
        <v>89</v>
      </c>
      <c r="D13" s="56" t="s">
        <v>181</v>
      </c>
      <c r="F13" s="56" t="s">
        <v>106</v>
      </c>
    </row>
    <row r="14" spans="2:9" ht="41.25" customHeight="1" x14ac:dyDescent="0.3">
      <c r="B14" s="49" t="s">
        <v>30</v>
      </c>
      <c r="C14" s="49" t="s">
        <v>89</v>
      </c>
      <c r="D14" s="62" t="s">
        <v>159</v>
      </c>
      <c r="F14" s="56" t="s">
        <v>107</v>
      </c>
    </row>
    <row r="15" spans="2:9" ht="65" x14ac:dyDescent="0.3">
      <c r="B15" s="49" t="s">
        <v>31</v>
      </c>
      <c r="C15" s="49" t="s">
        <v>90</v>
      </c>
      <c r="D15" s="62" t="s">
        <v>180</v>
      </c>
      <c r="F15" s="56" t="s">
        <v>104</v>
      </c>
    </row>
    <row r="16" spans="2:9" x14ac:dyDescent="0.3">
      <c r="B16" s="49" t="s">
        <v>32</v>
      </c>
      <c r="C16" s="49" t="s">
        <v>25</v>
      </c>
      <c r="D16" s="49"/>
      <c r="F16" s="49"/>
    </row>
    <row r="17" spans="2:6" x14ac:dyDescent="0.3">
      <c r="B17" s="49" t="s">
        <v>33</v>
      </c>
      <c r="C17" s="49" t="s">
        <v>25</v>
      </c>
      <c r="D17" s="49"/>
      <c r="F17" s="49"/>
    </row>
    <row r="18" spans="2:6" x14ac:dyDescent="0.3">
      <c r="B18" s="57"/>
      <c r="C18" s="57"/>
      <c r="D18" s="57"/>
      <c r="F18" s="57"/>
    </row>
    <row r="19" spans="2:6" x14ac:dyDescent="0.3">
      <c r="B19" s="54"/>
      <c r="C19" s="57"/>
      <c r="D19" s="57"/>
      <c r="F19" s="57"/>
    </row>
    <row r="20" spans="2:6" x14ac:dyDescent="0.3">
      <c r="B20" s="57"/>
      <c r="C20" s="57"/>
      <c r="D20" s="57"/>
      <c r="F20" s="57"/>
    </row>
    <row r="21" spans="2:6" x14ac:dyDescent="0.3">
      <c r="B21" s="57"/>
      <c r="C21" s="57"/>
      <c r="D21" s="57"/>
      <c r="F21" s="57"/>
    </row>
    <row r="22" spans="2:6" ht="14.5" x14ac:dyDescent="0.35">
      <c r="B22" s="57"/>
      <c r="C22" s="57"/>
      <c r="D22" s="57"/>
      <c r="E22" s="43"/>
      <c r="F22" s="57"/>
    </row>
    <row r="23" spans="2:6" x14ac:dyDescent="0.3">
      <c r="B23" s="57"/>
      <c r="C23" s="57"/>
      <c r="D23" s="57"/>
      <c r="F23" s="57"/>
    </row>
    <row r="24" spans="2:6" x14ac:dyDescent="0.3">
      <c r="B24" s="57"/>
      <c r="C24" s="57"/>
      <c r="D24" s="57"/>
      <c r="F24" s="57"/>
    </row>
    <row r="25" spans="2:6" x14ac:dyDescent="0.3">
      <c r="B25" s="57"/>
      <c r="C25" s="57"/>
      <c r="D25" s="57"/>
      <c r="F25" s="57"/>
    </row>
    <row r="36" spans="2:14" x14ac:dyDescent="0.3">
      <c r="B36" s="8"/>
    </row>
    <row r="39" spans="2:14" x14ac:dyDescent="0.3">
      <c r="B39" s="8"/>
    </row>
    <row r="44" spans="2:14" x14ac:dyDescent="0.3">
      <c r="N44" s="45"/>
    </row>
  </sheetData>
  <dataValidations count="4">
    <dataValidation type="list" allowBlank="1" showInputMessage="1" showErrorMessage="1" sqref="C4">
      <formula1>"ANH,NES,NWT,SRN,SVE,SWB,TMS,WSH,WSX,YKY,AFW,BRL,HDD,PRT,SES,SEW,SSC"</formula1>
    </dataValidation>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B1:N44"/>
  <sheetViews>
    <sheetView showGridLines="0" zoomScale="80" zoomScaleNormal="80" workbookViewId="0"/>
  </sheetViews>
  <sheetFormatPr defaultColWidth="8.81640625" defaultRowHeight="13" x14ac:dyDescent="0.3"/>
  <cols>
    <col min="1" max="1" width="2.1796875" style="2" customWidth="1"/>
    <col min="2" max="2" width="37.81640625" style="2" customWidth="1"/>
    <col min="3" max="3" width="16.54296875" style="2" customWidth="1"/>
    <col min="4" max="4" width="83.81640625" style="2" customWidth="1"/>
    <col min="5" max="5" width="5.54296875" style="2" customWidth="1"/>
    <col min="6" max="6" width="34.81640625" style="2" customWidth="1"/>
    <col min="7" max="14" width="8.54296875" style="2" customWidth="1"/>
    <col min="15" max="16384" width="8.81640625" style="2"/>
  </cols>
  <sheetData>
    <row r="1" spans="2:9" s="44" customFormat="1" ht="18.5" x14ac:dyDescent="0.3">
      <c r="B1" s="1" t="s">
        <v>136</v>
      </c>
      <c r="C1" s="59"/>
      <c r="D1" s="59"/>
      <c r="E1" s="59"/>
      <c r="F1" s="59"/>
      <c r="G1" s="2"/>
      <c r="H1" s="45"/>
      <c r="I1" s="46"/>
    </row>
    <row r="2" spans="2:9" s="44" customFormat="1" x14ac:dyDescent="0.3">
      <c r="B2" s="8"/>
      <c r="C2" s="61"/>
      <c r="D2" s="61"/>
      <c r="E2" s="2"/>
      <c r="F2" s="2"/>
      <c r="G2" s="2"/>
      <c r="H2" s="45"/>
      <c r="I2" s="46"/>
    </row>
    <row r="3" spans="2:9" s="44" customFormat="1" x14ac:dyDescent="0.3">
      <c r="B3" s="8" t="s">
        <v>134</v>
      </c>
      <c r="C3" s="61"/>
      <c r="D3" s="61"/>
      <c r="E3" s="2"/>
      <c r="F3" s="2"/>
      <c r="G3" s="2"/>
      <c r="H3" s="45"/>
      <c r="I3" s="46"/>
    </row>
    <row r="4" spans="2:9" x14ac:dyDescent="0.3">
      <c r="B4" s="49" t="s">
        <v>19</v>
      </c>
      <c r="C4" s="50" t="s">
        <v>7</v>
      </c>
      <c r="D4" s="51"/>
    </row>
    <row r="5" spans="2:9" ht="26" x14ac:dyDescent="0.3">
      <c r="B5" s="49" t="s">
        <v>21</v>
      </c>
      <c r="C5" s="52" t="s">
        <v>96</v>
      </c>
      <c r="D5" s="51"/>
    </row>
    <row r="6" spans="2:9" x14ac:dyDescent="0.3">
      <c r="B6" s="49" t="s">
        <v>91</v>
      </c>
      <c r="C6" s="63">
        <f>Allowance!H17</f>
        <v>4.82</v>
      </c>
    </row>
    <row r="7" spans="2:9" x14ac:dyDescent="0.3">
      <c r="B7" s="53" t="s">
        <v>35</v>
      </c>
      <c r="C7" s="53">
        <v>0</v>
      </c>
      <c r="D7" s="2" t="s">
        <v>168</v>
      </c>
    </row>
    <row r="8" spans="2:9" x14ac:dyDescent="0.3">
      <c r="B8" s="8"/>
    </row>
    <row r="9" spans="2:9" x14ac:dyDescent="0.3">
      <c r="B9" s="54" t="s">
        <v>22</v>
      </c>
      <c r="F9" s="8" t="s">
        <v>23</v>
      </c>
    </row>
    <row r="10" spans="2:9" ht="94.5" customHeight="1" x14ac:dyDescent="0.3">
      <c r="B10" s="49" t="s">
        <v>24</v>
      </c>
      <c r="C10" s="49" t="s">
        <v>89</v>
      </c>
      <c r="D10" s="56" t="s">
        <v>179</v>
      </c>
      <c r="F10" s="64" t="s">
        <v>147</v>
      </c>
    </row>
    <row r="11" spans="2:9" ht="26" x14ac:dyDescent="0.3">
      <c r="B11" s="49" t="s">
        <v>27</v>
      </c>
      <c r="C11" s="49" t="s">
        <v>89</v>
      </c>
      <c r="D11" s="56" t="s">
        <v>160</v>
      </c>
      <c r="F11" s="56" t="s">
        <v>147</v>
      </c>
    </row>
    <row r="12" spans="2:9" ht="26" x14ac:dyDescent="0.3">
      <c r="B12" s="49" t="s">
        <v>28</v>
      </c>
      <c r="C12" s="49" t="s">
        <v>34</v>
      </c>
      <c r="D12" s="56" t="s">
        <v>108</v>
      </c>
      <c r="F12" s="56" t="s">
        <v>147</v>
      </c>
    </row>
    <row r="13" spans="2:9" ht="91" x14ac:dyDescent="0.3">
      <c r="B13" s="49" t="s">
        <v>29</v>
      </c>
      <c r="C13" s="49" t="s">
        <v>34</v>
      </c>
      <c r="D13" s="56" t="s">
        <v>177</v>
      </c>
      <c r="F13" s="56" t="s">
        <v>147</v>
      </c>
    </row>
    <row r="14" spans="2:9" ht="104" x14ac:dyDescent="0.3">
      <c r="B14" s="49" t="s">
        <v>30</v>
      </c>
      <c r="C14" s="49" t="s">
        <v>89</v>
      </c>
      <c r="D14" s="56" t="s">
        <v>178</v>
      </c>
      <c r="F14" s="56" t="s">
        <v>147</v>
      </c>
    </row>
    <row r="15" spans="2:9" ht="39" x14ac:dyDescent="0.3">
      <c r="B15" s="49" t="s">
        <v>31</v>
      </c>
      <c r="C15" s="49" t="s">
        <v>90</v>
      </c>
      <c r="D15" s="56" t="s">
        <v>146</v>
      </c>
      <c r="F15" s="56" t="s">
        <v>147</v>
      </c>
    </row>
    <row r="16" spans="2:9" x14ac:dyDescent="0.3">
      <c r="B16" s="49" t="s">
        <v>32</v>
      </c>
      <c r="C16" s="49" t="s">
        <v>25</v>
      </c>
      <c r="D16" s="56"/>
      <c r="F16" s="56"/>
    </row>
    <row r="17" spans="2:6" x14ac:dyDescent="0.3">
      <c r="B17" s="49" t="s">
        <v>33</v>
      </c>
      <c r="C17" s="49" t="s">
        <v>25</v>
      </c>
      <c r="D17" s="56"/>
      <c r="F17" s="56"/>
    </row>
    <row r="18" spans="2:6" x14ac:dyDescent="0.3">
      <c r="B18" s="57"/>
      <c r="C18" s="57"/>
      <c r="D18" s="57"/>
      <c r="F18" s="57"/>
    </row>
    <row r="19" spans="2:6" x14ac:dyDescent="0.3">
      <c r="B19" s="54"/>
      <c r="C19" s="57"/>
      <c r="D19" s="57"/>
      <c r="F19" s="57"/>
    </row>
    <row r="20" spans="2:6" x14ac:dyDescent="0.3">
      <c r="B20" s="57"/>
      <c r="C20" s="57"/>
      <c r="D20" s="57"/>
      <c r="F20" s="57"/>
    </row>
    <row r="21" spans="2:6" x14ac:dyDescent="0.3">
      <c r="B21" s="57"/>
      <c r="C21" s="57"/>
      <c r="D21" s="57"/>
      <c r="F21" s="57"/>
    </row>
    <row r="22" spans="2:6" x14ac:dyDescent="0.3">
      <c r="B22" s="57"/>
      <c r="C22" s="57"/>
      <c r="D22" s="57"/>
      <c r="F22" s="57"/>
    </row>
    <row r="23" spans="2:6" x14ac:dyDescent="0.3">
      <c r="B23" s="57"/>
      <c r="C23" s="57"/>
      <c r="D23" s="57"/>
      <c r="F23" s="57"/>
    </row>
    <row r="24" spans="2:6" x14ac:dyDescent="0.3">
      <c r="B24" s="57"/>
      <c r="C24" s="57"/>
      <c r="D24" s="57"/>
      <c r="F24" s="57"/>
    </row>
    <row r="25" spans="2:6" x14ac:dyDescent="0.3">
      <c r="B25" s="57"/>
      <c r="C25" s="57"/>
      <c r="D25" s="57"/>
      <c r="F25" s="57"/>
    </row>
    <row r="36" spans="2:14" x14ac:dyDescent="0.3">
      <c r="B36" s="8"/>
    </row>
    <row r="39" spans="2:14" x14ac:dyDescent="0.3">
      <c r="B39" s="8"/>
    </row>
    <row r="44" spans="2:14" x14ac:dyDescent="0.3">
      <c r="N44" s="45"/>
    </row>
  </sheetData>
  <dataValidations count="6">
    <dataValidation type="list" allowBlank="1" showInputMessage="1" showErrorMessage="1" sqref="C4">
      <formula1>"ANH,NES,NWT,SRN,SVE,SWB,TMS,WSH,WSX,YKY,AFW,BRL,HDD,PRT,SES,SEW,SSC"</formula1>
    </dataValidation>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 type="decimal" errorStyle="warning" allowBlank="1" showInputMessage="1" showErrorMessage="1" error="Input must be less than line 3 (Total sewage sludge produced) and a positive number" sqref="M27:X27">
      <formula1>0</formula1>
      <formula2>M26</formula2>
    </dataValidation>
    <dataValidation type="decimal" errorStyle="warning" operator="lessThan" allowBlank="1" showInputMessage="1" showErrorMessage="1" error="Entries must be less than 1000 ttds/year" sqref="M24:X25">
      <formula1>1000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sheetPr>
  <dimension ref="B1:N44"/>
  <sheetViews>
    <sheetView showGridLines="0" view="pageBreakPreview" zoomScale="80" zoomScaleNormal="110" zoomScaleSheetLayoutView="80" workbookViewId="0">
      <selection activeCell="D13" sqref="D13"/>
    </sheetView>
  </sheetViews>
  <sheetFormatPr defaultColWidth="8.81640625" defaultRowHeight="13" x14ac:dyDescent="0.3"/>
  <cols>
    <col min="1" max="1" width="2.1796875" style="2" customWidth="1"/>
    <col min="2" max="2" width="37.81640625" style="2" customWidth="1"/>
    <col min="3" max="3" width="16.54296875" style="2" customWidth="1"/>
    <col min="4" max="4" width="87.81640625" style="2" customWidth="1"/>
    <col min="5" max="5" width="8.54296875" style="2" customWidth="1"/>
    <col min="6" max="6" width="26.54296875" style="48" customWidth="1"/>
    <col min="7" max="14" width="8.54296875" style="2" customWidth="1"/>
    <col min="15" max="16384" width="8.81640625" style="2"/>
  </cols>
  <sheetData>
    <row r="1" spans="2:9" s="44" customFormat="1" ht="18.5" x14ac:dyDescent="0.3">
      <c r="B1" s="1" t="s">
        <v>135</v>
      </c>
      <c r="C1" s="59"/>
      <c r="D1" s="59"/>
      <c r="E1" s="59"/>
      <c r="F1" s="60"/>
      <c r="G1" s="2"/>
      <c r="H1" s="45"/>
      <c r="I1" s="46"/>
    </row>
    <row r="2" spans="2:9" s="44" customFormat="1" x14ac:dyDescent="0.3">
      <c r="B2" s="8"/>
      <c r="C2" s="61"/>
      <c r="D2" s="61"/>
      <c r="E2" s="2"/>
      <c r="F2" s="48"/>
      <c r="G2" s="2"/>
      <c r="H2" s="45"/>
      <c r="I2" s="46"/>
    </row>
    <row r="3" spans="2:9" s="44" customFormat="1" x14ac:dyDescent="0.3">
      <c r="B3" s="8" t="s">
        <v>134</v>
      </c>
      <c r="C3" s="61"/>
      <c r="D3" s="2"/>
      <c r="E3" s="2"/>
      <c r="F3" s="48"/>
      <c r="G3" s="2"/>
      <c r="H3" s="45"/>
      <c r="I3" s="46"/>
    </row>
    <row r="4" spans="2:9" x14ac:dyDescent="0.3">
      <c r="B4" s="49" t="s">
        <v>19</v>
      </c>
      <c r="C4" s="50" t="s">
        <v>13</v>
      </c>
      <c r="D4" s="51"/>
    </row>
    <row r="5" spans="2:9" ht="26" x14ac:dyDescent="0.3">
      <c r="B5" s="49" t="s">
        <v>21</v>
      </c>
      <c r="C5" s="52" t="s">
        <v>96</v>
      </c>
      <c r="D5" s="51"/>
    </row>
    <row r="6" spans="2:9" x14ac:dyDescent="0.3">
      <c r="B6" s="49" t="s">
        <v>91</v>
      </c>
      <c r="C6" s="63">
        <f>Allowance!J23</f>
        <v>5.6459999999999937</v>
      </c>
    </row>
    <row r="7" spans="2:9" x14ac:dyDescent="0.3">
      <c r="B7" s="53" t="s">
        <v>35</v>
      </c>
      <c r="C7" s="53">
        <v>0</v>
      </c>
    </row>
    <row r="8" spans="2:9" x14ac:dyDescent="0.3">
      <c r="B8" s="8"/>
    </row>
    <row r="9" spans="2:9" x14ac:dyDescent="0.3">
      <c r="B9" s="54" t="s">
        <v>22</v>
      </c>
      <c r="F9" s="55" t="s">
        <v>23</v>
      </c>
    </row>
    <row r="10" spans="2:9" ht="39" x14ac:dyDescent="0.3">
      <c r="B10" s="49" t="s">
        <v>24</v>
      </c>
      <c r="C10" s="49" t="s">
        <v>90</v>
      </c>
      <c r="D10" s="56" t="s">
        <v>175</v>
      </c>
      <c r="F10" s="64" t="s">
        <v>151</v>
      </c>
    </row>
    <row r="11" spans="2:9" ht="52.15" customHeight="1" x14ac:dyDescent="0.3">
      <c r="B11" s="49" t="s">
        <v>27</v>
      </c>
      <c r="C11" s="49" t="s">
        <v>89</v>
      </c>
      <c r="D11" s="56" t="s">
        <v>173</v>
      </c>
      <c r="F11" s="56" t="s">
        <v>152</v>
      </c>
    </row>
    <row r="12" spans="2:9" x14ac:dyDescent="0.3">
      <c r="B12" s="49" t="s">
        <v>28</v>
      </c>
      <c r="C12" s="49" t="s">
        <v>34</v>
      </c>
      <c r="D12" s="56" t="s">
        <v>163</v>
      </c>
      <c r="F12" s="56"/>
    </row>
    <row r="13" spans="2:9" ht="78" x14ac:dyDescent="0.3">
      <c r="B13" s="49" t="s">
        <v>29</v>
      </c>
      <c r="C13" s="49" t="s">
        <v>90</v>
      </c>
      <c r="D13" s="56" t="s">
        <v>176</v>
      </c>
      <c r="F13" s="56" t="s">
        <v>153</v>
      </c>
    </row>
    <row r="14" spans="2:9" ht="26" x14ac:dyDescent="0.3">
      <c r="B14" s="49" t="s">
        <v>30</v>
      </c>
      <c r="C14" s="49" t="s">
        <v>90</v>
      </c>
      <c r="D14" s="56" t="s">
        <v>150</v>
      </c>
      <c r="F14" s="56" t="s">
        <v>151</v>
      </c>
    </row>
    <row r="15" spans="2:9" ht="71.25" customHeight="1" x14ac:dyDescent="0.3">
      <c r="B15" s="49" t="s">
        <v>31</v>
      </c>
      <c r="C15" s="49" t="s">
        <v>90</v>
      </c>
      <c r="D15" s="56" t="s">
        <v>164</v>
      </c>
      <c r="F15" s="56" t="s">
        <v>151</v>
      </c>
    </row>
    <row r="16" spans="2:9" x14ac:dyDescent="0.3">
      <c r="B16" s="49" t="s">
        <v>32</v>
      </c>
      <c r="C16" s="49" t="s">
        <v>25</v>
      </c>
      <c r="D16" s="56"/>
      <c r="F16" s="56"/>
    </row>
    <row r="17" spans="2:6" x14ac:dyDescent="0.3">
      <c r="B17" s="49" t="s">
        <v>33</v>
      </c>
      <c r="C17" s="49" t="s">
        <v>25</v>
      </c>
      <c r="D17" s="56"/>
      <c r="F17" s="56"/>
    </row>
    <row r="18" spans="2:6" x14ac:dyDescent="0.3">
      <c r="B18" s="57"/>
      <c r="C18" s="57"/>
      <c r="D18" s="57"/>
      <c r="F18" s="58"/>
    </row>
    <row r="19" spans="2:6" x14ac:dyDescent="0.3">
      <c r="B19" s="54"/>
      <c r="C19" s="57"/>
      <c r="D19" s="57"/>
      <c r="F19" s="58"/>
    </row>
    <row r="20" spans="2:6" x14ac:dyDescent="0.3">
      <c r="B20" s="57"/>
      <c r="C20" s="57"/>
      <c r="D20" s="57"/>
      <c r="F20" s="58"/>
    </row>
    <row r="21" spans="2:6" x14ac:dyDescent="0.3">
      <c r="B21" s="57"/>
      <c r="C21" s="57"/>
      <c r="D21" s="57"/>
      <c r="F21" s="58"/>
    </row>
    <row r="22" spans="2:6" x14ac:dyDescent="0.3">
      <c r="B22" s="57"/>
      <c r="C22" s="57"/>
      <c r="D22" s="57"/>
      <c r="F22" s="58"/>
    </row>
    <row r="23" spans="2:6" x14ac:dyDescent="0.3">
      <c r="B23" s="57"/>
      <c r="C23" s="57"/>
      <c r="D23" s="57"/>
      <c r="F23" s="58"/>
    </row>
    <row r="24" spans="2:6" x14ac:dyDescent="0.3">
      <c r="B24" s="57"/>
      <c r="C24" s="57"/>
      <c r="D24" s="57"/>
      <c r="F24" s="58"/>
    </row>
    <row r="25" spans="2:6" x14ac:dyDescent="0.3">
      <c r="B25" s="57"/>
      <c r="C25" s="57"/>
      <c r="D25" s="57"/>
      <c r="F25" s="58"/>
    </row>
    <row r="36" spans="2:14" x14ac:dyDescent="0.3">
      <c r="B36" s="8"/>
    </row>
    <row r="39" spans="2:14" x14ac:dyDescent="0.3">
      <c r="B39" s="8"/>
    </row>
    <row r="44" spans="2:14" x14ac:dyDescent="0.3">
      <c r="N44" s="45"/>
    </row>
  </sheetData>
  <dataValidations count="4">
    <dataValidation type="list" allowBlank="1" showInputMessage="1" showErrorMessage="1" sqref="C4">
      <formula1>"ANH,NES,NWT,SRN,SVE,SWB,TMS,WSH,WSX,YKY,AFW,BRL,HDD,PRT,SES,SEW,SSC"</formula1>
    </dataValidation>
    <dataValidation type="list" allowBlank="1" showInputMessage="1" showErrorMessage="1" sqref="C10:C17">
      <formula1>"Pass, Partial pass, Fail, ,Not assessed, N/A"</formula1>
    </dataValidation>
    <dataValidation type="list" allowBlank="1" showInputMessage="1" showErrorMessage="1" sqref="C5">
      <formula1>"Wholesale water, Wholesale wastewater"</formula1>
    </dataValidation>
    <dataValidation type="list" allowBlank="1" showInputMessage="1" showErrorMessage="1" sqref="C18:C25">
      <formula1>"Pass,Marginal pass, Partial pass, Fail, ,Not assessed, N/A"</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O24"/>
  <sheetViews>
    <sheetView showGridLines="0" zoomScale="80" zoomScaleNormal="80" workbookViewId="0"/>
  </sheetViews>
  <sheetFormatPr defaultColWidth="9.1796875" defaultRowHeight="13" x14ac:dyDescent="0.3"/>
  <cols>
    <col min="1" max="1" width="2.54296875" style="2" customWidth="1"/>
    <col min="2" max="2" width="2.81640625" style="2" customWidth="1"/>
    <col min="3" max="3" width="14.453125" style="2" customWidth="1"/>
    <col min="4" max="4" width="19.1796875" style="2" customWidth="1"/>
    <col min="5" max="5" width="15" style="2" customWidth="1"/>
    <col min="6" max="6" width="14.26953125" style="2" customWidth="1"/>
    <col min="7" max="10" width="12.81640625" style="2" customWidth="1"/>
    <col min="11" max="11" width="11.54296875" style="2" customWidth="1"/>
    <col min="12" max="12" width="11.54296875" style="2" bestFit="1" customWidth="1"/>
    <col min="13" max="13" width="11.54296875" style="2" customWidth="1"/>
    <col min="14" max="14" width="11.1796875" style="2" bestFit="1" customWidth="1"/>
    <col min="15" max="15" width="12.81640625" style="2" customWidth="1"/>
    <col min="16" max="16" width="31.453125" style="2" bestFit="1" customWidth="1"/>
    <col min="17" max="16384" width="9.1796875" style="2"/>
  </cols>
  <sheetData>
    <row r="1" spans="2:15" ht="15.5" x14ac:dyDescent="0.35">
      <c r="B1" s="27" t="s">
        <v>109</v>
      </c>
      <c r="C1" s="12"/>
      <c r="D1" s="12"/>
      <c r="E1" s="12"/>
      <c r="F1" s="12"/>
      <c r="G1" s="12"/>
      <c r="H1" s="12"/>
      <c r="I1" s="12"/>
      <c r="J1" s="12"/>
      <c r="K1" s="12"/>
      <c r="L1" s="12"/>
      <c r="M1" s="12"/>
      <c r="N1" s="12"/>
    </row>
    <row r="3" spans="2:15" x14ac:dyDescent="0.3">
      <c r="C3" s="13" t="s">
        <v>20</v>
      </c>
      <c r="D3" s="14" t="s">
        <v>154</v>
      </c>
      <c r="E3" s="15"/>
      <c r="F3" s="15"/>
      <c r="G3" s="15"/>
      <c r="H3" s="15"/>
      <c r="I3" s="15"/>
      <c r="J3" s="15"/>
      <c r="K3" s="15"/>
    </row>
    <row r="4" spans="2:15" x14ac:dyDescent="0.3">
      <c r="C4" s="13" t="s">
        <v>110</v>
      </c>
      <c r="D4" s="14" t="s">
        <v>155</v>
      </c>
      <c r="E4" s="15"/>
      <c r="F4" s="15"/>
      <c r="G4" s="15"/>
      <c r="H4" s="15"/>
      <c r="I4" s="15"/>
      <c r="J4" s="15"/>
      <c r="K4" s="15"/>
    </row>
    <row r="5" spans="2:15" ht="26" x14ac:dyDescent="0.3">
      <c r="C5" s="13" t="s">
        <v>111</v>
      </c>
      <c r="D5" s="65" t="s">
        <v>156</v>
      </c>
      <c r="E5" s="17"/>
      <c r="F5" s="17"/>
      <c r="G5" s="17"/>
      <c r="H5" s="17"/>
      <c r="I5" s="17"/>
      <c r="J5" s="17"/>
      <c r="K5" s="18"/>
      <c r="L5" s="19"/>
      <c r="M5" s="19"/>
    </row>
    <row r="6" spans="2:15" x14ac:dyDescent="0.3">
      <c r="C6" s="13" t="s">
        <v>112</v>
      </c>
      <c r="D6" s="16" t="s">
        <v>157</v>
      </c>
      <c r="E6" s="17"/>
      <c r="F6" s="17"/>
      <c r="H6" s="17"/>
      <c r="I6" s="17"/>
      <c r="J6" s="17"/>
      <c r="K6" s="20"/>
    </row>
    <row r="7" spans="2:15" x14ac:dyDescent="0.3">
      <c r="C7" s="21" t="s">
        <v>21</v>
      </c>
      <c r="D7" s="22" t="s">
        <v>96</v>
      </c>
      <c r="E7" s="15"/>
      <c r="F7" s="15"/>
      <c r="G7" s="15"/>
      <c r="H7" s="15"/>
      <c r="I7" s="15"/>
      <c r="J7" s="15"/>
      <c r="K7" s="15"/>
    </row>
    <row r="10" spans="2:15" ht="12.75" customHeight="1" x14ac:dyDescent="0.35">
      <c r="B10" s="8" t="s">
        <v>113</v>
      </c>
      <c r="F10" s="43"/>
    </row>
    <row r="11" spans="2:15" ht="12.75" customHeight="1" x14ac:dyDescent="0.3">
      <c r="B11" s="19"/>
      <c r="C11" s="19"/>
      <c r="D11" s="19"/>
      <c r="E11" s="19"/>
      <c r="F11" s="19"/>
      <c r="G11" s="19"/>
      <c r="H11" s="19"/>
      <c r="I11" s="19"/>
      <c r="J11" s="19"/>
      <c r="K11" s="19"/>
      <c r="L11" s="23"/>
      <c r="M11" s="19"/>
    </row>
    <row r="12" spans="2:15" ht="65" x14ac:dyDescent="0.3">
      <c r="C12" s="9" t="s">
        <v>19</v>
      </c>
      <c r="D12" s="9" t="s">
        <v>117</v>
      </c>
      <c r="E12" s="9" t="s">
        <v>119</v>
      </c>
      <c r="F12" s="9" t="s">
        <v>120</v>
      </c>
      <c r="G12" s="9" t="s">
        <v>121</v>
      </c>
      <c r="H12" s="9" t="s">
        <v>122</v>
      </c>
      <c r="I12" s="9" t="s">
        <v>165</v>
      </c>
      <c r="J12" s="9" t="s">
        <v>166</v>
      </c>
      <c r="K12" s="10" t="s">
        <v>114</v>
      </c>
      <c r="L12" s="11" t="s">
        <v>118</v>
      </c>
      <c r="M12" s="9" t="s">
        <v>123</v>
      </c>
      <c r="N12" s="9" t="s">
        <v>124</v>
      </c>
      <c r="O12" s="9" t="s">
        <v>115</v>
      </c>
    </row>
    <row r="13" spans="2:15" x14ac:dyDescent="0.3">
      <c r="B13" s="24">
        <v>1</v>
      </c>
      <c r="C13" s="25" t="s">
        <v>4</v>
      </c>
      <c r="D13" s="37">
        <f>SUMIF(Data!$B$6:$B$65,Allowance!$C13,Data!$F$6:$F$65)</f>
        <v>21.881406525828815</v>
      </c>
      <c r="E13" s="37">
        <v>0</v>
      </c>
      <c r="F13" s="37">
        <f>SUM(E13,G13)</f>
        <v>5.819</v>
      </c>
      <c r="G13" s="37">
        <v>5.819</v>
      </c>
      <c r="H13" s="37">
        <f>D13+G13</f>
        <v>27.700406525828814</v>
      </c>
      <c r="I13" s="37"/>
      <c r="J13" s="37">
        <f>H13-I13</f>
        <v>27.700406525828814</v>
      </c>
      <c r="K13" s="37">
        <f>'Deep dive_ANH'!C7</f>
        <v>0</v>
      </c>
      <c r="L13" s="38">
        <f>MIN(H13,K13)</f>
        <v>0</v>
      </c>
      <c r="M13" s="66">
        <v>1</v>
      </c>
      <c r="N13" s="37">
        <f>$L13*$M13</f>
        <v>0</v>
      </c>
      <c r="O13" s="37">
        <f>$L13*(1-$M13)</f>
        <v>0</v>
      </c>
    </row>
    <row r="14" spans="2:15" x14ac:dyDescent="0.3">
      <c r="B14" s="24">
        <v>2</v>
      </c>
      <c r="C14" s="25" t="s">
        <v>88</v>
      </c>
      <c r="D14" s="37">
        <f>SUMIF(Data!$B$6:$B$65,Allowance!$C14,Data!$F$6:$F$65)</f>
        <v>0</v>
      </c>
      <c r="E14" s="37">
        <v>0</v>
      </c>
      <c r="F14" s="37">
        <f t="shared" ref="F14" si="0">SUM(E14,G14)</f>
        <v>0</v>
      </c>
      <c r="G14" s="37">
        <v>0</v>
      </c>
      <c r="H14" s="37">
        <f t="shared" ref="H14" si="1">D14+G14</f>
        <v>0</v>
      </c>
      <c r="I14" s="37"/>
      <c r="J14" s="37">
        <f t="shared" ref="J14:J23" si="2">H14-I14</f>
        <v>0</v>
      </c>
      <c r="K14" s="37"/>
      <c r="L14" s="38">
        <f t="shared" ref="L14" si="3">MIN(H14,K14)</f>
        <v>0</v>
      </c>
      <c r="M14" s="66">
        <v>0</v>
      </c>
      <c r="N14" s="37">
        <f t="shared" ref="N14:N23" si="4">$L14*$M14</f>
        <v>0</v>
      </c>
      <c r="O14" s="37">
        <f t="shared" ref="O14:O23" si="5">$L14*(1-$M14)</f>
        <v>0</v>
      </c>
    </row>
    <row r="15" spans="2:15" x14ac:dyDescent="0.3">
      <c r="B15" s="24">
        <v>3</v>
      </c>
      <c r="C15" s="25" t="s">
        <v>5</v>
      </c>
      <c r="D15" s="37">
        <f>SUMIF(Data!$B$6:$B$65,Allowance!$C15,Data!$F$6:$F$65)</f>
        <v>0</v>
      </c>
      <c r="E15" s="37">
        <v>0</v>
      </c>
      <c r="F15" s="37">
        <f t="shared" ref="F15:F23" si="6">SUM(E15,G15)</f>
        <v>0</v>
      </c>
      <c r="G15" s="37">
        <v>0</v>
      </c>
      <c r="H15" s="37">
        <f t="shared" ref="H15:H23" si="7">D15+G15</f>
        <v>0</v>
      </c>
      <c r="I15" s="37"/>
      <c r="J15" s="37">
        <f t="shared" si="2"/>
        <v>0</v>
      </c>
      <c r="K15" s="37"/>
      <c r="L15" s="38">
        <f t="shared" ref="L15:L23" si="8">MIN(H15,K15)</f>
        <v>0</v>
      </c>
      <c r="M15" s="66">
        <v>0</v>
      </c>
      <c r="N15" s="37">
        <f t="shared" si="4"/>
        <v>0</v>
      </c>
      <c r="O15" s="37">
        <f t="shared" si="5"/>
        <v>0</v>
      </c>
    </row>
    <row r="16" spans="2:15" x14ac:dyDescent="0.3">
      <c r="B16" s="24">
        <v>4</v>
      </c>
      <c r="C16" s="25" t="s">
        <v>6</v>
      </c>
      <c r="D16" s="37">
        <f>SUMIF(Data!$B$6:$B$65,Allowance!$C16,Data!$F$6:$F$65)</f>
        <v>0</v>
      </c>
      <c r="E16" s="37">
        <v>0</v>
      </c>
      <c r="F16" s="37">
        <f t="shared" si="6"/>
        <v>0</v>
      </c>
      <c r="G16" s="37">
        <v>0</v>
      </c>
      <c r="H16" s="37">
        <f t="shared" si="7"/>
        <v>0</v>
      </c>
      <c r="I16" s="37"/>
      <c r="J16" s="37">
        <f t="shared" si="2"/>
        <v>0</v>
      </c>
      <c r="K16" s="37"/>
      <c r="L16" s="38">
        <f t="shared" si="8"/>
        <v>0</v>
      </c>
      <c r="M16" s="66">
        <v>0</v>
      </c>
      <c r="N16" s="37">
        <f t="shared" si="4"/>
        <v>0</v>
      </c>
      <c r="O16" s="37">
        <f t="shared" si="5"/>
        <v>0</v>
      </c>
    </row>
    <row r="17" spans="2:15" x14ac:dyDescent="0.3">
      <c r="B17" s="24">
        <v>5</v>
      </c>
      <c r="C17" s="25" t="s">
        <v>7</v>
      </c>
      <c r="D17" s="37">
        <f>SUMIF(Data!$B$6:$B$65,Allowance!$C17,Data!$F$6:$F$65)</f>
        <v>4.82</v>
      </c>
      <c r="E17" s="37">
        <v>0</v>
      </c>
      <c r="F17" s="37">
        <f t="shared" si="6"/>
        <v>0</v>
      </c>
      <c r="G17" s="37">
        <v>0</v>
      </c>
      <c r="H17" s="37">
        <f t="shared" si="7"/>
        <v>4.82</v>
      </c>
      <c r="I17" s="37"/>
      <c r="J17" s="37">
        <f t="shared" si="2"/>
        <v>4.82</v>
      </c>
      <c r="K17" s="37">
        <f>'Deep dive_SRN'!C7</f>
        <v>0</v>
      </c>
      <c r="L17" s="38">
        <f t="shared" si="8"/>
        <v>0</v>
      </c>
      <c r="M17" s="66">
        <v>1</v>
      </c>
      <c r="N17" s="37">
        <f t="shared" si="4"/>
        <v>0</v>
      </c>
      <c r="O17" s="37">
        <f t="shared" si="5"/>
        <v>0</v>
      </c>
    </row>
    <row r="18" spans="2:15" x14ac:dyDescent="0.3">
      <c r="B18" s="24">
        <v>6</v>
      </c>
      <c r="C18" s="25" t="s">
        <v>87</v>
      </c>
      <c r="D18" s="37">
        <f>SUMIF(Data!$B$6:$B$65,Allowance!$C18,Data!$F$6:$F$65)</f>
        <v>23.872</v>
      </c>
      <c r="E18" s="37">
        <v>0</v>
      </c>
      <c r="F18" s="37">
        <f t="shared" ref="F18" si="9">SUM(E18,G18)</f>
        <v>0</v>
      </c>
      <c r="G18" s="37">
        <v>0</v>
      </c>
      <c r="H18" s="37">
        <f t="shared" ref="H18" si="10">D18+G18</f>
        <v>23.872</v>
      </c>
      <c r="I18" s="37"/>
      <c r="J18" s="37">
        <f t="shared" si="2"/>
        <v>23.872</v>
      </c>
      <c r="K18" s="37">
        <f>'Deep dive_SVE'!C31</f>
        <v>0</v>
      </c>
      <c r="L18" s="38">
        <f t="shared" ref="L18" si="11">MIN(H18,K18)</f>
        <v>0</v>
      </c>
      <c r="M18" s="66">
        <v>1</v>
      </c>
      <c r="N18" s="37">
        <f t="shared" si="4"/>
        <v>0</v>
      </c>
      <c r="O18" s="37">
        <f t="shared" si="5"/>
        <v>0</v>
      </c>
    </row>
    <row r="19" spans="2:15" x14ac:dyDescent="0.3">
      <c r="B19" s="24">
        <v>7</v>
      </c>
      <c r="C19" s="25" t="s">
        <v>9</v>
      </c>
      <c r="D19" s="37">
        <f>SUMIF(Data!$B$6:$B$65,Allowance!$C19,Data!$F$6:$F$65)</f>
        <v>5.2249999999999996</v>
      </c>
      <c r="E19" s="37">
        <v>0</v>
      </c>
      <c r="F19" s="37">
        <f t="shared" si="6"/>
        <v>0</v>
      </c>
      <c r="G19" s="37">
        <v>0</v>
      </c>
      <c r="H19" s="37">
        <f t="shared" si="7"/>
        <v>5.2249999999999996</v>
      </c>
      <c r="I19" s="37"/>
      <c r="J19" s="37">
        <f t="shared" si="2"/>
        <v>5.2249999999999996</v>
      </c>
      <c r="K19" s="37">
        <f>'Deep dive_SWB'!C7</f>
        <v>0</v>
      </c>
      <c r="L19" s="38">
        <f t="shared" si="8"/>
        <v>0</v>
      </c>
      <c r="M19" s="66">
        <v>1</v>
      </c>
      <c r="N19" s="37">
        <f t="shared" si="4"/>
        <v>0</v>
      </c>
      <c r="O19" s="37">
        <f t="shared" si="5"/>
        <v>0</v>
      </c>
    </row>
    <row r="20" spans="2:15" x14ac:dyDescent="0.3">
      <c r="B20" s="24">
        <v>8</v>
      </c>
      <c r="C20" s="25" t="s">
        <v>10</v>
      </c>
      <c r="D20" s="37">
        <f>SUMIF(Data!$B$6:$B$65,Allowance!$C20,Data!$F$6:$F$65)</f>
        <v>106.0285429322</v>
      </c>
      <c r="E20" s="37">
        <v>0</v>
      </c>
      <c r="F20" s="37">
        <f t="shared" si="6"/>
        <v>0</v>
      </c>
      <c r="G20" s="37">
        <v>0</v>
      </c>
      <c r="H20" s="37">
        <f t="shared" si="7"/>
        <v>106.0285429322</v>
      </c>
      <c r="I20" s="37">
        <f>H20</f>
        <v>106.0285429322</v>
      </c>
      <c r="J20" s="37">
        <f t="shared" si="2"/>
        <v>0</v>
      </c>
      <c r="K20" s="37">
        <v>0</v>
      </c>
      <c r="L20" s="38">
        <f t="shared" si="8"/>
        <v>0</v>
      </c>
      <c r="M20" s="66">
        <v>1</v>
      </c>
      <c r="N20" s="37">
        <f t="shared" si="4"/>
        <v>0</v>
      </c>
      <c r="O20" s="37">
        <f t="shared" si="5"/>
        <v>0</v>
      </c>
    </row>
    <row r="21" spans="2:15" x14ac:dyDescent="0.3">
      <c r="B21" s="24">
        <v>9</v>
      </c>
      <c r="C21" s="25" t="s">
        <v>11</v>
      </c>
      <c r="D21" s="37">
        <f>SUMIF(Data!$B$6:$B$65,Allowance!$C21,Data!$F$6:$F$65)</f>
        <v>0</v>
      </c>
      <c r="E21" s="37">
        <v>0</v>
      </c>
      <c r="F21" s="37">
        <f t="shared" si="6"/>
        <v>0</v>
      </c>
      <c r="G21" s="37">
        <v>0</v>
      </c>
      <c r="H21" s="37">
        <f t="shared" si="7"/>
        <v>0</v>
      </c>
      <c r="I21" s="37"/>
      <c r="J21" s="37">
        <f t="shared" si="2"/>
        <v>0</v>
      </c>
      <c r="K21" s="37"/>
      <c r="L21" s="38">
        <f t="shared" si="8"/>
        <v>0</v>
      </c>
      <c r="M21" s="66">
        <v>0</v>
      </c>
      <c r="N21" s="37">
        <f t="shared" si="4"/>
        <v>0</v>
      </c>
      <c r="O21" s="37">
        <f t="shared" si="5"/>
        <v>0</v>
      </c>
    </row>
    <row r="22" spans="2:15" x14ac:dyDescent="0.3">
      <c r="B22" s="24">
        <v>10</v>
      </c>
      <c r="C22" s="25" t="s">
        <v>12</v>
      </c>
      <c r="D22" s="37">
        <f>SUMIF(Data!$B$6:$B$65,Allowance!$C22,Data!$F$6:$F$65)</f>
        <v>0</v>
      </c>
      <c r="E22" s="37">
        <v>0</v>
      </c>
      <c r="F22" s="37">
        <f t="shared" si="6"/>
        <v>0</v>
      </c>
      <c r="G22" s="37">
        <v>0</v>
      </c>
      <c r="H22" s="37">
        <f t="shared" si="7"/>
        <v>0</v>
      </c>
      <c r="I22" s="37"/>
      <c r="J22" s="37">
        <f t="shared" si="2"/>
        <v>0</v>
      </c>
      <c r="K22" s="37"/>
      <c r="L22" s="38">
        <f t="shared" si="8"/>
        <v>0</v>
      </c>
      <c r="M22" s="66">
        <v>0</v>
      </c>
      <c r="N22" s="37">
        <f t="shared" si="4"/>
        <v>0</v>
      </c>
      <c r="O22" s="37">
        <f t="shared" si="5"/>
        <v>0</v>
      </c>
    </row>
    <row r="23" spans="2:15" x14ac:dyDescent="0.3">
      <c r="B23" s="24">
        <v>11</v>
      </c>
      <c r="C23" s="25" t="s">
        <v>13</v>
      </c>
      <c r="D23" s="37">
        <f>SUMIF(Data!$B$6:$B$65,Allowance!$C23,Data!$F$6:$F$65)</f>
        <v>66.010999999999996</v>
      </c>
      <c r="E23" s="37"/>
      <c r="F23" s="37">
        <f t="shared" si="6"/>
        <v>0</v>
      </c>
      <c r="G23" s="37">
        <v>0</v>
      </c>
      <c r="H23" s="37">
        <f t="shared" si="7"/>
        <v>66.010999999999996</v>
      </c>
      <c r="I23" s="37">
        <v>60.365000000000002</v>
      </c>
      <c r="J23" s="37">
        <f t="shared" si="2"/>
        <v>5.6459999999999937</v>
      </c>
      <c r="K23" s="37">
        <f>'Deep dive_YKY'!C7</f>
        <v>0</v>
      </c>
      <c r="L23" s="38">
        <f t="shared" si="8"/>
        <v>0</v>
      </c>
      <c r="M23" s="66">
        <v>1</v>
      </c>
      <c r="N23" s="37">
        <f t="shared" si="4"/>
        <v>0</v>
      </c>
      <c r="O23" s="37">
        <f t="shared" si="5"/>
        <v>0</v>
      </c>
    </row>
    <row r="24" spans="2:15" x14ac:dyDescent="0.3">
      <c r="C24" s="26" t="s">
        <v>116</v>
      </c>
      <c r="D24" s="39">
        <f t="shared" ref="D24:O24" si="12">SUM(D13:D23)</f>
        <v>227.83794945802882</v>
      </c>
      <c r="E24" s="39">
        <f t="shared" si="12"/>
        <v>0</v>
      </c>
      <c r="F24" s="39">
        <f t="shared" si="12"/>
        <v>5.819</v>
      </c>
      <c r="G24" s="39">
        <f t="shared" si="12"/>
        <v>5.819</v>
      </c>
      <c r="H24" s="39">
        <f t="shared" si="12"/>
        <v>233.65694945802881</v>
      </c>
      <c r="I24" s="39"/>
      <c r="J24" s="39"/>
      <c r="K24" s="39">
        <f t="shared" si="12"/>
        <v>0</v>
      </c>
      <c r="L24" s="40">
        <f t="shared" si="12"/>
        <v>0</v>
      </c>
      <c r="M24" s="39"/>
      <c r="N24" s="39">
        <f t="shared" si="12"/>
        <v>0</v>
      </c>
      <c r="O24" s="39">
        <f t="shared" si="12"/>
        <v>0</v>
      </c>
    </row>
  </sheetData>
  <dataValidations count="1">
    <dataValidation type="list" allowBlank="1" showInputMessage="1" showErrorMessage="1" sqref="D7:K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Cover</vt:lpstr>
      <vt:lpstr>Data</vt:lpstr>
      <vt:lpstr>Deep dive_ANH</vt:lpstr>
      <vt:lpstr>Deep dive_SWB</vt:lpstr>
      <vt:lpstr>Deep dive_SVE</vt:lpstr>
      <vt:lpstr>Deep dive_SRN</vt:lpstr>
      <vt:lpstr>Deep dive_YKY</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2019-01-25T15:51:48Z</dcterms:created>
  <dcterms:modified xsi:type="dcterms:W3CDTF">2019-01-25T15:52:00Z</dcterms:modified>
  <cp:category/>
  <cp:contentStatus/>
</cp:coreProperties>
</file>