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0" yWindow="0" windowWidth="13680" windowHeight="8990" activeTab="1"/>
  </bookViews>
  <sheets>
    <sheet name="Cover" sheetId="40" r:id="rId1"/>
    <sheet name="Unmodelled" sheetId="37" r:id="rId2"/>
    <sheet name="PDRC&amp;ThirdParty" sheetId="38" r:id="rId3"/>
  </sheets>
  <definedNames>
    <definedName name="_xlnm.Print_Area" localSheetId="0">Cover!$A$1:$O$19</definedName>
    <definedName name="_xlnm.Print_Area" localSheetId="2">'PDRC&amp;ThirdParty'!$A$1:$N$53</definedName>
    <definedName name="_xlnm.Print_Area" localSheetId="1">Unmodelled!$A$1:$AD$54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37" l="1"/>
  <c r="E48" i="37"/>
  <c r="E47" i="37"/>
  <c r="E46" i="37"/>
  <c r="E45" i="37"/>
  <c r="E44" i="37"/>
  <c r="E43" i="38" l="1"/>
  <c r="E44" i="38"/>
  <c r="E45" i="38"/>
  <c r="E46" i="38"/>
  <c r="E47" i="38"/>
  <c r="E48" i="38"/>
  <c r="C36" i="38"/>
  <c r="C32" i="38"/>
  <c r="H16" i="38"/>
  <c r="H14" i="38"/>
  <c r="C17" i="38" l="1"/>
  <c r="D6" i="38"/>
  <c r="F32" i="38"/>
  <c r="D33" i="38"/>
  <c r="F34" i="38"/>
  <c r="E36" i="38"/>
  <c r="E38" i="38"/>
  <c r="E40" i="38"/>
  <c r="E42" i="38"/>
  <c r="D7" i="38"/>
  <c r="C12" i="38"/>
  <c r="G20" i="38"/>
  <c r="D22" i="38"/>
  <c r="F15" i="38"/>
  <c r="G17" i="38"/>
  <c r="C14" i="38"/>
  <c r="D21" i="38"/>
  <c r="F35" i="38"/>
  <c r="E37" i="38"/>
  <c r="E39" i="38"/>
  <c r="C10" i="38"/>
  <c r="D47" i="38"/>
  <c r="E33" i="38"/>
  <c r="E35" i="38"/>
  <c r="D41" i="38"/>
  <c r="D46" i="38"/>
  <c r="D13" i="38"/>
  <c r="E32" i="38"/>
  <c r="E34" i="38"/>
  <c r="D35" i="38"/>
  <c r="F45" i="38"/>
  <c r="D34" i="38"/>
  <c r="D43" i="38"/>
  <c r="F10" i="38"/>
  <c r="G13" i="38"/>
  <c r="D20" i="38"/>
  <c r="D36" i="38"/>
  <c r="D38" i="38"/>
  <c r="D39" i="38"/>
  <c r="D40" i="38"/>
  <c r="D42" i="38"/>
  <c r="D8" i="38"/>
  <c r="F13" i="38"/>
  <c r="C19" i="38"/>
  <c r="C41" i="38"/>
  <c r="D44" i="38"/>
  <c r="D45" i="38"/>
  <c r="F39" i="38"/>
  <c r="F42" i="38"/>
  <c r="D48" i="38"/>
  <c r="D32" i="38"/>
  <c r="E41" i="38"/>
  <c r="G10" i="38"/>
  <c r="F46" i="38"/>
  <c r="D37" i="38"/>
  <c r="E7" i="38"/>
  <c r="F41" i="38"/>
  <c r="F43" i="38"/>
  <c r="C47" i="38"/>
  <c r="C21" i="38"/>
  <c r="D19" i="38"/>
  <c r="F37" i="38"/>
  <c r="G7" i="38"/>
  <c r="D9" i="38"/>
  <c r="N23" i="38"/>
  <c r="D14" i="38"/>
  <c r="F14" i="38"/>
  <c r="F33" i="38"/>
  <c r="R23" i="38"/>
  <c r="J23" i="38"/>
  <c r="O23" i="38"/>
  <c r="S23" i="38"/>
  <c r="F9" i="38"/>
  <c r="D12" i="38"/>
  <c r="D15" i="38"/>
  <c r="C15" i="38"/>
  <c r="C33" i="38"/>
  <c r="C46" i="38"/>
  <c r="F6" i="38"/>
  <c r="C8" i="38"/>
  <c r="E8" i="38"/>
  <c r="D11" i="38"/>
  <c r="E12" i="38"/>
  <c r="C16" i="38"/>
  <c r="D16" i="38"/>
  <c r="D18" i="38"/>
  <c r="F40" i="38"/>
  <c r="C45" i="38"/>
  <c r="G15" i="38"/>
  <c r="G18" i="38"/>
  <c r="G22" i="38"/>
  <c r="F44" i="38"/>
  <c r="E6" i="38"/>
  <c r="F7" i="38"/>
  <c r="F12" i="38"/>
  <c r="G14" i="38"/>
  <c r="G16" i="38"/>
  <c r="G21" i="38"/>
  <c r="C9" i="38"/>
  <c r="C6" i="38"/>
  <c r="G6" i="38"/>
  <c r="C13" i="38"/>
  <c r="G19" i="38"/>
  <c r="C35" i="38"/>
  <c r="F36" i="38"/>
  <c r="F8" i="38"/>
  <c r="G9" i="38"/>
  <c r="E11" i="38"/>
  <c r="P23" i="38"/>
  <c r="C7" i="38"/>
  <c r="D10" i="38"/>
  <c r="C18" i="38"/>
  <c r="C22" i="38"/>
  <c r="K23" i="38"/>
  <c r="L23" i="38"/>
  <c r="Q23" i="38"/>
  <c r="H7" i="38"/>
  <c r="H23" i="38" s="1"/>
  <c r="G8" i="38"/>
  <c r="E10" i="38"/>
  <c r="F11" i="38"/>
  <c r="G12" i="38"/>
  <c r="E14" i="38"/>
  <c r="E16" i="38"/>
  <c r="D17" i="38"/>
  <c r="C34" i="38"/>
  <c r="C43" i="38"/>
  <c r="I23" i="38"/>
  <c r="M23" i="38"/>
  <c r="E9" i="38"/>
  <c r="C11" i="38"/>
  <c r="G11" i="38"/>
  <c r="E13" i="38"/>
  <c r="E15" i="38"/>
  <c r="F16" i="38"/>
  <c r="C20" i="38"/>
  <c r="C37" i="38"/>
  <c r="C38" i="38"/>
  <c r="F38" i="38"/>
  <c r="C40" i="38"/>
  <c r="G49" i="38"/>
  <c r="H49" i="38"/>
  <c r="I49" i="38"/>
  <c r="J49" i="38"/>
  <c r="K49" i="38"/>
  <c r="L49" i="38"/>
  <c r="C39" i="38"/>
  <c r="C42" i="38"/>
  <c r="F47" i="38"/>
  <c r="C48" i="38"/>
  <c r="C44" i="38"/>
  <c r="F48" i="38"/>
  <c r="F23" i="38" l="1"/>
  <c r="G23" i="38"/>
  <c r="D49" i="38"/>
  <c r="E49" i="38"/>
  <c r="C23" i="38"/>
  <c r="F49" i="38"/>
  <c r="E23" i="38"/>
  <c r="D23" i="38"/>
  <c r="C49" i="38"/>
  <c r="J23" i="37" l="1"/>
  <c r="AA40" i="37" l="1"/>
  <c r="AA36" i="37"/>
  <c r="AA43" i="37"/>
  <c r="AA37" i="37"/>
  <c r="AA42" i="37"/>
  <c r="AC37" i="37" l="1"/>
  <c r="AB37" i="37"/>
  <c r="AC36" i="37"/>
  <c r="AB36" i="37"/>
  <c r="AC42" i="37"/>
  <c r="AB42" i="37"/>
  <c r="AC43" i="37"/>
  <c r="AB43" i="37"/>
  <c r="AC40" i="37"/>
  <c r="AB40" i="37"/>
  <c r="AA33" i="37" l="1"/>
  <c r="AC33" i="37" l="1"/>
  <c r="AB33" i="37"/>
  <c r="AA41" i="37" l="1"/>
  <c r="AC41" i="37" l="1"/>
  <c r="AB41" i="37"/>
  <c r="AA34" i="37" l="1"/>
  <c r="AC34" i="37" l="1"/>
  <c r="AB34" i="37"/>
  <c r="AA35" i="37" l="1"/>
  <c r="AC35" i="37" l="1"/>
  <c r="AB35" i="37"/>
  <c r="AA38" i="37" l="1"/>
  <c r="AC38" i="37" l="1"/>
  <c r="AB38" i="37"/>
  <c r="Z50" i="37" l="1"/>
  <c r="P23" i="37"/>
  <c r="AA39" i="37" l="1"/>
  <c r="O23" i="37"/>
  <c r="AC39" i="37" l="1"/>
  <c r="AA50" i="37"/>
  <c r="AC50" i="37" s="1"/>
  <c r="AB39" i="37"/>
  <c r="AB50" i="37" l="1"/>
  <c r="E40" i="37"/>
  <c r="E36" i="37"/>
  <c r="E42" i="37"/>
  <c r="E37" i="37"/>
  <c r="E43" i="37"/>
  <c r="S40" i="37" l="1"/>
  <c r="S42" i="37"/>
  <c r="S37" i="37"/>
  <c r="S43" i="37"/>
  <c r="S36" i="37"/>
  <c r="U43" i="37" l="1"/>
  <c r="T43" i="37"/>
  <c r="U42" i="37"/>
  <c r="T42" i="37"/>
  <c r="U36" i="37"/>
  <c r="T36" i="37"/>
  <c r="U37" i="37"/>
  <c r="T37" i="37"/>
  <c r="U40" i="37"/>
  <c r="T40" i="37"/>
  <c r="E33" i="37" l="1"/>
  <c r="S33" i="37" l="1"/>
  <c r="U33" i="37" l="1"/>
  <c r="T33" i="37"/>
  <c r="E41" i="37" l="1"/>
  <c r="S41" i="37" l="1"/>
  <c r="U41" i="37" l="1"/>
  <c r="T41" i="37"/>
  <c r="E34" i="37" l="1"/>
  <c r="S34" i="37" l="1"/>
  <c r="U34" i="37" l="1"/>
  <c r="T34" i="37"/>
  <c r="E35" i="37" l="1"/>
  <c r="S35" i="37" l="1"/>
  <c r="U35" i="37" l="1"/>
  <c r="T35" i="37"/>
  <c r="E38" i="37" l="1"/>
  <c r="S38" i="37" l="1"/>
  <c r="U38" i="37" l="1"/>
  <c r="T38" i="37"/>
  <c r="E39" i="37" l="1"/>
  <c r="R50" i="37" l="1"/>
  <c r="S39" i="37" l="1"/>
  <c r="L23" i="37"/>
  <c r="U39" i="37" l="1"/>
  <c r="S50" i="37"/>
  <c r="U50" i="37" s="1"/>
  <c r="T39" i="37"/>
  <c r="T50" i="37" l="1"/>
  <c r="H14" i="37" l="1"/>
  <c r="H16" i="37" l="1"/>
  <c r="N50" i="37"/>
  <c r="K45" i="37"/>
  <c r="M45" i="37" l="1"/>
  <c r="H7" i="37"/>
  <c r="H23" i="37" s="1"/>
  <c r="L45" i="37"/>
  <c r="O49" i="37" l="1"/>
  <c r="O35" i="37"/>
  <c r="O48" i="37"/>
  <c r="O38" i="37"/>
  <c r="O41" i="37"/>
  <c r="O46" i="37"/>
  <c r="O42" i="37"/>
  <c r="O43" i="37"/>
  <c r="O37" i="37"/>
  <c r="O45" i="37"/>
  <c r="O34" i="37"/>
  <c r="O36" i="37"/>
  <c r="O40" i="37"/>
  <c r="O44" i="37"/>
  <c r="O39" i="37"/>
  <c r="O47" i="37"/>
  <c r="Q39" i="37" l="1"/>
  <c r="P39" i="37"/>
  <c r="Q40" i="37"/>
  <c r="P40" i="37"/>
  <c r="Q34" i="37"/>
  <c r="P34" i="37"/>
  <c r="Q46" i="37"/>
  <c r="P46" i="37"/>
  <c r="Q47" i="37"/>
  <c r="P47" i="37"/>
  <c r="Q45" i="37"/>
  <c r="P45" i="37"/>
  <c r="Q42" i="37"/>
  <c r="P42" i="37"/>
  <c r="Q41" i="37"/>
  <c r="P41" i="37"/>
  <c r="Q35" i="37"/>
  <c r="P35" i="37"/>
  <c r="Q49" i="37"/>
  <c r="P49" i="37"/>
  <c r="Q44" i="37"/>
  <c r="P44" i="37"/>
  <c r="Q36" i="37"/>
  <c r="P36" i="37"/>
  <c r="Q37" i="37"/>
  <c r="P37" i="37"/>
  <c r="Q43" i="37"/>
  <c r="P43" i="37"/>
  <c r="Q48" i="37"/>
  <c r="P48" i="37"/>
  <c r="O33" i="37"/>
  <c r="K23" i="37"/>
  <c r="Q38" i="37"/>
  <c r="P38" i="37"/>
  <c r="K39" i="37" l="1"/>
  <c r="K47" i="37"/>
  <c r="K42" i="37"/>
  <c r="K48" i="37"/>
  <c r="K44" i="37"/>
  <c r="Q33" i="37"/>
  <c r="O50" i="37"/>
  <c r="Q50" i="37" s="1"/>
  <c r="P33" i="37"/>
  <c r="K41" i="37"/>
  <c r="K46" i="37"/>
  <c r="K35" i="37"/>
  <c r="K43" i="37"/>
  <c r="K37" i="37"/>
  <c r="K36" i="37"/>
  <c r="K49" i="37"/>
  <c r="K40" i="37"/>
  <c r="K38" i="37"/>
  <c r="P50" i="37" l="1"/>
  <c r="M40" i="37"/>
  <c r="L40" i="37"/>
  <c r="M36" i="37"/>
  <c r="L36" i="37"/>
  <c r="M43" i="37"/>
  <c r="L43" i="37"/>
  <c r="M35" i="37"/>
  <c r="L35" i="37"/>
  <c r="M46" i="37"/>
  <c r="L46" i="37"/>
  <c r="M42" i="37"/>
  <c r="L42" i="37"/>
  <c r="M47" i="37"/>
  <c r="L47" i="37"/>
  <c r="M38" i="37"/>
  <c r="L38" i="37"/>
  <c r="M49" i="37"/>
  <c r="L49" i="37"/>
  <c r="M37" i="37"/>
  <c r="L37" i="37"/>
  <c r="K34" i="37"/>
  <c r="M41" i="37"/>
  <c r="L41" i="37"/>
  <c r="M48" i="37"/>
  <c r="L48" i="37"/>
  <c r="M44" i="37"/>
  <c r="L44" i="37"/>
  <c r="M39" i="37"/>
  <c r="L39" i="37"/>
  <c r="J50" i="37" l="1"/>
  <c r="M34" i="37"/>
  <c r="L34" i="37"/>
  <c r="K33" i="37" l="1"/>
  <c r="I23" i="37"/>
  <c r="K50" i="37" l="1"/>
  <c r="M50" i="37" s="1"/>
  <c r="M33" i="37"/>
  <c r="L33" i="37"/>
  <c r="L50" i="37" l="1"/>
  <c r="D46" i="37" l="1"/>
  <c r="D42" i="37"/>
  <c r="D39" i="37"/>
  <c r="D44" i="37"/>
  <c r="D33" i="37"/>
  <c r="D45" i="37"/>
  <c r="D38" i="37"/>
  <c r="D36" i="37"/>
  <c r="D40" i="37"/>
  <c r="D37" i="37"/>
  <c r="D43" i="37"/>
  <c r="D34" i="37"/>
  <c r="D47" i="37"/>
  <c r="D48" i="37"/>
  <c r="D35" i="37"/>
  <c r="D41" i="37"/>
  <c r="D49" i="37" l="1"/>
  <c r="W46" i="37" l="1"/>
  <c r="W44" i="37"/>
  <c r="V50" i="37"/>
  <c r="W39" i="37"/>
  <c r="Y44" i="37" l="1"/>
  <c r="X44" i="37"/>
  <c r="W35" i="37"/>
  <c r="W38" i="37"/>
  <c r="W34" i="37"/>
  <c r="W47" i="37"/>
  <c r="W43" i="37"/>
  <c r="Y39" i="37"/>
  <c r="X39" i="37"/>
  <c r="Y46" i="37"/>
  <c r="X46" i="37"/>
  <c r="W49" i="37" l="1"/>
  <c r="W42" i="37"/>
  <c r="W45" i="37"/>
  <c r="W41" i="37"/>
  <c r="W40" i="37"/>
  <c r="Y34" i="37"/>
  <c r="X34" i="37"/>
  <c r="W37" i="37"/>
  <c r="Y35" i="37"/>
  <c r="X35" i="37"/>
  <c r="Y38" i="37"/>
  <c r="X38" i="37"/>
  <c r="W48" i="37"/>
  <c r="N23" i="37"/>
  <c r="Y43" i="37"/>
  <c r="X43" i="37"/>
  <c r="Y47" i="37"/>
  <c r="X47" i="37"/>
  <c r="W36" i="37"/>
  <c r="W33" i="37"/>
  <c r="M23" i="37"/>
  <c r="Y36" i="37" l="1"/>
  <c r="X36" i="37"/>
  <c r="Y37" i="37"/>
  <c r="X37" i="37"/>
  <c r="Y42" i="37"/>
  <c r="X42" i="37"/>
  <c r="Y48" i="37"/>
  <c r="X48" i="37"/>
  <c r="Y45" i="37"/>
  <c r="X45" i="37"/>
  <c r="Y41" i="37"/>
  <c r="X41" i="37"/>
  <c r="Y33" i="37"/>
  <c r="W50" i="37"/>
  <c r="Y50" i="37" s="1"/>
  <c r="X33" i="37"/>
  <c r="Y40" i="37"/>
  <c r="X40" i="37"/>
  <c r="Y49" i="37"/>
  <c r="X49" i="37"/>
  <c r="X50" i="37" l="1"/>
  <c r="G20" i="37" l="1"/>
  <c r="G19" i="37"/>
  <c r="G17" i="37"/>
  <c r="G6" i="37"/>
  <c r="G10" i="37"/>
  <c r="G15" i="37"/>
  <c r="G18" i="37"/>
  <c r="G16" i="37"/>
  <c r="G12" i="37"/>
  <c r="G14" i="37"/>
  <c r="G7" i="37"/>
  <c r="G21" i="37"/>
  <c r="G11" i="37"/>
  <c r="G13" i="37"/>
  <c r="G8" i="37"/>
  <c r="G22" i="37"/>
  <c r="G9" i="37"/>
  <c r="F50" i="37" l="1"/>
  <c r="G23" i="37"/>
  <c r="F13" i="37" l="1"/>
  <c r="F10" i="37"/>
  <c r="F9" i="37"/>
  <c r="F15" i="37"/>
  <c r="F16" i="37"/>
  <c r="E15" i="37" l="1"/>
  <c r="E16" i="37"/>
  <c r="E10" i="37"/>
  <c r="E13" i="37"/>
  <c r="E9" i="37"/>
  <c r="F6" i="37" l="1"/>
  <c r="E6" i="37" l="1"/>
  <c r="F14" i="37" l="1"/>
  <c r="E14" i="37" l="1"/>
  <c r="F7" i="37" l="1"/>
  <c r="E7" i="37" l="1"/>
  <c r="F8" i="37" l="1"/>
  <c r="E8" i="37" l="1"/>
  <c r="F11" i="37" l="1"/>
  <c r="E11" i="37" l="1"/>
  <c r="E50" i="37" l="1"/>
  <c r="F12" i="37" l="1"/>
  <c r="F23" i="37" l="1"/>
  <c r="E12" i="37"/>
  <c r="E23" i="37" l="1"/>
  <c r="C47" i="37" l="1"/>
  <c r="C34" i="37"/>
  <c r="C39" i="37"/>
  <c r="C44" i="37"/>
  <c r="C35" i="37"/>
  <c r="C36" i="37"/>
  <c r="C42" i="37"/>
  <c r="C38" i="37"/>
  <c r="C45" i="37"/>
  <c r="C48" i="37"/>
  <c r="C37" i="37"/>
  <c r="C33" i="37"/>
  <c r="C41" i="37"/>
  <c r="C40" i="37"/>
  <c r="C46" i="37"/>
  <c r="C43" i="37"/>
  <c r="C8" i="37"/>
  <c r="C13" i="37"/>
  <c r="D19" i="37" l="1"/>
  <c r="D14" i="37"/>
  <c r="D21" i="37"/>
  <c r="D20" i="37"/>
  <c r="C7" i="37"/>
  <c r="D11" i="37"/>
  <c r="D22" i="37"/>
  <c r="D9" i="37"/>
  <c r="D17" i="37"/>
  <c r="D15" i="37"/>
  <c r="D12" i="37"/>
  <c r="D18" i="37"/>
  <c r="D10" i="37"/>
  <c r="D16" i="37"/>
  <c r="C19" i="37" l="1"/>
  <c r="C15" i="37"/>
  <c r="C18" i="37"/>
  <c r="C22" i="37"/>
  <c r="C11" i="37"/>
  <c r="C49" i="37"/>
  <c r="C21" i="37"/>
  <c r="C16" i="37"/>
  <c r="C17" i="37"/>
  <c r="C9" i="37"/>
  <c r="C6" i="37"/>
  <c r="C12" i="37"/>
  <c r="C14" i="37"/>
  <c r="C10" i="37"/>
  <c r="C20" i="37"/>
  <c r="D50" i="37" l="1"/>
  <c r="C23" i="37"/>
  <c r="D13" i="37"/>
  <c r="G37" i="37"/>
  <c r="G47" i="37"/>
  <c r="D8" i="37"/>
  <c r="D7" i="37"/>
  <c r="G39" i="37"/>
  <c r="G44" i="37"/>
  <c r="G48" i="37"/>
  <c r="G49" i="37"/>
  <c r="I49" i="37" s="1"/>
  <c r="G42" i="37"/>
  <c r="G36" i="37"/>
  <c r="G43" i="37"/>
  <c r="C50" i="37"/>
  <c r="G38" i="37"/>
  <c r="G45" i="37"/>
  <c r="G46" i="37"/>
  <c r="G41" i="37"/>
  <c r="H49" i="37" l="1"/>
  <c r="I38" i="37"/>
  <c r="H38" i="37"/>
  <c r="I36" i="37"/>
  <c r="H36" i="37"/>
  <c r="G34" i="37"/>
  <c r="D6" i="37"/>
  <c r="I37" i="37"/>
  <c r="H37" i="37"/>
  <c r="I45" i="37"/>
  <c r="H45" i="37"/>
  <c r="I43" i="37"/>
  <c r="H43" i="37"/>
  <c r="I42" i="37"/>
  <c r="H42" i="37"/>
  <c r="I41" i="37"/>
  <c r="H41" i="37"/>
  <c r="I46" i="37"/>
  <c r="H46" i="37"/>
  <c r="I44" i="37"/>
  <c r="H44" i="37"/>
  <c r="G35" i="37"/>
  <c r="I48" i="37"/>
  <c r="H48" i="37"/>
  <c r="I39" i="37"/>
  <c r="H39" i="37"/>
  <c r="I47" i="37"/>
  <c r="H47" i="37"/>
  <c r="G40" i="37"/>
  <c r="D23" i="37" l="1"/>
  <c r="I35" i="37"/>
  <c r="H35" i="37"/>
  <c r="G33" i="37"/>
  <c r="I34" i="37"/>
  <c r="H34" i="37"/>
  <c r="I40" i="37"/>
  <c r="H40" i="37"/>
  <c r="G50" i="37" l="1"/>
  <c r="I50" i="37" s="1"/>
  <c r="I33" i="37"/>
  <c r="H33" i="37"/>
  <c r="H50" i="37" s="1"/>
</calcChain>
</file>

<file path=xl/sharedStrings.xml><?xml version="1.0" encoding="utf-8"?>
<sst xmlns="http://schemas.openxmlformats.org/spreadsheetml/2006/main" count="170" uniqueCount="50">
  <si>
    <t>ANH</t>
  </si>
  <si>
    <t>NES</t>
  </si>
  <si>
    <t>NWT</t>
  </si>
  <si>
    <t>SRN</t>
  </si>
  <si>
    <t>SWB</t>
  </si>
  <si>
    <t>TMS</t>
  </si>
  <si>
    <t>WSH</t>
  </si>
  <si>
    <t>WSX</t>
  </si>
  <si>
    <t>YKY</t>
  </si>
  <si>
    <t>AFW</t>
  </si>
  <si>
    <t>BRL</t>
  </si>
  <si>
    <t>PRT</t>
  </si>
  <si>
    <t>SES</t>
  </si>
  <si>
    <t>SEW</t>
  </si>
  <si>
    <t>SSC</t>
  </si>
  <si>
    <t>Abstraction charges</t>
  </si>
  <si>
    <t xml:space="preserve">Local authority and cumulo rates </t>
  </si>
  <si>
    <t xml:space="preserve">Pension deficit recovery payments </t>
  </si>
  <si>
    <t>HDD</t>
  </si>
  <si>
    <t>SVE</t>
  </si>
  <si>
    <t>Water resources</t>
  </si>
  <si>
    <t>Bioresources</t>
  </si>
  <si>
    <t>Water network plus</t>
  </si>
  <si>
    <t>Wastewater network plus</t>
  </si>
  <si>
    <t>Residential retail</t>
  </si>
  <si>
    <t>Business retail</t>
  </si>
  <si>
    <t>Other costs (3rd party, other cash items)</t>
  </si>
  <si>
    <t>£m for AMP7, prices of 2017-18</t>
  </si>
  <si>
    <t>Company</t>
  </si>
  <si>
    <t>Aggregator sheet - summary of unmodelled items by control</t>
  </si>
  <si>
    <t>Total allowance for unmodelled items</t>
  </si>
  <si>
    <t>TMA</t>
  </si>
  <si>
    <t>Total</t>
  </si>
  <si>
    <t>BP</t>
  </si>
  <si>
    <t>Wholesale water</t>
  </si>
  <si>
    <t>Ofwat</t>
  </si>
  <si>
    <t>Business rates</t>
  </si>
  <si>
    <t>Wholesale wastewater</t>
  </si>
  <si>
    <t>Cost challenge</t>
  </si>
  <si>
    <t>Challenge £m</t>
  </si>
  <si>
    <t>Challenge %</t>
  </si>
  <si>
    <t>Retail</t>
  </si>
  <si>
    <t>Total unmodelled items</t>
  </si>
  <si>
    <t>Business plan</t>
  </si>
  <si>
    <t>Water</t>
  </si>
  <si>
    <t>Wastewater</t>
  </si>
  <si>
    <t>Total allowance for PDRC &amp; third party costs</t>
  </si>
  <si>
    <t>Total PDRC &amp; third party costs</t>
  </si>
  <si>
    <t>Business plan costs</t>
  </si>
  <si>
    <t>Cover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</si>
</sst>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.0_-;\-* #,##0.0_-;_-* &quot;-&quot;??_-;_-@_-"/>
    <numFmt numFmtId="166" formatCode="0.0%"/>
    <numFmt numFmtId="167" formatCode="0.0"/>
    <numFmt numFmtId="168" formatCode="#,##0.0"/>
    <numFmt numFmtId="169" formatCode="_(* #,##0.0_);_(* \(#,##0.0\);_(* &quot;-&quot;??_);_(@_)"/>
    <numFmt numFmtId="170" formatCode="_-* #,##0.000_-;\-* #,##0.000_-;_-* &quot;-&quot;??_-;_-@_-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Gill Sans MT"/>
      <family val="2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/>
  </cellStyleXfs>
  <cellXfs count="121">
    <xf numFmtId="0" fontId="0" fillId="0" borderId="0" xfId="0"/>
    <xf numFmtId="0" fontId="5" fillId="0" borderId="0" xfId="4" applyFont="1"/>
    <xf numFmtId="0" fontId="5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/>
    <xf numFmtId="0" fontId="6" fillId="6" borderId="0" xfId="4" applyFont="1" applyFill="1"/>
    <xf numFmtId="0" fontId="5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5" fillId="8" borderId="5" xfId="0" applyFont="1" applyFill="1" applyBorder="1"/>
    <xf numFmtId="0" fontId="5" fillId="8" borderId="6" xfId="0" applyFont="1" applyFill="1" applyBorder="1"/>
    <xf numFmtId="0" fontId="5" fillId="8" borderId="0" xfId="0" applyFont="1" applyFill="1" applyBorder="1"/>
    <xf numFmtId="0" fontId="5" fillId="8" borderId="7" xfId="0" applyFont="1" applyFill="1" applyBorder="1"/>
    <xf numFmtId="0" fontId="5" fillId="8" borderId="8" xfId="0" applyFont="1" applyFill="1" applyBorder="1"/>
    <xf numFmtId="165" fontId="5" fillId="8" borderId="5" xfId="0" applyNumberFormat="1" applyFont="1" applyFill="1" applyBorder="1"/>
    <xf numFmtId="165" fontId="5" fillId="8" borderId="6" xfId="0" applyNumberFormat="1" applyFont="1" applyFill="1" applyBorder="1"/>
    <xf numFmtId="165" fontId="5" fillId="8" borderId="0" xfId="0" applyNumberFormat="1" applyFont="1" applyFill="1" applyBorder="1"/>
    <xf numFmtId="165" fontId="5" fillId="8" borderId="7" xfId="0" applyNumberFormat="1" applyFont="1" applyFill="1" applyBorder="1"/>
    <xf numFmtId="165" fontId="5" fillId="8" borderId="8" xfId="0" applyNumberFormat="1" applyFont="1" applyFill="1" applyBorder="1"/>
    <xf numFmtId="0" fontId="8" fillId="9" borderId="1" xfId="0" applyFont="1" applyFill="1" applyBorder="1" applyAlignment="1">
      <alignment wrapText="1"/>
    </xf>
    <xf numFmtId="165" fontId="5" fillId="9" borderId="1" xfId="5" applyNumberFormat="1" applyFont="1" applyFill="1" applyBorder="1"/>
    <xf numFmtId="0" fontId="8" fillId="3" borderId="1" xfId="0" applyFont="1" applyFill="1" applyBorder="1" applyAlignment="1">
      <alignment wrapText="1"/>
    </xf>
    <xf numFmtId="165" fontId="5" fillId="3" borderId="1" xfId="5" applyNumberFormat="1" applyFont="1" applyFill="1" applyBorder="1"/>
    <xf numFmtId="165" fontId="6" fillId="9" borderId="1" xfId="5" applyNumberFormat="1" applyFont="1" applyFill="1" applyBorder="1"/>
    <xf numFmtId="165" fontId="6" fillId="3" borderId="1" xfId="5" applyNumberFormat="1" applyFont="1" applyFill="1" applyBorder="1"/>
    <xf numFmtId="0" fontId="8" fillId="7" borderId="1" xfId="0" applyFont="1" applyFill="1" applyBorder="1" applyAlignment="1">
      <alignment wrapText="1"/>
    </xf>
    <xf numFmtId="165" fontId="5" fillId="7" borderId="1" xfId="5" applyNumberFormat="1" applyFont="1" applyFill="1" applyBorder="1"/>
    <xf numFmtId="0" fontId="8" fillId="10" borderId="1" xfId="0" applyFont="1" applyFill="1" applyBorder="1" applyAlignment="1">
      <alignment wrapText="1"/>
    </xf>
    <xf numFmtId="165" fontId="5" fillId="10" borderId="1" xfId="5" applyNumberFormat="1" applyFont="1" applyFill="1" applyBorder="1"/>
    <xf numFmtId="0" fontId="8" fillId="2" borderId="1" xfId="0" applyFont="1" applyFill="1" applyBorder="1" applyAlignment="1">
      <alignment wrapText="1"/>
    </xf>
    <xf numFmtId="165" fontId="5" fillId="2" borderId="1" xfId="5" applyNumberFormat="1" applyFont="1" applyFill="1" applyBorder="1"/>
    <xf numFmtId="165" fontId="6" fillId="2" borderId="1" xfId="5" applyNumberFormat="1" applyFont="1" applyFill="1" applyBorder="1"/>
    <xf numFmtId="0" fontId="8" fillId="11" borderId="1" xfId="0" applyFont="1" applyFill="1" applyBorder="1" applyAlignment="1">
      <alignment wrapText="1"/>
    </xf>
    <xf numFmtId="165" fontId="5" fillId="11" borderId="1" xfId="5" applyNumberFormat="1" applyFont="1" applyFill="1" applyBorder="1"/>
    <xf numFmtId="165" fontId="6" fillId="11" borderId="1" xfId="5" applyNumberFormat="1" applyFont="1" applyFill="1" applyBorder="1"/>
    <xf numFmtId="165" fontId="6" fillId="7" borderId="1" xfId="5" applyNumberFormat="1" applyFont="1" applyFill="1" applyBorder="1"/>
    <xf numFmtId="165" fontId="6" fillId="10" borderId="1" xfId="5" applyNumberFormat="1" applyFont="1" applyFill="1" applyBorder="1"/>
    <xf numFmtId="0" fontId="6" fillId="0" borderId="1" xfId="0" applyFont="1" applyBorder="1"/>
    <xf numFmtId="0" fontId="6" fillId="4" borderId="1" xfId="0" applyFont="1" applyFill="1" applyBorder="1" applyAlignment="1">
      <alignment horizontal="centerContinuous"/>
    </xf>
    <xf numFmtId="0" fontId="6" fillId="12" borderId="1" xfId="0" applyFont="1" applyFill="1" applyBorder="1" applyAlignment="1">
      <alignment horizontal="centerContinuous"/>
    </xf>
    <xf numFmtId="0" fontId="6" fillId="12" borderId="1" xfId="0" applyFont="1" applyFill="1" applyBorder="1" applyAlignment="1">
      <alignment horizontal="center"/>
    </xf>
    <xf numFmtId="166" fontId="5" fillId="12" borderId="5" xfId="6" applyNumberFormat="1" applyFont="1" applyFill="1" applyBorder="1"/>
    <xf numFmtId="166" fontId="5" fillId="12" borderId="6" xfId="6" applyNumberFormat="1" applyFont="1" applyFill="1" applyBorder="1"/>
    <xf numFmtId="166" fontId="5" fillId="12" borderId="8" xfId="6" applyNumberFormat="1" applyFont="1" applyFill="1" applyBorder="1"/>
    <xf numFmtId="166" fontId="6" fillId="12" borderId="1" xfId="6" applyNumberFormat="1" applyFont="1" applyFill="1" applyBorder="1"/>
    <xf numFmtId="0" fontId="6" fillId="5" borderId="1" xfId="0" applyFont="1" applyFill="1" applyBorder="1" applyAlignment="1">
      <alignment horizontal="centerContinuous"/>
    </xf>
    <xf numFmtId="0" fontId="6" fillId="5" borderId="1" xfId="0" applyFont="1" applyFill="1" applyBorder="1" applyAlignment="1">
      <alignment horizontal="center"/>
    </xf>
    <xf numFmtId="166" fontId="6" fillId="5" borderId="1" xfId="6" applyNumberFormat="1" applyFont="1" applyFill="1" applyBorder="1"/>
    <xf numFmtId="0" fontId="6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"/>
    </xf>
    <xf numFmtId="166" fontId="6" fillId="2" borderId="1" xfId="6" applyNumberFormat="1" applyFont="1" applyFill="1" applyBorder="1"/>
    <xf numFmtId="166" fontId="5" fillId="13" borderId="1" xfId="6" applyNumberFormat="1" applyFont="1" applyFill="1" applyBorder="1"/>
    <xf numFmtId="166" fontId="5" fillId="5" borderId="1" xfId="6" applyNumberFormat="1" applyFont="1" applyFill="1" applyBorder="1"/>
    <xf numFmtId="167" fontId="5" fillId="5" borderId="1" xfId="5" applyNumberFormat="1" applyFont="1" applyFill="1" applyBorder="1"/>
    <xf numFmtId="167" fontId="6" fillId="5" borderId="1" xfId="5" applyNumberFormat="1" applyFont="1" applyFill="1" applyBorder="1"/>
    <xf numFmtId="167" fontId="5" fillId="2" borderId="1" xfId="0" applyNumberFormat="1" applyFont="1" applyFill="1" applyBorder="1"/>
    <xf numFmtId="167" fontId="6" fillId="2" borderId="1" xfId="5" applyNumberFormat="1" applyFont="1" applyFill="1" applyBorder="1"/>
    <xf numFmtId="167" fontId="5" fillId="2" borderId="10" xfId="0" applyNumberFormat="1" applyFont="1" applyFill="1" applyBorder="1"/>
    <xf numFmtId="167" fontId="6" fillId="2" borderId="11" xfId="5" applyNumberFormat="1" applyFont="1" applyFill="1" applyBorder="1"/>
    <xf numFmtId="166" fontId="6" fillId="2" borderId="11" xfId="6" applyNumberFormat="1" applyFont="1" applyFill="1" applyBorder="1"/>
    <xf numFmtId="165" fontId="5" fillId="2" borderId="5" xfId="5" applyNumberFormat="1" applyFont="1" applyFill="1" applyBorder="1"/>
    <xf numFmtId="165" fontId="5" fillId="2" borderId="6" xfId="5" applyNumberFormat="1" applyFont="1" applyFill="1" applyBorder="1"/>
    <xf numFmtId="165" fontId="5" fillId="2" borderId="8" xfId="5" applyNumberFormat="1" applyFont="1" applyFill="1" applyBorder="1"/>
    <xf numFmtId="166" fontId="5" fillId="2" borderId="1" xfId="6" applyNumberFormat="1" applyFont="1" applyFill="1" applyBorder="1"/>
    <xf numFmtId="167" fontId="5" fillId="2" borderId="1" xfId="5" applyNumberFormat="1" applyFont="1" applyFill="1" applyBorder="1"/>
    <xf numFmtId="167" fontId="5" fillId="2" borderId="10" xfId="5" applyNumberFormat="1" applyFont="1" applyFill="1" applyBorder="1"/>
    <xf numFmtId="167" fontId="5" fillId="2" borderId="9" xfId="5" applyNumberFormat="1" applyFont="1" applyFill="1" applyBorder="1"/>
    <xf numFmtId="167" fontId="5" fillId="2" borderId="12" xfId="5" applyNumberFormat="1" applyFont="1" applyFill="1" applyBorder="1"/>
    <xf numFmtId="167" fontId="5" fillId="2" borderId="13" xfId="5" applyNumberFormat="1" applyFont="1" applyFill="1" applyBorder="1"/>
    <xf numFmtId="167" fontId="5" fillId="2" borderId="0" xfId="5" applyNumberFormat="1" applyFont="1" applyFill="1" applyBorder="1"/>
    <xf numFmtId="167" fontId="5" fillId="2" borderId="14" xfId="5" applyNumberFormat="1" applyFont="1" applyFill="1" applyBorder="1"/>
    <xf numFmtId="167" fontId="5" fillId="2" borderId="7" xfId="5" applyNumberFormat="1" applyFont="1" applyFill="1" applyBorder="1"/>
    <xf numFmtId="167" fontId="5" fillId="12" borderId="1" xfId="5" applyNumberFormat="1" applyFont="1" applyFill="1" applyBorder="1"/>
    <xf numFmtId="167" fontId="5" fillId="12" borderId="2" xfId="5" applyNumberFormat="1" applyFont="1" applyFill="1" applyBorder="1"/>
    <xf numFmtId="167" fontId="6" fillId="12" borderId="1" xfId="5" applyNumberFormat="1" applyFont="1" applyFill="1" applyBorder="1"/>
    <xf numFmtId="167" fontId="5" fillId="12" borderId="9" xfId="5" applyNumberFormat="1" applyFont="1" applyFill="1" applyBorder="1"/>
    <xf numFmtId="167" fontId="5" fillId="12" borderId="12" xfId="5" applyNumberFormat="1" applyFont="1" applyFill="1" applyBorder="1"/>
    <xf numFmtId="167" fontId="5" fillId="12" borderId="13" xfId="5" applyNumberFormat="1" applyFont="1" applyFill="1" applyBorder="1"/>
    <xf numFmtId="167" fontId="5" fillId="12" borderId="0" xfId="5" applyNumberFormat="1" applyFont="1" applyFill="1" applyBorder="1"/>
    <xf numFmtId="167" fontId="5" fillId="12" borderId="14" xfId="5" applyNumberFormat="1" applyFont="1" applyFill="1" applyBorder="1"/>
    <xf numFmtId="167" fontId="5" fillId="12" borderId="7" xfId="5" applyNumberFormat="1" applyFont="1" applyFill="1" applyBorder="1"/>
    <xf numFmtId="167" fontId="5" fillId="4" borderId="1" xfId="5" applyNumberFormat="1" applyFont="1" applyFill="1" applyBorder="1"/>
    <xf numFmtId="167" fontId="6" fillId="4" borderId="1" xfId="5" applyNumberFormat="1" applyFont="1" applyFill="1" applyBorder="1"/>
    <xf numFmtId="167" fontId="5" fillId="4" borderId="9" xfId="5" applyNumberFormat="1" applyFont="1" applyFill="1" applyBorder="1"/>
    <xf numFmtId="167" fontId="5" fillId="4" borderId="13" xfId="5" applyNumberFormat="1" applyFont="1" applyFill="1" applyBorder="1"/>
    <xf numFmtId="167" fontId="5" fillId="4" borderId="14" xfId="5" applyNumberFormat="1" applyFont="1" applyFill="1" applyBorder="1"/>
    <xf numFmtId="0" fontId="5" fillId="12" borderId="1" xfId="0" applyFont="1" applyFill="1" applyBorder="1" applyAlignment="1">
      <alignment horizontal="centerContinuous"/>
    </xf>
    <xf numFmtId="168" fontId="5" fillId="12" borderId="1" xfId="0" applyNumberFormat="1" applyFont="1" applyFill="1" applyBorder="1"/>
    <xf numFmtId="168" fontId="6" fillId="12" borderId="1" xfId="0" applyNumberFormat="1" applyFont="1" applyFill="1" applyBorder="1"/>
    <xf numFmtId="0" fontId="5" fillId="0" borderId="3" xfId="0" applyFont="1" applyBorder="1"/>
    <xf numFmtId="165" fontId="6" fillId="0" borderId="3" xfId="5" applyNumberFormat="1" applyFont="1" applyBorder="1"/>
    <xf numFmtId="0" fontId="6" fillId="14" borderId="1" xfId="0" applyFont="1" applyFill="1" applyBorder="1" applyAlignment="1">
      <alignment horizontal="centerContinuous"/>
    </xf>
    <xf numFmtId="0" fontId="6" fillId="14" borderId="1" xfId="0" applyFont="1" applyFill="1" applyBorder="1" applyAlignment="1">
      <alignment horizontal="center"/>
    </xf>
    <xf numFmtId="167" fontId="5" fillId="14" borderId="1" xfId="0" applyNumberFormat="1" applyFont="1" applyFill="1" applyBorder="1"/>
    <xf numFmtId="167" fontId="5" fillId="14" borderId="1" xfId="5" applyNumberFormat="1" applyFont="1" applyFill="1" applyBorder="1"/>
    <xf numFmtId="166" fontId="5" fillId="14" borderId="1" xfId="6" applyNumberFormat="1" applyFont="1" applyFill="1" applyBorder="1"/>
    <xf numFmtId="166" fontId="6" fillId="14" borderId="1" xfId="6" applyNumberFormat="1" applyFont="1" applyFill="1" applyBorder="1"/>
    <xf numFmtId="169" fontId="6" fillId="14" borderId="1" xfId="5" applyNumberFormat="1" applyFont="1" applyFill="1" applyBorder="1"/>
    <xf numFmtId="0" fontId="5" fillId="14" borderId="1" xfId="0" applyFont="1" applyFill="1" applyBorder="1" applyAlignment="1">
      <alignment horizontal="centerContinuous"/>
    </xf>
    <xf numFmtId="166" fontId="5" fillId="12" borderId="9" xfId="6" applyNumberFormat="1" applyFont="1" applyFill="1" applyBorder="1"/>
    <xf numFmtId="166" fontId="5" fillId="12" borderId="13" xfId="6" applyNumberFormat="1" applyFont="1" applyFill="1" applyBorder="1"/>
    <xf numFmtId="166" fontId="5" fillId="12" borderId="14" xfId="6" applyNumberFormat="1" applyFont="1" applyFill="1" applyBorder="1"/>
    <xf numFmtId="164" fontId="5" fillId="0" borderId="0" xfId="0" applyNumberFormat="1" applyFont="1"/>
    <xf numFmtId="0" fontId="6" fillId="12" borderId="1" xfId="0" applyFont="1" applyFill="1" applyBorder="1" applyAlignment="1">
      <alignment horizontal="centerContinuous" wrapText="1"/>
    </xf>
    <xf numFmtId="170" fontId="5" fillId="9" borderId="1" xfId="5" applyNumberFormat="1" applyFont="1" applyFill="1" applyBorder="1"/>
    <xf numFmtId="170" fontId="5" fillId="3" borderId="1" xfId="5" applyNumberFormat="1" applyFont="1" applyFill="1" applyBorder="1"/>
    <xf numFmtId="0" fontId="6" fillId="1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Continuous" wrapText="1"/>
    </xf>
    <xf numFmtId="0" fontId="6" fillId="14" borderId="1" xfId="0" applyFont="1" applyFill="1" applyBorder="1" applyAlignment="1">
      <alignment horizontal="centerContinuous" wrapText="1"/>
    </xf>
    <xf numFmtId="167" fontId="6" fillId="4" borderId="14" xfId="5" applyNumberFormat="1" applyFont="1" applyFill="1" applyBorder="1"/>
    <xf numFmtId="0" fontId="9" fillId="0" borderId="0" xfId="8" applyFont="1"/>
    <xf numFmtId="0" fontId="10" fillId="3" borderId="0" xfId="4" applyFont="1" applyFill="1" applyAlignment="1">
      <alignment vertical="center"/>
    </xf>
    <xf numFmtId="0" fontId="9" fillId="0" borderId="0" xfId="4" applyFont="1"/>
    <xf numFmtId="0" fontId="12" fillId="6" borderId="0" xfId="4" applyFont="1" applyFill="1" applyAlignment="1">
      <alignment vertical="center"/>
    </xf>
    <xf numFmtId="0" fontId="12" fillId="6" borderId="0" xfId="4" applyFont="1" applyFill="1"/>
    <xf numFmtId="0" fontId="11" fillId="0" borderId="0" xfId="0" applyFont="1"/>
  </cellXfs>
  <cellStyles count="9">
    <cellStyle name="Comma" xfId="5" builtinId="3"/>
    <cellStyle name="Normal" xfId="0" builtinId="0"/>
    <cellStyle name="Normal 2" xfId="1"/>
    <cellStyle name="Normal 2 2" xfId="3"/>
    <cellStyle name="Normal 2 2 2" xfId="4"/>
    <cellStyle name="Normal 3" xfId="2"/>
    <cellStyle name="Normal 4" xfId="8"/>
    <cellStyle name="Normal 6" xfId="7"/>
    <cellStyle name="Percent" xfId="6" builtinId="5"/>
  </cellStyles>
  <dxfs count="4">
    <dxf>
      <font>
        <color theme="6"/>
      </font>
    </dxf>
    <dxf>
      <font>
        <color theme="5"/>
      </font>
    </dxf>
    <dxf>
      <font>
        <color theme="6"/>
      </font>
    </dxf>
    <dxf>
      <font>
        <color theme="5"/>
      </font>
    </dxf>
  </dxfs>
  <tableStyles count="0" defaultTableStyle="TableStyleMedium2" defaultPivotStyle="PivotStyleLight16"/>
  <colors>
    <mruColors>
      <color rgb="FFCCFFCC"/>
      <color rgb="FF99CCFF"/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40153</xdr:colOff>
      <xdr:row>3</xdr:row>
      <xdr:rowOff>21102</xdr:rowOff>
    </xdr:from>
    <xdr:to>
      <xdr:col>14</xdr:col>
      <xdr:colOff>522941</xdr:colOff>
      <xdr:row>17</xdr:row>
      <xdr:rowOff>173567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62920" y="630702"/>
          <a:ext cx="8653121" cy="2819465"/>
        </a:xfrm>
        <a:prstGeom prst="rect">
          <a:avLst/>
        </a:prstGeom>
        <a:noFill/>
        <a:ln w="12700" cmpd="sng">
          <a:solidFill>
            <a:schemeClr val="tx1"/>
          </a:solidFill>
        </a:ln>
        <a:scene3d>
          <a:camera prst="orthographicFront"/>
          <a:lightRig rig="threePt" dir="t"/>
        </a:scene3d>
        <a:sp3d prstMaterial="matt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Unmodelled costs aggregator </a:t>
          </a:r>
          <a:endParaRPr lang="en-GB" sz="1000">
            <a:effectLst/>
          </a:endParaRPr>
        </a:p>
        <a:p>
          <a:endParaRPr lang="en-GB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Objective</a:t>
          </a:r>
          <a:endParaRPr lang="en-GB" sz="1000">
            <a:effectLst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aggregate,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 price control level,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our adjustment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decisions for unmodelled costs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raised by companies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their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PR19 business plan submission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This model includes the following costs:</a:t>
          </a: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Abstraction charges,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Traffic Management Act costs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Local Authority and cumulo rates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Pension deficit recovery payments</a:t>
          </a: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Other costs (including third party costs)</a:t>
          </a: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1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"/>
  <sheetViews>
    <sheetView showGridLines="0" workbookViewId="0"/>
  </sheetViews>
  <sheetFormatPr defaultColWidth="8" defaultRowHeight="16" x14ac:dyDescent="0.5"/>
  <cols>
    <col min="1" max="1" width="1.58203125" style="117" customWidth="1"/>
    <col min="2" max="2" width="8" style="117" customWidth="1"/>
    <col min="3" max="3" width="8" style="117"/>
    <col min="4" max="5" width="8" style="117" customWidth="1"/>
    <col min="6" max="8" width="8" style="117"/>
    <col min="9" max="9" width="2.75" style="117" customWidth="1"/>
    <col min="10" max="10" width="8" style="117"/>
    <col min="11" max="11" width="14.08203125" style="117" bestFit="1" customWidth="1"/>
    <col min="12" max="12" width="8" style="117" customWidth="1"/>
    <col min="13" max="13" width="10.4140625" style="117" bestFit="1" customWidth="1"/>
    <col min="14" max="16384" width="8" style="117"/>
  </cols>
  <sheetData>
    <row r="1" spans="1:15" ht="18.5" x14ac:dyDescent="0.5">
      <c r="A1" s="115"/>
      <c r="B1" s="116" t="s">
        <v>49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</sheetData>
  <conditionalFormatting sqref="L11:L15">
    <cfRule type="expression" dxfId="3" priority="3">
      <formula>L11="Error"</formula>
    </cfRule>
    <cfRule type="expression" dxfId="2" priority="4">
      <formula>L11="Ok"</formula>
    </cfRule>
  </conditionalFormatting>
  <conditionalFormatting sqref="L11:L15">
    <cfRule type="expression" dxfId="1" priority="1">
      <formula>$CO$6="Error"</formula>
    </cfRule>
    <cfRule type="expression" dxfId="0" priority="2">
      <formula>$CO$6="Ok"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Z54"/>
  <sheetViews>
    <sheetView showGridLines="0" tabSelected="1" topLeftCell="A9" zoomScaleNormal="100" workbookViewId="0">
      <pane xSplit="2" topLeftCell="Z1" activePane="topRight" state="frozen"/>
      <selection pane="topRight"/>
    </sheetView>
  </sheetViews>
  <sheetFormatPr defaultColWidth="9" defaultRowHeight="13" x14ac:dyDescent="0.3"/>
  <cols>
    <col min="1" max="1" width="2.08203125" style="2" customWidth="1"/>
    <col min="2" max="2" width="23.9140625" style="2" customWidth="1"/>
    <col min="3" max="21" width="9.58203125" style="2" customWidth="1"/>
    <col min="22" max="24" width="9" style="2"/>
    <col min="25" max="25" width="10.25" style="2" bestFit="1" customWidth="1"/>
    <col min="26" max="26" width="9" style="2"/>
    <col min="27" max="27" width="9.08203125" style="2" bestFit="1" customWidth="1"/>
    <col min="28" max="16384" width="9" style="2"/>
  </cols>
  <sheetData>
    <row r="1" spans="1:16" ht="18.5" x14ac:dyDescent="0.45">
      <c r="A1" s="1"/>
      <c r="B1" s="118" t="s">
        <v>29</v>
      </c>
      <c r="C1" s="119"/>
      <c r="D1" s="119"/>
      <c r="E1" s="119"/>
      <c r="F1" s="119"/>
      <c r="G1" s="8"/>
      <c r="H1" s="8"/>
    </row>
    <row r="2" spans="1:16" x14ac:dyDescent="0.3">
      <c r="B2" s="3" t="s">
        <v>27</v>
      </c>
    </row>
    <row r="3" spans="1:16" x14ac:dyDescent="0.3">
      <c r="B3" s="4"/>
      <c r="C3" s="5"/>
    </row>
    <row r="4" spans="1:16" x14ac:dyDescent="0.3">
      <c r="C4" s="11" t="s">
        <v>30</v>
      </c>
      <c r="D4" s="9"/>
      <c r="E4" s="11"/>
      <c r="F4" s="9"/>
      <c r="G4" s="11"/>
      <c r="H4" s="9"/>
      <c r="I4" s="11" t="s">
        <v>15</v>
      </c>
      <c r="J4" s="9"/>
      <c r="K4" s="11" t="s">
        <v>31</v>
      </c>
      <c r="L4" s="9"/>
      <c r="M4" s="11" t="s">
        <v>16</v>
      </c>
      <c r="N4" s="9"/>
      <c r="O4" s="9"/>
      <c r="P4" s="10"/>
    </row>
    <row r="5" spans="1:16" ht="39" x14ac:dyDescent="0.3">
      <c r="B5" s="6" t="s">
        <v>28</v>
      </c>
      <c r="C5" s="24" t="s">
        <v>20</v>
      </c>
      <c r="D5" s="26" t="s">
        <v>22</v>
      </c>
      <c r="E5" s="32" t="s">
        <v>21</v>
      </c>
      <c r="F5" s="30" t="s">
        <v>23</v>
      </c>
      <c r="G5" s="37" t="s">
        <v>24</v>
      </c>
      <c r="H5" s="34" t="s">
        <v>25</v>
      </c>
      <c r="I5" s="24" t="s">
        <v>20</v>
      </c>
      <c r="J5" s="26" t="s">
        <v>22</v>
      </c>
      <c r="K5" s="26" t="s">
        <v>22</v>
      </c>
      <c r="L5" s="30" t="s">
        <v>23</v>
      </c>
      <c r="M5" s="24" t="s">
        <v>20</v>
      </c>
      <c r="N5" s="26" t="s">
        <v>22</v>
      </c>
      <c r="O5" s="32" t="s">
        <v>21</v>
      </c>
      <c r="P5" s="30" t="s">
        <v>23</v>
      </c>
    </row>
    <row r="6" spans="1:16" x14ac:dyDescent="0.3">
      <c r="B6" s="7" t="s">
        <v>0</v>
      </c>
      <c r="C6" s="25">
        <f t="shared" ref="C6:G16" si="0">SUMIF($I$5:$AA$5,C$5,$I6:$AA6)</f>
        <v>62.783718639136346</v>
      </c>
      <c r="D6" s="27">
        <f t="shared" si="0"/>
        <v>185.50624720385298</v>
      </c>
      <c r="E6" s="33">
        <f t="shared" si="0"/>
        <v>14.462003198274797</v>
      </c>
      <c r="F6" s="31">
        <f t="shared" si="0"/>
        <v>103.65532070672521</v>
      </c>
      <c r="G6" s="38">
        <f t="shared" si="0"/>
        <v>0</v>
      </c>
      <c r="H6" s="19"/>
      <c r="I6" s="25">
        <v>47.358983954136349</v>
      </c>
      <c r="J6" s="27">
        <v>2.33</v>
      </c>
      <c r="K6" s="27">
        <v>4.733060898853009</v>
      </c>
      <c r="L6" s="31">
        <v>0.73709999999999998</v>
      </c>
      <c r="M6" s="25">
        <v>15.424734684999999</v>
      </c>
      <c r="N6" s="27">
        <v>178.44318630499998</v>
      </c>
      <c r="O6" s="33">
        <v>14.462003198274797</v>
      </c>
      <c r="P6" s="31">
        <v>102.91822070672521</v>
      </c>
    </row>
    <row r="7" spans="1:16" x14ac:dyDescent="0.3">
      <c r="B7" s="7" t="s">
        <v>18</v>
      </c>
      <c r="C7" s="109">
        <f t="shared" si="0"/>
        <v>3.0613063112336389</v>
      </c>
      <c r="D7" s="110">
        <f t="shared" si="0"/>
        <v>7.3806378634599543</v>
      </c>
      <c r="E7" s="33">
        <f t="shared" si="0"/>
        <v>0.63616262500000065</v>
      </c>
      <c r="F7" s="31">
        <f t="shared" si="0"/>
        <v>0.65812712287292929</v>
      </c>
      <c r="G7" s="38">
        <f t="shared" si="0"/>
        <v>0</v>
      </c>
      <c r="H7" s="35">
        <f>SUMIF($I$5:$AA$5,H$5,$I7:$AA7)</f>
        <v>0</v>
      </c>
      <c r="I7" s="25">
        <v>2.3239087552426048</v>
      </c>
      <c r="J7" s="27">
        <v>0</v>
      </c>
      <c r="K7" s="27">
        <v>0.14569288279466869</v>
      </c>
      <c r="L7" s="31">
        <v>2.1964497872929142E-2</v>
      </c>
      <c r="M7" s="25">
        <v>0.73739755599103418</v>
      </c>
      <c r="N7" s="27">
        <v>7.2349449806652855</v>
      </c>
      <c r="O7" s="33">
        <v>0.63616262500000065</v>
      </c>
      <c r="P7" s="31">
        <v>0.6361626250000002</v>
      </c>
    </row>
    <row r="8" spans="1:16" x14ac:dyDescent="0.3">
      <c r="B8" s="7" t="s">
        <v>1</v>
      </c>
      <c r="C8" s="25">
        <f t="shared" si="0"/>
        <v>141.77006060258879</v>
      </c>
      <c r="D8" s="27">
        <f t="shared" si="0"/>
        <v>194.07671381177988</v>
      </c>
      <c r="E8" s="33">
        <f t="shared" si="0"/>
        <v>6.7637468666567031</v>
      </c>
      <c r="F8" s="31">
        <f t="shared" si="0"/>
        <v>34.805063133343296</v>
      </c>
      <c r="G8" s="38">
        <f t="shared" si="0"/>
        <v>0</v>
      </c>
      <c r="H8" s="20"/>
      <c r="I8" s="25">
        <v>113.8873567634663</v>
      </c>
      <c r="J8" s="27">
        <v>1.1000000000000001</v>
      </c>
      <c r="K8" s="27">
        <v>17.284417650902334</v>
      </c>
      <c r="L8" s="31">
        <v>1.625</v>
      </c>
      <c r="M8" s="25">
        <v>27.882703839122485</v>
      </c>
      <c r="N8" s="27">
        <v>175.69229616087756</v>
      </c>
      <c r="O8" s="33">
        <v>6.7637468666567031</v>
      </c>
      <c r="P8" s="31">
        <v>33.180063133343296</v>
      </c>
    </row>
    <row r="9" spans="1:16" x14ac:dyDescent="0.3">
      <c r="B9" s="7" t="s">
        <v>2</v>
      </c>
      <c r="C9" s="25">
        <f t="shared" si="0"/>
        <v>170.32783977434661</v>
      </c>
      <c r="D9" s="27">
        <f t="shared" si="0"/>
        <v>247.76892274599726</v>
      </c>
      <c r="E9" s="33">
        <f t="shared" si="0"/>
        <v>29.811066573514442</v>
      </c>
      <c r="F9" s="31">
        <f t="shared" si="0"/>
        <v>105.72812905504935</v>
      </c>
      <c r="G9" s="38">
        <f t="shared" si="0"/>
        <v>0</v>
      </c>
      <c r="H9" s="20"/>
      <c r="I9" s="25">
        <v>82.81786346389049</v>
      </c>
      <c r="J9" s="27">
        <v>1.5</v>
      </c>
      <c r="K9" s="27">
        <v>16.888724056453309</v>
      </c>
      <c r="L9" s="31">
        <v>3.9803830985637147</v>
      </c>
      <c r="M9" s="25">
        <v>87.509976310456139</v>
      </c>
      <c r="N9" s="27">
        <v>229.38019868954396</v>
      </c>
      <c r="O9" s="33">
        <v>29.811066573514442</v>
      </c>
      <c r="P9" s="31">
        <v>101.74774595648563</v>
      </c>
    </row>
    <row r="10" spans="1:16" x14ac:dyDescent="0.3">
      <c r="B10" s="7" t="s">
        <v>3</v>
      </c>
      <c r="C10" s="25">
        <f t="shared" si="0"/>
        <v>27.69153846153846</v>
      </c>
      <c r="D10" s="27">
        <f t="shared" si="0"/>
        <v>62.067461538461529</v>
      </c>
      <c r="E10" s="33">
        <f t="shared" si="0"/>
        <v>6.2987107360525076</v>
      </c>
      <c r="F10" s="31">
        <f t="shared" si="0"/>
        <v>61.444789263947499</v>
      </c>
      <c r="G10" s="38">
        <f t="shared" si="0"/>
        <v>0</v>
      </c>
      <c r="H10" s="20"/>
      <c r="I10" s="25">
        <v>23.27</v>
      </c>
      <c r="J10" s="27">
        <v>0</v>
      </c>
      <c r="K10" s="27">
        <v>9.0089999999999986</v>
      </c>
      <c r="L10" s="31">
        <v>0.94350000000000001</v>
      </c>
      <c r="M10" s="25">
        <v>4.4215384615384608</v>
      </c>
      <c r="N10" s="27">
        <v>53.058461538461529</v>
      </c>
      <c r="O10" s="33">
        <v>6.2987107360525076</v>
      </c>
      <c r="P10" s="31">
        <v>60.501289263947498</v>
      </c>
    </row>
    <row r="11" spans="1:16" x14ac:dyDescent="0.3">
      <c r="B11" s="7" t="s">
        <v>19</v>
      </c>
      <c r="C11" s="25">
        <f t="shared" si="0"/>
        <v>78.341579665036875</v>
      </c>
      <c r="D11" s="27">
        <f t="shared" si="0"/>
        <v>226.36903053372833</v>
      </c>
      <c r="E11" s="33">
        <f t="shared" si="0"/>
        <v>21.691002901956118</v>
      </c>
      <c r="F11" s="31">
        <f t="shared" si="0"/>
        <v>115.36672643140527</v>
      </c>
      <c r="G11" s="38">
        <f t="shared" si="0"/>
        <v>0</v>
      </c>
      <c r="H11" s="20"/>
      <c r="I11" s="25">
        <v>55.794134175213806</v>
      </c>
      <c r="J11" s="27">
        <v>0</v>
      </c>
      <c r="K11" s="27">
        <v>12.860486023551349</v>
      </c>
      <c r="L11" s="31">
        <v>5.6637063583614342</v>
      </c>
      <c r="M11" s="25">
        <v>22.547445489823069</v>
      </c>
      <c r="N11" s="27">
        <v>213.50854451017699</v>
      </c>
      <c r="O11" s="33">
        <v>21.691002901956118</v>
      </c>
      <c r="P11" s="31">
        <v>109.70302007304383</v>
      </c>
    </row>
    <row r="12" spans="1:16" x14ac:dyDescent="0.3">
      <c r="B12" s="7" t="s">
        <v>4</v>
      </c>
      <c r="C12" s="25">
        <f t="shared" si="0"/>
        <v>32.225702657420761</v>
      </c>
      <c r="D12" s="27">
        <f t="shared" si="0"/>
        <v>100.29629734257924</v>
      </c>
      <c r="E12" s="33">
        <f t="shared" si="0"/>
        <v>3.6800320133195412</v>
      </c>
      <c r="F12" s="31">
        <f t="shared" si="0"/>
        <v>27.236172761680457</v>
      </c>
      <c r="G12" s="38">
        <f t="shared" si="0"/>
        <v>0</v>
      </c>
      <c r="H12" s="20"/>
      <c r="I12" s="25">
        <v>23.704999999999998</v>
      </c>
      <c r="J12" s="27">
        <v>2</v>
      </c>
      <c r="K12" s="27">
        <v>0</v>
      </c>
      <c r="L12" s="31">
        <v>0</v>
      </c>
      <c r="M12" s="25">
        <v>8.5207026574207649</v>
      </c>
      <c r="N12" s="27">
        <v>98.296297342579237</v>
      </c>
      <c r="O12" s="33">
        <v>3.6800320133195412</v>
      </c>
      <c r="P12" s="31">
        <v>27.236172761680457</v>
      </c>
    </row>
    <row r="13" spans="1:16" x14ac:dyDescent="0.3">
      <c r="B13" s="7" t="s">
        <v>5</v>
      </c>
      <c r="C13" s="25">
        <f t="shared" si="0"/>
        <v>83.76475234762276</v>
      </c>
      <c r="D13" s="27">
        <f t="shared" si="0"/>
        <v>417.01807122867064</v>
      </c>
      <c r="E13" s="33">
        <f t="shared" si="0"/>
        <v>46.568701359420665</v>
      </c>
      <c r="F13" s="31">
        <f t="shared" si="0"/>
        <v>142.56387676498824</v>
      </c>
      <c r="G13" s="38">
        <f t="shared" si="0"/>
        <v>0</v>
      </c>
      <c r="H13" s="20"/>
      <c r="I13" s="25">
        <v>66.298383922499994</v>
      </c>
      <c r="J13" s="27">
        <v>0.5</v>
      </c>
      <c r="K13" s="27">
        <v>54.317064653793409</v>
      </c>
      <c r="L13" s="31">
        <v>7.7244287744090609</v>
      </c>
      <c r="M13" s="25">
        <v>17.466368425122759</v>
      </c>
      <c r="N13" s="27">
        <v>362.20100657487723</v>
      </c>
      <c r="O13" s="33">
        <v>46.568701359420665</v>
      </c>
      <c r="P13" s="31">
        <v>134.83944799057917</v>
      </c>
    </row>
    <row r="14" spans="1:16" x14ac:dyDescent="0.3">
      <c r="B14" s="7" t="s">
        <v>6</v>
      </c>
      <c r="C14" s="25">
        <f t="shared" si="0"/>
        <v>43.211983005987868</v>
      </c>
      <c r="D14" s="27">
        <f t="shared" si="0"/>
        <v>75.673016994012144</v>
      </c>
      <c r="E14" s="33">
        <f t="shared" si="0"/>
        <v>2.4876942739535504</v>
      </c>
      <c r="F14" s="31">
        <f t="shared" si="0"/>
        <v>43.876256381046446</v>
      </c>
      <c r="G14" s="38">
        <f t="shared" si="0"/>
        <v>0</v>
      </c>
      <c r="H14" s="35">
        <f>SUMIF($I$5:$AA$5,H$5,$I14:$AA14)</f>
        <v>0</v>
      </c>
      <c r="I14" s="25">
        <v>40.655000000000001</v>
      </c>
      <c r="J14" s="27">
        <v>1.7000000000000002</v>
      </c>
      <c r="K14" s="27">
        <v>0</v>
      </c>
      <c r="L14" s="31">
        <v>0.14000000000000001</v>
      </c>
      <c r="M14" s="25">
        <v>2.5569830059878673</v>
      </c>
      <c r="N14" s="27">
        <v>73.973016994012141</v>
      </c>
      <c r="O14" s="33">
        <v>2.4876942739535504</v>
      </c>
      <c r="P14" s="31">
        <v>43.736256381046445</v>
      </c>
    </row>
    <row r="15" spans="1:16" x14ac:dyDescent="0.3">
      <c r="B15" s="7" t="s">
        <v>7</v>
      </c>
      <c r="C15" s="25">
        <f t="shared" si="0"/>
        <v>14.896692757955599</v>
      </c>
      <c r="D15" s="27">
        <f t="shared" si="0"/>
        <v>71.967701819400261</v>
      </c>
      <c r="E15" s="33">
        <f t="shared" si="0"/>
        <v>8.3095398554496445</v>
      </c>
      <c r="F15" s="31">
        <f t="shared" si="0"/>
        <v>35.421330891788436</v>
      </c>
      <c r="G15" s="38">
        <f t="shared" si="0"/>
        <v>0</v>
      </c>
      <c r="H15" s="20"/>
      <c r="I15" s="25">
        <v>11.52654457735575</v>
      </c>
      <c r="J15" s="27">
        <v>1.5</v>
      </c>
      <c r="K15" s="27">
        <v>0</v>
      </c>
      <c r="L15" s="31">
        <v>0</v>
      </c>
      <c r="M15" s="25">
        <v>3.3701481805998479</v>
      </c>
      <c r="N15" s="27">
        <v>70.467701819400261</v>
      </c>
      <c r="O15" s="33">
        <v>8.3095398554496445</v>
      </c>
      <c r="P15" s="31">
        <v>35.421330891788436</v>
      </c>
    </row>
    <row r="16" spans="1:16" x14ac:dyDescent="0.3">
      <c r="B16" s="7" t="s">
        <v>8</v>
      </c>
      <c r="C16" s="25">
        <f t="shared" si="0"/>
        <v>64.907430279905725</v>
      </c>
      <c r="D16" s="27">
        <f t="shared" si="0"/>
        <v>189.33384188250699</v>
      </c>
      <c r="E16" s="33">
        <f t="shared" si="0"/>
        <v>5.6805120162226919</v>
      </c>
      <c r="F16" s="31">
        <f t="shared" si="0"/>
        <v>88.572246458777315</v>
      </c>
      <c r="G16" s="38">
        <f t="shared" si="0"/>
        <v>0</v>
      </c>
      <c r="H16" s="35">
        <f>SUMIF($I$5:$AA$5,H$5,$I16:$AA16)</f>
        <v>0</v>
      </c>
      <c r="I16" s="25">
        <v>26.352999999999998</v>
      </c>
      <c r="J16" s="27">
        <v>0.13999999999999999</v>
      </c>
      <c r="K16" s="27">
        <v>36.148272162412745</v>
      </c>
      <c r="L16" s="31">
        <v>6.1965000000000003</v>
      </c>
      <c r="M16" s="25">
        <v>38.554430279905731</v>
      </c>
      <c r="N16" s="27">
        <v>153.04556972009425</v>
      </c>
      <c r="O16" s="33">
        <v>5.6805120162226919</v>
      </c>
      <c r="P16" s="31">
        <v>82.375746458777314</v>
      </c>
    </row>
    <row r="17" spans="2:52" x14ac:dyDescent="0.3">
      <c r="B17" s="7" t="s">
        <v>9</v>
      </c>
      <c r="C17" s="25">
        <f t="shared" ref="C17:D22" si="1">SUMIF($I$5:$AA$5,C$5,$I17:$AA17)</f>
        <v>30.828650662766044</v>
      </c>
      <c r="D17" s="27">
        <f t="shared" si="1"/>
        <v>70.23906432539664</v>
      </c>
      <c r="E17" s="21"/>
      <c r="F17" s="21"/>
      <c r="G17" s="38">
        <f t="shared" ref="G17:G22" si="2">SUMIF($I$5:$AA$5,G$5,$I17:$AA17)</f>
        <v>0</v>
      </c>
      <c r="H17" s="20"/>
      <c r="I17" s="25">
        <v>22.000503635773093</v>
      </c>
      <c r="J17" s="27">
        <v>0</v>
      </c>
      <c r="K17" s="27">
        <v>9.1475813523895404</v>
      </c>
      <c r="L17" s="16"/>
      <c r="M17" s="25">
        <v>8.8281470269929496</v>
      </c>
      <c r="N17" s="27">
        <v>61.091482973007103</v>
      </c>
      <c r="O17" s="16"/>
      <c r="P17" s="16"/>
    </row>
    <row r="18" spans="2:52" x14ac:dyDescent="0.3">
      <c r="B18" s="7" t="s">
        <v>10</v>
      </c>
      <c r="C18" s="25">
        <f t="shared" si="1"/>
        <v>19.771537117774738</v>
      </c>
      <c r="D18" s="27">
        <f t="shared" si="1"/>
        <v>17.79990101822704</v>
      </c>
      <c r="E18" s="21"/>
      <c r="F18" s="21"/>
      <c r="G18" s="38">
        <f t="shared" si="2"/>
        <v>0</v>
      </c>
      <c r="H18" s="20"/>
      <c r="I18" s="25">
        <v>13.437578136001779</v>
      </c>
      <c r="J18" s="27">
        <v>0.5</v>
      </c>
      <c r="K18" s="27">
        <v>0</v>
      </c>
      <c r="L18" s="16"/>
      <c r="M18" s="25">
        <v>6.3339589817729589</v>
      </c>
      <c r="N18" s="27">
        <v>17.29990101822704</v>
      </c>
      <c r="O18" s="16"/>
      <c r="P18" s="16"/>
    </row>
    <row r="19" spans="2:52" x14ac:dyDescent="0.3">
      <c r="B19" s="7" t="s">
        <v>11</v>
      </c>
      <c r="C19" s="25">
        <f t="shared" si="1"/>
        <v>8.6143450054558066</v>
      </c>
      <c r="D19" s="27">
        <f t="shared" si="1"/>
        <v>10.072654994544189</v>
      </c>
      <c r="E19" s="21"/>
      <c r="F19" s="21"/>
      <c r="G19" s="38">
        <f t="shared" si="2"/>
        <v>0</v>
      </c>
      <c r="H19" s="20"/>
      <c r="I19" s="25">
        <v>6.3519999999999994</v>
      </c>
      <c r="J19" s="27">
        <v>0</v>
      </c>
      <c r="K19" s="27">
        <v>1.8249999999999997</v>
      </c>
      <c r="L19" s="16"/>
      <c r="M19" s="25">
        <v>2.2623450054558081</v>
      </c>
      <c r="N19" s="27">
        <v>8.2476549945441899</v>
      </c>
      <c r="O19" s="16"/>
      <c r="P19" s="16"/>
    </row>
    <row r="20" spans="2:52" x14ac:dyDescent="0.3">
      <c r="B20" s="7" t="s">
        <v>12</v>
      </c>
      <c r="C20" s="25">
        <f t="shared" si="1"/>
        <v>5.2962164781906296</v>
      </c>
      <c r="D20" s="27">
        <f t="shared" si="1"/>
        <v>16.008648197960206</v>
      </c>
      <c r="E20" s="21"/>
      <c r="F20" s="21"/>
      <c r="G20" s="38">
        <f t="shared" si="2"/>
        <v>0</v>
      </c>
      <c r="H20" s="20"/>
      <c r="I20" s="25">
        <v>4.25</v>
      </c>
      <c r="J20" s="27">
        <v>0</v>
      </c>
      <c r="K20" s="27">
        <v>1.4873646761508368</v>
      </c>
      <c r="L20" s="16"/>
      <c r="M20" s="25">
        <v>1.04621647819063</v>
      </c>
      <c r="N20" s="27">
        <v>14.521283521809368</v>
      </c>
      <c r="O20" s="16"/>
      <c r="P20" s="16"/>
    </row>
    <row r="21" spans="2:52" x14ac:dyDescent="0.3">
      <c r="B21" s="7" t="s">
        <v>13</v>
      </c>
      <c r="C21" s="25">
        <f t="shared" si="1"/>
        <v>18.914165871059119</v>
      </c>
      <c r="D21" s="27">
        <f t="shared" si="1"/>
        <v>90.669463435335388</v>
      </c>
      <c r="E21" s="21"/>
      <c r="F21" s="21"/>
      <c r="G21" s="38">
        <f t="shared" si="2"/>
        <v>0</v>
      </c>
      <c r="H21" s="20"/>
      <c r="I21" s="25">
        <v>14.363</v>
      </c>
      <c r="J21" s="27">
        <v>0.70000000000000007</v>
      </c>
      <c r="K21" s="27">
        <v>10.695629306394494</v>
      </c>
      <c r="L21" s="16"/>
      <c r="M21" s="25">
        <v>4.551165871059121</v>
      </c>
      <c r="N21" s="27">
        <v>79.273834128940891</v>
      </c>
      <c r="O21" s="16"/>
      <c r="P21" s="16"/>
    </row>
    <row r="22" spans="2:52" x14ac:dyDescent="0.3">
      <c r="B22" s="7" t="s">
        <v>14</v>
      </c>
      <c r="C22" s="25">
        <f t="shared" si="1"/>
        <v>16.344914311607777</v>
      </c>
      <c r="D22" s="27">
        <f t="shared" si="1"/>
        <v>27.114377892921649</v>
      </c>
      <c r="E22" s="22"/>
      <c r="F22" s="22"/>
      <c r="G22" s="38">
        <f t="shared" si="2"/>
        <v>0</v>
      </c>
      <c r="H22" s="23"/>
      <c r="I22" s="25">
        <v>15.63689253175453</v>
      </c>
      <c r="J22" s="27">
        <v>0.5</v>
      </c>
      <c r="K22" s="27">
        <v>3.372399672774899</v>
      </c>
      <c r="L22" s="17"/>
      <c r="M22" s="25">
        <v>0.70802177985324688</v>
      </c>
      <c r="N22" s="27">
        <v>23.241978220146748</v>
      </c>
      <c r="O22" s="17"/>
      <c r="P22" s="17"/>
    </row>
    <row r="23" spans="2:52" x14ac:dyDescent="0.3">
      <c r="B23" s="42" t="s">
        <v>32</v>
      </c>
      <c r="C23" s="28">
        <f>SUM(C6:C22)</f>
        <v>822.75243394962774</v>
      </c>
      <c r="D23" s="29">
        <f t="shared" ref="D23:P23" si="3">SUM(D6:D22)</f>
        <v>2009.3620528288341</v>
      </c>
      <c r="E23" s="41">
        <f t="shared" si="3"/>
        <v>146.38917241982065</v>
      </c>
      <c r="F23" s="40">
        <f t="shared" si="3"/>
        <v>759.32803897162444</v>
      </c>
      <c r="G23" s="39">
        <f t="shared" si="3"/>
        <v>0</v>
      </c>
      <c r="H23" s="36">
        <f t="shared" si="3"/>
        <v>0</v>
      </c>
      <c r="I23" s="28">
        <f t="shared" si="3"/>
        <v>570.0301499153345</v>
      </c>
      <c r="J23" s="29">
        <f t="shared" si="3"/>
        <v>12.469999999999999</v>
      </c>
      <c r="K23" s="29">
        <f t="shared" si="3"/>
        <v>177.91469333647058</v>
      </c>
      <c r="L23" s="40">
        <f t="shared" si="3"/>
        <v>27.032582729207142</v>
      </c>
      <c r="M23" s="28">
        <f t="shared" si="3"/>
        <v>252.72228403429287</v>
      </c>
      <c r="N23" s="29">
        <f t="shared" si="3"/>
        <v>1818.977359492364</v>
      </c>
      <c r="O23" s="41">
        <f t="shared" si="3"/>
        <v>146.38917241982065</v>
      </c>
      <c r="P23" s="40">
        <f t="shared" si="3"/>
        <v>732.29545624241723</v>
      </c>
    </row>
    <row r="24" spans="2:52" x14ac:dyDescent="0.3">
      <c r="C24" s="3"/>
    </row>
    <row r="28" spans="2:52" ht="15.5" x14ac:dyDescent="0.35">
      <c r="C28" s="120" t="s">
        <v>38</v>
      </c>
    </row>
    <row r="30" spans="2:52" x14ac:dyDescent="0.3">
      <c r="C30" s="96" t="s">
        <v>42</v>
      </c>
      <c r="D30" s="96"/>
      <c r="E30" s="96"/>
      <c r="F30" s="96"/>
      <c r="G30" s="96"/>
      <c r="H30" s="96"/>
      <c r="I30" s="96"/>
      <c r="J30" s="50" t="s">
        <v>15</v>
      </c>
      <c r="K30" s="50"/>
      <c r="L30" s="50"/>
      <c r="M30" s="50"/>
      <c r="N30" s="53" t="s">
        <v>31</v>
      </c>
      <c r="O30" s="53"/>
      <c r="P30" s="53"/>
      <c r="Q30" s="53"/>
      <c r="R30" s="53"/>
      <c r="S30" s="53"/>
      <c r="T30" s="53"/>
      <c r="U30" s="53"/>
      <c r="V30" s="44" t="s">
        <v>36</v>
      </c>
      <c r="W30" s="44"/>
      <c r="X30" s="44"/>
      <c r="Y30" s="44"/>
      <c r="Z30" s="44"/>
      <c r="AA30" s="44"/>
      <c r="AB30" s="44"/>
      <c r="AC30" s="44"/>
    </row>
    <row r="31" spans="2:52" x14ac:dyDescent="0.3">
      <c r="C31" s="96" t="s">
        <v>43</v>
      </c>
      <c r="D31" s="103"/>
      <c r="E31" s="103"/>
      <c r="F31" s="103"/>
      <c r="G31" s="96" t="s">
        <v>35</v>
      </c>
      <c r="H31" s="96"/>
      <c r="I31" s="96"/>
      <c r="J31" s="50" t="s">
        <v>34</v>
      </c>
      <c r="K31" s="50"/>
      <c r="L31" s="50"/>
      <c r="M31" s="50"/>
      <c r="N31" s="53" t="s">
        <v>34</v>
      </c>
      <c r="O31" s="53"/>
      <c r="P31" s="53"/>
      <c r="Q31" s="53"/>
      <c r="R31" s="53" t="s">
        <v>37</v>
      </c>
      <c r="S31" s="53"/>
      <c r="T31" s="53"/>
      <c r="U31" s="53"/>
      <c r="V31" s="44" t="s">
        <v>34</v>
      </c>
      <c r="W31" s="44"/>
      <c r="X31" s="44"/>
      <c r="Y31" s="44"/>
      <c r="Z31" s="44" t="s">
        <v>37</v>
      </c>
      <c r="AA31" s="44"/>
      <c r="AB31" s="44"/>
      <c r="AC31" s="44"/>
    </row>
    <row r="32" spans="2:52" s="3" customFormat="1" x14ac:dyDescent="0.3">
      <c r="C32" s="97" t="s">
        <v>32</v>
      </c>
      <c r="D32" s="97" t="s">
        <v>44</v>
      </c>
      <c r="E32" s="97" t="s">
        <v>45</v>
      </c>
      <c r="F32" s="97" t="s">
        <v>41</v>
      </c>
      <c r="G32" s="97" t="s">
        <v>35</v>
      </c>
      <c r="H32" s="97" t="s">
        <v>39</v>
      </c>
      <c r="I32" s="97" t="s">
        <v>40</v>
      </c>
      <c r="J32" s="51" t="s">
        <v>33</v>
      </c>
      <c r="K32" s="51" t="s">
        <v>35</v>
      </c>
      <c r="L32" s="51" t="s">
        <v>39</v>
      </c>
      <c r="M32" s="51" t="s">
        <v>40</v>
      </c>
      <c r="N32" s="54" t="s">
        <v>33</v>
      </c>
      <c r="O32" s="54" t="s">
        <v>35</v>
      </c>
      <c r="P32" s="54" t="s">
        <v>39</v>
      </c>
      <c r="Q32" s="54" t="s">
        <v>40</v>
      </c>
      <c r="R32" s="54" t="s">
        <v>33</v>
      </c>
      <c r="S32" s="54" t="s">
        <v>35</v>
      </c>
      <c r="T32" s="54" t="s">
        <v>39</v>
      </c>
      <c r="U32" s="54" t="s">
        <v>40</v>
      </c>
      <c r="V32" s="45" t="s">
        <v>33</v>
      </c>
      <c r="W32" s="45" t="s">
        <v>35</v>
      </c>
      <c r="X32" s="45" t="s">
        <v>39</v>
      </c>
      <c r="Y32" s="45" t="s">
        <v>40</v>
      </c>
      <c r="Z32" s="45" t="s">
        <v>33</v>
      </c>
      <c r="AA32" s="45" t="s">
        <v>35</v>
      </c>
      <c r="AB32" s="45" t="s">
        <v>39</v>
      </c>
      <c r="AC32" s="45" t="s">
        <v>40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2:29" x14ac:dyDescent="0.3">
      <c r="B33" s="94" t="s">
        <v>0</v>
      </c>
      <c r="C33" s="98">
        <f t="shared" ref="C33:C49" si="4">SUMIFS($J33:$AY33,$J$32:$AY$32,"BP")</f>
        <v>378.54271350282704</v>
      </c>
      <c r="D33" s="98">
        <f>J33+N33+V33</f>
        <v>249.13149663882709</v>
      </c>
      <c r="E33" s="98">
        <f>R33+Z33</f>
        <v>129.41121686399998</v>
      </c>
      <c r="F33" s="98"/>
      <c r="G33" s="98">
        <f t="shared" ref="G33:G49" si="5">SUMIFS($J33:$AY33,$J$32:$AY$32,"Ofwat")</f>
        <v>366.40728974798935</v>
      </c>
      <c r="H33" s="99">
        <f t="shared" ref="H33:H49" si="6">C33-G33</f>
        <v>12.135423754837689</v>
      </c>
      <c r="I33" s="100">
        <f t="shared" ref="I33:I50" si="7">IFERROR(-(G33-C33)/C33,"")</f>
        <v>3.2058267989213476E-2</v>
      </c>
      <c r="J33" s="58">
        <v>49.695268709000004</v>
      </c>
      <c r="K33" s="58">
        <f t="shared" ref="K33:K49" si="8">I6+J6</f>
        <v>49.688983954136347</v>
      </c>
      <c r="L33" s="58">
        <f t="shared" ref="L33:L49" si="9">J33-K33</f>
        <v>6.2847548636568717E-3</v>
      </c>
      <c r="M33" s="57">
        <f t="shared" ref="M33:M50" si="10">IFERROR(-(K33-J33)/J33,"")</f>
        <v>1.2646585936497168E-4</v>
      </c>
      <c r="N33" s="69">
        <v>5.568306939827071</v>
      </c>
      <c r="O33" s="69">
        <f t="shared" ref="O33:O49" si="11">K6</f>
        <v>4.733060898853009</v>
      </c>
      <c r="P33" s="60">
        <f t="shared" ref="P33:P49" si="12">N33-O33</f>
        <v>0.83524604097406208</v>
      </c>
      <c r="Q33" s="68">
        <f t="shared" ref="Q33:Q50" si="13">IFERROR(-(O33-N33)/N33,"")</f>
        <v>0.15000000000000024</v>
      </c>
      <c r="R33" s="69">
        <v>0.81900000000000006</v>
      </c>
      <c r="S33" s="69">
        <f t="shared" ref="S33:S43" si="14">L6</f>
        <v>0.73709999999999998</v>
      </c>
      <c r="T33" s="60">
        <f t="shared" ref="T33:T43" si="15">R33-S33</f>
        <v>8.1900000000000084E-2</v>
      </c>
      <c r="U33" s="68">
        <f t="shared" ref="U33:U43" si="16">IFERROR(-(S33-R33)/R33,"")</f>
        <v>0.10000000000000009</v>
      </c>
      <c r="V33" s="77">
        <v>193.86792099000002</v>
      </c>
      <c r="W33" s="77">
        <f t="shared" ref="W33:W49" si="17">M6+N6</f>
        <v>193.86792098999999</v>
      </c>
      <c r="X33" s="77">
        <f t="shared" ref="X33:X49" si="18">V33-W33</f>
        <v>0</v>
      </c>
      <c r="Y33" s="56">
        <f t="shared" ref="Y33:Y50" si="19">IFERROR(-(W33-V33)/V33,"")</f>
        <v>1.466034673775144E-16</v>
      </c>
      <c r="Z33" s="77">
        <v>128.59221686399999</v>
      </c>
      <c r="AA33" s="77">
        <f t="shared" ref="AA33:AA43" si="20">O6+P6</f>
        <v>117.38022390500001</v>
      </c>
      <c r="AB33" s="77">
        <f t="shared" ref="AB33:AB43" si="21">Z33-AA33</f>
        <v>11.211992958999986</v>
      </c>
      <c r="AC33" s="56">
        <f t="shared" ref="AC33:AC43" si="22">IFERROR(-(AA33-Z33)/Z33,"")</f>
        <v>8.7190292168754402E-2</v>
      </c>
    </row>
    <row r="34" spans="2:29" x14ac:dyDescent="0.3">
      <c r="B34" s="94" t="s">
        <v>18</v>
      </c>
      <c r="C34" s="98">
        <f t="shared" si="4"/>
        <v>11.640958927236316</v>
      </c>
      <c r="D34" s="98">
        <f t="shared" ref="D34:D49" si="23">J34+N34+V34</f>
        <v>10.094825852719904</v>
      </c>
      <c r="E34" s="98">
        <f t="shared" ref="E34:E49" si="24">R34+Z34</f>
        <v>1.546133074516411</v>
      </c>
      <c r="F34" s="98"/>
      <c r="G34" s="98">
        <f t="shared" si="5"/>
        <v>11.736233922566523</v>
      </c>
      <c r="H34" s="99">
        <f t="shared" si="6"/>
        <v>-9.5274995330207446E-2</v>
      </c>
      <c r="I34" s="100">
        <f t="shared" si="7"/>
        <v>-8.1844628029133261E-3</v>
      </c>
      <c r="J34" s="58">
        <v>2.3239087552426048</v>
      </c>
      <c r="K34" s="58">
        <f t="shared" si="8"/>
        <v>2.3239087552426048</v>
      </c>
      <c r="L34" s="58">
        <f t="shared" si="9"/>
        <v>0</v>
      </c>
      <c r="M34" s="57">
        <f t="shared" si="10"/>
        <v>0</v>
      </c>
      <c r="N34" s="69">
        <v>0.14569288279466869</v>
      </c>
      <c r="O34" s="69">
        <f t="shared" si="11"/>
        <v>0.14569288279466869</v>
      </c>
      <c r="P34" s="60">
        <f t="shared" si="12"/>
        <v>0</v>
      </c>
      <c r="Q34" s="68">
        <f t="shared" si="13"/>
        <v>0</v>
      </c>
      <c r="R34" s="69">
        <v>2.1964497872929142E-2</v>
      </c>
      <c r="S34" s="69">
        <f t="shared" si="14"/>
        <v>2.1964497872929142E-2</v>
      </c>
      <c r="T34" s="60">
        <f t="shared" si="15"/>
        <v>0</v>
      </c>
      <c r="U34" s="68">
        <f t="shared" si="16"/>
        <v>0</v>
      </c>
      <c r="V34" s="77">
        <v>7.6252242146826301</v>
      </c>
      <c r="W34" s="77">
        <f t="shared" si="17"/>
        <v>7.9723425366563196</v>
      </c>
      <c r="X34" s="77">
        <f t="shared" si="18"/>
        <v>-0.34711832197368953</v>
      </c>
      <c r="Y34" s="56">
        <f t="shared" si="19"/>
        <v>-4.552237576244661E-2</v>
      </c>
      <c r="Z34" s="77">
        <v>1.5241685766434818</v>
      </c>
      <c r="AA34" s="77">
        <f t="shared" si="20"/>
        <v>1.2723252500000009</v>
      </c>
      <c r="AB34" s="77">
        <f t="shared" si="21"/>
        <v>0.25184332664348097</v>
      </c>
      <c r="AC34" s="56">
        <f t="shared" si="22"/>
        <v>0.16523324945990514</v>
      </c>
    </row>
    <row r="35" spans="2:29" x14ac:dyDescent="0.3">
      <c r="B35" s="94" t="s">
        <v>1</v>
      </c>
      <c r="C35" s="98">
        <f t="shared" si="4"/>
        <v>400.40100000000001</v>
      </c>
      <c r="D35" s="98">
        <f t="shared" si="23"/>
        <v>358.62400000000002</v>
      </c>
      <c r="E35" s="98">
        <f t="shared" si="24"/>
        <v>41.777000000000001</v>
      </c>
      <c r="F35" s="98"/>
      <c r="G35" s="98">
        <f t="shared" si="5"/>
        <v>377.41558441436865</v>
      </c>
      <c r="H35" s="99">
        <f t="shared" si="6"/>
        <v>22.985415585631358</v>
      </c>
      <c r="I35" s="100">
        <f t="shared" si="7"/>
        <v>5.7405989459645097E-2</v>
      </c>
      <c r="J35" s="58">
        <v>136.21</v>
      </c>
      <c r="K35" s="58">
        <f t="shared" si="8"/>
        <v>114.98735676346629</v>
      </c>
      <c r="L35" s="58">
        <f t="shared" si="9"/>
        <v>21.222643236533713</v>
      </c>
      <c r="M35" s="57">
        <f t="shared" si="10"/>
        <v>0.15580826104202122</v>
      </c>
      <c r="N35" s="69">
        <v>17.288999999999998</v>
      </c>
      <c r="O35" s="69">
        <f t="shared" si="11"/>
        <v>17.284417650902334</v>
      </c>
      <c r="P35" s="60">
        <f t="shared" si="12"/>
        <v>4.5823490976637515E-3</v>
      </c>
      <c r="Q35" s="68">
        <f t="shared" si="13"/>
        <v>2.6504419559626074E-4</v>
      </c>
      <c r="R35" s="69">
        <v>1.625</v>
      </c>
      <c r="S35" s="69">
        <f t="shared" si="14"/>
        <v>1.625</v>
      </c>
      <c r="T35" s="60">
        <f t="shared" si="15"/>
        <v>0</v>
      </c>
      <c r="U35" s="68">
        <f t="shared" si="16"/>
        <v>0</v>
      </c>
      <c r="V35" s="77">
        <v>205.125</v>
      </c>
      <c r="W35" s="77">
        <f t="shared" si="17"/>
        <v>203.57500000000005</v>
      </c>
      <c r="X35" s="77">
        <f t="shared" si="18"/>
        <v>1.5499999999999545</v>
      </c>
      <c r="Y35" s="56">
        <f t="shared" si="19"/>
        <v>7.556368068250845E-3</v>
      </c>
      <c r="Z35" s="77">
        <v>40.152000000000001</v>
      </c>
      <c r="AA35" s="77">
        <f t="shared" si="20"/>
        <v>39.943809999999999</v>
      </c>
      <c r="AB35" s="77">
        <f t="shared" si="21"/>
        <v>0.20819000000000187</v>
      </c>
      <c r="AC35" s="56">
        <f t="shared" si="22"/>
        <v>5.1850468220761576E-3</v>
      </c>
    </row>
    <row r="36" spans="2:29" x14ac:dyDescent="0.3">
      <c r="B36" s="94" t="s">
        <v>2</v>
      </c>
      <c r="C36" s="98">
        <f t="shared" si="4"/>
        <v>587.03956211942193</v>
      </c>
      <c r="D36" s="98">
        <f t="shared" si="23"/>
        <v>425.36638226112382</v>
      </c>
      <c r="E36" s="98">
        <f t="shared" si="24"/>
        <v>161.67317985829811</v>
      </c>
      <c r="F36" s="98"/>
      <c r="G36" s="98">
        <f t="shared" si="5"/>
        <v>553.63595814890778</v>
      </c>
      <c r="H36" s="99">
        <f t="shared" si="6"/>
        <v>33.403603970514155</v>
      </c>
      <c r="I36" s="100">
        <f t="shared" si="7"/>
        <v>5.6901793551894946E-2</v>
      </c>
      <c r="J36" s="58">
        <v>84.331609925200013</v>
      </c>
      <c r="K36" s="58">
        <f t="shared" si="8"/>
        <v>84.31786346389049</v>
      </c>
      <c r="L36" s="58">
        <f t="shared" si="9"/>
        <v>1.3746461309523283E-2</v>
      </c>
      <c r="M36" s="57">
        <f t="shared" si="10"/>
        <v>1.630048486174525E-4</v>
      </c>
      <c r="N36" s="69">
        <v>16.888724056453309</v>
      </c>
      <c r="O36" s="69">
        <f t="shared" si="11"/>
        <v>16.888724056453309</v>
      </c>
      <c r="P36" s="60">
        <f t="shared" si="12"/>
        <v>0</v>
      </c>
      <c r="Q36" s="68">
        <f t="shared" si="13"/>
        <v>0</v>
      </c>
      <c r="R36" s="69">
        <v>3.9803830985637147</v>
      </c>
      <c r="S36" s="69">
        <f t="shared" si="14"/>
        <v>3.9803830985637147</v>
      </c>
      <c r="T36" s="60">
        <f t="shared" si="15"/>
        <v>0</v>
      </c>
      <c r="U36" s="68">
        <f t="shared" si="16"/>
        <v>0</v>
      </c>
      <c r="V36" s="77">
        <v>324.14604827947051</v>
      </c>
      <c r="W36" s="77">
        <f t="shared" si="17"/>
        <v>316.89017500000011</v>
      </c>
      <c r="X36" s="77">
        <f t="shared" si="18"/>
        <v>7.2558732794703928</v>
      </c>
      <c r="Y36" s="56">
        <f t="shared" si="19"/>
        <v>2.2384580401284309E-2</v>
      </c>
      <c r="Z36" s="77">
        <v>157.69279675973439</v>
      </c>
      <c r="AA36" s="77">
        <f t="shared" si="20"/>
        <v>131.55881253000007</v>
      </c>
      <c r="AB36" s="77">
        <f t="shared" si="21"/>
        <v>26.133984229734324</v>
      </c>
      <c r="AC36" s="56">
        <f t="shared" si="22"/>
        <v>0.16572719088464685</v>
      </c>
    </row>
    <row r="37" spans="2:29" x14ac:dyDescent="0.3">
      <c r="B37" s="94" t="s">
        <v>3</v>
      </c>
      <c r="C37" s="98">
        <f t="shared" si="4"/>
        <v>174.40600000000001</v>
      </c>
      <c r="D37" s="98">
        <f t="shared" si="23"/>
        <v>105.04</v>
      </c>
      <c r="E37" s="98">
        <f t="shared" si="24"/>
        <v>69.366</v>
      </c>
      <c r="F37" s="98"/>
      <c r="G37" s="98">
        <f t="shared" si="5"/>
        <v>157.5025</v>
      </c>
      <c r="H37" s="99">
        <f t="shared" si="6"/>
        <v>16.903500000000008</v>
      </c>
      <c r="I37" s="100">
        <f t="shared" si="7"/>
        <v>9.6920404114537381E-2</v>
      </c>
      <c r="J37" s="58">
        <v>23.27</v>
      </c>
      <c r="K37" s="58">
        <f t="shared" si="8"/>
        <v>23.27</v>
      </c>
      <c r="L37" s="58">
        <f t="shared" si="9"/>
        <v>0</v>
      </c>
      <c r="M37" s="57">
        <f t="shared" si="10"/>
        <v>0</v>
      </c>
      <c r="N37" s="69">
        <v>10.009999999999998</v>
      </c>
      <c r="O37" s="69">
        <f t="shared" si="11"/>
        <v>9.0089999999999986</v>
      </c>
      <c r="P37" s="60">
        <f t="shared" si="12"/>
        <v>1.0009999999999994</v>
      </c>
      <c r="Q37" s="68">
        <f t="shared" si="13"/>
        <v>9.9999999999999964E-2</v>
      </c>
      <c r="R37" s="69">
        <v>1.1100000000000001</v>
      </c>
      <c r="S37" s="69">
        <f t="shared" si="14"/>
        <v>0.94350000000000001</v>
      </c>
      <c r="T37" s="60">
        <f t="shared" si="15"/>
        <v>0.16650000000000009</v>
      </c>
      <c r="U37" s="68">
        <f t="shared" si="16"/>
        <v>0.15000000000000008</v>
      </c>
      <c r="V37" s="77">
        <v>71.760000000000005</v>
      </c>
      <c r="W37" s="77">
        <f t="shared" si="17"/>
        <v>57.47999999999999</v>
      </c>
      <c r="X37" s="77">
        <f t="shared" si="18"/>
        <v>14.280000000000015</v>
      </c>
      <c r="Y37" s="56">
        <f t="shared" si="19"/>
        <v>0.19899665551839485</v>
      </c>
      <c r="Z37" s="77">
        <v>68.256</v>
      </c>
      <c r="AA37" s="77">
        <f t="shared" si="20"/>
        <v>66.800000000000011</v>
      </c>
      <c r="AB37" s="77">
        <f t="shared" si="21"/>
        <v>1.4559999999999889</v>
      </c>
      <c r="AC37" s="56">
        <f t="shared" si="22"/>
        <v>2.1331458040318635E-2</v>
      </c>
    </row>
    <row r="38" spans="2:29" x14ac:dyDescent="0.3">
      <c r="B38" s="94" t="s">
        <v>19</v>
      </c>
      <c r="C38" s="98">
        <f t="shared" si="4"/>
        <v>545.14429619010696</v>
      </c>
      <c r="D38" s="98">
        <f t="shared" si="23"/>
        <v>367.36198581159294</v>
      </c>
      <c r="E38" s="98">
        <f t="shared" si="24"/>
        <v>177.78231037851404</v>
      </c>
      <c r="F38" s="98"/>
      <c r="G38" s="98">
        <f t="shared" si="5"/>
        <v>441.76833953212667</v>
      </c>
      <c r="H38" s="99">
        <f t="shared" si="6"/>
        <v>103.37595665798028</v>
      </c>
      <c r="I38" s="100">
        <f t="shared" si="7"/>
        <v>0.18963044716867075</v>
      </c>
      <c r="J38" s="58">
        <v>55.794134175213806</v>
      </c>
      <c r="K38" s="58">
        <f t="shared" si="8"/>
        <v>55.794134175213806</v>
      </c>
      <c r="L38" s="58">
        <f t="shared" si="9"/>
        <v>0</v>
      </c>
      <c r="M38" s="57">
        <f t="shared" si="10"/>
        <v>0</v>
      </c>
      <c r="N38" s="69">
        <v>12.860486023551349</v>
      </c>
      <c r="O38" s="69">
        <f t="shared" si="11"/>
        <v>12.860486023551349</v>
      </c>
      <c r="P38" s="60">
        <f t="shared" si="12"/>
        <v>0</v>
      </c>
      <c r="Q38" s="68">
        <f t="shared" si="13"/>
        <v>0</v>
      </c>
      <c r="R38" s="69">
        <v>5.6637063583614342</v>
      </c>
      <c r="S38" s="69">
        <f t="shared" si="14"/>
        <v>5.6637063583614342</v>
      </c>
      <c r="T38" s="60">
        <f t="shared" si="15"/>
        <v>0</v>
      </c>
      <c r="U38" s="68">
        <f t="shared" si="16"/>
        <v>0</v>
      </c>
      <c r="V38" s="77">
        <v>298.7073656128278</v>
      </c>
      <c r="W38" s="77">
        <f t="shared" si="17"/>
        <v>236.05599000000007</v>
      </c>
      <c r="X38" s="77">
        <f t="shared" si="18"/>
        <v>62.651375612827735</v>
      </c>
      <c r="Y38" s="56">
        <f t="shared" si="19"/>
        <v>0.20974164960509836</v>
      </c>
      <c r="Z38" s="77">
        <v>172.11860402015262</v>
      </c>
      <c r="AA38" s="77">
        <f t="shared" si="20"/>
        <v>131.39402297499996</v>
      </c>
      <c r="AB38" s="77">
        <f t="shared" si="21"/>
        <v>40.724581045152661</v>
      </c>
      <c r="AC38" s="56">
        <f t="shared" si="22"/>
        <v>0.23660766526077795</v>
      </c>
    </row>
    <row r="39" spans="2:29" x14ac:dyDescent="0.3">
      <c r="B39" s="94" t="s">
        <v>4</v>
      </c>
      <c r="C39" s="98">
        <f t="shared" si="4"/>
        <v>164.54999999999998</v>
      </c>
      <c r="D39" s="98">
        <f t="shared" si="23"/>
        <v>133.13</v>
      </c>
      <c r="E39" s="98">
        <f t="shared" si="24"/>
        <v>31.419999999999998</v>
      </c>
      <c r="F39" s="98"/>
      <c r="G39" s="98">
        <f t="shared" si="5"/>
        <v>163.43820477499997</v>
      </c>
      <c r="H39" s="99">
        <f t="shared" si="6"/>
        <v>1.1117952250000087</v>
      </c>
      <c r="I39" s="100">
        <f t="shared" si="7"/>
        <v>6.7565799149195312E-3</v>
      </c>
      <c r="J39" s="58">
        <v>25.695</v>
      </c>
      <c r="K39" s="58">
        <f t="shared" si="8"/>
        <v>25.704999999999998</v>
      </c>
      <c r="L39" s="58">
        <f t="shared" si="9"/>
        <v>-9.9999999999980105E-3</v>
      </c>
      <c r="M39" s="57">
        <f t="shared" si="10"/>
        <v>-3.8918077446966379E-4</v>
      </c>
      <c r="N39" s="69">
        <v>0</v>
      </c>
      <c r="O39" s="69">
        <f t="shared" si="11"/>
        <v>0</v>
      </c>
      <c r="P39" s="60">
        <f t="shared" si="12"/>
        <v>0</v>
      </c>
      <c r="Q39" s="68" t="str">
        <f t="shared" si="13"/>
        <v/>
      </c>
      <c r="R39" s="69">
        <v>0</v>
      </c>
      <c r="S39" s="69">
        <f t="shared" si="14"/>
        <v>0</v>
      </c>
      <c r="T39" s="60">
        <f t="shared" si="15"/>
        <v>0</v>
      </c>
      <c r="U39" s="68" t="str">
        <f t="shared" si="16"/>
        <v/>
      </c>
      <c r="V39" s="77">
        <v>107.43499999999999</v>
      </c>
      <c r="W39" s="77">
        <f t="shared" si="17"/>
        <v>106.81700000000001</v>
      </c>
      <c r="X39" s="77">
        <f t="shared" si="18"/>
        <v>0.61799999999998079</v>
      </c>
      <c r="Y39" s="56">
        <f t="shared" si="19"/>
        <v>5.7523153534693615E-3</v>
      </c>
      <c r="Z39" s="77">
        <v>31.419999999999998</v>
      </c>
      <c r="AA39" s="77">
        <f t="shared" si="20"/>
        <v>30.916204774999997</v>
      </c>
      <c r="AB39" s="77">
        <f t="shared" si="21"/>
        <v>0.50379522500000107</v>
      </c>
      <c r="AC39" s="56">
        <f t="shared" si="22"/>
        <v>1.6034221037555731E-2</v>
      </c>
    </row>
    <row r="40" spans="2:29" x14ac:dyDescent="0.3">
      <c r="B40" s="94" t="s">
        <v>5</v>
      </c>
      <c r="C40" s="98">
        <f t="shared" si="4"/>
        <v>773.75563181912048</v>
      </c>
      <c r="D40" s="98">
        <f t="shared" si="23"/>
        <v>545.77933162555348</v>
      </c>
      <c r="E40" s="98">
        <f t="shared" si="24"/>
        <v>227.97630019356706</v>
      </c>
      <c r="F40" s="98"/>
      <c r="G40" s="98">
        <f t="shared" si="5"/>
        <v>689.91540170070232</v>
      </c>
      <c r="H40" s="99">
        <f t="shared" si="6"/>
        <v>83.840230118418162</v>
      </c>
      <c r="I40" s="100">
        <f t="shared" si="7"/>
        <v>0.10835492068898743</v>
      </c>
      <c r="J40" s="58">
        <v>66.794120540136987</v>
      </c>
      <c r="K40" s="58">
        <f t="shared" si="8"/>
        <v>66.798383922499994</v>
      </c>
      <c r="L40" s="58">
        <f t="shared" si="9"/>
        <v>-4.2633823630069401E-3</v>
      </c>
      <c r="M40" s="57">
        <f t="shared" si="10"/>
        <v>-6.3828707205524894E-5</v>
      </c>
      <c r="N40" s="69">
        <v>62.433407648038397</v>
      </c>
      <c r="O40" s="69">
        <f t="shared" si="11"/>
        <v>54.317064653793409</v>
      </c>
      <c r="P40" s="60">
        <f t="shared" si="12"/>
        <v>8.1163429942449881</v>
      </c>
      <c r="Q40" s="68">
        <f t="shared" si="13"/>
        <v>0.12999999999999995</v>
      </c>
      <c r="R40" s="69">
        <v>9.0875632640106598</v>
      </c>
      <c r="S40" s="69">
        <f t="shared" si="14"/>
        <v>7.7244287744090609</v>
      </c>
      <c r="T40" s="60">
        <f t="shared" si="15"/>
        <v>1.3631344896015989</v>
      </c>
      <c r="U40" s="68">
        <f t="shared" si="16"/>
        <v>0.15</v>
      </c>
      <c r="V40" s="77">
        <v>416.55180343737811</v>
      </c>
      <c r="W40" s="77">
        <f t="shared" si="17"/>
        <v>379.66737499999999</v>
      </c>
      <c r="X40" s="77">
        <f t="shared" si="18"/>
        <v>36.884428437378119</v>
      </c>
      <c r="Y40" s="56">
        <f t="shared" si="19"/>
        <v>8.8547038166702119E-2</v>
      </c>
      <c r="Z40" s="77">
        <v>218.88873692955639</v>
      </c>
      <c r="AA40" s="77">
        <f t="shared" si="20"/>
        <v>181.40814934999983</v>
      </c>
      <c r="AB40" s="77">
        <f t="shared" si="21"/>
        <v>37.480587579556556</v>
      </c>
      <c r="AC40" s="56">
        <f t="shared" si="22"/>
        <v>0.17123122964348184</v>
      </c>
    </row>
    <row r="41" spans="2:29" x14ac:dyDescent="0.3">
      <c r="B41" s="94" t="s">
        <v>6</v>
      </c>
      <c r="C41" s="98">
        <f t="shared" si="4"/>
        <v>182.33600000000001</v>
      </c>
      <c r="D41" s="98">
        <f t="shared" si="23"/>
        <v>118.68600000000001</v>
      </c>
      <c r="E41" s="98">
        <f t="shared" si="24"/>
        <v>63.650000000000006</v>
      </c>
      <c r="F41" s="98"/>
      <c r="G41" s="98">
        <f t="shared" si="5"/>
        <v>165.24895065500002</v>
      </c>
      <c r="H41" s="99">
        <f t="shared" si="6"/>
        <v>17.087049344999997</v>
      </c>
      <c r="I41" s="100">
        <f t="shared" si="7"/>
        <v>9.3711879963364317E-2</v>
      </c>
      <c r="J41" s="58">
        <v>42.365000000000002</v>
      </c>
      <c r="K41" s="58">
        <f t="shared" si="8"/>
        <v>42.355000000000004</v>
      </c>
      <c r="L41" s="58">
        <f t="shared" si="9"/>
        <v>9.9999999999980105E-3</v>
      </c>
      <c r="M41" s="57">
        <f t="shared" si="10"/>
        <v>2.3604390416612794E-4</v>
      </c>
      <c r="N41" s="69">
        <v>0</v>
      </c>
      <c r="O41" s="69">
        <f t="shared" si="11"/>
        <v>0</v>
      </c>
      <c r="P41" s="60">
        <f t="shared" si="12"/>
        <v>0</v>
      </c>
      <c r="Q41" s="68" t="str">
        <f t="shared" si="13"/>
        <v/>
      </c>
      <c r="R41" s="69">
        <v>0.14000000000000001</v>
      </c>
      <c r="S41" s="69">
        <f t="shared" si="14"/>
        <v>0.14000000000000001</v>
      </c>
      <c r="T41" s="60">
        <f t="shared" si="15"/>
        <v>0</v>
      </c>
      <c r="U41" s="68">
        <f t="shared" si="16"/>
        <v>0</v>
      </c>
      <c r="V41" s="77">
        <v>76.320999999999998</v>
      </c>
      <c r="W41" s="77">
        <f t="shared" si="17"/>
        <v>76.530000000000015</v>
      </c>
      <c r="X41" s="77">
        <f t="shared" si="18"/>
        <v>-0.20900000000001739</v>
      </c>
      <c r="Y41" s="56">
        <f t="shared" si="19"/>
        <v>-2.7384337207323989E-3</v>
      </c>
      <c r="Z41" s="77">
        <v>63.510000000000005</v>
      </c>
      <c r="AA41" s="77">
        <f t="shared" si="20"/>
        <v>46.223950654999996</v>
      </c>
      <c r="AB41" s="77">
        <f t="shared" si="21"/>
        <v>17.286049345000009</v>
      </c>
      <c r="AC41" s="56">
        <f t="shared" si="22"/>
        <v>0.27217838678948209</v>
      </c>
    </row>
    <row r="42" spans="2:29" x14ac:dyDescent="0.3">
      <c r="B42" s="94" t="s">
        <v>7</v>
      </c>
      <c r="C42" s="98">
        <f t="shared" si="4"/>
        <v>147.9382926628339</v>
      </c>
      <c r="D42" s="98">
        <f t="shared" si="23"/>
        <v>99.688358370837648</v>
      </c>
      <c r="E42" s="98">
        <f t="shared" si="24"/>
        <v>48.249934291996254</v>
      </c>
      <c r="F42" s="98"/>
      <c r="G42" s="98">
        <f t="shared" si="5"/>
        <v>130.59526532459392</v>
      </c>
      <c r="H42" s="99">
        <f t="shared" si="6"/>
        <v>17.343027338239978</v>
      </c>
      <c r="I42" s="100">
        <f t="shared" si="7"/>
        <v>0.1172314958221565</v>
      </c>
      <c r="J42" s="58">
        <v>13.04269789950915</v>
      </c>
      <c r="K42" s="58">
        <f t="shared" si="8"/>
        <v>13.02654457735575</v>
      </c>
      <c r="L42" s="58">
        <f t="shared" si="9"/>
        <v>1.615332215340004E-2</v>
      </c>
      <c r="M42" s="57">
        <f t="shared" si="10"/>
        <v>1.2384954614342448E-3</v>
      </c>
      <c r="N42" s="69">
        <v>0</v>
      </c>
      <c r="O42" s="69">
        <f t="shared" si="11"/>
        <v>0</v>
      </c>
      <c r="P42" s="60">
        <f t="shared" si="12"/>
        <v>0</v>
      </c>
      <c r="Q42" s="68" t="str">
        <f t="shared" si="13"/>
        <v/>
      </c>
      <c r="R42" s="69">
        <v>0</v>
      </c>
      <c r="S42" s="69">
        <f t="shared" si="14"/>
        <v>0</v>
      </c>
      <c r="T42" s="60">
        <f t="shared" si="15"/>
        <v>0</v>
      </c>
      <c r="U42" s="68" t="str">
        <f t="shared" si="16"/>
        <v/>
      </c>
      <c r="V42" s="77">
        <v>86.645660471328497</v>
      </c>
      <c r="W42" s="77">
        <f t="shared" si="17"/>
        <v>73.837850000000103</v>
      </c>
      <c r="X42" s="77">
        <f t="shared" si="18"/>
        <v>12.807810471328395</v>
      </c>
      <c r="Y42" s="56">
        <f t="shared" si="19"/>
        <v>0.14781825658270059</v>
      </c>
      <c r="Z42" s="77">
        <v>48.249934291996254</v>
      </c>
      <c r="AA42" s="77">
        <f t="shared" si="20"/>
        <v>43.730870747238079</v>
      </c>
      <c r="AB42" s="77">
        <f t="shared" si="21"/>
        <v>4.5190635447581755</v>
      </c>
      <c r="AC42" s="56">
        <f t="shared" si="22"/>
        <v>9.3659475625603131E-2</v>
      </c>
    </row>
    <row r="43" spans="2:29" x14ac:dyDescent="0.3">
      <c r="B43" s="94" t="s">
        <v>8</v>
      </c>
      <c r="C43" s="98">
        <f t="shared" si="4"/>
        <v>388.04100000000005</v>
      </c>
      <c r="D43" s="98">
        <f t="shared" si="23"/>
        <v>269.65200000000004</v>
      </c>
      <c r="E43" s="98">
        <f t="shared" si="24"/>
        <v>118.389</v>
      </c>
      <c r="F43" s="98"/>
      <c r="G43" s="98">
        <f t="shared" si="5"/>
        <v>348.49403063741272</v>
      </c>
      <c r="H43" s="99">
        <f t="shared" si="6"/>
        <v>39.546969362587333</v>
      </c>
      <c r="I43" s="100">
        <f t="shared" si="7"/>
        <v>0.10191440946340033</v>
      </c>
      <c r="J43" s="58">
        <v>26.477999999999998</v>
      </c>
      <c r="K43" s="58">
        <f t="shared" si="8"/>
        <v>26.492999999999999</v>
      </c>
      <c r="L43" s="58">
        <f t="shared" si="9"/>
        <v>-1.5000000000000568E-2</v>
      </c>
      <c r="M43" s="57">
        <f t="shared" si="10"/>
        <v>-5.6650804441425219E-4</v>
      </c>
      <c r="N43" s="69">
        <v>40.32</v>
      </c>
      <c r="O43" s="69">
        <f t="shared" si="11"/>
        <v>36.148272162412745</v>
      </c>
      <c r="P43" s="60">
        <f t="shared" si="12"/>
        <v>4.1717278375872553</v>
      </c>
      <c r="Q43" s="68">
        <f t="shared" si="13"/>
        <v>0.10346547216238232</v>
      </c>
      <c r="R43" s="70">
        <v>7.29</v>
      </c>
      <c r="S43" s="70">
        <f t="shared" si="14"/>
        <v>6.1965000000000003</v>
      </c>
      <c r="T43" s="62">
        <f t="shared" si="15"/>
        <v>1.0934999999999997</v>
      </c>
      <c r="U43" s="68">
        <f t="shared" si="16"/>
        <v>0.14999999999999997</v>
      </c>
      <c r="V43" s="77">
        <v>202.85400000000004</v>
      </c>
      <c r="W43" s="77">
        <f t="shared" si="17"/>
        <v>191.59999999999997</v>
      </c>
      <c r="X43" s="77">
        <f t="shared" si="18"/>
        <v>11.254000000000076</v>
      </c>
      <c r="Y43" s="56">
        <f t="shared" si="19"/>
        <v>5.5478324312067166E-2</v>
      </c>
      <c r="Z43" s="77">
        <v>111.09899999999999</v>
      </c>
      <c r="AA43" s="77">
        <f t="shared" si="20"/>
        <v>88.056258475000007</v>
      </c>
      <c r="AB43" s="77">
        <f t="shared" si="21"/>
        <v>23.042741524999983</v>
      </c>
      <c r="AC43" s="56">
        <f t="shared" si="22"/>
        <v>0.20740728111864179</v>
      </c>
    </row>
    <row r="44" spans="2:29" x14ac:dyDescent="0.3">
      <c r="B44" s="94" t="s">
        <v>9</v>
      </c>
      <c r="C44" s="98">
        <f t="shared" si="4"/>
        <v>105.74390861175299</v>
      </c>
      <c r="D44" s="98">
        <f t="shared" si="23"/>
        <v>105.74390861175299</v>
      </c>
      <c r="E44" s="98">
        <f t="shared" si="24"/>
        <v>0</v>
      </c>
      <c r="F44" s="98"/>
      <c r="G44" s="98">
        <f t="shared" si="5"/>
        <v>101.06771498816269</v>
      </c>
      <c r="H44" s="99">
        <f t="shared" si="6"/>
        <v>4.6761936235902937</v>
      </c>
      <c r="I44" s="100">
        <f t="shared" si="7"/>
        <v>4.4221872304335788E-2</v>
      </c>
      <c r="J44" s="58">
        <v>22.000503635773093</v>
      </c>
      <c r="K44" s="58">
        <f t="shared" si="8"/>
        <v>22.000503635773093</v>
      </c>
      <c r="L44" s="58">
        <f t="shared" si="9"/>
        <v>0</v>
      </c>
      <c r="M44" s="57">
        <f t="shared" si="10"/>
        <v>0</v>
      </c>
      <c r="N44" s="69">
        <v>9.738777322484399</v>
      </c>
      <c r="O44" s="69">
        <f t="shared" si="11"/>
        <v>9.1475813523895404</v>
      </c>
      <c r="P44" s="60">
        <f t="shared" si="12"/>
        <v>0.59119597009485858</v>
      </c>
      <c r="Q44" s="68">
        <f t="shared" si="13"/>
        <v>6.0705358641883624E-2</v>
      </c>
      <c r="R44" s="71"/>
      <c r="S44" s="72"/>
      <c r="T44" s="72"/>
      <c r="U44" s="65"/>
      <c r="V44" s="78">
        <v>74.00462765349549</v>
      </c>
      <c r="W44" s="77">
        <f t="shared" si="17"/>
        <v>69.919630000000055</v>
      </c>
      <c r="X44" s="77">
        <f t="shared" si="18"/>
        <v>4.0849976534954351</v>
      </c>
      <c r="Y44" s="56">
        <f t="shared" si="19"/>
        <v>5.5199219062653938E-2</v>
      </c>
      <c r="Z44" s="80"/>
      <c r="AA44" s="81"/>
      <c r="AB44" s="81"/>
      <c r="AC44" s="46"/>
    </row>
    <row r="45" spans="2:29" x14ac:dyDescent="0.3">
      <c r="B45" s="94" t="s">
        <v>10</v>
      </c>
      <c r="C45" s="98">
        <f t="shared" si="4"/>
        <v>40.966000000000001</v>
      </c>
      <c r="D45" s="98">
        <f t="shared" si="23"/>
        <v>40.966000000000001</v>
      </c>
      <c r="E45" s="98">
        <f t="shared" si="24"/>
        <v>0</v>
      </c>
      <c r="F45" s="98"/>
      <c r="G45" s="98">
        <f t="shared" si="5"/>
        <v>37.571438136001774</v>
      </c>
      <c r="H45" s="99">
        <f t="shared" si="6"/>
        <v>3.3945618639982271</v>
      </c>
      <c r="I45" s="100">
        <f t="shared" si="7"/>
        <v>8.2862907386570012E-2</v>
      </c>
      <c r="J45" s="58">
        <v>15.234999999999999</v>
      </c>
      <c r="K45" s="58">
        <f t="shared" si="8"/>
        <v>13.937578136001779</v>
      </c>
      <c r="L45" s="58">
        <f t="shared" si="9"/>
        <v>1.2974218639982205</v>
      </c>
      <c r="M45" s="57">
        <f t="shared" si="10"/>
        <v>8.5160608073398134E-2</v>
      </c>
      <c r="N45" s="69">
        <v>0</v>
      </c>
      <c r="O45" s="69">
        <f t="shared" si="11"/>
        <v>0</v>
      </c>
      <c r="P45" s="60">
        <f t="shared" si="12"/>
        <v>0</v>
      </c>
      <c r="Q45" s="68" t="str">
        <f t="shared" si="13"/>
        <v/>
      </c>
      <c r="R45" s="73"/>
      <c r="S45" s="74"/>
      <c r="T45" s="74"/>
      <c r="U45" s="66"/>
      <c r="V45" s="78">
        <v>25.731000000000002</v>
      </c>
      <c r="W45" s="77">
        <f t="shared" si="17"/>
        <v>23.633859999999999</v>
      </c>
      <c r="X45" s="77">
        <f t="shared" si="18"/>
        <v>2.0971400000000031</v>
      </c>
      <c r="Y45" s="56">
        <f t="shared" si="19"/>
        <v>8.1502467840348328E-2</v>
      </c>
      <c r="Z45" s="82"/>
      <c r="AA45" s="83"/>
      <c r="AB45" s="83"/>
      <c r="AC45" s="47"/>
    </row>
    <row r="46" spans="2:29" x14ac:dyDescent="0.3">
      <c r="B46" s="94" t="s">
        <v>11</v>
      </c>
      <c r="C46" s="98">
        <f t="shared" si="4"/>
        <v>18.257999999999999</v>
      </c>
      <c r="D46" s="98">
        <f t="shared" si="23"/>
        <v>18.257999999999999</v>
      </c>
      <c r="E46" s="98">
        <f t="shared" si="24"/>
        <v>0</v>
      </c>
      <c r="F46" s="98"/>
      <c r="G46" s="98">
        <f t="shared" si="5"/>
        <v>18.686999999999998</v>
      </c>
      <c r="H46" s="99">
        <f t="shared" si="6"/>
        <v>-0.42899999999999849</v>
      </c>
      <c r="I46" s="100">
        <f t="shared" si="7"/>
        <v>-2.3496549457771854E-2</v>
      </c>
      <c r="J46" s="58">
        <v>6.3519999999999994</v>
      </c>
      <c r="K46" s="58">
        <f t="shared" si="8"/>
        <v>6.3519999999999994</v>
      </c>
      <c r="L46" s="58">
        <f t="shared" si="9"/>
        <v>0</v>
      </c>
      <c r="M46" s="57">
        <f t="shared" si="10"/>
        <v>0</v>
      </c>
      <c r="N46" s="69">
        <v>1.8249999999999997</v>
      </c>
      <c r="O46" s="69">
        <f t="shared" si="11"/>
        <v>1.8249999999999997</v>
      </c>
      <c r="P46" s="60">
        <f t="shared" si="12"/>
        <v>0</v>
      </c>
      <c r="Q46" s="68">
        <f t="shared" si="13"/>
        <v>0</v>
      </c>
      <c r="R46" s="73"/>
      <c r="S46" s="74"/>
      <c r="T46" s="74"/>
      <c r="U46" s="66"/>
      <c r="V46" s="78">
        <v>10.081</v>
      </c>
      <c r="W46" s="77">
        <f t="shared" si="17"/>
        <v>10.509999999999998</v>
      </c>
      <c r="X46" s="77">
        <f t="shared" si="18"/>
        <v>-0.42899999999999849</v>
      </c>
      <c r="Y46" s="56">
        <f t="shared" si="19"/>
        <v>-4.2555302053367577E-2</v>
      </c>
      <c r="Z46" s="82"/>
      <c r="AA46" s="83"/>
      <c r="AB46" s="83"/>
      <c r="AC46" s="47"/>
    </row>
    <row r="47" spans="2:29" x14ac:dyDescent="0.3">
      <c r="B47" s="94" t="s">
        <v>12</v>
      </c>
      <c r="C47" s="98">
        <f t="shared" si="4"/>
        <v>21.362000000000002</v>
      </c>
      <c r="D47" s="98">
        <f t="shared" si="23"/>
        <v>21.362000000000002</v>
      </c>
      <c r="E47" s="98">
        <f t="shared" si="24"/>
        <v>0</v>
      </c>
      <c r="F47" s="98"/>
      <c r="G47" s="98">
        <f t="shared" si="5"/>
        <v>21.304864676150835</v>
      </c>
      <c r="H47" s="99">
        <f t="shared" si="6"/>
        <v>5.7135323849166753E-2</v>
      </c>
      <c r="I47" s="100">
        <f t="shared" si="7"/>
        <v>2.6746242790547116E-3</v>
      </c>
      <c r="J47" s="58">
        <v>4.25</v>
      </c>
      <c r="K47" s="58">
        <f t="shared" si="8"/>
        <v>4.25</v>
      </c>
      <c r="L47" s="58">
        <f t="shared" si="9"/>
        <v>0</v>
      </c>
      <c r="M47" s="57">
        <f t="shared" si="10"/>
        <v>0</v>
      </c>
      <c r="N47" s="69">
        <v>1.637</v>
      </c>
      <c r="O47" s="69">
        <f t="shared" si="11"/>
        <v>1.4873646761508368</v>
      </c>
      <c r="P47" s="60">
        <f t="shared" si="12"/>
        <v>0.14963532384916323</v>
      </c>
      <c r="Q47" s="68">
        <f t="shared" si="13"/>
        <v>9.1408261361736853E-2</v>
      </c>
      <c r="R47" s="73"/>
      <c r="S47" s="74"/>
      <c r="T47" s="74"/>
      <c r="U47" s="66"/>
      <c r="V47" s="78">
        <v>15.475000000000001</v>
      </c>
      <c r="W47" s="77">
        <f t="shared" si="17"/>
        <v>15.567499999999997</v>
      </c>
      <c r="X47" s="77">
        <f t="shared" si="18"/>
        <v>-9.2499999999995808E-2</v>
      </c>
      <c r="Y47" s="56">
        <f t="shared" si="19"/>
        <v>-5.9773828756055445E-3</v>
      </c>
      <c r="Z47" s="82"/>
      <c r="AA47" s="83"/>
      <c r="AB47" s="83"/>
      <c r="AC47" s="47"/>
    </row>
    <row r="48" spans="2:29" x14ac:dyDescent="0.3">
      <c r="B48" s="94" t="s">
        <v>13</v>
      </c>
      <c r="C48" s="98">
        <f t="shared" si="4"/>
        <v>121.166</v>
      </c>
      <c r="D48" s="98">
        <f t="shared" si="23"/>
        <v>121.166</v>
      </c>
      <c r="E48" s="98">
        <f t="shared" si="24"/>
        <v>0</v>
      </c>
      <c r="F48" s="98"/>
      <c r="G48" s="98">
        <f t="shared" si="5"/>
        <v>109.58362930639451</v>
      </c>
      <c r="H48" s="99">
        <f t="shared" si="6"/>
        <v>11.582370693605483</v>
      </c>
      <c r="I48" s="100">
        <f t="shared" si="7"/>
        <v>9.5590930571327629E-2</v>
      </c>
      <c r="J48" s="58">
        <v>15.063000000000002</v>
      </c>
      <c r="K48" s="58">
        <f t="shared" si="8"/>
        <v>15.062999999999999</v>
      </c>
      <c r="L48" s="58">
        <f t="shared" si="9"/>
        <v>0</v>
      </c>
      <c r="M48" s="57">
        <f t="shared" si="10"/>
        <v>2.358569792737503E-16</v>
      </c>
      <c r="N48" s="69">
        <v>10.788</v>
      </c>
      <c r="O48" s="69">
        <f t="shared" si="11"/>
        <v>10.695629306394494</v>
      </c>
      <c r="P48" s="60">
        <f t="shared" si="12"/>
        <v>9.2370693605506204E-2</v>
      </c>
      <c r="Q48" s="68">
        <f t="shared" si="13"/>
        <v>8.5623557290977204E-3</v>
      </c>
      <c r="R48" s="73"/>
      <c r="S48" s="74"/>
      <c r="T48" s="74"/>
      <c r="U48" s="66"/>
      <c r="V48" s="78">
        <v>95.314999999999998</v>
      </c>
      <c r="W48" s="77">
        <f t="shared" si="17"/>
        <v>83.825000000000017</v>
      </c>
      <c r="X48" s="77">
        <f t="shared" si="18"/>
        <v>11.489999999999981</v>
      </c>
      <c r="Y48" s="56">
        <f t="shared" si="19"/>
        <v>0.12054765776635347</v>
      </c>
      <c r="Z48" s="82"/>
      <c r="AA48" s="83"/>
      <c r="AB48" s="83"/>
      <c r="AC48" s="47"/>
    </row>
    <row r="49" spans="2:29" x14ac:dyDescent="0.3">
      <c r="B49" s="94" t="s">
        <v>14</v>
      </c>
      <c r="C49" s="98">
        <f t="shared" si="4"/>
        <v>45.226621589735387</v>
      </c>
      <c r="D49" s="98">
        <f t="shared" si="23"/>
        <v>45.226621589735387</v>
      </c>
      <c r="E49" s="98">
        <f t="shared" si="24"/>
        <v>0</v>
      </c>
      <c r="F49" s="98"/>
      <c r="G49" s="98">
        <f t="shared" si="5"/>
        <v>43.459292204529426</v>
      </c>
      <c r="H49" s="99">
        <f t="shared" si="6"/>
        <v>1.7673293852059615</v>
      </c>
      <c r="I49" s="100">
        <f t="shared" si="7"/>
        <v>3.9077192217405729E-2</v>
      </c>
      <c r="J49" s="58">
        <v>16.161066164261115</v>
      </c>
      <c r="K49" s="58">
        <f t="shared" si="8"/>
        <v>16.13689253175453</v>
      </c>
      <c r="L49" s="58">
        <f t="shared" si="9"/>
        <v>2.4173632506585108E-2</v>
      </c>
      <c r="M49" s="57">
        <f t="shared" si="10"/>
        <v>1.4957944148538376E-3</v>
      </c>
      <c r="N49" s="69">
        <v>3.62148</v>
      </c>
      <c r="O49" s="69">
        <f t="shared" si="11"/>
        <v>3.372399672774899</v>
      </c>
      <c r="P49" s="60">
        <f t="shared" si="12"/>
        <v>0.24908032722510098</v>
      </c>
      <c r="Q49" s="68">
        <f t="shared" si="13"/>
        <v>6.877860079997708E-2</v>
      </c>
      <c r="R49" s="75"/>
      <c r="S49" s="76"/>
      <c r="T49" s="76"/>
      <c r="U49" s="67"/>
      <c r="V49" s="78">
        <v>25.444075425474271</v>
      </c>
      <c r="W49" s="77">
        <f t="shared" si="17"/>
        <v>23.949999999999996</v>
      </c>
      <c r="X49" s="77">
        <f t="shared" si="18"/>
        <v>1.494075425474275</v>
      </c>
      <c r="Y49" s="56">
        <f t="shared" si="19"/>
        <v>5.8719973136788714E-2</v>
      </c>
      <c r="Z49" s="84"/>
      <c r="AA49" s="85"/>
      <c r="AB49" s="85"/>
      <c r="AC49" s="48"/>
    </row>
    <row r="50" spans="2:29" x14ac:dyDescent="0.3">
      <c r="B50" s="95" t="s">
        <v>32</v>
      </c>
      <c r="C50" s="102">
        <f>SUM(C33:C49)</f>
        <v>4106.5179854230355</v>
      </c>
      <c r="D50" s="102">
        <f t="shared" ref="D50:F50" si="25">SUM(D33:D49)</f>
        <v>3035.2769107621434</v>
      </c>
      <c r="E50" s="102">
        <f t="shared" si="25"/>
        <v>1071.2410746608916</v>
      </c>
      <c r="F50" s="102">
        <f t="shared" si="25"/>
        <v>0</v>
      </c>
      <c r="G50" s="102">
        <f t="shared" ref="G50:H50" si="26">SUM(G33:G49)</f>
        <v>3737.8316981699068</v>
      </c>
      <c r="H50" s="102">
        <f t="shared" si="26"/>
        <v>368.68628725312783</v>
      </c>
      <c r="I50" s="101">
        <f t="shared" si="7"/>
        <v>8.9780755511569568E-2</v>
      </c>
      <c r="J50" s="59">
        <f>SUM(J33:J49)</f>
        <v>605.0613098043367</v>
      </c>
      <c r="K50" s="59">
        <f t="shared" ref="K50:L50" si="27">SUM(K33:K49)</f>
        <v>582.50014991533453</v>
      </c>
      <c r="L50" s="59">
        <f t="shared" si="27"/>
        <v>22.561159889002091</v>
      </c>
      <c r="M50" s="52">
        <f t="shared" si="10"/>
        <v>3.7287394720872079E-2</v>
      </c>
      <c r="N50" s="61">
        <f>SUM(N33:N49)</f>
        <v>193.12587487314917</v>
      </c>
      <c r="O50" s="61">
        <f>SUM(O33:O49)</f>
        <v>177.91469333647058</v>
      </c>
      <c r="P50" s="61">
        <f>SUM(P33:P49)</f>
        <v>15.211181536678597</v>
      </c>
      <c r="Q50" s="55">
        <f t="shared" si="13"/>
        <v>7.8763042739196668E-2</v>
      </c>
      <c r="R50" s="63">
        <f>SUM(R33:R49)</f>
        <v>29.737617218808737</v>
      </c>
      <c r="S50" s="63">
        <f>SUM(S33:S49)</f>
        <v>27.032582729207142</v>
      </c>
      <c r="T50" s="63">
        <f>SUM(T33:T49)</f>
        <v>2.7050344896015988</v>
      </c>
      <c r="U50" s="64">
        <f>IFERROR(-(S50-R50)/R50,"")</f>
        <v>9.0963390566836944E-2</v>
      </c>
      <c r="V50" s="79">
        <f>SUM(V33:V49)</f>
        <v>2237.0897260846573</v>
      </c>
      <c r="W50" s="79">
        <f>SUM(W33:W49)</f>
        <v>2071.6996435266565</v>
      </c>
      <c r="X50" s="79">
        <f>SUM(X33:X49)</f>
        <v>165.39008255800064</v>
      </c>
      <c r="Y50" s="49">
        <f t="shared" si="19"/>
        <v>7.3930911500570726E-2</v>
      </c>
      <c r="Z50" s="79">
        <f>SUM(Z33:Z49)</f>
        <v>1041.5034574420831</v>
      </c>
      <c r="AA50" s="79">
        <f>SUM(AA33:AA49)</f>
        <v>878.68462866223797</v>
      </c>
      <c r="AB50" s="79">
        <f>SUM(AB33:AB49)</f>
        <v>162.81882877984521</v>
      </c>
      <c r="AC50" s="49">
        <f>IFERROR(-(AA50-Z50)/Z50,"")</f>
        <v>0.15633056963605838</v>
      </c>
    </row>
    <row r="54" spans="2:29" x14ac:dyDescent="0.3">
      <c r="E54" s="107"/>
    </row>
  </sheetData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53"/>
  <sheetViews>
    <sheetView showGridLines="0" topLeftCell="A27" zoomScaleNormal="100" workbookViewId="0">
      <pane xSplit="2" topLeftCell="C1" activePane="topRight" state="frozen"/>
      <selection pane="topRight"/>
    </sheetView>
  </sheetViews>
  <sheetFormatPr defaultColWidth="9" defaultRowHeight="13" x14ac:dyDescent="0.3"/>
  <cols>
    <col min="1" max="1" width="2.08203125" style="2" customWidth="1"/>
    <col min="2" max="2" width="9" style="2"/>
    <col min="3" max="19" width="9.58203125" style="2" customWidth="1"/>
    <col min="20" max="16384" width="9" style="2"/>
  </cols>
  <sheetData>
    <row r="1" spans="1:19" ht="18.5" x14ac:dyDescent="0.45">
      <c r="A1" s="1"/>
      <c r="B1" s="118" t="s">
        <v>29</v>
      </c>
      <c r="C1" s="119"/>
      <c r="D1" s="119"/>
      <c r="E1" s="119"/>
      <c r="F1" s="119"/>
      <c r="G1" s="8"/>
      <c r="H1" s="8"/>
    </row>
    <row r="2" spans="1:19" x14ac:dyDescent="0.3">
      <c r="B2" s="3" t="s">
        <v>27</v>
      </c>
    </row>
    <row r="3" spans="1:19" x14ac:dyDescent="0.3">
      <c r="B3" s="4"/>
      <c r="C3" s="5"/>
    </row>
    <row r="4" spans="1:19" x14ac:dyDescent="0.3">
      <c r="C4" s="11" t="s">
        <v>46</v>
      </c>
      <c r="D4" s="9"/>
      <c r="E4" s="11"/>
      <c r="F4" s="9"/>
      <c r="G4" s="11"/>
      <c r="H4" s="9"/>
      <c r="I4" s="11" t="s">
        <v>17</v>
      </c>
      <c r="J4" s="9"/>
      <c r="K4" s="9"/>
      <c r="L4" s="9"/>
      <c r="M4" s="9"/>
      <c r="N4" s="10"/>
      <c r="O4" s="11" t="s">
        <v>26</v>
      </c>
      <c r="P4" s="12"/>
      <c r="Q4" s="12"/>
      <c r="R4" s="12"/>
      <c r="S4" s="13"/>
    </row>
    <row r="5" spans="1:19" ht="39" x14ac:dyDescent="0.3">
      <c r="B5" s="6" t="s">
        <v>28</v>
      </c>
      <c r="C5" s="24" t="s">
        <v>20</v>
      </c>
      <c r="D5" s="26" t="s">
        <v>22</v>
      </c>
      <c r="E5" s="32" t="s">
        <v>21</v>
      </c>
      <c r="F5" s="30" t="s">
        <v>23</v>
      </c>
      <c r="G5" s="37" t="s">
        <v>24</v>
      </c>
      <c r="H5" s="34" t="s">
        <v>25</v>
      </c>
      <c r="I5" s="24" t="s">
        <v>20</v>
      </c>
      <c r="J5" s="26" t="s">
        <v>22</v>
      </c>
      <c r="K5" s="32" t="s">
        <v>21</v>
      </c>
      <c r="L5" s="30" t="s">
        <v>23</v>
      </c>
      <c r="M5" s="37" t="s">
        <v>24</v>
      </c>
      <c r="N5" s="34" t="s">
        <v>25</v>
      </c>
      <c r="O5" s="24" t="s">
        <v>20</v>
      </c>
      <c r="P5" s="26" t="s">
        <v>22</v>
      </c>
      <c r="Q5" s="32" t="s">
        <v>21</v>
      </c>
      <c r="R5" s="30" t="s">
        <v>23</v>
      </c>
      <c r="S5" s="37" t="s">
        <v>24</v>
      </c>
    </row>
    <row r="6" spans="1:19" x14ac:dyDescent="0.3">
      <c r="B6" s="7" t="s">
        <v>0</v>
      </c>
      <c r="C6" s="25">
        <f t="shared" ref="C6:G16" si="0">SUMIF($I$5:$S$5,C$5,$I6:$S6)</f>
        <v>11.049157072563684</v>
      </c>
      <c r="D6" s="27">
        <f t="shared" si="0"/>
        <v>69.362704633541341</v>
      </c>
      <c r="E6" s="33">
        <f t="shared" si="0"/>
        <v>12.989488404128629</v>
      </c>
      <c r="F6" s="31">
        <f t="shared" si="0"/>
        <v>31.680363974890327</v>
      </c>
      <c r="G6" s="38">
        <f t="shared" si="0"/>
        <v>7.5032526239680211</v>
      </c>
      <c r="H6" s="19"/>
      <c r="I6" s="25">
        <v>2.5901570725636835</v>
      </c>
      <c r="J6" s="27">
        <v>21.355704633541347</v>
      </c>
      <c r="K6" s="33">
        <v>10.52048840412863</v>
      </c>
      <c r="L6" s="31">
        <v>26.649363974890328</v>
      </c>
      <c r="M6" s="38">
        <v>7.5032526239680211</v>
      </c>
      <c r="N6" s="14"/>
      <c r="O6" s="25">
        <v>8.4589999999999996</v>
      </c>
      <c r="P6" s="27">
        <v>48.006999999999998</v>
      </c>
      <c r="Q6" s="33">
        <v>2.4689999999999999</v>
      </c>
      <c r="R6" s="31">
        <v>5.0310000000000006</v>
      </c>
      <c r="S6" s="38">
        <v>0</v>
      </c>
    </row>
    <row r="7" spans="1:19" x14ac:dyDescent="0.3">
      <c r="B7" s="7" t="s">
        <v>18</v>
      </c>
      <c r="C7" s="109">
        <f t="shared" si="0"/>
        <v>7.263947517768079</v>
      </c>
      <c r="D7" s="110">
        <f t="shared" si="0"/>
        <v>8.7479855891671683</v>
      </c>
      <c r="E7" s="33">
        <f t="shared" si="0"/>
        <v>0</v>
      </c>
      <c r="F7" s="31">
        <f t="shared" si="0"/>
        <v>0</v>
      </c>
      <c r="G7" s="38">
        <f t="shared" si="0"/>
        <v>0</v>
      </c>
      <c r="H7" s="35">
        <f>SUMIF($I$5:$S$5,H$5,$I7:$S7)</f>
        <v>0</v>
      </c>
      <c r="I7" s="25">
        <v>0</v>
      </c>
      <c r="J7" s="27">
        <v>0</v>
      </c>
      <c r="K7" s="33">
        <v>0</v>
      </c>
      <c r="L7" s="31">
        <v>0</v>
      </c>
      <c r="M7" s="38">
        <v>0</v>
      </c>
      <c r="N7" s="35">
        <v>0</v>
      </c>
      <c r="O7" s="25">
        <v>7.263947517768079</v>
      </c>
      <c r="P7" s="27">
        <v>8.7479855891671683</v>
      </c>
      <c r="Q7" s="33">
        <v>0</v>
      </c>
      <c r="R7" s="31">
        <v>0</v>
      </c>
      <c r="S7" s="38">
        <v>0</v>
      </c>
    </row>
    <row r="8" spans="1:19" x14ac:dyDescent="0.3">
      <c r="B8" s="7" t="s">
        <v>1</v>
      </c>
      <c r="C8" s="25">
        <f t="shared" si="0"/>
        <v>26.061174981910892</v>
      </c>
      <c r="D8" s="27">
        <f t="shared" si="0"/>
        <v>34.86478816515519</v>
      </c>
      <c r="E8" s="33">
        <f t="shared" si="0"/>
        <v>1.0487613707536838</v>
      </c>
      <c r="F8" s="31">
        <f t="shared" si="0"/>
        <v>9.3039901605330488</v>
      </c>
      <c r="G8" s="38">
        <f t="shared" si="0"/>
        <v>7.241629868918066</v>
      </c>
      <c r="H8" s="20"/>
      <c r="I8" s="25">
        <v>1.2761749819108912</v>
      </c>
      <c r="J8" s="27">
        <v>18.989788165155186</v>
      </c>
      <c r="K8" s="33">
        <v>1.0487613707536838</v>
      </c>
      <c r="L8" s="31">
        <v>7.793990160533049</v>
      </c>
      <c r="M8" s="38">
        <v>7.241629868918066</v>
      </c>
      <c r="N8" s="15"/>
      <c r="O8" s="25">
        <v>24.785</v>
      </c>
      <c r="P8" s="27">
        <v>15.875</v>
      </c>
      <c r="Q8" s="33">
        <v>0</v>
      </c>
      <c r="R8" s="31">
        <v>1.5100000000000002</v>
      </c>
      <c r="S8" s="38">
        <v>0</v>
      </c>
    </row>
    <row r="9" spans="1:19" x14ac:dyDescent="0.3">
      <c r="B9" s="7" t="s">
        <v>2</v>
      </c>
      <c r="C9" s="25">
        <f t="shared" si="0"/>
        <v>3.0303952005277197E-2</v>
      </c>
      <c r="D9" s="27">
        <f t="shared" si="0"/>
        <v>6.4381057553264336</v>
      </c>
      <c r="E9" s="33">
        <f t="shared" si="0"/>
        <v>8.6726160174087106</v>
      </c>
      <c r="F9" s="31">
        <f t="shared" si="0"/>
        <v>1.5300786694626463</v>
      </c>
      <c r="G9" s="38">
        <f t="shared" si="0"/>
        <v>0</v>
      </c>
      <c r="H9" s="20"/>
      <c r="I9" s="25">
        <v>0</v>
      </c>
      <c r="J9" s="27">
        <v>0</v>
      </c>
      <c r="K9" s="33">
        <v>0</v>
      </c>
      <c r="L9" s="31">
        <v>0</v>
      </c>
      <c r="M9" s="38">
        <v>0</v>
      </c>
      <c r="N9" s="15"/>
      <c r="O9" s="25">
        <v>3.0303952005277197E-2</v>
      </c>
      <c r="P9" s="27">
        <v>6.4381057553264336</v>
      </c>
      <c r="Q9" s="33">
        <v>8.6726160174087106</v>
      </c>
      <c r="R9" s="31">
        <v>1.5300786694626463</v>
      </c>
      <c r="S9" s="38">
        <v>0</v>
      </c>
    </row>
    <row r="10" spans="1:19" x14ac:dyDescent="0.3">
      <c r="B10" s="7" t="s">
        <v>3</v>
      </c>
      <c r="C10" s="25">
        <f t="shared" si="0"/>
        <v>7.5825754783918944</v>
      </c>
      <c r="D10" s="27">
        <f t="shared" si="0"/>
        <v>38.330882969031286</v>
      </c>
      <c r="E10" s="33">
        <f t="shared" si="0"/>
        <v>2.1013369174369481</v>
      </c>
      <c r="F10" s="31">
        <f t="shared" si="0"/>
        <v>35.350729201026461</v>
      </c>
      <c r="G10" s="38">
        <f t="shared" si="0"/>
        <v>3.4120319331062956</v>
      </c>
      <c r="H10" s="20"/>
      <c r="I10" s="25">
        <v>0.46957547839189462</v>
      </c>
      <c r="J10" s="27">
        <v>12.37788296903129</v>
      </c>
      <c r="K10" s="33">
        <v>2.1013369174369481</v>
      </c>
      <c r="L10" s="31">
        <v>25.930729201026459</v>
      </c>
      <c r="M10" s="38">
        <v>3.4120319331062956</v>
      </c>
      <c r="N10" s="15"/>
      <c r="O10" s="25">
        <v>7.1129999999999995</v>
      </c>
      <c r="P10" s="27">
        <v>25.952999999999996</v>
      </c>
      <c r="Q10" s="33">
        <v>0</v>
      </c>
      <c r="R10" s="31">
        <v>9.42</v>
      </c>
      <c r="S10" s="38">
        <v>0</v>
      </c>
    </row>
    <row r="11" spans="1:19" x14ac:dyDescent="0.3">
      <c r="B11" s="7" t="s">
        <v>19</v>
      </c>
      <c r="C11" s="25">
        <f t="shared" si="0"/>
        <v>14.078250133642474</v>
      </c>
      <c r="D11" s="27">
        <f t="shared" si="0"/>
        <v>48.953518781047279</v>
      </c>
      <c r="E11" s="33">
        <f t="shared" si="0"/>
        <v>4.0696699517155404</v>
      </c>
      <c r="F11" s="31">
        <f t="shared" si="0"/>
        <v>17.35675098207961</v>
      </c>
      <c r="G11" s="38">
        <f t="shared" si="0"/>
        <v>10.875626366728959</v>
      </c>
      <c r="H11" s="20"/>
      <c r="I11" s="25">
        <v>2.7202813679895144</v>
      </c>
      <c r="J11" s="27">
        <v>20.875202671745637</v>
      </c>
      <c r="K11" s="33">
        <v>4.0696699517155404</v>
      </c>
      <c r="L11" s="31">
        <v>13.821824895456601</v>
      </c>
      <c r="M11" s="38">
        <v>10.875626366728959</v>
      </c>
      <c r="N11" s="15"/>
      <c r="O11" s="25">
        <v>11.357968765652959</v>
      </c>
      <c r="P11" s="27">
        <v>28.078316109301642</v>
      </c>
      <c r="Q11" s="33">
        <v>0</v>
      </c>
      <c r="R11" s="31">
        <v>3.5349260866230079</v>
      </c>
      <c r="S11" s="38">
        <v>0</v>
      </c>
    </row>
    <row r="12" spans="1:19" x14ac:dyDescent="0.3">
      <c r="B12" s="7" t="s">
        <v>4</v>
      </c>
      <c r="C12" s="25">
        <f t="shared" si="0"/>
        <v>0.3740022292809595</v>
      </c>
      <c r="D12" s="27">
        <f t="shared" si="0"/>
        <v>32.950544593050914</v>
      </c>
      <c r="E12" s="33">
        <f t="shared" si="0"/>
        <v>1.4859700122491533</v>
      </c>
      <c r="F12" s="31">
        <f t="shared" si="0"/>
        <v>15.409975694742647</v>
      </c>
      <c r="G12" s="38">
        <f t="shared" si="0"/>
        <v>1.1794811529712144</v>
      </c>
      <c r="H12" s="20"/>
      <c r="I12" s="25">
        <v>0.3740022292809595</v>
      </c>
      <c r="J12" s="27">
        <v>8.1605445930509148</v>
      </c>
      <c r="K12" s="33">
        <v>1.4859700122491533</v>
      </c>
      <c r="L12" s="31">
        <v>7.4599756947426465</v>
      </c>
      <c r="M12" s="38">
        <v>1.1794811529712144</v>
      </c>
      <c r="N12" s="15"/>
      <c r="O12" s="25">
        <v>0</v>
      </c>
      <c r="P12" s="27">
        <v>24.79</v>
      </c>
      <c r="Q12" s="33">
        <v>0</v>
      </c>
      <c r="R12" s="31">
        <v>7.95</v>
      </c>
      <c r="S12" s="38">
        <v>0</v>
      </c>
    </row>
    <row r="13" spans="1:19" x14ac:dyDescent="0.3">
      <c r="B13" s="7" t="s">
        <v>5</v>
      </c>
      <c r="C13" s="25">
        <f t="shared" si="0"/>
        <v>16.39082682436743</v>
      </c>
      <c r="D13" s="27">
        <f t="shared" si="0"/>
        <v>29.876320657819019</v>
      </c>
      <c r="E13" s="33">
        <f t="shared" si="0"/>
        <v>3.5488881659694265</v>
      </c>
      <c r="F13" s="31">
        <f t="shared" si="0"/>
        <v>28.836647785868898</v>
      </c>
      <c r="G13" s="38">
        <f t="shared" si="0"/>
        <v>2.379987929627819</v>
      </c>
      <c r="H13" s="20"/>
      <c r="I13" s="25">
        <v>1.2200603985741714</v>
      </c>
      <c r="J13" s="27">
        <v>10.679326331482088</v>
      </c>
      <c r="K13" s="33">
        <v>2.5388469974858521</v>
      </c>
      <c r="L13" s="31">
        <v>8.3144362379198054</v>
      </c>
      <c r="M13" s="38">
        <v>2.379987929627819</v>
      </c>
      <c r="N13" s="15"/>
      <c r="O13" s="25">
        <v>15.170766425793259</v>
      </c>
      <c r="P13" s="27">
        <v>19.196994326336931</v>
      </c>
      <c r="Q13" s="33">
        <v>1.0100411684835742</v>
      </c>
      <c r="R13" s="31">
        <v>20.522211547949091</v>
      </c>
      <c r="S13" s="38">
        <v>0</v>
      </c>
    </row>
    <row r="14" spans="1:19" x14ac:dyDescent="0.3">
      <c r="B14" s="7" t="s">
        <v>6</v>
      </c>
      <c r="C14" s="25">
        <f t="shared" si="0"/>
        <v>45.66</v>
      </c>
      <c r="D14" s="27">
        <f t="shared" si="0"/>
        <v>9.5499999999999989</v>
      </c>
      <c r="E14" s="33">
        <f t="shared" si="0"/>
        <v>0.16800000000000001</v>
      </c>
      <c r="F14" s="31">
        <f t="shared" si="0"/>
        <v>0.99500000000000011</v>
      </c>
      <c r="G14" s="38">
        <f t="shared" si="0"/>
        <v>0</v>
      </c>
      <c r="H14" s="35">
        <f>SUMIF($I$5:$S$5,H$5,$I14:$S14)</f>
        <v>0</v>
      </c>
      <c r="I14" s="25">
        <v>0</v>
      </c>
      <c r="J14" s="27">
        <v>0</v>
      </c>
      <c r="K14" s="33">
        <v>0</v>
      </c>
      <c r="L14" s="31">
        <v>0</v>
      </c>
      <c r="M14" s="38">
        <v>0</v>
      </c>
      <c r="N14" s="35">
        <v>0</v>
      </c>
      <c r="O14" s="25">
        <v>45.66</v>
      </c>
      <c r="P14" s="27">
        <v>9.5499999999999989</v>
      </c>
      <c r="Q14" s="33">
        <v>0.16800000000000001</v>
      </c>
      <c r="R14" s="31">
        <v>0.99500000000000011</v>
      </c>
      <c r="S14" s="38">
        <v>0</v>
      </c>
    </row>
    <row r="15" spans="1:19" x14ac:dyDescent="0.3">
      <c r="B15" s="7" t="s">
        <v>7</v>
      </c>
      <c r="C15" s="25">
        <f t="shared" si="0"/>
        <v>3.391490866610293</v>
      </c>
      <c r="D15" s="27">
        <f t="shared" si="0"/>
        <v>7.2182685517574603</v>
      </c>
      <c r="E15" s="33">
        <f t="shared" si="0"/>
        <v>1.7563367868093178</v>
      </c>
      <c r="F15" s="31">
        <f t="shared" si="0"/>
        <v>6.9092427954348041</v>
      </c>
      <c r="G15" s="38">
        <f t="shared" si="0"/>
        <v>0.6802306092303978</v>
      </c>
      <c r="H15" s="20"/>
      <c r="I15" s="25">
        <v>0.62572903207029318</v>
      </c>
      <c r="J15" s="27">
        <v>4.6680185517574602</v>
      </c>
      <c r="K15" s="33">
        <v>1.7563367868093178</v>
      </c>
      <c r="L15" s="31">
        <v>6.3991927954348045</v>
      </c>
      <c r="M15" s="38">
        <v>0.6802306092303978</v>
      </c>
      <c r="N15" s="15"/>
      <c r="O15" s="25">
        <v>2.7657618345399997</v>
      </c>
      <c r="P15" s="27">
        <v>2.5502500000000001</v>
      </c>
      <c r="Q15" s="33">
        <v>0</v>
      </c>
      <c r="R15" s="31">
        <v>0.51005</v>
      </c>
      <c r="S15" s="38">
        <v>0</v>
      </c>
    </row>
    <row r="16" spans="1:19" x14ac:dyDescent="0.3">
      <c r="B16" s="7" t="s">
        <v>8</v>
      </c>
      <c r="C16" s="25">
        <f t="shared" si="0"/>
        <v>0.65679575047724292</v>
      </c>
      <c r="D16" s="27">
        <f t="shared" si="0"/>
        <v>23.032131337567989</v>
      </c>
      <c r="E16" s="33">
        <f t="shared" si="0"/>
        <v>2.5478119142380056</v>
      </c>
      <c r="F16" s="31">
        <f t="shared" si="0"/>
        <v>9.4769078679133294</v>
      </c>
      <c r="G16" s="38">
        <f t="shared" si="0"/>
        <v>3.0805540889388943</v>
      </c>
      <c r="H16" s="35">
        <f>SUMIF($I$5:$S$5,H$5,$I16:$S16)</f>
        <v>0</v>
      </c>
      <c r="I16" s="25">
        <v>0.65679575047724292</v>
      </c>
      <c r="J16" s="27">
        <v>10.332131337567988</v>
      </c>
      <c r="K16" s="33">
        <v>2.5478119142380056</v>
      </c>
      <c r="L16" s="31">
        <v>9.4769078679133294</v>
      </c>
      <c r="M16" s="38">
        <v>3.0805540889388943</v>
      </c>
      <c r="N16" s="35">
        <v>0</v>
      </c>
      <c r="O16" s="25">
        <v>0</v>
      </c>
      <c r="P16" s="27">
        <v>12.7</v>
      </c>
      <c r="Q16" s="33">
        <v>0</v>
      </c>
      <c r="R16" s="31">
        <v>0</v>
      </c>
      <c r="S16" s="38">
        <v>0</v>
      </c>
    </row>
    <row r="17" spans="2:19" x14ac:dyDescent="0.3">
      <c r="B17" s="7" t="s">
        <v>9</v>
      </c>
      <c r="C17" s="25">
        <f t="shared" ref="C17:D22" si="1">SUMIF($I$5:$S$5,C$5,$I17:$S17)</f>
        <v>0.2287589439397737</v>
      </c>
      <c r="D17" s="27">
        <f t="shared" si="1"/>
        <v>12.561489069498958</v>
      </c>
      <c r="E17" s="21"/>
      <c r="F17" s="21"/>
      <c r="G17" s="38">
        <f t="shared" ref="G17:G22" si="2">SUMIF($I$5:$S$5,G$5,$I17:$S17)</f>
        <v>0</v>
      </c>
      <c r="H17" s="20"/>
      <c r="I17" s="25">
        <v>0</v>
      </c>
      <c r="J17" s="27">
        <v>0</v>
      </c>
      <c r="K17" s="16"/>
      <c r="L17" s="16"/>
      <c r="M17" s="38">
        <v>0</v>
      </c>
      <c r="N17" s="15"/>
      <c r="O17" s="25">
        <v>0.2287589439397737</v>
      </c>
      <c r="P17" s="27">
        <v>12.561489069498958</v>
      </c>
      <c r="Q17" s="16"/>
      <c r="R17" s="16"/>
      <c r="S17" s="38">
        <v>0</v>
      </c>
    </row>
    <row r="18" spans="2:19" x14ac:dyDescent="0.3">
      <c r="B18" s="7" t="s">
        <v>10</v>
      </c>
      <c r="C18" s="25">
        <f t="shared" si="1"/>
        <v>1.306</v>
      </c>
      <c r="D18" s="27">
        <f t="shared" si="1"/>
        <v>5.6920000000000002</v>
      </c>
      <c r="E18" s="21"/>
      <c r="F18" s="21"/>
      <c r="G18" s="38">
        <f t="shared" si="2"/>
        <v>0</v>
      </c>
      <c r="H18" s="20"/>
      <c r="I18" s="25">
        <v>0</v>
      </c>
      <c r="J18" s="27">
        <v>0</v>
      </c>
      <c r="K18" s="16"/>
      <c r="L18" s="16"/>
      <c r="M18" s="38">
        <v>0</v>
      </c>
      <c r="N18" s="15"/>
      <c r="O18" s="25">
        <v>1.306</v>
      </c>
      <c r="P18" s="27">
        <v>5.6920000000000002</v>
      </c>
      <c r="Q18" s="16"/>
      <c r="R18" s="16"/>
      <c r="S18" s="38">
        <v>0</v>
      </c>
    </row>
    <row r="19" spans="2:19" x14ac:dyDescent="0.3">
      <c r="B19" s="7" t="s">
        <v>11</v>
      </c>
      <c r="C19" s="25">
        <f t="shared" si="1"/>
        <v>0</v>
      </c>
      <c r="D19" s="27">
        <f t="shared" si="1"/>
        <v>4.2140000000000004</v>
      </c>
      <c r="E19" s="21"/>
      <c r="F19" s="21"/>
      <c r="G19" s="38">
        <f t="shared" si="2"/>
        <v>0</v>
      </c>
      <c r="H19" s="20"/>
      <c r="I19" s="25">
        <v>0</v>
      </c>
      <c r="J19" s="27">
        <v>0</v>
      </c>
      <c r="K19" s="16"/>
      <c r="L19" s="16"/>
      <c r="M19" s="38">
        <v>0</v>
      </c>
      <c r="N19" s="15"/>
      <c r="O19" s="25">
        <v>0</v>
      </c>
      <c r="P19" s="27">
        <v>4.2140000000000004</v>
      </c>
      <c r="Q19" s="16"/>
      <c r="R19" s="16"/>
      <c r="S19" s="38">
        <v>0</v>
      </c>
    </row>
    <row r="20" spans="2:19" x14ac:dyDescent="0.3">
      <c r="B20" s="7" t="s">
        <v>12</v>
      </c>
      <c r="C20" s="25">
        <f t="shared" si="1"/>
        <v>0</v>
      </c>
      <c r="D20" s="27">
        <f t="shared" si="1"/>
        <v>0.54500000000000004</v>
      </c>
      <c r="E20" s="21"/>
      <c r="F20" s="21"/>
      <c r="G20" s="38">
        <f t="shared" si="2"/>
        <v>5.0000000000000001E-3</v>
      </c>
      <c r="H20" s="20"/>
      <c r="I20" s="25">
        <v>0</v>
      </c>
      <c r="J20" s="27">
        <v>0</v>
      </c>
      <c r="K20" s="16"/>
      <c r="L20" s="16"/>
      <c r="M20" s="38">
        <v>0</v>
      </c>
      <c r="N20" s="15"/>
      <c r="O20" s="25">
        <v>0</v>
      </c>
      <c r="P20" s="27">
        <v>0.54500000000000004</v>
      </c>
      <c r="Q20" s="16"/>
      <c r="R20" s="16"/>
      <c r="S20" s="38">
        <v>5.0000000000000001E-3</v>
      </c>
    </row>
    <row r="21" spans="2:19" x14ac:dyDescent="0.3">
      <c r="B21" s="7" t="s">
        <v>13</v>
      </c>
      <c r="C21" s="25">
        <f t="shared" si="1"/>
        <v>1.993315224228267</v>
      </c>
      <c r="D21" s="27">
        <f t="shared" si="1"/>
        <v>14.247765235287623</v>
      </c>
      <c r="E21" s="21"/>
      <c r="F21" s="21"/>
      <c r="G21" s="38">
        <f t="shared" si="2"/>
        <v>3.1520607449800981</v>
      </c>
      <c r="H21" s="20"/>
      <c r="I21" s="25">
        <v>1.993315224228267</v>
      </c>
      <c r="J21" s="27">
        <v>12.032765235287624</v>
      </c>
      <c r="K21" s="16"/>
      <c r="L21" s="16"/>
      <c r="M21" s="38">
        <v>3.1520607449800981</v>
      </c>
      <c r="N21" s="15"/>
      <c r="O21" s="25">
        <v>0</v>
      </c>
      <c r="P21" s="27">
        <v>2.2149999999999999</v>
      </c>
      <c r="Q21" s="16"/>
      <c r="R21" s="16"/>
      <c r="S21" s="38">
        <v>0</v>
      </c>
    </row>
    <row r="22" spans="2:19" x14ac:dyDescent="0.3">
      <c r="B22" s="7" t="s">
        <v>14</v>
      </c>
      <c r="C22" s="25">
        <f t="shared" si="1"/>
        <v>0.67938691506060533</v>
      </c>
      <c r="D22" s="27">
        <f t="shared" si="1"/>
        <v>13.935222950787061</v>
      </c>
      <c r="E22" s="22"/>
      <c r="F22" s="22"/>
      <c r="G22" s="38">
        <f t="shared" si="2"/>
        <v>1.8992860671622889</v>
      </c>
      <c r="H22" s="23"/>
      <c r="I22" s="25">
        <v>0.64803156580426324</v>
      </c>
      <c r="J22" s="27">
        <v>6.9490559582785414</v>
      </c>
      <c r="K22" s="17"/>
      <c r="L22" s="17"/>
      <c r="M22" s="38">
        <v>1.8992718810207012</v>
      </c>
      <c r="N22" s="18"/>
      <c r="O22" s="25">
        <v>3.1355349256342049E-2</v>
      </c>
      <c r="P22" s="27">
        <v>6.9861669925085188</v>
      </c>
      <c r="Q22" s="17"/>
      <c r="R22" s="17"/>
      <c r="S22" s="38">
        <v>1.4186141587694251E-5</v>
      </c>
    </row>
    <row r="23" spans="2:19" x14ac:dyDescent="0.3">
      <c r="B23" s="42" t="s">
        <v>32</v>
      </c>
      <c r="C23" s="28">
        <f>SUM(C6:C22)</f>
        <v>136.74598589024689</v>
      </c>
      <c r="D23" s="29">
        <f t="shared" ref="D23:H23" si="3">SUM(D6:D22)</f>
        <v>360.52072828903778</v>
      </c>
      <c r="E23" s="41">
        <f t="shared" si="3"/>
        <v>38.388879540709418</v>
      </c>
      <c r="F23" s="40">
        <f t="shared" si="3"/>
        <v>156.84968713195175</v>
      </c>
      <c r="G23" s="39">
        <f t="shared" si="3"/>
        <v>41.409141385632054</v>
      </c>
      <c r="H23" s="36">
        <f t="shared" si="3"/>
        <v>0</v>
      </c>
      <c r="I23" s="28">
        <f t="shared" ref="I23:S23" si="4">SUM(I6:I22)</f>
        <v>12.574123101291182</v>
      </c>
      <c r="J23" s="29">
        <f t="shared" si="4"/>
        <v>126.42042044689806</v>
      </c>
      <c r="K23" s="41">
        <f t="shared" si="4"/>
        <v>26.069222354817128</v>
      </c>
      <c r="L23" s="40">
        <f t="shared" si="4"/>
        <v>105.84642082791702</v>
      </c>
      <c r="M23" s="39">
        <f t="shared" si="4"/>
        <v>41.404127199490468</v>
      </c>
      <c r="N23" s="36">
        <f t="shared" si="4"/>
        <v>0</v>
      </c>
      <c r="O23" s="28">
        <f t="shared" si="4"/>
        <v>124.17186278895569</v>
      </c>
      <c r="P23" s="29">
        <f t="shared" si="4"/>
        <v>234.10030784213961</v>
      </c>
      <c r="Q23" s="41">
        <f t="shared" si="4"/>
        <v>12.319657185892284</v>
      </c>
      <c r="R23" s="40">
        <f t="shared" si="4"/>
        <v>51.003266304034739</v>
      </c>
      <c r="S23" s="39">
        <f t="shared" si="4"/>
        <v>5.0141861415876942E-3</v>
      </c>
    </row>
    <row r="24" spans="2:19" x14ac:dyDescent="0.3">
      <c r="C24" s="3"/>
    </row>
    <row r="28" spans="2:19" ht="15.5" x14ac:dyDescent="0.35">
      <c r="C28" s="120" t="s">
        <v>48</v>
      </c>
    </row>
    <row r="30" spans="2:19" x14ac:dyDescent="0.3">
      <c r="C30" s="96" t="s">
        <v>47</v>
      </c>
      <c r="D30" s="96"/>
      <c r="E30" s="96"/>
      <c r="F30" s="96"/>
      <c r="G30" s="43" t="s">
        <v>17</v>
      </c>
      <c r="H30" s="43"/>
      <c r="I30" s="43"/>
      <c r="J30" s="44" t="s">
        <v>26</v>
      </c>
      <c r="K30" s="91"/>
      <c r="L30" s="91"/>
    </row>
    <row r="31" spans="2:19" s="3" customFormat="1" ht="26" x14ac:dyDescent="0.3">
      <c r="C31" s="111" t="s">
        <v>32</v>
      </c>
      <c r="D31" s="113" t="s">
        <v>44</v>
      </c>
      <c r="E31" s="113" t="s">
        <v>45</v>
      </c>
      <c r="F31" s="113" t="s">
        <v>24</v>
      </c>
      <c r="G31" s="112" t="s">
        <v>44</v>
      </c>
      <c r="H31" s="112" t="s">
        <v>45</v>
      </c>
      <c r="I31" s="112" t="s">
        <v>24</v>
      </c>
      <c r="J31" s="108" t="s">
        <v>34</v>
      </c>
      <c r="K31" s="108" t="s">
        <v>37</v>
      </c>
      <c r="L31" s="108" t="s">
        <v>24</v>
      </c>
      <c r="M31" s="2"/>
      <c r="N31" s="2"/>
      <c r="O31" s="2"/>
      <c r="P31" s="2"/>
      <c r="Q31" s="2"/>
      <c r="R31" s="2"/>
      <c r="S31" s="2"/>
    </row>
    <row r="32" spans="2:19" x14ac:dyDescent="0.3">
      <c r="B32" s="94" t="s">
        <v>0</v>
      </c>
      <c r="C32" s="98">
        <f t="shared" ref="C32:C48" si="5">SUMIFS($G32:$S32,$G$31:$S$31,"BP")</f>
        <v>0</v>
      </c>
      <c r="D32" s="98">
        <f t="shared" ref="D32:D48" si="6">G32+J32</f>
        <v>78.885999999999996</v>
      </c>
      <c r="E32" s="98">
        <f t="shared" ref="E32:E48" si="7">H32+K32</f>
        <v>42.304685903846199</v>
      </c>
      <c r="F32" s="98">
        <f t="shared" ref="F32:F48" si="8">I32+L32</f>
        <v>7.1709999999999994</v>
      </c>
      <c r="G32" s="86">
        <v>22.42</v>
      </c>
      <c r="H32" s="86">
        <v>34.804685903846199</v>
      </c>
      <c r="I32" s="86">
        <v>7.1709999999999994</v>
      </c>
      <c r="J32" s="92">
        <v>56.465999999999994</v>
      </c>
      <c r="K32" s="92">
        <v>7.5</v>
      </c>
      <c r="L32" s="92">
        <v>0</v>
      </c>
    </row>
    <row r="33" spans="2:12" x14ac:dyDescent="0.3">
      <c r="B33" s="94" t="s">
        <v>18</v>
      </c>
      <c r="C33" s="98">
        <f t="shared" si="5"/>
        <v>0</v>
      </c>
      <c r="D33" s="98">
        <f t="shared" si="6"/>
        <v>16.011933106935246</v>
      </c>
      <c r="E33" s="98">
        <f t="shared" si="7"/>
        <v>0</v>
      </c>
      <c r="F33" s="98">
        <f t="shared" si="8"/>
        <v>0</v>
      </c>
      <c r="G33" s="86">
        <v>0</v>
      </c>
      <c r="H33" s="86">
        <v>0</v>
      </c>
      <c r="I33" s="86">
        <v>0</v>
      </c>
      <c r="J33" s="92">
        <v>16.011933106935246</v>
      </c>
      <c r="K33" s="92">
        <v>0</v>
      </c>
      <c r="L33" s="92">
        <v>0</v>
      </c>
    </row>
    <row r="34" spans="2:12" x14ac:dyDescent="0.3">
      <c r="B34" s="94" t="s">
        <v>1</v>
      </c>
      <c r="C34" s="98">
        <f t="shared" si="5"/>
        <v>0</v>
      </c>
      <c r="D34" s="98">
        <f t="shared" si="6"/>
        <v>78.882999999999996</v>
      </c>
      <c r="E34" s="98">
        <f t="shared" si="7"/>
        <v>18.188000000000002</v>
      </c>
      <c r="F34" s="98">
        <f t="shared" si="8"/>
        <v>13.657999999999999</v>
      </c>
      <c r="G34" s="86">
        <v>38.222999999999999</v>
      </c>
      <c r="H34" s="86">
        <v>16.678000000000001</v>
      </c>
      <c r="I34" s="86">
        <v>13.657999999999999</v>
      </c>
      <c r="J34" s="92">
        <v>40.659999999999997</v>
      </c>
      <c r="K34" s="92">
        <v>1.5100000000000002</v>
      </c>
      <c r="L34" s="92">
        <v>0</v>
      </c>
    </row>
    <row r="35" spans="2:12" x14ac:dyDescent="0.3">
      <c r="B35" s="94" t="s">
        <v>2</v>
      </c>
      <c r="C35" s="98">
        <f t="shared" si="5"/>
        <v>0</v>
      </c>
      <c r="D35" s="98">
        <f t="shared" si="6"/>
        <v>35.74672422943884</v>
      </c>
      <c r="E35" s="98">
        <f t="shared" si="7"/>
        <v>37.587853505550186</v>
      </c>
      <c r="F35" s="98">
        <f t="shared" si="8"/>
        <v>3.1973086857360982</v>
      </c>
      <c r="G35" s="86">
        <v>29.278314522107131</v>
      </c>
      <c r="H35" s="86">
        <v>27.385158818678832</v>
      </c>
      <c r="I35" s="86">
        <v>3.1973086857360982</v>
      </c>
      <c r="J35" s="92">
        <v>6.4684097073317108</v>
      </c>
      <c r="K35" s="92">
        <v>10.20269468687135</v>
      </c>
      <c r="L35" s="92">
        <v>0</v>
      </c>
    </row>
    <row r="36" spans="2:12" x14ac:dyDescent="0.3">
      <c r="B36" s="94" t="s">
        <v>3</v>
      </c>
      <c r="C36" s="98">
        <f t="shared" si="5"/>
        <v>0</v>
      </c>
      <c r="D36" s="98">
        <f t="shared" si="6"/>
        <v>57.961999999999996</v>
      </c>
      <c r="E36" s="98">
        <f t="shared" si="7"/>
        <v>63.741</v>
      </c>
      <c r="F36" s="98">
        <f t="shared" si="8"/>
        <v>6.6210000000000004</v>
      </c>
      <c r="G36" s="86">
        <v>24.896000000000001</v>
      </c>
      <c r="H36" s="86">
        <v>54.320999999999998</v>
      </c>
      <c r="I36" s="86">
        <v>6.6210000000000004</v>
      </c>
      <c r="J36" s="92">
        <v>33.065999999999995</v>
      </c>
      <c r="K36" s="92">
        <v>9.42</v>
      </c>
      <c r="L36" s="92">
        <v>0</v>
      </c>
    </row>
    <row r="37" spans="2:12" x14ac:dyDescent="0.3">
      <c r="B37" s="94" t="s">
        <v>19</v>
      </c>
      <c r="C37" s="98">
        <f t="shared" si="5"/>
        <v>0</v>
      </c>
      <c r="D37" s="98">
        <f t="shared" si="6"/>
        <v>155.95193016489131</v>
      </c>
      <c r="E37" s="98">
        <f t="shared" si="7"/>
        <v>91.883995925973494</v>
      </c>
      <c r="F37" s="98">
        <f t="shared" si="8"/>
        <v>53.693432295370499</v>
      </c>
      <c r="G37" s="86">
        <v>116.51564528993671</v>
      </c>
      <c r="H37" s="86">
        <v>88.349069839350491</v>
      </c>
      <c r="I37" s="86">
        <v>53.693432295370499</v>
      </c>
      <c r="J37" s="92">
        <v>39.436284874954602</v>
      </c>
      <c r="K37" s="92">
        <v>3.5349260866230079</v>
      </c>
      <c r="L37" s="92">
        <v>0</v>
      </c>
    </row>
    <row r="38" spans="2:12" x14ac:dyDescent="0.3">
      <c r="B38" s="94" t="s">
        <v>4</v>
      </c>
      <c r="C38" s="98">
        <f t="shared" si="5"/>
        <v>0</v>
      </c>
      <c r="D38" s="98">
        <f t="shared" si="6"/>
        <v>34.146000000000001</v>
      </c>
      <c r="E38" s="98">
        <f t="shared" si="7"/>
        <v>17.756999999999998</v>
      </c>
      <c r="F38" s="98">
        <f t="shared" si="8"/>
        <v>1.2930000000000001</v>
      </c>
      <c r="G38" s="86">
        <v>9.3559999999999999</v>
      </c>
      <c r="H38" s="86">
        <v>9.8069999999999986</v>
      </c>
      <c r="I38" s="86">
        <v>1.2930000000000001</v>
      </c>
      <c r="J38" s="92">
        <v>24.79</v>
      </c>
      <c r="K38" s="92">
        <v>7.95</v>
      </c>
      <c r="L38" s="92">
        <v>0</v>
      </c>
    </row>
    <row r="39" spans="2:12" x14ac:dyDescent="0.3">
      <c r="B39" s="94" t="s">
        <v>5</v>
      </c>
      <c r="C39" s="98">
        <f t="shared" si="5"/>
        <v>0</v>
      </c>
      <c r="D39" s="98">
        <f t="shared" si="6"/>
        <v>89.233009752130187</v>
      </c>
      <c r="E39" s="98">
        <f t="shared" si="7"/>
        <v>71.574167716432655</v>
      </c>
      <c r="F39" s="98">
        <f t="shared" si="8"/>
        <v>11.20145471171692</v>
      </c>
      <c r="G39" s="86">
        <v>54.865249000000006</v>
      </c>
      <c r="H39" s="86">
        <v>50.041914999999989</v>
      </c>
      <c r="I39" s="86">
        <v>11.20145471171692</v>
      </c>
      <c r="J39" s="92">
        <v>34.367760752130188</v>
      </c>
      <c r="K39" s="92">
        <v>21.532252716432666</v>
      </c>
      <c r="L39" s="92">
        <v>0</v>
      </c>
    </row>
    <row r="40" spans="2:12" x14ac:dyDescent="0.3">
      <c r="B40" s="94" t="s">
        <v>6</v>
      </c>
      <c r="C40" s="98">
        <f t="shared" si="5"/>
        <v>0</v>
      </c>
      <c r="D40" s="98">
        <f t="shared" si="6"/>
        <v>63.254999999999995</v>
      </c>
      <c r="E40" s="98">
        <f t="shared" si="7"/>
        <v>7.6630000000000003</v>
      </c>
      <c r="F40" s="98">
        <f t="shared" si="8"/>
        <v>1.554</v>
      </c>
      <c r="G40" s="86">
        <v>8.0449999999999999</v>
      </c>
      <c r="H40" s="86">
        <v>6.5</v>
      </c>
      <c r="I40" s="86">
        <v>1.554</v>
      </c>
      <c r="J40" s="92">
        <v>55.209999999999994</v>
      </c>
      <c r="K40" s="92">
        <v>1.163</v>
      </c>
      <c r="L40" s="92">
        <v>0</v>
      </c>
    </row>
    <row r="41" spans="2:12" x14ac:dyDescent="0.3">
      <c r="B41" s="94" t="s">
        <v>7</v>
      </c>
      <c r="C41" s="98">
        <f t="shared" si="5"/>
        <v>0</v>
      </c>
      <c r="D41" s="98">
        <f t="shared" si="6"/>
        <v>26.772011834539999</v>
      </c>
      <c r="E41" s="98">
        <f t="shared" si="7"/>
        <v>33.567049999999995</v>
      </c>
      <c r="F41" s="98">
        <f t="shared" si="8"/>
        <v>2.8239999999999998</v>
      </c>
      <c r="G41" s="86">
        <v>21.456</v>
      </c>
      <c r="H41" s="86">
        <v>33.056999999999995</v>
      </c>
      <c r="I41" s="86">
        <v>2.8239999999999998</v>
      </c>
      <c r="J41" s="92">
        <v>5.3160118345399994</v>
      </c>
      <c r="K41" s="92">
        <v>0.51005</v>
      </c>
      <c r="L41" s="92">
        <v>0</v>
      </c>
    </row>
    <row r="42" spans="2:12" x14ac:dyDescent="0.3">
      <c r="B42" s="94" t="s">
        <v>8</v>
      </c>
      <c r="C42" s="98">
        <f t="shared" si="5"/>
        <v>0</v>
      </c>
      <c r="D42" s="98">
        <f t="shared" si="6"/>
        <v>23.776</v>
      </c>
      <c r="E42" s="98">
        <f t="shared" si="7"/>
        <v>12.12</v>
      </c>
      <c r="F42" s="98">
        <f t="shared" si="8"/>
        <v>3.105</v>
      </c>
      <c r="G42" s="86">
        <v>11.076000000000001</v>
      </c>
      <c r="H42" s="88">
        <v>12.12</v>
      </c>
      <c r="I42" s="86">
        <v>3.105</v>
      </c>
      <c r="J42" s="92">
        <v>12.7</v>
      </c>
      <c r="K42" s="92">
        <v>0</v>
      </c>
      <c r="L42" s="92">
        <v>0</v>
      </c>
    </row>
    <row r="43" spans="2:12" x14ac:dyDescent="0.3">
      <c r="B43" s="94" t="s">
        <v>9</v>
      </c>
      <c r="C43" s="98">
        <f t="shared" si="5"/>
        <v>0</v>
      </c>
      <c r="D43" s="98">
        <f t="shared" si="6"/>
        <v>12.790248013438733</v>
      </c>
      <c r="E43" s="98">
        <f t="shared" si="7"/>
        <v>0</v>
      </c>
      <c r="F43" s="98">
        <f t="shared" si="8"/>
        <v>0</v>
      </c>
      <c r="G43" s="86">
        <v>0</v>
      </c>
      <c r="H43" s="88"/>
      <c r="I43" s="86">
        <v>0</v>
      </c>
      <c r="J43" s="92">
        <v>12.790248013438733</v>
      </c>
      <c r="K43" s="104"/>
      <c r="L43" s="92">
        <v>0</v>
      </c>
    </row>
    <row r="44" spans="2:12" x14ac:dyDescent="0.3">
      <c r="B44" s="94" t="s">
        <v>10</v>
      </c>
      <c r="C44" s="98">
        <f t="shared" si="5"/>
        <v>0</v>
      </c>
      <c r="D44" s="98">
        <f t="shared" si="6"/>
        <v>6.9980000000000002</v>
      </c>
      <c r="E44" s="98">
        <f t="shared" si="7"/>
        <v>0</v>
      </c>
      <c r="F44" s="98">
        <f t="shared" si="8"/>
        <v>0</v>
      </c>
      <c r="G44" s="86">
        <v>0</v>
      </c>
      <c r="H44" s="89"/>
      <c r="I44" s="86">
        <v>0</v>
      </c>
      <c r="J44" s="92">
        <v>6.9980000000000002</v>
      </c>
      <c r="K44" s="105"/>
      <c r="L44" s="92">
        <v>0</v>
      </c>
    </row>
    <row r="45" spans="2:12" x14ac:dyDescent="0.3">
      <c r="B45" s="94" t="s">
        <v>11</v>
      </c>
      <c r="C45" s="98">
        <f t="shared" si="5"/>
        <v>0</v>
      </c>
      <c r="D45" s="98">
        <f t="shared" si="6"/>
        <v>4.2140000000000004</v>
      </c>
      <c r="E45" s="98">
        <f t="shared" si="7"/>
        <v>0</v>
      </c>
      <c r="F45" s="98">
        <f t="shared" si="8"/>
        <v>0</v>
      </c>
      <c r="G45" s="86">
        <v>0</v>
      </c>
      <c r="H45" s="89"/>
      <c r="I45" s="86">
        <v>0</v>
      </c>
      <c r="J45" s="92">
        <v>4.2140000000000004</v>
      </c>
      <c r="K45" s="105"/>
      <c r="L45" s="92">
        <v>0</v>
      </c>
    </row>
    <row r="46" spans="2:12" x14ac:dyDescent="0.3">
      <c r="B46" s="94" t="s">
        <v>12</v>
      </c>
      <c r="C46" s="98">
        <f t="shared" si="5"/>
        <v>0</v>
      </c>
      <c r="D46" s="98">
        <f t="shared" si="6"/>
        <v>0.54500000000000004</v>
      </c>
      <c r="E46" s="98">
        <f t="shared" si="7"/>
        <v>0</v>
      </c>
      <c r="F46" s="98">
        <f t="shared" si="8"/>
        <v>5.0000000000000001E-3</v>
      </c>
      <c r="G46" s="86">
        <v>0</v>
      </c>
      <c r="H46" s="89"/>
      <c r="I46" s="86">
        <v>0</v>
      </c>
      <c r="J46" s="92">
        <v>0.54500000000000004</v>
      </c>
      <c r="K46" s="105"/>
      <c r="L46" s="92">
        <v>5.0000000000000001E-3</v>
      </c>
    </row>
    <row r="47" spans="2:12" x14ac:dyDescent="0.3">
      <c r="B47" s="94" t="s">
        <v>13</v>
      </c>
      <c r="C47" s="98">
        <f t="shared" si="5"/>
        <v>0</v>
      </c>
      <c r="D47" s="98">
        <f t="shared" si="6"/>
        <v>18.574999999999999</v>
      </c>
      <c r="E47" s="98">
        <f t="shared" si="7"/>
        <v>0</v>
      </c>
      <c r="F47" s="98">
        <f t="shared" si="8"/>
        <v>3.681</v>
      </c>
      <c r="G47" s="86">
        <v>16.36</v>
      </c>
      <c r="H47" s="89"/>
      <c r="I47" s="86">
        <v>3.681</v>
      </c>
      <c r="J47" s="92">
        <v>2.2149999999999999</v>
      </c>
      <c r="K47" s="105"/>
      <c r="L47" s="92">
        <v>0</v>
      </c>
    </row>
    <row r="48" spans="2:12" x14ac:dyDescent="0.3">
      <c r="B48" s="94" t="s">
        <v>14</v>
      </c>
      <c r="C48" s="98">
        <f t="shared" si="5"/>
        <v>0</v>
      </c>
      <c r="D48" s="98">
        <f t="shared" si="6"/>
        <v>7.0175223417648604</v>
      </c>
      <c r="E48" s="98">
        <f t="shared" si="7"/>
        <v>0</v>
      </c>
      <c r="F48" s="98">
        <f t="shared" si="8"/>
        <v>0.1041155973815877</v>
      </c>
      <c r="G48" s="86">
        <v>0</v>
      </c>
      <c r="H48" s="90"/>
      <c r="I48" s="86">
        <v>0.10410141124</v>
      </c>
      <c r="J48" s="92">
        <v>7.0175223417648604</v>
      </c>
      <c r="K48" s="106"/>
      <c r="L48" s="92">
        <v>1.4186141587694251E-5</v>
      </c>
    </row>
    <row r="49" spans="2:12" x14ac:dyDescent="0.3">
      <c r="B49" s="95" t="s">
        <v>32</v>
      </c>
      <c r="C49" s="102">
        <f>SUM(C32:C48)</f>
        <v>0</v>
      </c>
      <c r="D49" s="102">
        <f t="shared" ref="D49:F49" si="9">SUM(D32:D48)</f>
        <v>710.76337944313923</v>
      </c>
      <c r="E49" s="102">
        <f t="shared" si="9"/>
        <v>396.38675305180254</v>
      </c>
      <c r="F49" s="102">
        <f t="shared" si="9"/>
        <v>108.10831129020511</v>
      </c>
      <c r="G49" s="87">
        <f>SUM(G32:G48)</f>
        <v>352.49120881204391</v>
      </c>
      <c r="H49" s="114">
        <f>SUM(H32:H48)</f>
        <v>333.06382956187554</v>
      </c>
      <c r="I49" s="87">
        <f>SUM(I32:I48)</f>
        <v>108.10329710406351</v>
      </c>
      <c r="J49" s="93">
        <f>SUM(J32:J48)</f>
        <v>358.27217063109526</v>
      </c>
      <c r="K49" s="93">
        <f t="shared" ref="K49" si="10">SUM(K32:K48)</f>
        <v>63.322923489927028</v>
      </c>
      <c r="L49" s="93">
        <f t="shared" ref="L49" si="11">SUM(L32:L48)</f>
        <v>5.0141861415876942E-3</v>
      </c>
    </row>
    <row r="53" spans="2:12" x14ac:dyDescent="0.3">
      <c r="E53" s="107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Unmodelled</vt:lpstr>
      <vt:lpstr>PDRC&amp;ThirdParty</vt:lpstr>
      <vt:lpstr>Cover!Print_Area</vt:lpstr>
      <vt:lpstr>'PDRC&amp;ThirdParty'!Print_Area</vt:lpstr>
      <vt:lpstr>Unmodelled!Print_Area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2019-01-23T18:01:27Z</dcterms:created>
  <dcterms:modified xsi:type="dcterms:W3CDTF">2019-01-24T15:00:56Z</dcterms:modified>
</cp:coreProperties>
</file>