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7360" windowHeight="13880"/>
  </bookViews>
  <sheets>
    <sheet name="F_Inputs" sheetId="7" r:id="rId1"/>
    <sheet name="Inputs" sheetId="6" r:id="rId2"/>
    <sheet name="Calcs" sheetId="5" r:id="rId3"/>
    <sheet name="Lists" sheetId="3" r:id="rId4"/>
    <sheet name="F_Outputs" sheetId="8" r:id="rId5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/>
</workbook>
</file>

<file path=xl/calcChain.xml><?xml version="1.0" encoding="utf-8"?>
<calcChain xmlns="http://schemas.openxmlformats.org/spreadsheetml/2006/main">
  <c r="L4" i="8" l="1"/>
  <c r="L6" i="8"/>
  <c r="L5" i="8"/>
  <c r="K6" i="8" l="1"/>
  <c r="J6" i="8"/>
  <c r="I6" i="8"/>
  <c r="H6" i="8"/>
  <c r="G6" i="8"/>
  <c r="F6" i="8"/>
  <c r="K5" i="8"/>
  <c r="J5" i="8"/>
  <c r="I5" i="8"/>
  <c r="H5" i="8"/>
  <c r="G5" i="8"/>
  <c r="F5" i="8"/>
  <c r="I73" i="6" l="1"/>
  <c r="I72" i="6"/>
  <c r="P68" i="6"/>
  <c r="O68" i="6"/>
  <c r="N68" i="6"/>
  <c r="M68" i="6"/>
  <c r="P67" i="6"/>
  <c r="O67" i="6"/>
  <c r="N67" i="6"/>
  <c r="M67" i="6"/>
  <c r="P66" i="6"/>
  <c r="O66" i="6"/>
  <c r="N66" i="6"/>
  <c r="M66" i="6"/>
  <c r="P65" i="6"/>
  <c r="O65" i="6"/>
  <c r="N65" i="6"/>
  <c r="M65" i="6"/>
  <c r="P64" i="6"/>
  <c r="O64" i="6"/>
  <c r="N64" i="6"/>
  <c r="M64" i="6"/>
  <c r="P63" i="6"/>
  <c r="O63" i="6"/>
  <c r="N63" i="6"/>
  <c r="M63" i="6"/>
  <c r="L64" i="6"/>
  <c r="L65" i="6"/>
  <c r="L66" i="6"/>
  <c r="L67" i="6"/>
  <c r="L68" i="6"/>
  <c r="L63" i="6"/>
  <c r="P49" i="6"/>
  <c r="O49" i="6"/>
  <c r="N49" i="6"/>
  <c r="M49" i="6"/>
  <c r="P48" i="6"/>
  <c r="O48" i="6"/>
  <c r="N48" i="6"/>
  <c r="M48" i="6"/>
  <c r="P47" i="6"/>
  <c r="O47" i="6"/>
  <c r="N47" i="6"/>
  <c r="M47" i="6"/>
  <c r="P46" i="6"/>
  <c r="O46" i="6"/>
  <c r="N46" i="6"/>
  <c r="M46" i="6"/>
  <c r="P45" i="6"/>
  <c r="O45" i="6"/>
  <c r="N45" i="6"/>
  <c r="M45" i="6"/>
  <c r="P44" i="6"/>
  <c r="O44" i="6"/>
  <c r="N44" i="6"/>
  <c r="M44" i="6"/>
  <c r="L45" i="6"/>
  <c r="L46" i="6"/>
  <c r="L47" i="6"/>
  <c r="L48" i="6"/>
  <c r="L49" i="6"/>
  <c r="L44" i="6"/>
  <c r="P41" i="6"/>
  <c r="O41" i="6"/>
  <c r="N41" i="6"/>
  <c r="M41" i="6"/>
  <c r="P40" i="6"/>
  <c r="O40" i="6"/>
  <c r="N40" i="6"/>
  <c r="M40" i="6"/>
  <c r="P39" i="6"/>
  <c r="O39" i="6"/>
  <c r="N39" i="6"/>
  <c r="M39" i="6"/>
  <c r="P38" i="6"/>
  <c r="O38" i="6"/>
  <c r="N38" i="6"/>
  <c r="M38" i="6"/>
  <c r="P37" i="6"/>
  <c r="O37" i="6"/>
  <c r="N37" i="6"/>
  <c r="M37" i="6"/>
  <c r="P36" i="6"/>
  <c r="O36" i="6"/>
  <c r="N36" i="6"/>
  <c r="M36" i="6"/>
  <c r="L37" i="6"/>
  <c r="L38" i="6"/>
  <c r="L39" i="6"/>
  <c r="L40" i="6"/>
  <c r="L41" i="6"/>
  <c r="L36" i="6"/>
  <c r="P33" i="6"/>
  <c r="O33" i="6"/>
  <c r="N33" i="6"/>
  <c r="M33" i="6"/>
  <c r="P32" i="6"/>
  <c r="O32" i="6"/>
  <c r="N32" i="6"/>
  <c r="M32" i="6"/>
  <c r="P31" i="6"/>
  <c r="O31" i="6"/>
  <c r="N31" i="6"/>
  <c r="M31" i="6"/>
  <c r="P30" i="6"/>
  <c r="O30" i="6"/>
  <c r="N30" i="6"/>
  <c r="M30" i="6"/>
  <c r="P29" i="6"/>
  <c r="O29" i="6"/>
  <c r="N29" i="6"/>
  <c r="M29" i="6"/>
  <c r="P28" i="6"/>
  <c r="O28" i="6"/>
  <c r="N28" i="6"/>
  <c r="M28" i="6"/>
  <c r="L29" i="6"/>
  <c r="L30" i="6"/>
  <c r="L31" i="6"/>
  <c r="L32" i="6"/>
  <c r="L33" i="6"/>
  <c r="L28" i="6"/>
  <c r="P25" i="6"/>
  <c r="O25" i="6"/>
  <c r="N25" i="6"/>
  <c r="M25" i="6"/>
  <c r="P24" i="6"/>
  <c r="O24" i="6"/>
  <c r="N24" i="6"/>
  <c r="M24" i="6"/>
  <c r="P23" i="6"/>
  <c r="O23" i="6"/>
  <c r="N23" i="6"/>
  <c r="M23" i="6"/>
  <c r="P22" i="6"/>
  <c r="O22" i="6"/>
  <c r="N22" i="6"/>
  <c r="M22" i="6"/>
  <c r="P21" i="6"/>
  <c r="O21" i="6"/>
  <c r="N21" i="6"/>
  <c r="M21" i="6"/>
  <c r="P20" i="6"/>
  <c r="O20" i="6"/>
  <c r="N20" i="6"/>
  <c r="M20" i="6"/>
  <c r="L21" i="6"/>
  <c r="L22" i="6"/>
  <c r="L23" i="6"/>
  <c r="L24" i="6"/>
  <c r="L25" i="6"/>
  <c r="L20" i="6"/>
  <c r="P17" i="6"/>
  <c r="O17" i="6"/>
  <c r="N17" i="6"/>
  <c r="M17" i="6"/>
  <c r="P16" i="6"/>
  <c r="O16" i="6"/>
  <c r="N16" i="6"/>
  <c r="M16" i="6"/>
  <c r="P15" i="6"/>
  <c r="O15" i="6"/>
  <c r="N15" i="6"/>
  <c r="M15" i="6"/>
  <c r="P14" i="6"/>
  <c r="O14" i="6"/>
  <c r="N14" i="6"/>
  <c r="M14" i="6"/>
  <c r="P13" i="6"/>
  <c r="O13" i="6"/>
  <c r="N13" i="6"/>
  <c r="M13" i="6"/>
  <c r="P12" i="6"/>
  <c r="O12" i="6"/>
  <c r="N12" i="6"/>
  <c r="M12" i="6"/>
  <c r="L13" i="6"/>
  <c r="L14" i="6"/>
  <c r="L15" i="6"/>
  <c r="L16" i="6"/>
  <c r="L17" i="6"/>
  <c r="L12" i="6"/>
  <c r="M52" i="6" l="1"/>
  <c r="N52" i="6"/>
  <c r="O52" i="6"/>
  <c r="P52" i="6"/>
  <c r="M53" i="6"/>
  <c r="N53" i="6"/>
  <c r="O53" i="6"/>
  <c r="P53" i="6"/>
  <c r="M54" i="6"/>
  <c r="N54" i="6"/>
  <c r="O54" i="6"/>
  <c r="P54" i="6"/>
  <c r="M55" i="6"/>
  <c r="N55" i="6"/>
  <c r="O55" i="6"/>
  <c r="P55" i="6"/>
  <c r="M56" i="6"/>
  <c r="N56" i="6"/>
  <c r="O56" i="6"/>
  <c r="P56" i="6"/>
  <c r="M57" i="6"/>
  <c r="N57" i="6"/>
  <c r="O57" i="6"/>
  <c r="P57" i="6"/>
  <c r="L53" i="6"/>
  <c r="L54" i="6"/>
  <c r="L55" i="6"/>
  <c r="L56" i="6"/>
  <c r="L57" i="6"/>
  <c r="L52" i="6"/>
  <c r="E49" i="6"/>
  <c r="E48" i="6"/>
  <c r="E47" i="6"/>
  <c r="E46" i="6"/>
  <c r="E45" i="6"/>
  <c r="E44" i="6"/>
  <c r="E41" i="6"/>
  <c r="E40" i="6"/>
  <c r="E39" i="6"/>
  <c r="E38" i="6"/>
  <c r="E37" i="6"/>
  <c r="E36" i="6"/>
  <c r="P25" i="5" l="1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16" i="5"/>
  <c r="O16" i="5"/>
  <c r="N16" i="5"/>
  <c r="M16" i="5"/>
  <c r="L16" i="5"/>
  <c r="P15" i="5"/>
  <c r="O15" i="5"/>
  <c r="N15" i="5"/>
  <c r="M15" i="5"/>
  <c r="L15" i="5"/>
  <c r="P14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29" i="5" l="1"/>
  <c r="N30" i="5"/>
  <c r="M31" i="5"/>
  <c r="P32" i="5"/>
  <c r="N34" i="5"/>
  <c r="O32" i="5"/>
  <c r="M34" i="5"/>
  <c r="M29" i="5"/>
  <c r="P29" i="5"/>
  <c r="O30" i="5"/>
  <c r="N31" i="5"/>
  <c r="M32" i="5"/>
  <c r="L33" i="5"/>
  <c r="P33" i="5"/>
  <c r="O34" i="5"/>
  <c r="N29" i="5"/>
  <c r="L31" i="5"/>
  <c r="L30" i="5"/>
  <c r="P30" i="5"/>
  <c r="O31" i="5"/>
  <c r="N32" i="5"/>
  <c r="M33" i="5"/>
  <c r="L34" i="5"/>
  <c r="P34" i="5"/>
  <c r="M30" i="5"/>
  <c r="P31" i="5"/>
  <c r="N33" i="5"/>
  <c r="L29" i="5"/>
  <c r="L32" i="5"/>
  <c r="O33" i="5"/>
  <c r="O17" i="5"/>
  <c r="M17" i="5"/>
  <c r="P17" i="5"/>
  <c r="N17" i="5"/>
  <c r="L17" i="5"/>
  <c r="P45" i="5" l="1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I3" i="6" l="1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P54" i="5" l="1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 l="1"/>
  <c r="P35" i="5"/>
  <c r="O35" i="5"/>
  <c r="M35" i="5"/>
  <c r="N35" i="5"/>
  <c r="W35" i="5" l="1"/>
  <c r="P37" i="5"/>
  <c r="M55" i="5"/>
  <c r="M46" i="5" l="1"/>
  <c r="P55" i="5"/>
  <c r="O55" i="5"/>
  <c r="L55" i="5"/>
  <c r="N55" i="5"/>
  <c r="N46" i="5"/>
  <c r="L46" i="5"/>
  <c r="P46" i="5"/>
  <c r="O46" i="5"/>
  <c r="M61" i="5"/>
  <c r="O63" i="5"/>
  <c r="L62" i="5"/>
  <c r="N60" i="5"/>
  <c r="M58" i="5"/>
  <c r="N62" i="5"/>
  <c r="P60" i="5"/>
  <c r="M59" i="5"/>
  <c r="N63" i="5"/>
  <c r="P61" i="5"/>
  <c r="M60" i="5"/>
  <c r="P58" i="5"/>
  <c r="N61" i="5"/>
  <c r="P62" i="5"/>
  <c r="L63" i="5"/>
  <c r="P59" i="5"/>
  <c r="O58" i="5"/>
  <c r="O59" i="5"/>
  <c r="M63" i="5"/>
  <c r="O61" i="5"/>
  <c r="L60" i="5"/>
  <c r="N58" i="5"/>
  <c r="O62" i="5"/>
  <c r="L61" i="5"/>
  <c r="N59" i="5"/>
  <c r="P63" i="5"/>
  <c r="M62" i="5"/>
  <c r="O60" i="5"/>
  <c r="L59" i="5"/>
  <c r="L58" i="5"/>
  <c r="N26" i="5"/>
  <c r="P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M73" i="5" l="1"/>
  <c r="O73" i="5"/>
  <c r="M74" i="5"/>
  <c r="L74" i="5"/>
  <c r="M71" i="5"/>
  <c r="P71" i="5"/>
  <c r="L73" i="5"/>
  <c r="L69" i="5"/>
  <c r="P74" i="5"/>
  <c r="N69" i="5"/>
  <c r="O70" i="5"/>
  <c r="P73" i="5"/>
  <c r="P72" i="5"/>
  <c r="N73" i="5"/>
  <c r="O74" i="5"/>
  <c r="L70" i="5"/>
  <c r="N70" i="5"/>
  <c r="L71" i="5"/>
  <c r="O69" i="5"/>
  <c r="N72" i="5"/>
  <c r="N74" i="5"/>
  <c r="M69" i="5"/>
  <c r="M72" i="5"/>
  <c r="O71" i="5"/>
  <c r="L72" i="5"/>
  <c r="O72" i="5"/>
  <c r="P70" i="5"/>
  <c r="M70" i="5"/>
  <c r="N71" i="5"/>
  <c r="W46" i="5"/>
  <c r="P69" i="5"/>
  <c r="P64" i="5"/>
  <c r="O64" i="5"/>
  <c r="N64" i="5"/>
  <c r="L64" i="5"/>
  <c r="M64" i="5"/>
  <c r="M75" i="5" l="1"/>
  <c r="M87" i="5" s="1"/>
  <c r="L75" i="5"/>
  <c r="L86" i="5" s="1"/>
  <c r="M86" i="5" s="1"/>
  <c r="O80" i="5"/>
  <c r="N75" i="5"/>
  <c r="L80" i="5"/>
  <c r="P75" i="5"/>
  <c r="N80" i="5"/>
  <c r="M80" i="5"/>
  <c r="O75" i="5"/>
  <c r="P80" i="5"/>
  <c r="P66" i="5"/>
  <c r="W80" i="5" l="1"/>
  <c r="W81" i="5" s="1"/>
  <c r="N86" i="5"/>
  <c r="N87" i="5"/>
  <c r="O89" i="5"/>
  <c r="P90" i="5"/>
  <c r="P77" i="5"/>
  <c r="N88" i="5"/>
  <c r="P94" i="5" l="1"/>
  <c r="J4" i="8" s="1"/>
  <c r="W82" i="5"/>
  <c r="O87" i="5"/>
  <c r="O88" i="5"/>
  <c r="P89" i="5"/>
  <c r="O86" i="5"/>
  <c r="P88" i="5" l="1"/>
  <c r="P86" i="5"/>
  <c r="P87" i="5"/>
  <c r="P92" i="5" l="1"/>
</calcChain>
</file>

<file path=xl/sharedStrings.xml><?xml version="1.0" encoding="utf-8"?>
<sst xmlns="http://schemas.openxmlformats.org/spreadsheetml/2006/main" count="539" uniqueCount="197">
  <si>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</si>
  <si>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</si>
  <si>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</si>
  <si>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</si>
  <si>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</si>
  <si>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</si>
  <si>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</si>
  <si>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</si>
  <si>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</si>
  <si>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</si>
  <si>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</si>
  <si>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</si>
  <si>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</si>
  <si>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2012-13</t>
  </si>
  <si>
    <t>2013-14</t>
  </si>
  <si>
    <t>Lists</t>
  </si>
  <si>
    <t>AMP.Years</t>
  </si>
  <si>
    <t>Calendar.Years</t>
  </si>
  <si>
    <t>Calendar year</t>
  </si>
  <si>
    <t>End</t>
  </si>
  <si>
    <t>Section</t>
  </si>
  <si>
    <t>Comments in green to explain any rationale that would be helpful</t>
  </si>
  <si>
    <t>Total</t>
  </si>
  <si>
    <t>Example list</t>
  </si>
  <si>
    <t>Actual Inputs</t>
  </si>
  <si>
    <t>Unmetered water and wastewater customer</t>
  </si>
  <si>
    <t>Actual customer numbers</t>
  </si>
  <si>
    <t>Retail Calculations</t>
  </si>
  <si>
    <t>Retail inputs</t>
  </si>
  <si>
    <t>Modification Factor</t>
  </si>
  <si>
    <t>Actual.Customer.Numbers</t>
  </si>
  <si>
    <t>Modification.Factor</t>
  </si>
  <si>
    <t>Actual.Revenue.Collected</t>
  </si>
  <si>
    <t>Customer.List</t>
  </si>
  <si>
    <t>Unmetered wastewater-only customer</t>
  </si>
  <si>
    <t>Unmetered water-only customer</t>
  </si>
  <si>
    <t>Metered water-only customer</t>
  </si>
  <si>
    <t>Metered wastewater-only customer</t>
  </si>
  <si>
    <t>Actual Revenue collected</t>
  </si>
  <si>
    <t>Reforecast customer numbers</t>
  </si>
  <si>
    <t>Reforecast.Customer.Numbers</t>
  </si>
  <si>
    <t>Net Adjustment</t>
  </si>
  <si>
    <t xml:space="preserve">Reconciliation between forecast revenue for customer numbers and adjusted allowed revenue based on actual customer numbers </t>
  </si>
  <si>
    <t>Additional comments column to explain calculation where appropriate</t>
  </si>
  <si>
    <t>Outturn price base</t>
  </si>
  <si>
    <t>Actual revenue collected</t>
  </si>
  <si>
    <t>Revenue expected from reforecast customer numbers</t>
  </si>
  <si>
    <t>Total Net Adjustment</t>
  </si>
  <si>
    <t>0dp</t>
  </si>
  <si>
    <t>£m</t>
  </si>
  <si>
    <t>Materiality Test</t>
  </si>
  <si>
    <t>Financing adjustment</t>
  </si>
  <si>
    <t>Total reward / (penalty) at the end of AMP6</t>
  </si>
  <si>
    <t>Boolean</t>
  </si>
  <si>
    <t>%</t>
  </si>
  <si>
    <t>Materiality threshold</t>
  </si>
  <si>
    <t>Materiality.Threshold</t>
  </si>
  <si>
    <t>Over (+) / Under (-) recovery</t>
  </si>
  <si>
    <t>% (under) / over recovered</t>
  </si>
  <si>
    <t>Total additional/(shortfall of) revenue expected from reforecast customers</t>
  </si>
  <si>
    <t>Is an adjustment required?</t>
  </si>
  <si>
    <t>2015-20</t>
  </si>
  <si>
    <t>1-5</t>
  </si>
  <si>
    <t>Year 1 adjustment</t>
  </si>
  <si>
    <t>Year 3 adjustment</t>
  </si>
  <si>
    <t>Year 4 adjustment</t>
  </si>
  <si>
    <t>Year 2 adjustment</t>
  </si>
  <si>
    <t>Year 5 adjustment</t>
  </si>
  <si>
    <t>Materiality Threshold for Financing Adjustment</t>
  </si>
  <si>
    <t>Discount.Rate</t>
  </si>
  <si>
    <t>Discount Rate</t>
  </si>
  <si>
    <t>£ 2dp</t>
  </si>
  <si>
    <t>Additional/(shortfall of) revenue expected from actual compared to reforecast customers</t>
  </si>
  <si>
    <t>Forecast customer numbers</t>
  </si>
  <si>
    <t>Forecast.Customer.Numbers</t>
  </si>
  <si>
    <t>Excess/(Shortfall) of actual over forecast customer numbers</t>
  </si>
  <si>
    <t>Excess/(Shortfall) of reforecast over forecast customer numbers</t>
  </si>
  <si>
    <t>Excess / (shortfall) of reforecast revenue vs actual revenue collected</t>
  </si>
  <si>
    <t>Total excess / (shortfall) of reforecast revenue vs actual revenue collected</t>
  </si>
  <si>
    <t>Revenue sacrifice</t>
  </si>
  <si>
    <t>Revenue.Sacrifice</t>
  </si>
  <si>
    <t>Actual.Revenue.Collected.Net</t>
  </si>
  <si>
    <t>Actual Revenue collected (Net)</t>
  </si>
  <si>
    <t>Acronym</t>
  </si>
  <si>
    <t>Reference</t>
  </si>
  <si>
    <t>Item description</t>
  </si>
  <si>
    <t>Unit</t>
  </si>
  <si>
    <t>Model</t>
  </si>
  <si>
    <t>Price Review 2019</t>
  </si>
  <si>
    <t>Latest</t>
  </si>
  <si>
    <t>R9001</t>
  </si>
  <si>
    <t>R9002</t>
  </si>
  <si>
    <t>R9003</t>
  </si>
  <si>
    <t>R9004</t>
  </si>
  <si>
    <t>R9005</t>
  </si>
  <si>
    <t>R9006</t>
  </si>
  <si>
    <t>R9007</t>
  </si>
  <si>
    <t>R9008</t>
  </si>
  <si>
    <t>R9009</t>
  </si>
  <si>
    <t>R9010</t>
  </si>
  <si>
    <t>R9011</t>
  </si>
  <si>
    <t>R9012</t>
  </si>
  <si>
    <t>R9013</t>
  </si>
  <si>
    <t>R9014</t>
  </si>
  <si>
    <t>R9015</t>
  </si>
  <si>
    <t>R9016</t>
  </si>
  <si>
    <t>R9017</t>
  </si>
  <si>
    <t>R9018</t>
  </si>
  <si>
    <t>R3017RR</t>
  </si>
  <si>
    <t>R3019RR</t>
  </si>
  <si>
    <t>R3021RR</t>
  </si>
  <si>
    <t>R3018RR</t>
  </si>
  <si>
    <t>R3020RR</t>
  </si>
  <si>
    <t>R3022RR</t>
  </si>
  <si>
    <t>R9025</t>
  </si>
  <si>
    <t>R9026</t>
  </si>
  <si>
    <t>R9027</t>
  </si>
  <si>
    <t>R9028</t>
  </si>
  <si>
    <t>R9029</t>
  </si>
  <si>
    <t>R9030</t>
  </si>
  <si>
    <t>R9031</t>
  </si>
  <si>
    <t>R9032</t>
  </si>
  <si>
    <t>R9033</t>
  </si>
  <si>
    <t>R9034</t>
  </si>
  <si>
    <t>R9035</t>
  </si>
  <si>
    <t>R9036</t>
  </si>
  <si>
    <t>C00739_A001</t>
  </si>
  <si>
    <t>C00740_A001</t>
  </si>
  <si>
    <t>C00741_A001</t>
  </si>
  <si>
    <t>C00736_A001</t>
  </si>
  <si>
    <t>C00737_A001</t>
  </si>
  <si>
    <t>C00738_A001</t>
  </si>
  <si>
    <t>R9043</t>
  </si>
  <si>
    <t>R9044</t>
  </si>
  <si>
    <t>R9045</t>
  </si>
  <si>
    <t>R9046</t>
  </si>
  <si>
    <t>Total reward / (penalty) at the end of AMP6 - Residential retail revenue adjustment at the end of AMP6</t>
  </si>
  <si>
    <t>Forecast customer numbers - Unmetered water-only customer</t>
  </si>
  <si>
    <t>nr</t>
  </si>
  <si>
    <t>Forecast customer numbers - Unmetered wastewater-only customer</t>
  </si>
  <si>
    <t>Forecast customer numbers - Unmetered water and wastewater customer</t>
  </si>
  <si>
    <t>Forecast customer numbers - Metered water-only customer</t>
  </si>
  <si>
    <t>Forecast customer numbers - Metered wastewater-only customer</t>
  </si>
  <si>
    <t>Forecast customer numbers - Meterered water and wastewater customer</t>
  </si>
  <si>
    <t>Reforecast customer numbers - Unmetered water-only customer</t>
  </si>
  <si>
    <t>Reforecast customer numbers - Unmetered wastewater-only customer</t>
  </si>
  <si>
    <t>Reforecast customer numbers - Unmetered water and wastewater customer</t>
  </si>
  <si>
    <t>Reforecast customer numbers - Metered water-only customer</t>
  </si>
  <si>
    <t>Reforecast customer numbers - Metered wastewater-only customer</t>
  </si>
  <si>
    <t>Reforecast customer numbers - Meterered water and wastewater customer</t>
  </si>
  <si>
    <t>Actual customer numbers - Unmetered water-only customer</t>
  </si>
  <si>
    <t>Actual customer numbers - Unmetered wastewater-only customer</t>
  </si>
  <si>
    <t>Actual customer numbers - Unmetered water and wastewater customer</t>
  </si>
  <si>
    <t>Actual customer numbers - Metered water-only customer</t>
  </si>
  <si>
    <t>Actual customer numbers - Metered wastewater-only customer</t>
  </si>
  <si>
    <t>Actual customer numbers - Meterered water and wastewater customer</t>
  </si>
  <si>
    <t>Unmeasured water only customer - Retail revenue £m</t>
  </si>
  <si>
    <t>Unmeasured wastewater only customer - Retail revenue £m</t>
  </si>
  <si>
    <t>Unmeasured water and wastewater customer - Retail revenue £m</t>
  </si>
  <si>
    <t>Measured water only customer - Retail revenue £m</t>
  </si>
  <si>
    <t>Measured wastewater only customer - Retail revenue £m</t>
  </si>
  <si>
    <t>Measured water and wastewater customer - Retail revenue £m</t>
  </si>
  <si>
    <t>Revenue sacrifice - Unmetered water-only customer</t>
  </si>
  <si>
    <t>Revenue sacrifice - Unmetered wastewater-only customer</t>
  </si>
  <si>
    <t>Revenue sacrifice - Unmetered water and wastewater customer</t>
  </si>
  <si>
    <t>Revenue sacrifice - Metered water-only customer</t>
  </si>
  <si>
    <t>Revenue sacrifice - Metered wastewater-only customer</t>
  </si>
  <si>
    <t>Revenue sacrifice - Meterered water and wastewater customer</t>
  </si>
  <si>
    <t>Actual revenue collected (net) - Unmetered water-only customer</t>
  </si>
  <si>
    <t>Actual revenue collected (net) - Unmetered wastewater-only customer</t>
  </si>
  <si>
    <t>Actual revenue collected (net) - Unmetered water and wastewater customer</t>
  </si>
  <si>
    <t>Actual revenue collected (net) - Metered water-only customer</t>
  </si>
  <si>
    <t>Actual revenue collected (net) - Metered wastewater-only customer</t>
  </si>
  <si>
    <t>Actual revenue collected (net) - Meterered water and wastewater customer</t>
  </si>
  <si>
    <t>Allowed retail service revenue per unmeasured water customer</t>
  </si>
  <si>
    <t>£</t>
  </si>
  <si>
    <t>Allowed retail service revenue per unmeasured sewerage customer</t>
  </si>
  <si>
    <t>Allowed retail service revenue per unmeasured dual service customer</t>
  </si>
  <si>
    <t>Allowed retail service revenue per measured water customer</t>
  </si>
  <si>
    <t>Allowed retail service revenue per measured sewerage customer</t>
  </si>
  <si>
    <t>Allowed retail service revenue per measured dual service customer</t>
  </si>
  <si>
    <t>Materiality threshold for financing adjustment - Materiality threshold</t>
  </si>
  <si>
    <t>Materiality threshold for financing adjustment - Discount Rate</t>
  </si>
  <si>
    <t>Total reward / (penalty) at the end of AMP6 - Residential retail revenue adjustment at 2017-18 FYA CPIH deflated price base</t>
  </si>
  <si>
    <t>C_R9045_PR19PD008</t>
  </si>
  <si>
    <t>Text</t>
  </si>
  <si>
    <t>PR19QA_D0008_OUT_1</t>
  </si>
  <si>
    <t>PR19QA_D0008_OUT_2</t>
  </si>
  <si>
    <t>Date &amp; Time for Model PR19D008 Residential retail</t>
  </si>
  <si>
    <t>Name &amp; Path of Model PR19D008 Residential reatil</t>
  </si>
  <si>
    <t>PR19 RUN 1: early view of past delivery</t>
  </si>
  <si>
    <t>BRL</t>
  </si>
  <si>
    <t>PR19PD008_OUT</t>
  </si>
  <si>
    <t>PR19 application</t>
  </si>
  <si>
    <t>PR19PD008_IN</t>
  </si>
  <si>
    <t>Metered water and wastewater customer</t>
  </si>
  <si>
    <t>Total Net Adjustment incl. financing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</si>
</sst>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#,##0.000"/>
    <numFmt numFmtId="169" formatCode="#,##0.0000_);\(#,##0.0000\);\-_)"/>
    <numFmt numFmtId="170" formatCode="#,##0_);\(#,##0\);&quot;-  &quot;;&quot; &quot;@&quot; &quot;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0.00%_);\-0.00%_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##0_);\(###0\);&quot;-  &quot;;&quot; &quot;@&quot; &quot;"/>
    <numFmt numFmtId="179" formatCode="&quot;£&quot;#,##0.00"/>
    <numFmt numFmtId="180" formatCode="#,##0.0_ ;[Red]\-#,##0.0\ "/>
    <numFmt numFmtId="181" formatCode="#,##0_ ;[Red]\-#,##0\ "/>
    <numFmt numFmtId="182" formatCode="0.000"/>
  </numFmts>
  <fonts count="110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0892">
    <xf numFmtId="0" fontId="0" fillId="0" borderId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3" borderId="0" applyNumberFormat="0" applyBorder="0" applyAlignment="0" applyProtection="0"/>
    <xf numFmtId="0" fontId="38" fillId="4" borderId="0" applyNumberFormat="0" applyBorder="0" applyAlignment="0" applyProtection="0"/>
    <xf numFmtId="0" fontId="36" fillId="5" borderId="4" applyNumberFormat="0" applyAlignment="0" applyProtection="0"/>
    <xf numFmtId="0" fontId="41" fillId="6" borderId="5" applyNumberFormat="0" applyAlignment="0" applyProtection="0"/>
    <xf numFmtId="0" fontId="27" fillId="6" borderId="4" applyNumberFormat="0" applyAlignment="0" applyProtection="0"/>
    <xf numFmtId="0" fontId="37" fillId="0" borderId="6" applyNumberFormat="0" applyFill="0" applyAlignment="0" applyProtection="0"/>
    <xf numFmtId="0" fontId="28" fillId="7" borderId="7" applyNumberFormat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0" applyNumberFormat="0" applyBorder="0" applyAlignment="0" applyProtection="0"/>
    <xf numFmtId="164" fontId="13" fillId="0" borderId="10">
      <alignment horizontal="center"/>
    </xf>
    <xf numFmtId="0" fontId="14" fillId="0" borderId="11" applyNumberFormat="0" applyAlignment="0" applyProtection="0"/>
    <xf numFmtId="0" fontId="15" fillId="0" borderId="0" applyNumberFormat="0" applyAlignment="0" applyProtection="0"/>
    <xf numFmtId="0" fontId="16" fillId="0" borderId="12" applyNumberFormat="0" applyFill="0" applyAlignment="0">
      <alignment vertical="top"/>
    </xf>
    <xf numFmtId="0" fontId="17" fillId="0" borderId="13" applyNumberFormat="0" applyFill="0" applyAlignment="0"/>
    <xf numFmtId="0" fontId="18" fillId="0" borderId="0" applyNumberFormat="0" applyFill="0" applyAlignment="0"/>
    <xf numFmtId="0" fontId="19" fillId="33" borderId="14" applyNumberFormat="0" applyFont="0" applyAlignment="0" applyProtection="0"/>
    <xf numFmtId="0" fontId="19" fillId="34" borderId="14" applyNumberFormat="0" applyFont="0" applyAlignment="0" applyProtection="0"/>
    <xf numFmtId="0" fontId="19" fillId="35" borderId="15" applyNumberFormat="0" applyFont="0" applyAlignment="0" applyProtection="0"/>
    <xf numFmtId="0" fontId="20" fillId="0" borderId="0" applyNumberFormat="0" applyFill="0" applyBorder="0" applyAlignment="0" applyProtection="0"/>
    <xf numFmtId="0" fontId="10" fillId="36" borderId="14" applyNumberFormat="0" applyFont="0" applyAlignment="0" applyProtection="0"/>
    <xf numFmtId="0" fontId="10" fillId="37" borderId="15" applyNumberFormat="0" applyFont="0" applyAlignment="0" applyProtection="0"/>
    <xf numFmtId="0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9" fontId="23" fillId="0" borderId="0" applyFont="0" applyFill="0" applyBorder="0" applyAlignment="0" applyProtection="0">
      <alignment horizontal="left"/>
    </xf>
    <xf numFmtId="0" fontId="19" fillId="0" borderId="0" applyAlignment="0" applyProtection="0"/>
    <xf numFmtId="0" fontId="24" fillId="0" borderId="0" applyFill="0" applyBorder="0" applyAlignment="0" applyProtection="0"/>
    <xf numFmtId="49" fontId="24" fillId="0" borderId="0" applyNumberFormat="0" applyAlignment="0" applyProtection="0">
      <alignment horizontal="left"/>
    </xf>
    <xf numFmtId="49" fontId="25" fillId="0" borderId="16" applyNumberFormat="0" applyAlignment="0" applyProtection="0">
      <alignment horizontal="left" wrapText="1"/>
    </xf>
    <xf numFmtId="49" fontId="25" fillId="0" borderId="0" applyNumberFormat="0" applyAlignment="0" applyProtection="0">
      <alignment horizontal="left" wrapText="1"/>
    </xf>
    <xf numFmtId="49" fontId="26" fillId="0" borderId="0" applyAlignment="0" applyProtection="0">
      <alignment horizontal="left"/>
    </xf>
    <xf numFmtId="0" fontId="28" fillId="38" borderId="0" applyNumberFormat="0" applyAlignment="0" applyProtection="0"/>
    <xf numFmtId="0" fontId="30" fillId="0" borderId="10" applyNumberFormat="0" applyAlignment="0" applyProtection="0"/>
    <xf numFmtId="0" fontId="35" fillId="39" borderId="0" applyNumberFormat="0" applyFont="0" applyAlignment="0" applyProtection="0"/>
    <xf numFmtId="0" fontId="39" fillId="40" borderId="0" applyNumberFormat="0" applyAlignment="0" applyProtection="0"/>
    <xf numFmtId="0" fontId="40" fillId="0" borderId="0"/>
    <xf numFmtId="0" fontId="19" fillId="0" borderId="0"/>
    <xf numFmtId="0" fontId="40" fillId="0" borderId="0"/>
    <xf numFmtId="0" fontId="40" fillId="8" borderId="8" applyNumberFormat="0" applyFont="0" applyAlignment="0" applyProtection="0"/>
    <xf numFmtId="0" fontId="21" fillId="0" borderId="0"/>
    <xf numFmtId="0" fontId="28" fillId="41" borderId="10" applyNumberFormat="0" applyAlignment="0" applyProtection="0"/>
    <xf numFmtId="0" fontId="19" fillId="42" borderId="14" applyNumberFormat="0" applyFont="0" applyAlignment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55" fillId="0" borderId="0"/>
    <xf numFmtId="0" fontId="8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8" fillId="41" borderId="20" applyNumberFormat="0" applyAlignment="0" applyProtection="0"/>
    <xf numFmtId="0" fontId="21" fillId="0" borderId="0">
      <alignment vertical="top"/>
    </xf>
    <xf numFmtId="0" fontId="21" fillId="0" borderId="0" applyNumberFormat="0" applyFont="0" applyFill="0" applyBorder="0" applyAlignment="0" applyProtection="0"/>
    <xf numFmtId="37" fontId="48" fillId="50" borderId="25">
      <alignment horizontal="left"/>
    </xf>
    <xf numFmtId="37" fontId="45" fillId="50" borderId="26"/>
    <xf numFmtId="0" fontId="21" fillId="50" borderId="27" applyNumberFormat="0" applyBorder="0"/>
    <xf numFmtId="0" fontId="21" fillId="0" borderId="0" applyFont="0" applyFill="0" applyBorder="0" applyAlignment="0" applyProtection="0"/>
    <xf numFmtId="0" fontId="48" fillId="51" borderId="0"/>
    <xf numFmtId="0" fontId="21" fillId="52" borderId="20"/>
    <xf numFmtId="0" fontId="21" fillId="52" borderId="20"/>
    <xf numFmtId="0" fontId="48" fillId="52" borderId="0"/>
    <xf numFmtId="0" fontId="21" fillId="53" borderId="0"/>
    <xf numFmtId="0" fontId="21" fillId="53" borderId="0"/>
    <xf numFmtId="0" fontId="21" fillId="53" borderId="0"/>
    <xf numFmtId="0" fontId="60" fillId="50" borderId="28"/>
    <xf numFmtId="37" fontId="21" fillId="50" borderId="0">
      <alignment horizontal="right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55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3" fillId="0" borderId="0"/>
    <xf numFmtId="0" fontId="21" fillId="0" borderId="0">
      <alignment vertical="top"/>
    </xf>
    <xf numFmtId="0" fontId="10" fillId="0" borderId="0"/>
    <xf numFmtId="9" fontId="21" fillId="0" borderId="0" applyFont="0" applyFill="0" applyBorder="0" applyAlignment="0" applyProtection="0"/>
    <xf numFmtId="37" fontId="63" fillId="54" borderId="29"/>
    <xf numFmtId="0" fontId="64" fillId="0" borderId="30">
      <alignment horizontal="right"/>
    </xf>
    <xf numFmtId="0" fontId="65" fillId="0" borderId="0"/>
    <xf numFmtId="0" fontId="2" fillId="0" borderId="0"/>
    <xf numFmtId="0" fontId="2" fillId="0" borderId="0"/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5" fontId="4" fillId="0" borderId="0" applyFont="0" applyFill="0" applyBorder="0" applyProtection="0">
      <alignment vertical="top"/>
    </xf>
    <xf numFmtId="0" fontId="46" fillId="38" borderId="0" applyNumberFormat="0" applyBorder="0" applyAlignment="0" applyProtection="0"/>
    <xf numFmtId="175" fontId="4" fillId="0" borderId="0" applyFont="0" applyFill="0" applyBorder="0" applyProtection="0">
      <alignment vertical="top"/>
    </xf>
    <xf numFmtId="0" fontId="68" fillId="44" borderId="0" applyNumberFormat="0" applyBorder="0" applyAlignment="0" applyProtection="0"/>
    <xf numFmtId="0" fontId="68" fillId="58" borderId="0" applyNumberFormat="0" applyBorder="0" applyAlignment="0" applyProtection="0"/>
    <xf numFmtId="0" fontId="68" fillId="59" borderId="0" applyNumberFormat="0" applyBorder="0" applyAlignment="0" applyProtection="0"/>
    <xf numFmtId="0" fontId="68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68" fillId="63" borderId="0" applyNumberFormat="0" applyBorder="0" applyAlignment="0" applyProtection="0"/>
    <xf numFmtId="0" fontId="68" fillId="64" borderId="0" applyNumberFormat="0" applyBorder="0" applyAlignment="0" applyProtection="0"/>
    <xf numFmtId="0" fontId="68" fillId="65" borderId="0" applyNumberFormat="0" applyBorder="0" applyAlignment="0" applyProtection="0"/>
    <xf numFmtId="171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2" fontId="73" fillId="0" borderId="0" applyNumberFormat="0" applyProtection="0">
      <alignment vertical="top"/>
    </xf>
    <xf numFmtId="172" fontId="74" fillId="0" borderId="0" applyNumberFormat="0" applyProtection="0">
      <alignment vertical="top"/>
    </xf>
    <xf numFmtId="172" fontId="21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7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>
      <alignment vertical="top"/>
      <protection locked="0"/>
    </xf>
    <xf numFmtId="176" fontId="21" fillId="0" borderId="0" applyFont="0" applyFill="0" applyBorder="0" applyProtection="0">
      <alignment vertical="top"/>
    </xf>
    <xf numFmtId="177" fontId="21" fillId="0" borderId="0" applyFont="0" applyFill="0" applyBorder="0" applyProtection="0">
      <alignment vertical="top"/>
    </xf>
    <xf numFmtId="174" fontId="21" fillId="0" borderId="0" applyFont="0" applyFill="0" applyBorder="0" applyProtection="0">
      <alignment vertical="top"/>
    </xf>
    <xf numFmtId="0" fontId="69" fillId="0" borderId="0"/>
    <xf numFmtId="0" fontId="70" fillId="0" borderId="0"/>
    <xf numFmtId="0" fontId="71" fillId="0" borderId="0"/>
    <xf numFmtId="173" fontId="48" fillId="0" borderId="0" applyNumberFormat="0" applyFill="0" applyBorder="0" applyProtection="0">
      <alignment vertical="top"/>
    </xf>
    <xf numFmtId="0" fontId="72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horizontal="right" vertical="top"/>
    </xf>
    <xf numFmtId="0" fontId="21" fillId="0" borderId="0"/>
    <xf numFmtId="0" fontId="78" fillId="68" borderId="0" applyNumberFormat="0" applyBorder="0" applyAlignment="0" applyProtection="0"/>
    <xf numFmtId="0" fontId="78" fillId="34" borderId="0" applyNumberFormat="0" applyBorder="0" applyAlignment="0" applyProtection="0"/>
    <xf numFmtId="0" fontId="78" fillId="69" borderId="0" applyNumberFormat="0" applyBorder="0" applyAlignment="0" applyProtection="0"/>
    <xf numFmtId="0" fontId="78" fillId="68" borderId="0" applyNumberFormat="0" applyBorder="0" applyAlignment="0" applyProtection="0"/>
    <xf numFmtId="0" fontId="78" fillId="70" borderId="0" applyNumberFormat="0" applyBorder="0" applyAlignment="0" applyProtection="0"/>
    <xf numFmtId="0" fontId="78" fillId="34" borderId="0" applyNumberFormat="0" applyBorder="0" applyAlignment="0" applyProtection="0"/>
    <xf numFmtId="0" fontId="78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33" borderId="0" applyNumberFormat="0" applyBorder="0" applyAlignment="0" applyProtection="0"/>
    <xf numFmtId="0" fontId="78" fillId="71" borderId="0" applyNumberFormat="0" applyBorder="0" applyAlignment="0" applyProtection="0"/>
    <xf numFmtId="0" fontId="78" fillId="73" borderId="0" applyNumberFormat="0" applyBorder="0" applyAlignment="0" applyProtection="0"/>
    <xf numFmtId="0" fontId="78" fillId="34" borderId="0" applyNumberFormat="0" applyBorder="0" applyAlignment="0" applyProtection="0"/>
    <xf numFmtId="0" fontId="79" fillId="74" borderId="0" applyNumberFormat="0" applyBorder="0" applyAlignment="0" applyProtection="0"/>
    <xf numFmtId="0" fontId="79" fillId="72" borderId="0" applyNumberFormat="0" applyBorder="0" applyAlignment="0" applyProtection="0"/>
    <xf numFmtId="0" fontId="79" fillId="33" borderId="0" applyNumberFormat="0" applyBorder="0" applyAlignment="0" applyProtection="0"/>
    <xf numFmtId="0" fontId="79" fillId="71" borderId="0" applyNumberFormat="0" applyBorder="0" applyAlignment="0" applyProtection="0"/>
    <xf numFmtId="0" fontId="79" fillId="74" borderId="0" applyNumberFormat="0" applyBorder="0" applyAlignment="0" applyProtection="0"/>
    <xf numFmtId="0" fontId="79" fillId="34" borderId="0" applyNumberFormat="0" applyBorder="0" applyAlignment="0" applyProtection="0"/>
    <xf numFmtId="0" fontId="79" fillId="74" borderId="0" applyNumberFormat="0" applyBorder="0" applyAlignment="0" applyProtection="0"/>
    <xf numFmtId="0" fontId="79" fillId="75" borderId="0" applyNumberFormat="0" applyBorder="0" applyAlignment="0" applyProtection="0"/>
    <xf numFmtId="0" fontId="79" fillId="76" borderId="0" applyNumberFormat="0" applyBorder="0" applyAlignment="0" applyProtection="0"/>
    <xf numFmtId="0" fontId="79" fillId="77" borderId="0" applyNumberFormat="0" applyBorder="0" applyAlignment="0" applyProtection="0"/>
    <xf numFmtId="0" fontId="79" fillId="74" borderId="0" applyNumberFormat="0" applyBorder="0" applyAlignment="0" applyProtection="0"/>
    <xf numFmtId="0" fontId="79" fillId="78" borderId="0" applyNumberFormat="0" applyBorder="0" applyAlignment="0" applyProtection="0"/>
    <xf numFmtId="0" fontId="80" fillId="79" borderId="0" applyNumberFormat="0" applyBorder="0" applyAlignment="0" applyProtection="0"/>
    <xf numFmtId="0" fontId="81" fillId="68" borderId="31" applyNumberFormat="0" applyAlignment="0" applyProtection="0"/>
    <xf numFmtId="0" fontId="82" fillId="80" borderId="32" applyNumberFormat="0" applyAlignment="0" applyProtection="0"/>
    <xf numFmtId="0" fontId="83" fillId="0" borderId="0" applyNumberFormat="0" applyFill="0" applyBorder="0" applyAlignment="0" applyProtection="0"/>
    <xf numFmtId="0" fontId="84" fillId="81" borderId="0" applyNumberFormat="0" applyBorder="0" applyAlignment="0" applyProtection="0"/>
    <xf numFmtId="0" fontId="85" fillId="0" borderId="33" applyNumberFormat="0" applyFill="0" applyAlignment="0" applyProtection="0"/>
    <xf numFmtId="0" fontId="86" fillId="0" borderId="34" applyNumberFormat="0" applyFill="0" applyAlignment="0" applyProtection="0"/>
    <xf numFmtId="0" fontId="87" fillId="0" borderId="35" applyNumberFormat="0" applyFill="0" applyAlignment="0" applyProtection="0"/>
    <xf numFmtId="0" fontId="87" fillId="0" borderId="0" applyNumberFormat="0" applyFill="0" applyBorder="0" applyAlignment="0" applyProtection="0"/>
    <xf numFmtId="0" fontId="88" fillId="34" borderId="31" applyNumberFormat="0" applyAlignment="0" applyProtection="0"/>
    <xf numFmtId="0" fontId="89" fillId="0" borderId="36" applyNumberFormat="0" applyFill="0" applyAlignment="0" applyProtection="0"/>
    <xf numFmtId="0" fontId="90" fillId="33" borderId="0" applyNumberFormat="0" applyBorder="0" applyAlignment="0" applyProtection="0"/>
    <xf numFmtId="0" fontId="21" fillId="69" borderId="37" applyNumberFormat="0" applyFont="0" applyAlignment="0" applyProtection="0"/>
    <xf numFmtId="0" fontId="91" fillId="68" borderId="38" applyNumberFormat="0" applyAlignment="0" applyProtection="0"/>
    <xf numFmtId="9" fontId="21" fillId="0" borderId="0" applyFont="0" applyFill="0" applyBorder="0" applyAlignment="0" applyProtection="0"/>
    <xf numFmtId="0" fontId="95" fillId="0" borderId="0">
      <alignment vertical="top"/>
    </xf>
    <xf numFmtId="0" fontId="92" fillId="0" borderId="0" applyNumberFormat="0" applyFill="0" applyBorder="0" applyAlignment="0" applyProtection="0"/>
    <xf numFmtId="0" fontId="93" fillId="0" borderId="39" applyNumberFormat="0" applyFill="0" applyAlignment="0" applyProtection="0"/>
    <xf numFmtId="0" fontId="94" fillId="0" borderId="0" applyNumberForma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>
      <alignment vertical="top"/>
    </xf>
    <xf numFmtId="43" fontId="21" fillId="0" borderId="0" applyFont="0" applyFill="0" applyBorder="0" applyAlignment="0" applyProtection="0"/>
    <xf numFmtId="0" fontId="21" fillId="0" borderId="0">
      <alignment vertical="top"/>
    </xf>
    <xf numFmtId="43" fontId="21" fillId="0" borderId="0" applyFont="0" applyFill="0" applyBorder="0" applyAlignment="0" applyProtection="0"/>
    <xf numFmtId="0" fontId="21" fillId="53" borderId="0">
      <alignment vertical="top"/>
    </xf>
    <xf numFmtId="178" fontId="4" fillId="0" borderId="0" applyFont="0" applyFill="0" applyBorder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9" fontId="100" fillId="0" borderId="0" applyFont="0" applyFill="0" applyBorder="0" applyAlignment="0" applyProtection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0" fillId="0" borderId="0"/>
    <xf numFmtId="43" fontId="100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101" fillId="0" borderId="0"/>
    <xf numFmtId="0" fontId="21" fillId="0" borderId="0">
      <alignment vertical="top"/>
    </xf>
    <xf numFmtId="0" fontId="2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2" fillId="0" borderId="0"/>
    <xf numFmtId="0" fontId="66" fillId="0" borderId="0" applyNumberFormat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97" fillId="82" borderId="0" applyNumberFormat="0">
      <alignment horizontal="left"/>
    </xf>
    <xf numFmtId="0" fontId="98" fillId="83" borderId="0" applyNumberFormat="0"/>
    <xf numFmtId="0" fontId="99" fillId="88" borderId="0" applyBorder="0"/>
    <xf numFmtId="180" fontId="4" fillId="89" borderId="0">
      <alignment horizontal="right" vertical="center"/>
    </xf>
    <xf numFmtId="0" fontId="4" fillId="85" borderId="40">
      <alignment horizontal="right" vertical="center" wrapText="1"/>
    </xf>
    <xf numFmtId="0" fontId="4" fillId="86" borderId="40">
      <alignment horizontal="right" vertical="center" wrapText="1"/>
    </xf>
    <xf numFmtId="0" fontId="98" fillId="83" borderId="40">
      <alignment horizontal="center" vertical="center" wrapText="1"/>
    </xf>
    <xf numFmtId="0" fontId="96" fillId="84" borderId="41">
      <alignment horizontal="left" vertical="center" wrapText="1"/>
    </xf>
    <xf numFmtId="180" fontId="68" fillId="90" borderId="0">
      <alignment horizontal="right" vertical="center"/>
    </xf>
    <xf numFmtId="0" fontId="97" fillId="82" borderId="40">
      <alignment horizontal="left" vertical="center" wrapText="1" readingOrder="1"/>
    </xf>
    <xf numFmtId="0" fontId="4" fillId="84" borderId="40">
      <alignment horizontal="right" vertical="center" wrapText="1"/>
    </xf>
    <xf numFmtId="0" fontId="68" fillId="88" borderId="40">
      <alignment horizontal="right" vertical="center" wrapText="1"/>
    </xf>
    <xf numFmtId="0" fontId="4" fillId="0" borderId="40">
      <alignment horizontal="left" vertical="center" wrapText="1"/>
    </xf>
    <xf numFmtId="181" fontId="68" fillId="91" borderId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7" fillId="92" borderId="0"/>
    <xf numFmtId="0" fontId="67" fillId="0" borderId="0" applyNumberFormat="0" applyFill="0" applyBorder="0" applyAlignment="0" applyProtection="0"/>
    <xf numFmtId="0" fontId="21" fillId="0" borderId="0"/>
    <xf numFmtId="0" fontId="78" fillId="0" borderId="0"/>
    <xf numFmtId="0" fontId="78" fillId="0" borderId="0"/>
    <xf numFmtId="0" fontId="65" fillId="0" borderId="0"/>
    <xf numFmtId="0" fontId="2" fillId="0" borderId="0"/>
    <xf numFmtId="0" fontId="100" fillId="0" borderId="0"/>
    <xf numFmtId="0" fontId="2" fillId="0" borderId="0"/>
    <xf numFmtId="0" fontId="100" fillId="0" borderId="0"/>
    <xf numFmtId="40" fontId="103" fillId="87" borderId="0">
      <alignment horizontal="right"/>
    </xf>
    <xf numFmtId="0" fontId="104" fillId="87" borderId="0">
      <alignment horizontal="right"/>
    </xf>
    <xf numFmtId="0" fontId="105" fillId="87" borderId="42"/>
    <xf numFmtId="0" fontId="105" fillId="0" borderId="0" applyBorder="0">
      <alignment horizontal="centerContinuous"/>
    </xf>
    <xf numFmtId="0" fontId="106" fillId="0" borderId="0" applyBorder="0">
      <alignment horizontal="centerContinuous"/>
    </xf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9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109" fillId="0" borderId="0" applyFont="0" applyFill="0" applyBorder="0" applyProtection="0">
      <alignment vertical="top"/>
    </xf>
    <xf numFmtId="172" fontId="21" fillId="0" borderId="0" applyFont="0" applyFill="0" applyBorder="0" applyProtection="0">
      <alignment vertical="top"/>
    </xf>
    <xf numFmtId="172" fontId="48" fillId="0" borderId="0" applyFont="0" applyFill="0" applyBorder="0" applyAlignment="0" applyProtection="0"/>
    <xf numFmtId="175" fontId="21" fillId="0" borderId="0" applyFont="0" applyFill="0" applyBorder="0" applyProtection="0">
      <alignment vertical="top"/>
    </xf>
    <xf numFmtId="172" fontId="21" fillId="0" borderId="0" applyFont="0" applyFill="0" applyBorder="0" applyProtection="0">
      <alignment vertical="top"/>
    </xf>
    <xf numFmtId="177" fontId="21" fillId="0" borderId="0" applyFont="0" applyFill="0" applyBorder="0" applyProtection="0">
      <alignment vertical="top"/>
    </xf>
    <xf numFmtId="170" fontId="21" fillId="0" borderId="0" applyFont="0" applyFill="0" applyBorder="0" applyProtection="0">
      <alignment vertical="top"/>
    </xf>
    <xf numFmtId="174" fontId="21" fillId="0" borderId="0" applyFont="0" applyFill="0" applyBorder="0" applyProtection="0">
      <alignment vertical="top"/>
    </xf>
    <xf numFmtId="175" fontId="21" fillId="0" borderId="0" applyFont="0" applyFill="0" applyBorder="0" applyProtection="0">
      <alignment vertical="top"/>
    </xf>
    <xf numFmtId="178" fontId="21" fillId="0" borderId="0" applyFont="0" applyFill="0" applyBorder="0" applyProtection="0">
      <alignment vertical="top"/>
    </xf>
    <xf numFmtId="0" fontId="4" fillId="0" borderId="0"/>
    <xf numFmtId="0" fontId="46" fillId="38" borderId="0" applyNumberFormat="0" applyBorder="0" applyAlignment="0" applyProtection="0"/>
    <xf numFmtId="0" fontId="65" fillId="0" borderId="0"/>
    <xf numFmtId="43" fontId="4" fillId="0" borderId="0" applyFont="0" applyFill="0" applyBorder="0" applyAlignment="0" applyProtection="0"/>
    <xf numFmtId="175" fontId="21" fillId="0" borderId="0" applyFont="0" applyFill="0" applyBorder="0" applyProtection="0">
      <alignment vertical="top"/>
    </xf>
    <xf numFmtId="0" fontId="94" fillId="0" borderId="0" applyNumberForma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>
      <alignment vertical="top"/>
    </xf>
    <xf numFmtId="9" fontId="21" fillId="0" borderId="0" applyFont="0" applyFill="0" applyBorder="0" applyAlignment="0" applyProtection="0"/>
    <xf numFmtId="0" fontId="21" fillId="0" borderId="0">
      <alignment vertical="top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4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0" fontId="2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81" fillId="68" borderId="43" applyNumberFormat="0" applyAlignment="0" applyProtection="0"/>
    <xf numFmtId="0" fontId="88" fillId="34" borderId="43" applyNumberFormat="0" applyAlignment="0" applyProtection="0"/>
    <xf numFmtId="0" fontId="1" fillId="0" borderId="0"/>
  </cellStyleXfs>
  <cellXfs count="110">
    <xf numFmtId="0" fontId="0" fillId="0" borderId="0" xfId="0"/>
    <xf numFmtId="0" fontId="44" fillId="44" borderId="17" xfId="0" applyFont="1" applyFill="1" applyBorder="1" applyAlignment="1" applyProtection="1">
      <alignment horizontal="left" vertical="center"/>
    </xf>
    <xf numFmtId="0" fontId="18" fillId="0" borderId="0" xfId="45" applyFont="1"/>
    <xf numFmtId="0" fontId="40" fillId="0" borderId="0" xfId="0" applyFont="1"/>
    <xf numFmtId="1" fontId="45" fillId="0" borderId="17" xfId="0" applyNumberFormat="1" applyFont="1" applyFill="1" applyBorder="1" applyAlignment="1" applyProtection="1">
      <alignment horizontal="center"/>
    </xf>
    <xf numFmtId="1" fontId="46" fillId="43" borderId="17" xfId="0" applyNumberFormat="1" applyFont="1" applyFill="1" applyBorder="1" applyAlignment="1" applyProtection="1">
      <alignment horizontal="center"/>
    </xf>
    <xf numFmtId="0" fontId="47" fillId="0" borderId="0" xfId="0" applyFont="1"/>
    <xf numFmtId="0" fontId="48" fillId="0" borderId="0" xfId="0" applyFont="1" applyFill="1" applyAlignment="1">
      <alignment vertical="center"/>
    </xf>
    <xf numFmtId="164" fontId="21" fillId="46" borderId="20" xfId="0" applyNumberFormat="1" applyFont="1" applyFill="1" applyBorder="1" applyAlignment="1">
      <alignment horizontal="right" vertical="center"/>
    </xf>
    <xf numFmtId="49" fontId="49" fillId="45" borderId="18" xfId="0" applyNumberFormat="1" applyFont="1" applyFill="1" applyBorder="1" applyAlignment="1">
      <alignment horizontal="right" vertical="center"/>
    </xf>
    <xf numFmtId="0" fontId="50" fillId="45" borderId="19" xfId="0" applyFont="1" applyFill="1" applyBorder="1" applyAlignment="1">
      <alignment horizontal="left" vertical="center"/>
    </xf>
    <xf numFmtId="0" fontId="49" fillId="45" borderId="19" xfId="0" applyFont="1" applyFill="1" applyBorder="1" applyAlignment="1">
      <alignment horizontal="left" vertical="center"/>
    </xf>
    <xf numFmtId="0" fontId="49" fillId="0" borderId="0" xfId="0" applyFont="1"/>
    <xf numFmtId="49" fontId="49" fillId="45" borderId="17" xfId="0" applyNumberFormat="1" applyFont="1" applyFill="1" applyBorder="1" applyAlignment="1">
      <alignment horizontal="right" vertical="center"/>
    </xf>
    <xf numFmtId="0" fontId="47" fillId="0" borderId="0" xfId="0" applyFont="1"/>
    <xf numFmtId="0" fontId="21" fillId="0" borderId="0" xfId="0" applyFont="1" applyFill="1" applyAlignment="1" applyProtection="1">
      <alignment horizontal="left" vertical="center" indent="1"/>
    </xf>
    <xf numFmtId="0" fontId="51" fillId="0" borderId="0" xfId="0" applyFont="1"/>
    <xf numFmtId="0" fontId="40" fillId="0" borderId="0" xfId="0" applyFont="1" applyAlignment="1">
      <alignment wrapText="1"/>
    </xf>
    <xf numFmtId="0" fontId="40" fillId="0" borderId="0" xfId="0" applyFont="1"/>
    <xf numFmtId="0" fontId="52" fillId="0" borderId="0" xfId="0" applyFont="1"/>
    <xf numFmtId="0" fontId="47" fillId="47" borderId="21" xfId="0" applyFont="1" applyFill="1" applyBorder="1"/>
    <xf numFmtId="0" fontId="47" fillId="47" borderId="22" xfId="0" applyFont="1" applyFill="1" applyBorder="1"/>
    <xf numFmtId="166" fontId="40" fillId="0" borderId="0" xfId="0" applyNumberFormat="1" applyFont="1"/>
    <xf numFmtId="166" fontId="49" fillId="45" borderId="19" xfId="0" applyNumberFormat="1" applyFont="1" applyFill="1" applyBorder="1" applyAlignment="1">
      <alignment horizontal="left" vertical="center"/>
    </xf>
    <xf numFmtId="0" fontId="9" fillId="0" borderId="0" xfId="0" applyFont="1"/>
    <xf numFmtId="0" fontId="53" fillId="0" borderId="0" xfId="0" applyFont="1"/>
    <xf numFmtId="0" fontId="4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8" fillId="0" borderId="0" xfId="0" applyFont="1"/>
    <xf numFmtId="0" fontId="54" fillId="44" borderId="19" xfId="72" applyFont="1" applyFill="1" applyBorder="1" applyAlignment="1">
      <alignment horizontal="left" vertical="center"/>
    </xf>
    <xf numFmtId="0" fontId="7" fillId="0" borderId="0" xfId="0" applyFont="1"/>
    <xf numFmtId="0" fontId="40" fillId="0" borderId="0" xfId="0" applyFont="1" applyAlignment="1">
      <alignment horizontal="center"/>
    </xf>
    <xf numFmtId="0" fontId="49" fillId="45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shrinkToFit="1"/>
    </xf>
    <xf numFmtId="164" fontId="21" fillId="49" borderId="2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2" fillId="0" borderId="0" xfId="0" applyFont="1"/>
    <xf numFmtId="166" fontId="8" fillId="0" borderId="0" xfId="0" applyNumberFormat="1" applyFont="1" applyBorder="1"/>
    <xf numFmtId="164" fontId="0" fillId="0" borderId="0" xfId="0" applyNumberFormat="1"/>
    <xf numFmtId="164" fontId="40" fillId="0" borderId="0" xfId="0" applyNumberFormat="1" applyFont="1"/>
    <xf numFmtId="164" fontId="49" fillId="45" borderId="19" xfId="0" applyNumberFormat="1" applyFont="1" applyFill="1" applyBorder="1" applyAlignment="1">
      <alignment horizontal="left" vertical="center"/>
    </xf>
    <xf numFmtId="164" fontId="40" fillId="0" borderId="0" xfId="0" applyNumberFormat="1" applyFont="1" applyFill="1"/>
    <xf numFmtId="164" fontId="8" fillId="0" borderId="0" xfId="0" applyNumberFormat="1" applyFont="1" applyBorder="1"/>
    <xf numFmtId="164" fontId="40" fillId="0" borderId="0" xfId="46" applyNumberFormat="1" applyFont="1" applyFill="1" applyBorder="1"/>
    <xf numFmtId="0" fontId="6" fillId="33" borderId="14" xfId="46" applyNumberFormat="1" applyFont="1"/>
    <xf numFmtId="0" fontId="0" fillId="0" borderId="0" xfId="0" applyAlignment="1">
      <alignment horizontal="left" indent="1"/>
    </xf>
    <xf numFmtId="164" fontId="40" fillId="0" borderId="23" xfId="0" applyNumberFormat="1" applyFont="1" applyFill="1" applyBorder="1"/>
    <xf numFmtId="0" fontId="0" fillId="48" borderId="22" xfId="0" applyFill="1" applyBorder="1"/>
    <xf numFmtId="0" fontId="42" fillId="48" borderId="22" xfId="0" applyFont="1" applyFill="1" applyBorder="1"/>
    <xf numFmtId="0" fontId="5" fillId="0" borderId="0" xfId="0" applyFont="1" applyAlignment="1">
      <alignment horizontal="center"/>
    </xf>
    <xf numFmtId="164" fontId="40" fillId="0" borderId="0" xfId="0" applyNumberFormat="1" applyFont="1" applyBorder="1"/>
    <xf numFmtId="164" fontId="40" fillId="0" borderId="0" xfId="0" applyNumberFormat="1" applyFont="1" applyFill="1" applyBorder="1"/>
    <xf numFmtId="164" fontId="40" fillId="0" borderId="24" xfId="0" applyNumberFormat="1" applyFont="1" applyFill="1" applyBorder="1"/>
    <xf numFmtId="164" fontId="47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22" xfId="0" applyFill="1" applyBorder="1" applyAlignment="1">
      <alignment horizontal="center"/>
    </xf>
    <xf numFmtId="0" fontId="56" fillId="44" borderId="19" xfId="72" applyFont="1" applyFill="1" applyBorder="1" applyAlignment="1">
      <alignment horizontal="left" vertical="center"/>
    </xf>
    <xf numFmtId="0" fontId="57" fillId="0" borderId="0" xfId="0" applyFont="1"/>
    <xf numFmtId="0" fontId="58" fillId="45" borderId="19" xfId="0" applyFont="1" applyFill="1" applyBorder="1" applyAlignment="1">
      <alignment horizontal="left" vertical="center"/>
    </xf>
    <xf numFmtId="0" fontId="52" fillId="0" borderId="0" xfId="78" applyFont="1" applyFill="1" applyBorder="1" applyAlignment="1" applyProtection="1">
      <alignment vertical="center"/>
      <protection locked="0"/>
    </xf>
    <xf numFmtId="0" fontId="57" fillId="48" borderId="22" xfId="0" applyFont="1" applyFill="1" applyBorder="1"/>
    <xf numFmtId="0" fontId="59" fillId="47" borderId="22" xfId="0" applyFont="1" applyFill="1" applyBorder="1"/>
    <xf numFmtId="0" fontId="52" fillId="0" borderId="0" xfId="0" applyNumberFormat="1" applyFont="1"/>
    <xf numFmtId="164" fontId="47" fillId="0" borderId="0" xfId="0" applyNumberFormat="1" applyFont="1" applyBorder="1"/>
    <xf numFmtId="0" fontId="4" fillId="0" borderId="0" xfId="0" applyFont="1" applyAlignment="1">
      <alignment horizontal="left" indent="1"/>
    </xf>
    <xf numFmtId="0" fontId="47" fillId="0" borderId="0" xfId="0" applyFont="1" applyAlignment="1">
      <alignment horizontal="left"/>
    </xf>
    <xf numFmtId="0" fontId="4" fillId="0" borderId="0" xfId="0" applyFont="1"/>
    <xf numFmtId="0" fontId="21" fillId="0" borderId="0" xfId="0" applyFont="1" applyFill="1" applyBorder="1" applyAlignment="1">
      <alignment horizontal="center" shrinkToFit="1"/>
    </xf>
    <xf numFmtId="0" fontId="4" fillId="0" borderId="0" xfId="0" applyFont="1" applyFill="1"/>
    <xf numFmtId="0" fontId="4" fillId="0" borderId="20" xfId="0" applyFont="1" applyFill="1" applyBorder="1"/>
    <xf numFmtId="10" fontId="0" fillId="33" borderId="14" xfId="83" applyNumberFormat="1" applyFont="1" applyFill="1" applyBorder="1"/>
    <xf numFmtId="166" fontId="4" fillId="0" borderId="0" xfId="0" applyNumberFormat="1" applyFont="1" applyFill="1"/>
    <xf numFmtId="164" fontId="4" fillId="55" borderId="14" xfId="46" applyNumberFormat="1" applyFont="1" applyFill="1"/>
    <xf numFmtId="165" fontId="0" fillId="55" borderId="14" xfId="46" applyNumberFormat="1" applyFont="1" applyFill="1"/>
    <xf numFmtId="164" fontId="40" fillId="55" borderId="14" xfId="46" applyNumberFormat="1" applyFont="1" applyFill="1"/>
    <xf numFmtId="164" fontId="21" fillId="46" borderId="20" xfId="0" quotePrefix="1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indent="1"/>
    </xf>
    <xf numFmtId="164" fontId="4" fillId="0" borderId="0" xfId="0" applyNumberFormat="1" applyFont="1" applyFill="1"/>
    <xf numFmtId="167" fontId="40" fillId="0" borderId="0" xfId="83" applyNumberFormat="1" applyFont="1" applyFill="1"/>
    <xf numFmtId="0" fontId="0" fillId="56" borderId="0" xfId="0" applyFill="1"/>
    <xf numFmtId="164" fontId="47" fillId="0" borderId="14" xfId="0" applyNumberFormat="1" applyFont="1" applyFill="1" applyBorder="1"/>
    <xf numFmtId="164" fontId="8" fillId="0" borderId="0" xfId="0" applyNumberFormat="1" applyFont="1" applyFill="1" applyBorder="1"/>
    <xf numFmtId="164" fontId="47" fillId="0" borderId="0" xfId="0" applyNumberFormat="1" applyFont="1" applyFill="1" applyBorder="1"/>
    <xf numFmtId="0" fontId="40" fillId="0" borderId="0" xfId="0" applyFont="1" applyFill="1"/>
    <xf numFmtId="0" fontId="4" fillId="0" borderId="0" xfId="0" applyFont="1" applyFill="1" applyAlignment="1">
      <alignment horizontal="center"/>
    </xf>
    <xf numFmtId="164" fontId="40" fillId="0" borderId="14" xfId="46" applyNumberFormat="1" applyFont="1" applyFill="1"/>
    <xf numFmtId="0" fontId="40" fillId="52" borderId="0" xfId="0" applyFont="1" applyFill="1"/>
    <xf numFmtId="0" fontId="0" fillId="0" borderId="0" xfId="0" applyAlignment="1">
      <alignment vertical="top"/>
    </xf>
    <xf numFmtId="0" fontId="65" fillId="0" borderId="0" xfId="112" applyAlignment="1">
      <alignment vertical="top"/>
    </xf>
    <xf numFmtId="0" fontId="65" fillId="57" borderId="0" xfId="112" applyFill="1" applyAlignment="1">
      <alignment vertical="top"/>
    </xf>
    <xf numFmtId="168" fontId="65" fillId="0" borderId="0" xfId="112" applyNumberFormat="1" applyAlignment="1">
      <alignment vertical="top"/>
    </xf>
    <xf numFmtId="0" fontId="65" fillId="0" borderId="0" xfId="112" applyBorder="1" applyAlignment="1">
      <alignment vertical="top"/>
    </xf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10" fontId="0" fillId="0" borderId="0" xfId="0" applyNumberFormat="1"/>
    <xf numFmtId="169" fontId="47" fillId="0" borderId="14" xfId="0" applyNumberFormat="1" applyFont="1" applyBorder="1"/>
    <xf numFmtId="165" fontId="40" fillId="0" borderId="0" xfId="46" applyNumberFormat="1" applyFont="1" applyFill="1" applyBorder="1"/>
    <xf numFmtId="165" fontId="40" fillId="0" borderId="23" xfId="0" applyNumberFormat="1" applyFont="1" applyFill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114" applyFont="1" applyFill="1" applyAlignment="1"/>
    <xf numFmtId="0" fontId="2" fillId="0" borderId="0" xfId="230" applyFill="1" applyAlignment="1">
      <alignment vertical="top"/>
    </xf>
    <xf numFmtId="22" fontId="2" fillId="0" borderId="0" xfId="228" applyNumberFormat="1"/>
    <xf numFmtId="22" fontId="2" fillId="0" borderId="0" xfId="228" applyNumberFormat="1"/>
    <xf numFmtId="0" fontId="65" fillId="93" borderId="0" xfId="112" applyFill="1" applyAlignment="1">
      <alignment vertical="top"/>
    </xf>
    <xf numFmtId="182" fontId="65" fillId="93" borderId="0" xfId="112" applyNumberFormat="1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0" fontId="4" fillId="33" borderId="14" xfId="46" applyNumberFormat="1" applyFont="1"/>
  </cellXfs>
  <cellStyles count="10892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3 9" xfId="10891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E2EFDA"/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="75" zoomScaleNormal="75" workbookViewId="0"/>
  </sheetViews>
  <sheetFormatPr defaultColWidth="10.19921875" defaultRowHeight="13"/>
  <cols>
    <col min="1" max="1" width="3.8984375" customWidth="1"/>
    <col min="2" max="2" width="6" customWidth="1"/>
    <col min="3" max="3" width="54.09765625" customWidth="1"/>
    <col min="4" max="4" width="2.69921875" customWidth="1"/>
    <col min="5" max="5" width="15.8984375" customWidth="1"/>
    <col min="6" max="11" width="5.8984375" customWidth="1"/>
  </cols>
  <sheetData>
    <row r="1" spans="1:11">
      <c r="C1" t="s">
        <v>194</v>
      </c>
    </row>
    <row r="2" spans="1:11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1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1">
      <c r="F5" t="s">
        <v>190</v>
      </c>
      <c r="G5" t="s">
        <v>190</v>
      </c>
      <c r="H5" t="s">
        <v>190</v>
      </c>
      <c r="I5" t="s">
        <v>190</v>
      </c>
      <c r="J5" t="s">
        <v>190</v>
      </c>
      <c r="K5" t="s">
        <v>190</v>
      </c>
    </row>
    <row r="6" spans="1:1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</row>
    <row r="7" spans="1:11">
      <c r="A7" t="s">
        <v>191</v>
      </c>
      <c r="B7" t="s">
        <v>90</v>
      </c>
      <c r="C7" t="s">
        <v>137</v>
      </c>
      <c r="D7" t="s">
        <v>138</v>
      </c>
      <c r="E7" t="s">
        <v>88</v>
      </c>
      <c r="F7" s="92">
        <v>245697</v>
      </c>
      <c r="G7" s="92">
        <v>226342</v>
      </c>
      <c r="H7" s="92">
        <v>208302</v>
      </c>
      <c r="I7" s="92">
        <v>191497</v>
      </c>
      <c r="J7" s="92">
        <v>175847</v>
      </c>
      <c r="K7" s="92"/>
    </row>
    <row r="8" spans="1:11">
      <c r="A8" t="s">
        <v>191</v>
      </c>
      <c r="B8" t="s">
        <v>91</v>
      </c>
      <c r="C8" t="s">
        <v>139</v>
      </c>
      <c r="D8" t="s">
        <v>138</v>
      </c>
      <c r="E8" t="s">
        <v>88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/>
    </row>
    <row r="9" spans="1:11">
      <c r="A9" t="s">
        <v>191</v>
      </c>
      <c r="B9" t="s">
        <v>92</v>
      </c>
      <c r="C9" t="s">
        <v>140</v>
      </c>
      <c r="D9" t="s">
        <v>138</v>
      </c>
      <c r="E9" t="s">
        <v>88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/>
    </row>
    <row r="10" spans="1:11">
      <c r="A10" t="s">
        <v>191</v>
      </c>
      <c r="B10" t="s">
        <v>93</v>
      </c>
      <c r="C10" t="s">
        <v>141</v>
      </c>
      <c r="D10" t="s">
        <v>138</v>
      </c>
      <c r="E10" t="s">
        <v>88</v>
      </c>
      <c r="F10" s="92">
        <v>237002</v>
      </c>
      <c r="G10" s="92">
        <v>261797</v>
      </c>
      <c r="H10" s="92">
        <v>285272</v>
      </c>
      <c r="I10" s="92">
        <v>307437</v>
      </c>
      <c r="J10" s="92">
        <v>328367</v>
      </c>
      <c r="K10" s="92"/>
    </row>
    <row r="11" spans="1:11">
      <c r="A11" t="s">
        <v>191</v>
      </c>
      <c r="B11" t="s">
        <v>94</v>
      </c>
      <c r="C11" t="s">
        <v>142</v>
      </c>
      <c r="D11" t="s">
        <v>138</v>
      </c>
      <c r="E11" t="s">
        <v>88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/>
    </row>
    <row r="12" spans="1:11">
      <c r="A12" t="s">
        <v>191</v>
      </c>
      <c r="B12" t="s">
        <v>95</v>
      </c>
      <c r="C12" t="s">
        <v>143</v>
      </c>
      <c r="D12" t="s">
        <v>138</v>
      </c>
      <c r="E12" t="s">
        <v>88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/>
    </row>
    <row r="13" spans="1:11">
      <c r="A13" t="s">
        <v>191</v>
      </c>
      <c r="B13" t="s">
        <v>96</v>
      </c>
      <c r="C13" t="s">
        <v>144</v>
      </c>
      <c r="D13" t="s">
        <v>138</v>
      </c>
      <c r="E13" t="s">
        <v>88</v>
      </c>
      <c r="F13" s="92">
        <v>249833</v>
      </c>
      <c r="G13" s="92">
        <v>244054</v>
      </c>
      <c r="H13" s="92">
        <v>231471</v>
      </c>
      <c r="I13" s="92">
        <v>221334</v>
      </c>
      <c r="J13" s="92">
        <v>191956</v>
      </c>
      <c r="K13" s="92"/>
    </row>
    <row r="14" spans="1:11">
      <c r="A14" t="s">
        <v>191</v>
      </c>
      <c r="B14" t="s">
        <v>97</v>
      </c>
      <c r="C14" t="s">
        <v>145</v>
      </c>
      <c r="D14" t="s">
        <v>138</v>
      </c>
      <c r="E14" t="s">
        <v>88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/>
    </row>
    <row r="15" spans="1:11">
      <c r="A15" t="s">
        <v>191</v>
      </c>
      <c r="B15" t="s">
        <v>98</v>
      </c>
      <c r="C15" t="s">
        <v>146</v>
      </c>
      <c r="D15" t="s">
        <v>138</v>
      </c>
      <c r="E15" t="s">
        <v>88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/>
    </row>
    <row r="16" spans="1:11">
      <c r="A16" t="s">
        <v>191</v>
      </c>
      <c r="B16" t="s">
        <v>99</v>
      </c>
      <c r="C16" t="s">
        <v>147</v>
      </c>
      <c r="D16" t="s">
        <v>138</v>
      </c>
      <c r="E16" t="s">
        <v>88</v>
      </c>
      <c r="F16" s="92">
        <v>229096</v>
      </c>
      <c r="G16" s="92">
        <v>236053</v>
      </c>
      <c r="H16" s="92">
        <v>255265</v>
      </c>
      <c r="I16" s="92">
        <v>271419</v>
      </c>
      <c r="J16" s="92">
        <v>310021</v>
      </c>
      <c r="K16" s="92"/>
    </row>
    <row r="17" spans="1:11">
      <c r="A17" t="s">
        <v>191</v>
      </c>
      <c r="B17" t="s">
        <v>100</v>
      </c>
      <c r="C17" t="s">
        <v>148</v>
      </c>
      <c r="D17" t="s">
        <v>138</v>
      </c>
      <c r="E17" t="s">
        <v>88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/>
    </row>
    <row r="18" spans="1:11">
      <c r="A18" t="s">
        <v>191</v>
      </c>
      <c r="B18" t="s">
        <v>101</v>
      </c>
      <c r="C18" t="s">
        <v>149</v>
      </c>
      <c r="D18" t="s">
        <v>138</v>
      </c>
      <c r="E18" t="s">
        <v>88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/>
    </row>
    <row r="19" spans="1:11">
      <c r="A19" t="s">
        <v>191</v>
      </c>
      <c r="B19" t="s">
        <v>102</v>
      </c>
      <c r="C19" t="s">
        <v>150</v>
      </c>
      <c r="D19" t="s">
        <v>138</v>
      </c>
      <c r="E19" t="s">
        <v>88</v>
      </c>
      <c r="F19" s="92">
        <v>256822</v>
      </c>
      <c r="G19" s="92">
        <v>249852</v>
      </c>
      <c r="H19" s="92">
        <v>239792</v>
      </c>
      <c r="I19" s="92">
        <v>221786</v>
      </c>
      <c r="J19" s="92">
        <v>191956</v>
      </c>
      <c r="K19" s="92"/>
    </row>
    <row r="20" spans="1:11">
      <c r="A20" t="s">
        <v>191</v>
      </c>
      <c r="B20" t="s">
        <v>103</v>
      </c>
      <c r="C20" t="s">
        <v>151</v>
      </c>
      <c r="D20" t="s">
        <v>138</v>
      </c>
      <c r="E20" t="s">
        <v>88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/>
    </row>
    <row r="21" spans="1:11">
      <c r="A21" t="s">
        <v>191</v>
      </c>
      <c r="B21" t="s">
        <v>104</v>
      </c>
      <c r="C21" t="s">
        <v>152</v>
      </c>
      <c r="D21" t="s">
        <v>138</v>
      </c>
      <c r="E21" t="s">
        <v>88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/>
    </row>
    <row r="22" spans="1:11">
      <c r="A22" t="s">
        <v>191</v>
      </c>
      <c r="B22" t="s">
        <v>105</v>
      </c>
      <c r="C22" t="s">
        <v>153</v>
      </c>
      <c r="D22" t="s">
        <v>138</v>
      </c>
      <c r="E22" t="s">
        <v>88</v>
      </c>
      <c r="F22" s="92">
        <v>224316</v>
      </c>
      <c r="G22" s="92">
        <v>234738</v>
      </c>
      <c r="H22" s="92">
        <v>250163</v>
      </c>
      <c r="I22" s="92">
        <v>274219</v>
      </c>
      <c r="J22" s="92">
        <v>310021</v>
      </c>
      <c r="K22" s="92"/>
    </row>
    <row r="23" spans="1:11">
      <c r="A23" t="s">
        <v>191</v>
      </c>
      <c r="B23" t="s">
        <v>106</v>
      </c>
      <c r="C23" t="s">
        <v>154</v>
      </c>
      <c r="D23" t="s">
        <v>138</v>
      </c>
      <c r="E23" t="s">
        <v>88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/>
    </row>
    <row r="24" spans="1:11">
      <c r="A24" t="s">
        <v>191</v>
      </c>
      <c r="B24" t="s">
        <v>107</v>
      </c>
      <c r="C24" t="s">
        <v>155</v>
      </c>
      <c r="D24" t="s">
        <v>138</v>
      </c>
      <c r="E24" t="s">
        <v>88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/>
    </row>
    <row r="25" spans="1:11">
      <c r="A25" t="s">
        <v>191</v>
      </c>
      <c r="B25" t="s">
        <v>108</v>
      </c>
      <c r="C25" t="s">
        <v>156</v>
      </c>
      <c r="D25" t="s">
        <v>49</v>
      </c>
      <c r="E25" t="s">
        <v>88</v>
      </c>
      <c r="F25" s="93">
        <v>4.7648148114333297</v>
      </c>
      <c r="G25" s="93">
        <v>4.641</v>
      </c>
      <c r="H25" s="93">
        <v>4.59</v>
      </c>
      <c r="I25" s="93">
        <v>4.4160000000000004</v>
      </c>
      <c r="J25" s="93">
        <v>3.972</v>
      </c>
      <c r="K25" s="93"/>
    </row>
    <row r="26" spans="1:11">
      <c r="A26" t="s">
        <v>191</v>
      </c>
      <c r="B26" t="s">
        <v>109</v>
      </c>
      <c r="C26" t="s">
        <v>157</v>
      </c>
      <c r="D26" t="s">
        <v>49</v>
      </c>
      <c r="E26" t="s">
        <v>88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/>
    </row>
    <row r="27" spans="1:11">
      <c r="A27" t="s">
        <v>191</v>
      </c>
      <c r="B27" t="s">
        <v>110</v>
      </c>
      <c r="C27" t="s">
        <v>158</v>
      </c>
      <c r="D27" t="s">
        <v>49</v>
      </c>
      <c r="E27" t="s">
        <v>88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/>
    </row>
    <row r="28" spans="1:11">
      <c r="A28" t="s">
        <v>191</v>
      </c>
      <c r="B28" t="s">
        <v>111</v>
      </c>
      <c r="C28" t="s">
        <v>159</v>
      </c>
      <c r="D28" t="s">
        <v>49</v>
      </c>
      <c r="E28" t="s">
        <v>88</v>
      </c>
      <c r="F28" s="93">
        <v>5.8144621621621599</v>
      </c>
      <c r="G28" s="93">
        <v>5.9729999999999999</v>
      </c>
      <c r="H28" s="93">
        <v>5.8979999999999997</v>
      </c>
      <c r="I28" s="93">
        <v>7.1760000000000002</v>
      </c>
      <c r="J28" s="93">
        <v>8.3520000000000003</v>
      </c>
      <c r="K28" s="93"/>
    </row>
    <row r="29" spans="1:11">
      <c r="A29" t="s">
        <v>191</v>
      </c>
      <c r="B29" t="s">
        <v>112</v>
      </c>
      <c r="C29" t="s">
        <v>160</v>
      </c>
      <c r="D29" t="s">
        <v>49</v>
      </c>
      <c r="E29" t="s">
        <v>88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/>
    </row>
    <row r="30" spans="1:11">
      <c r="A30" t="s">
        <v>191</v>
      </c>
      <c r="B30" t="s">
        <v>113</v>
      </c>
      <c r="C30" t="s">
        <v>161</v>
      </c>
      <c r="D30" t="s">
        <v>49</v>
      </c>
      <c r="E30" t="s">
        <v>88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/>
    </row>
    <row r="31" spans="1:11">
      <c r="A31" t="s">
        <v>191</v>
      </c>
      <c r="B31" t="s">
        <v>114</v>
      </c>
      <c r="C31" t="s">
        <v>162</v>
      </c>
      <c r="D31" t="s">
        <v>49</v>
      </c>
      <c r="E31" t="s">
        <v>88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/>
    </row>
    <row r="32" spans="1:11">
      <c r="A32" t="s">
        <v>191</v>
      </c>
      <c r="B32" t="s">
        <v>115</v>
      </c>
      <c r="C32" t="s">
        <v>163</v>
      </c>
      <c r="D32" t="s">
        <v>49</v>
      </c>
      <c r="E32" t="s">
        <v>88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/>
    </row>
    <row r="33" spans="1:11">
      <c r="A33" t="s">
        <v>191</v>
      </c>
      <c r="B33" t="s">
        <v>116</v>
      </c>
      <c r="C33" t="s">
        <v>164</v>
      </c>
      <c r="D33" t="s">
        <v>49</v>
      </c>
      <c r="E33" t="s">
        <v>88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/>
    </row>
    <row r="34" spans="1:11">
      <c r="A34" t="s">
        <v>191</v>
      </c>
      <c r="B34" t="s">
        <v>117</v>
      </c>
      <c r="C34" t="s">
        <v>165</v>
      </c>
      <c r="D34" t="s">
        <v>49</v>
      </c>
      <c r="E34" t="s">
        <v>88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/>
    </row>
    <row r="35" spans="1:11">
      <c r="A35" t="s">
        <v>191</v>
      </c>
      <c r="B35" t="s">
        <v>118</v>
      </c>
      <c r="C35" t="s">
        <v>166</v>
      </c>
      <c r="D35" t="s">
        <v>49</v>
      </c>
      <c r="E35" t="s">
        <v>88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/>
    </row>
    <row r="36" spans="1:11">
      <c r="A36" t="s">
        <v>191</v>
      </c>
      <c r="B36" t="s">
        <v>119</v>
      </c>
      <c r="C36" t="s">
        <v>167</v>
      </c>
      <c r="D36" t="s">
        <v>49</v>
      </c>
      <c r="E36" t="s">
        <v>88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/>
    </row>
    <row r="37" spans="1:11">
      <c r="A37" t="s">
        <v>191</v>
      </c>
      <c r="B37" t="s">
        <v>120</v>
      </c>
      <c r="C37" t="s">
        <v>168</v>
      </c>
      <c r="D37" t="s">
        <v>49</v>
      </c>
      <c r="E37" t="s">
        <v>88</v>
      </c>
      <c r="F37" s="93">
        <v>4.7648148114333297</v>
      </c>
      <c r="G37" s="93">
        <v>4.641</v>
      </c>
      <c r="H37" s="93">
        <v>4.59</v>
      </c>
      <c r="I37" s="93">
        <v>4.4160000000000004</v>
      </c>
      <c r="J37" s="93">
        <v>3.972</v>
      </c>
      <c r="K37" s="93"/>
    </row>
    <row r="38" spans="1:11">
      <c r="A38" t="s">
        <v>191</v>
      </c>
      <c r="B38" t="s">
        <v>121</v>
      </c>
      <c r="C38" t="s">
        <v>169</v>
      </c>
      <c r="D38" t="s">
        <v>49</v>
      </c>
      <c r="E38" t="s">
        <v>88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/>
    </row>
    <row r="39" spans="1:11">
      <c r="A39" t="s">
        <v>191</v>
      </c>
      <c r="B39" t="s">
        <v>122</v>
      </c>
      <c r="C39" t="s">
        <v>170</v>
      </c>
      <c r="D39" t="s">
        <v>49</v>
      </c>
      <c r="E39" t="s">
        <v>88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/>
    </row>
    <row r="40" spans="1:11">
      <c r="A40" t="s">
        <v>191</v>
      </c>
      <c r="B40" t="s">
        <v>123</v>
      </c>
      <c r="C40" t="s">
        <v>171</v>
      </c>
      <c r="D40" t="s">
        <v>49</v>
      </c>
      <c r="E40" t="s">
        <v>88</v>
      </c>
      <c r="F40" s="93">
        <v>5.8144621621621599</v>
      </c>
      <c r="G40" s="93">
        <v>5.9729999999999999</v>
      </c>
      <c r="H40" s="93">
        <v>5.8979999999999997</v>
      </c>
      <c r="I40" s="93">
        <v>7.1760000000000002</v>
      </c>
      <c r="J40" s="93">
        <v>8.3520000000000003</v>
      </c>
      <c r="K40" s="93"/>
    </row>
    <row r="41" spans="1:11">
      <c r="A41" t="s">
        <v>191</v>
      </c>
      <c r="B41" t="s">
        <v>124</v>
      </c>
      <c r="C41" t="s">
        <v>172</v>
      </c>
      <c r="D41" t="s">
        <v>49</v>
      </c>
      <c r="E41" t="s">
        <v>88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/>
    </row>
    <row r="42" spans="1:11">
      <c r="A42" t="s">
        <v>191</v>
      </c>
      <c r="B42" t="s">
        <v>125</v>
      </c>
      <c r="C42" t="s">
        <v>173</v>
      </c>
      <c r="D42" t="s">
        <v>49</v>
      </c>
      <c r="E42" t="s">
        <v>88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/>
    </row>
    <row r="43" spans="1:11">
      <c r="A43" t="s">
        <v>191</v>
      </c>
      <c r="B43" t="s">
        <v>126</v>
      </c>
      <c r="C43" t="s">
        <v>174</v>
      </c>
      <c r="D43" t="s">
        <v>175</v>
      </c>
      <c r="E43" t="s">
        <v>88</v>
      </c>
      <c r="F43" s="94">
        <v>17.808785068543202</v>
      </c>
      <c r="G43" s="94">
        <v>18.404433618326902</v>
      </c>
      <c r="H43" s="94">
        <v>19.140503151649501</v>
      </c>
      <c r="I43" s="94">
        <v>19.906228167346899</v>
      </c>
      <c r="J43" s="94">
        <v>20.688275210931199</v>
      </c>
      <c r="K43" s="94"/>
    </row>
    <row r="44" spans="1:11">
      <c r="A44" t="s">
        <v>191</v>
      </c>
      <c r="B44" t="s">
        <v>127</v>
      </c>
      <c r="C44" t="s">
        <v>176</v>
      </c>
      <c r="D44" t="s">
        <v>175</v>
      </c>
      <c r="E44" t="s">
        <v>88</v>
      </c>
      <c r="F44" s="94">
        <v>17.808785068543202</v>
      </c>
      <c r="G44" s="94">
        <v>18.404433618326902</v>
      </c>
      <c r="H44" s="94">
        <v>19.140503151649501</v>
      </c>
      <c r="I44" s="94">
        <v>19.906228167346899</v>
      </c>
      <c r="J44" s="94">
        <v>20.688275210931199</v>
      </c>
      <c r="K44" s="94"/>
    </row>
    <row r="45" spans="1:11">
      <c r="A45" t="s">
        <v>191</v>
      </c>
      <c r="B45" t="s">
        <v>128</v>
      </c>
      <c r="C45" t="s">
        <v>177</v>
      </c>
      <c r="D45" t="s">
        <v>175</v>
      </c>
      <c r="E45" t="s">
        <v>88</v>
      </c>
      <c r="F45" s="94">
        <v>23.151420589106198</v>
      </c>
      <c r="G45" s="94">
        <v>23.925763703825002</v>
      </c>
      <c r="H45" s="94">
        <v>24.8826540971443</v>
      </c>
      <c r="I45" s="94">
        <v>25.878096617550899</v>
      </c>
      <c r="J45" s="94">
        <v>26.8947577742105</v>
      </c>
      <c r="K45" s="94"/>
    </row>
    <row r="46" spans="1:11">
      <c r="A46" t="s">
        <v>191</v>
      </c>
      <c r="B46" t="s">
        <v>129</v>
      </c>
      <c r="C46" t="s">
        <v>178</v>
      </c>
      <c r="D46" t="s">
        <v>175</v>
      </c>
      <c r="E46" t="s">
        <v>88</v>
      </c>
      <c r="F46" s="94">
        <v>25.5625633124885</v>
      </c>
      <c r="G46" s="94">
        <v>25.6289569635831</v>
      </c>
      <c r="H46" s="94">
        <v>25.883333023632701</v>
      </c>
      <c r="I46" s="94">
        <v>26.1660438845791</v>
      </c>
      <c r="J46" s="94">
        <v>26.940495350946598</v>
      </c>
      <c r="K46" s="94"/>
    </row>
    <row r="47" spans="1:11">
      <c r="A47" t="s">
        <v>191</v>
      </c>
      <c r="B47" t="s">
        <v>130</v>
      </c>
      <c r="C47" t="s">
        <v>179</v>
      </c>
      <c r="D47" t="s">
        <v>175</v>
      </c>
      <c r="E47" t="s">
        <v>88</v>
      </c>
      <c r="F47" s="94">
        <v>17.808785068543202</v>
      </c>
      <c r="G47" s="94">
        <v>18.404433618326902</v>
      </c>
      <c r="H47" s="94">
        <v>19.140503151649501</v>
      </c>
      <c r="I47" s="94">
        <v>19.906228167346899</v>
      </c>
      <c r="J47" s="94">
        <v>20.688275210931199</v>
      </c>
      <c r="K47" s="94"/>
    </row>
    <row r="48" spans="1:11">
      <c r="A48" t="s">
        <v>191</v>
      </c>
      <c r="B48" t="s">
        <v>131</v>
      </c>
      <c r="C48" t="s">
        <v>180</v>
      </c>
      <c r="D48" t="s">
        <v>175</v>
      </c>
      <c r="E48" t="s">
        <v>88</v>
      </c>
      <c r="F48" s="94">
        <v>23.151420589106198</v>
      </c>
      <c r="G48" s="94">
        <v>23.925763703825002</v>
      </c>
      <c r="H48" s="94">
        <v>24.8826540971443</v>
      </c>
      <c r="I48" s="94">
        <v>25.878096617550899</v>
      </c>
      <c r="J48" s="94">
        <v>26.8947577742105</v>
      </c>
      <c r="K48" s="94"/>
    </row>
    <row r="49" spans="1:11">
      <c r="A49" t="s">
        <v>191</v>
      </c>
      <c r="B49" t="s">
        <v>132</v>
      </c>
      <c r="C49" t="s">
        <v>181</v>
      </c>
      <c r="D49" t="s">
        <v>54</v>
      </c>
      <c r="E49" t="s">
        <v>88</v>
      </c>
      <c r="F49" s="95"/>
      <c r="G49" s="95"/>
      <c r="H49" s="95"/>
      <c r="I49" s="95"/>
      <c r="J49" s="95"/>
      <c r="K49" s="95">
        <v>0.02</v>
      </c>
    </row>
    <row r="50" spans="1:11">
      <c r="A50" t="s">
        <v>191</v>
      </c>
      <c r="B50" t="s">
        <v>133</v>
      </c>
      <c r="C50" t="s">
        <v>182</v>
      </c>
      <c r="D50" t="s">
        <v>54</v>
      </c>
      <c r="E50" t="s">
        <v>88</v>
      </c>
      <c r="F50" s="95"/>
      <c r="G50" s="95"/>
      <c r="H50" s="95"/>
      <c r="I50" s="95"/>
      <c r="J50" s="95"/>
      <c r="K50" s="95">
        <v>3.6700000000000003E-2</v>
      </c>
    </row>
    <row r="51" spans="1:11">
      <c r="A51" t="s">
        <v>191</v>
      </c>
      <c r="B51" t="s">
        <v>134</v>
      </c>
      <c r="C51" t="s">
        <v>136</v>
      </c>
      <c r="D51" t="s">
        <v>49</v>
      </c>
      <c r="E51" t="s">
        <v>88</v>
      </c>
      <c r="F51" s="93"/>
      <c r="G51" s="93"/>
      <c r="H51" s="93"/>
      <c r="I51" s="93"/>
      <c r="J51" s="93">
        <v>0.30399999999999999</v>
      </c>
      <c r="K51" s="93"/>
    </row>
    <row r="52" spans="1:11">
      <c r="A52" t="s">
        <v>191</v>
      </c>
      <c r="B52" t="s">
        <v>135</v>
      </c>
      <c r="C52" t="s">
        <v>183</v>
      </c>
      <c r="D52" t="s">
        <v>49</v>
      </c>
      <c r="E52" t="s">
        <v>88</v>
      </c>
      <c r="F52" s="93"/>
      <c r="G52" s="93"/>
      <c r="H52" s="93"/>
      <c r="I52" s="93"/>
      <c r="J52" s="93">
        <v>0.28999999999999998</v>
      </c>
      <c r="K52" s="93"/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="75" zoomScaleNormal="75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9.09765625" customWidth="1"/>
    <col min="5" max="5" width="58.59765625" bestFit="1" customWidth="1"/>
    <col min="6" max="6" width="17.69921875" style="57" bestFit="1" customWidth="1"/>
    <col min="7" max="8" width="2.69921875" customWidth="1"/>
    <col min="9" max="11" width="10" bestFit="1" customWidth="1"/>
    <col min="12" max="12" width="11.59765625" bestFit="1" customWidth="1"/>
    <col min="13" max="15" width="10" bestFit="1" customWidth="1"/>
    <col min="16" max="16" width="10.3984375" bestFit="1" customWidth="1"/>
    <col min="17" max="17" width="9.8984375" customWidth="1"/>
    <col min="18" max="18" width="10.3984375" bestFit="1" customWidth="1"/>
    <col min="19" max="21" width="10.8984375" bestFit="1" customWidth="1"/>
    <col min="22" max="22" width="2.8984375" customWidth="1"/>
    <col min="23" max="23" width="77.296875" bestFit="1" customWidth="1"/>
    <col min="24" max="24" width="9.09765625" customWidth="1"/>
    <col min="25" max="16384" width="9.09765625" hidden="1"/>
  </cols>
  <sheetData>
    <row r="1" spans="1:24" ht="32.5">
      <c r="A1" s="29"/>
      <c r="B1" s="29"/>
      <c r="C1" s="29"/>
      <c r="D1" s="29" t="s">
        <v>28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4">
      <c r="A2" s="2"/>
      <c r="B2" s="2"/>
      <c r="C2" s="2"/>
      <c r="D2" s="2"/>
      <c r="E2" s="2"/>
      <c r="F2" s="19"/>
      <c r="G2" s="3"/>
      <c r="H2" s="2"/>
      <c r="I2" s="2"/>
      <c r="J2" s="2"/>
      <c r="K2" s="2"/>
      <c r="L2" s="2"/>
      <c r="M2" s="2"/>
      <c r="N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>
      <c r="A3" s="3"/>
      <c r="B3" s="3"/>
      <c r="C3" s="3"/>
      <c r="D3" s="3"/>
      <c r="E3" s="3" t="s">
        <v>11</v>
      </c>
      <c r="F3" s="19"/>
      <c r="G3" s="3"/>
      <c r="H3" s="3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14" t="s">
        <v>43</v>
      </c>
      <c r="X3" s="3"/>
    </row>
    <row r="4" spans="1:24">
      <c r="A4" s="8">
        <v>1</v>
      </c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  <c r="W4" s="3"/>
      <c r="X4" s="3"/>
    </row>
    <row r="5" spans="1:24">
      <c r="A5" s="3"/>
      <c r="B5" s="3"/>
      <c r="C5" s="3"/>
      <c r="D5" s="3"/>
      <c r="E5" s="28" t="s">
        <v>18</v>
      </c>
      <c r="F5" s="19"/>
      <c r="G5" s="3"/>
      <c r="H5" s="3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3"/>
      <c r="X5" s="3"/>
    </row>
    <row r="6" spans="1:24">
      <c r="A6" s="3"/>
      <c r="B6" s="3"/>
      <c r="C6" s="3"/>
      <c r="D6" s="3"/>
      <c r="E6" s="3" t="s">
        <v>12</v>
      </c>
      <c r="F6" s="19"/>
      <c r="G6" s="3"/>
      <c r="H6" s="3"/>
      <c r="I6" s="3"/>
      <c r="J6" s="3"/>
      <c r="K6" s="7"/>
      <c r="L6" s="34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3"/>
      <c r="W6" s="3"/>
      <c r="X6" s="3"/>
    </row>
    <row r="7" spans="1:24">
      <c r="A7" s="3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">
      <c r="A8" s="9"/>
      <c r="B8" s="13"/>
      <c r="C8" s="13"/>
      <c r="D8" s="32"/>
      <c r="E8" s="10" t="s">
        <v>24</v>
      </c>
      <c r="F8" s="58"/>
      <c r="G8" s="11"/>
      <c r="H8" s="11"/>
      <c r="I8" s="11"/>
      <c r="J8" s="11"/>
      <c r="K8" s="11"/>
      <c r="L8" s="40"/>
      <c r="M8" s="40"/>
      <c r="N8" s="40"/>
      <c r="O8" s="40"/>
      <c r="P8" s="40"/>
      <c r="Q8" s="11"/>
      <c r="R8" s="11"/>
      <c r="S8" s="11"/>
      <c r="T8" s="11"/>
      <c r="U8" s="11"/>
      <c r="V8" s="11"/>
      <c r="W8" s="11"/>
      <c r="X8" s="11"/>
    </row>
    <row r="9" spans="1:24">
      <c r="A9" s="18"/>
      <c r="B9" s="18"/>
      <c r="C9" s="18"/>
      <c r="D9" s="31"/>
      <c r="E9" s="18"/>
      <c r="F9" s="19"/>
      <c r="G9" s="18"/>
      <c r="H9" s="18"/>
      <c r="I9" s="18"/>
      <c r="J9" s="18"/>
      <c r="K9" s="22"/>
      <c r="L9" s="39"/>
      <c r="M9" s="39"/>
      <c r="N9" s="39"/>
      <c r="O9" s="39"/>
      <c r="P9" s="39"/>
      <c r="Q9" s="22"/>
      <c r="R9" s="22"/>
      <c r="S9" s="22"/>
      <c r="T9" s="18"/>
      <c r="U9" s="18"/>
      <c r="V9" s="25"/>
      <c r="W9" s="18"/>
      <c r="X9" s="18"/>
    </row>
    <row r="10" spans="1:24">
      <c r="A10" s="18"/>
      <c r="B10" s="18"/>
      <c r="C10" s="18"/>
      <c r="D10" s="31"/>
      <c r="E10" s="19" t="s">
        <v>21</v>
      </c>
      <c r="F10" s="19"/>
      <c r="G10" s="18"/>
      <c r="H10" s="18"/>
      <c r="I10" s="18"/>
      <c r="J10" s="18"/>
      <c r="K10" s="22"/>
      <c r="L10" s="39"/>
      <c r="M10" s="39"/>
      <c r="N10" s="39"/>
      <c r="O10" s="39"/>
      <c r="P10" s="39"/>
      <c r="Q10" s="22"/>
      <c r="R10" s="22"/>
      <c r="S10" s="22"/>
      <c r="T10" s="18"/>
      <c r="U10" s="18"/>
      <c r="V10" s="25"/>
      <c r="W10" s="18"/>
      <c r="X10" s="18"/>
    </row>
    <row r="11" spans="1:24">
      <c r="A11" s="18"/>
      <c r="B11" s="18"/>
      <c r="C11" s="18"/>
      <c r="D11" s="31"/>
      <c r="E11" s="36" t="s">
        <v>73</v>
      </c>
      <c r="F11" s="19"/>
      <c r="G11" s="18"/>
      <c r="H11" s="18"/>
      <c r="I11" s="18"/>
      <c r="J11" s="18"/>
      <c r="K11" s="22"/>
      <c r="L11" s="39"/>
      <c r="M11" s="39"/>
      <c r="N11" s="39"/>
      <c r="O11" s="39"/>
      <c r="P11" s="39"/>
      <c r="Q11" s="22"/>
      <c r="R11" s="22"/>
      <c r="S11" s="22"/>
      <c r="T11" s="18"/>
      <c r="U11" s="18"/>
      <c r="V11" s="25"/>
      <c r="W11" s="18"/>
      <c r="X11" s="18"/>
    </row>
    <row r="12" spans="1:24">
      <c r="A12" s="8">
        <v>1</v>
      </c>
      <c r="D12" s="54" t="s">
        <v>48</v>
      </c>
      <c r="E12" s="45" t="str">
        <f t="shared" ref="E12:E17" si="2">INDEX(Customer.List,A12)</f>
        <v>Unmetered water-only customer</v>
      </c>
      <c r="F12" s="19"/>
      <c r="G12" s="18"/>
      <c r="H12" s="18"/>
      <c r="I12" s="18"/>
      <c r="J12" s="18"/>
      <c r="K12" s="22"/>
      <c r="L12" s="72">
        <f xml:space="preserve"> F_Inputs!F7</f>
        <v>245697</v>
      </c>
      <c r="M12" s="72">
        <f xml:space="preserve"> F_Inputs!G7</f>
        <v>226342</v>
      </c>
      <c r="N12" s="72">
        <f xml:space="preserve"> F_Inputs!H7</f>
        <v>208302</v>
      </c>
      <c r="O12" s="72">
        <f xml:space="preserve"> F_Inputs!I7</f>
        <v>191497</v>
      </c>
      <c r="P12" s="72">
        <f xml:space="preserve"> F_Inputs!J7</f>
        <v>175847</v>
      </c>
      <c r="Q12" s="22"/>
      <c r="R12" s="22"/>
      <c r="S12" s="22"/>
      <c r="T12" s="18"/>
      <c r="U12" s="18"/>
      <c r="V12" s="25"/>
      <c r="W12" s="18"/>
      <c r="X12" s="18"/>
    </row>
    <row r="13" spans="1:24">
      <c r="A13" s="8">
        <v>2</v>
      </c>
      <c r="D13" s="54" t="s">
        <v>48</v>
      </c>
      <c r="E13" s="45" t="str">
        <f t="shared" si="2"/>
        <v>Unmetered wastewater-only customer</v>
      </c>
      <c r="F13" s="19"/>
      <c r="G13" s="18"/>
      <c r="H13" s="18"/>
      <c r="I13" s="18"/>
      <c r="J13" s="18"/>
      <c r="K13" s="22"/>
      <c r="L13" s="72">
        <f xml:space="preserve"> F_Inputs!F8</f>
        <v>0</v>
      </c>
      <c r="M13" s="72">
        <f xml:space="preserve"> F_Inputs!G8</f>
        <v>0</v>
      </c>
      <c r="N13" s="72">
        <f xml:space="preserve"> F_Inputs!H8</f>
        <v>0</v>
      </c>
      <c r="O13" s="72">
        <f xml:space="preserve"> F_Inputs!I8</f>
        <v>0</v>
      </c>
      <c r="P13" s="72">
        <f xml:space="preserve"> F_Inputs!J8</f>
        <v>0</v>
      </c>
      <c r="Q13" s="22"/>
      <c r="R13" s="22"/>
      <c r="S13" s="22"/>
      <c r="T13" s="18"/>
      <c r="U13" s="18"/>
      <c r="V13" s="25"/>
      <c r="W13" s="18"/>
      <c r="X13" s="18"/>
    </row>
    <row r="14" spans="1:24">
      <c r="A14" s="8">
        <v>3</v>
      </c>
      <c r="D14" s="54" t="s">
        <v>48</v>
      </c>
      <c r="E14" s="45" t="str">
        <f t="shared" si="2"/>
        <v>Unmetered water and wastewater customer</v>
      </c>
      <c r="F14" s="19"/>
      <c r="G14" s="18"/>
      <c r="H14" s="18"/>
      <c r="I14" s="18"/>
      <c r="J14" s="18"/>
      <c r="K14" s="22"/>
      <c r="L14" s="72">
        <f xml:space="preserve"> F_Inputs!F9</f>
        <v>0</v>
      </c>
      <c r="M14" s="72">
        <f xml:space="preserve"> F_Inputs!G9</f>
        <v>0</v>
      </c>
      <c r="N14" s="72">
        <f xml:space="preserve"> F_Inputs!H9</f>
        <v>0</v>
      </c>
      <c r="O14" s="72">
        <f xml:space="preserve"> F_Inputs!I9</f>
        <v>0</v>
      </c>
      <c r="P14" s="72">
        <f xml:space="preserve"> F_Inputs!J9</f>
        <v>0</v>
      </c>
      <c r="Q14" s="22"/>
      <c r="R14" s="22"/>
      <c r="S14" s="22"/>
      <c r="T14" s="18"/>
      <c r="U14" s="18"/>
      <c r="V14" s="25"/>
      <c r="W14" s="18"/>
      <c r="X14" s="18"/>
    </row>
    <row r="15" spans="1:24">
      <c r="A15" s="8">
        <v>4</v>
      </c>
      <c r="D15" s="54" t="s">
        <v>48</v>
      </c>
      <c r="E15" s="45" t="str">
        <f t="shared" si="2"/>
        <v>Metered water-only customer</v>
      </c>
      <c r="F15" s="19"/>
      <c r="G15" s="18"/>
      <c r="H15" s="18"/>
      <c r="I15" s="18"/>
      <c r="J15" s="18"/>
      <c r="K15" s="22"/>
      <c r="L15" s="72">
        <f xml:space="preserve"> F_Inputs!F10</f>
        <v>237002</v>
      </c>
      <c r="M15" s="72">
        <f xml:space="preserve"> F_Inputs!G10</f>
        <v>261797</v>
      </c>
      <c r="N15" s="72">
        <f xml:space="preserve"> F_Inputs!H10</f>
        <v>285272</v>
      </c>
      <c r="O15" s="72">
        <f xml:space="preserve"> F_Inputs!I10</f>
        <v>307437</v>
      </c>
      <c r="P15" s="72">
        <f xml:space="preserve"> F_Inputs!J10</f>
        <v>328367</v>
      </c>
      <c r="Q15" s="22"/>
      <c r="R15" s="22"/>
      <c r="S15" s="22"/>
      <c r="T15" s="18"/>
      <c r="U15" s="18"/>
      <c r="V15" s="25"/>
      <c r="W15" s="18"/>
      <c r="X15" s="18"/>
    </row>
    <row r="16" spans="1:24">
      <c r="A16" s="8">
        <v>5</v>
      </c>
      <c r="D16" s="54" t="s">
        <v>48</v>
      </c>
      <c r="E16" s="45" t="str">
        <f t="shared" si="2"/>
        <v>Metered wastewater-only customer</v>
      </c>
      <c r="F16" s="19"/>
      <c r="G16" s="18"/>
      <c r="H16" s="18"/>
      <c r="I16" s="18"/>
      <c r="J16" s="18"/>
      <c r="K16" s="22"/>
      <c r="L16" s="72">
        <f xml:space="preserve"> F_Inputs!F11</f>
        <v>0</v>
      </c>
      <c r="M16" s="72">
        <f xml:space="preserve"> F_Inputs!G11</f>
        <v>0</v>
      </c>
      <c r="N16" s="72">
        <f xml:space="preserve"> F_Inputs!H11</f>
        <v>0</v>
      </c>
      <c r="O16" s="72">
        <f xml:space="preserve"> F_Inputs!I11</f>
        <v>0</v>
      </c>
      <c r="P16" s="72">
        <f xml:space="preserve"> F_Inputs!J11</f>
        <v>0</v>
      </c>
      <c r="Q16" s="22"/>
      <c r="R16" s="22"/>
      <c r="S16" s="22"/>
      <c r="T16" s="18"/>
      <c r="U16" s="18"/>
      <c r="V16" s="25"/>
      <c r="W16" s="18"/>
      <c r="X16" s="18"/>
    </row>
    <row r="17" spans="1:24">
      <c r="A17" s="8">
        <v>6</v>
      </c>
      <c r="D17" s="54" t="s">
        <v>48</v>
      </c>
      <c r="E17" s="45" t="str">
        <f t="shared" si="2"/>
        <v>Metered water and wastewater customer</v>
      </c>
      <c r="F17" s="19"/>
      <c r="G17" s="18"/>
      <c r="H17" s="18"/>
      <c r="I17" s="18"/>
      <c r="J17" s="18"/>
      <c r="K17" s="22"/>
      <c r="L17" s="72">
        <f xml:space="preserve"> F_Inputs!F12</f>
        <v>0</v>
      </c>
      <c r="M17" s="72">
        <f xml:space="preserve"> F_Inputs!G12</f>
        <v>0</v>
      </c>
      <c r="N17" s="72">
        <f xml:space="preserve"> F_Inputs!H12</f>
        <v>0</v>
      </c>
      <c r="O17" s="72">
        <f xml:space="preserve"> F_Inputs!I12</f>
        <v>0</v>
      </c>
      <c r="P17" s="72">
        <f xml:space="preserve"> F_Inputs!J12</f>
        <v>0</v>
      </c>
      <c r="Q17" s="22"/>
      <c r="R17" s="22"/>
      <c r="S17" s="22"/>
      <c r="T17" s="18"/>
      <c r="U17" s="18"/>
      <c r="V17" s="25"/>
      <c r="W17" s="18"/>
      <c r="X17" s="18"/>
    </row>
    <row r="18" spans="1:24">
      <c r="A18" s="18"/>
      <c r="B18" s="18"/>
      <c r="C18" s="18"/>
      <c r="D18" s="31"/>
      <c r="E18" s="19"/>
      <c r="F18" s="19"/>
      <c r="G18" s="18"/>
      <c r="H18" s="18"/>
      <c r="I18" s="18"/>
      <c r="J18" s="18"/>
      <c r="K18" s="22"/>
      <c r="L18" s="39"/>
      <c r="M18" s="39"/>
      <c r="N18" s="39"/>
      <c r="O18" s="39"/>
      <c r="P18" s="39"/>
      <c r="Q18" s="25" t="s">
        <v>74</v>
      </c>
      <c r="R18" s="22"/>
      <c r="S18" s="22"/>
      <c r="T18" s="18"/>
      <c r="U18" s="18"/>
      <c r="V18" s="25"/>
      <c r="W18" s="18"/>
      <c r="X18" s="18"/>
    </row>
    <row r="19" spans="1:24">
      <c r="A19" s="18"/>
      <c r="B19" s="18"/>
      <c r="C19" s="18"/>
      <c r="D19" s="31"/>
      <c r="E19" s="36" t="s">
        <v>39</v>
      </c>
      <c r="F19" s="19"/>
      <c r="G19" s="18"/>
      <c r="H19" s="18"/>
      <c r="I19" s="18"/>
      <c r="J19" s="18"/>
      <c r="K19" s="22"/>
      <c r="L19" s="39"/>
      <c r="M19" s="39"/>
      <c r="N19" s="39"/>
      <c r="O19" s="39"/>
      <c r="P19" s="39"/>
      <c r="Q19" s="22"/>
      <c r="R19" s="22"/>
      <c r="S19" s="22"/>
      <c r="T19" s="18"/>
      <c r="U19" s="18"/>
      <c r="V19" s="25"/>
      <c r="W19" s="18"/>
      <c r="X19" s="18"/>
    </row>
    <row r="20" spans="1:24">
      <c r="A20" s="8">
        <v>1</v>
      </c>
      <c r="B20" s="18"/>
      <c r="C20" s="18"/>
      <c r="D20" s="54" t="s">
        <v>48</v>
      </c>
      <c r="E20" s="45" t="str">
        <f t="shared" ref="E20:E25" si="3">INDEX(Customer.List,A20)</f>
        <v>Unmetered water-only customer</v>
      </c>
      <c r="F20" s="19"/>
      <c r="G20" s="18"/>
      <c r="H20" s="18"/>
      <c r="I20" s="18"/>
      <c r="J20" s="18"/>
      <c r="K20" s="22"/>
      <c r="L20" s="72">
        <f xml:space="preserve"> F_Inputs!F13</f>
        <v>249833</v>
      </c>
      <c r="M20" s="72">
        <f xml:space="preserve"> F_Inputs!G13</f>
        <v>244054</v>
      </c>
      <c r="N20" s="72">
        <f xml:space="preserve"> F_Inputs!H13</f>
        <v>231471</v>
      </c>
      <c r="O20" s="72">
        <f xml:space="preserve"> F_Inputs!I13</f>
        <v>221334</v>
      </c>
      <c r="P20" s="72">
        <f xml:space="preserve"> F_Inputs!J13</f>
        <v>191956</v>
      </c>
      <c r="Q20" s="22"/>
      <c r="R20" s="22"/>
      <c r="S20" s="22"/>
      <c r="T20" s="18"/>
      <c r="U20" s="18"/>
      <c r="V20" s="25"/>
      <c r="W20" s="18"/>
      <c r="X20" s="18"/>
    </row>
    <row r="21" spans="1:24">
      <c r="A21" s="8">
        <v>2</v>
      </c>
      <c r="B21" s="18"/>
      <c r="C21" s="18"/>
      <c r="D21" s="54" t="s">
        <v>48</v>
      </c>
      <c r="E21" s="45" t="str">
        <f t="shared" si="3"/>
        <v>Unmetered wastewater-only customer</v>
      </c>
      <c r="F21" s="19"/>
      <c r="G21" s="18"/>
      <c r="H21" s="18"/>
      <c r="I21" s="18"/>
      <c r="J21" s="18"/>
      <c r="K21" s="22"/>
      <c r="L21" s="72">
        <f xml:space="preserve"> F_Inputs!F14</f>
        <v>0</v>
      </c>
      <c r="M21" s="72">
        <f xml:space="preserve"> F_Inputs!G14</f>
        <v>0</v>
      </c>
      <c r="N21" s="72">
        <f xml:space="preserve"> F_Inputs!H14</f>
        <v>0</v>
      </c>
      <c r="O21" s="72">
        <f xml:space="preserve"> F_Inputs!I14</f>
        <v>0</v>
      </c>
      <c r="P21" s="72">
        <f xml:space="preserve"> F_Inputs!J14</f>
        <v>0</v>
      </c>
      <c r="Q21" s="22"/>
      <c r="R21" s="22"/>
      <c r="S21" s="22"/>
      <c r="T21" s="18"/>
      <c r="U21" s="18"/>
      <c r="V21" s="25"/>
      <c r="W21" s="18"/>
      <c r="X21" s="18"/>
    </row>
    <row r="22" spans="1:24">
      <c r="A22" s="8">
        <v>3</v>
      </c>
      <c r="B22" s="18"/>
      <c r="C22" s="18"/>
      <c r="D22" s="54" t="s">
        <v>48</v>
      </c>
      <c r="E22" s="45" t="str">
        <f t="shared" si="3"/>
        <v>Unmetered water and wastewater customer</v>
      </c>
      <c r="F22" s="19"/>
      <c r="G22" s="18"/>
      <c r="H22" s="18"/>
      <c r="I22" s="18"/>
      <c r="J22" s="18"/>
      <c r="K22" s="22"/>
      <c r="L22" s="72">
        <f xml:space="preserve"> F_Inputs!F15</f>
        <v>0</v>
      </c>
      <c r="M22" s="72">
        <f xml:space="preserve"> F_Inputs!G15</f>
        <v>0</v>
      </c>
      <c r="N22" s="72">
        <f xml:space="preserve"> F_Inputs!H15</f>
        <v>0</v>
      </c>
      <c r="O22" s="72">
        <f xml:space="preserve"> F_Inputs!I15</f>
        <v>0</v>
      </c>
      <c r="P22" s="72">
        <f xml:space="preserve"> F_Inputs!J15</f>
        <v>0</v>
      </c>
      <c r="Q22" s="22"/>
      <c r="R22" s="22"/>
      <c r="S22" s="22"/>
      <c r="T22" s="18"/>
      <c r="U22" s="18"/>
      <c r="V22" s="25"/>
      <c r="W22" s="18"/>
      <c r="X22" s="18"/>
    </row>
    <row r="23" spans="1:24">
      <c r="A23" s="8">
        <v>4</v>
      </c>
      <c r="B23" s="18"/>
      <c r="C23" s="18"/>
      <c r="D23" s="54" t="s">
        <v>48</v>
      </c>
      <c r="E23" s="45" t="str">
        <f t="shared" si="3"/>
        <v>Metered water-only customer</v>
      </c>
      <c r="F23" s="19"/>
      <c r="G23" s="18"/>
      <c r="H23" s="18"/>
      <c r="I23" s="18"/>
      <c r="J23" s="18"/>
      <c r="K23" s="22"/>
      <c r="L23" s="72">
        <f xml:space="preserve"> F_Inputs!F16</f>
        <v>229096</v>
      </c>
      <c r="M23" s="72">
        <f xml:space="preserve"> F_Inputs!G16</f>
        <v>236053</v>
      </c>
      <c r="N23" s="72">
        <f xml:space="preserve"> F_Inputs!H16</f>
        <v>255265</v>
      </c>
      <c r="O23" s="72">
        <f xml:space="preserve"> F_Inputs!I16</f>
        <v>271419</v>
      </c>
      <c r="P23" s="72">
        <f xml:space="preserve"> F_Inputs!J16</f>
        <v>310021</v>
      </c>
      <c r="Q23" s="22"/>
      <c r="R23" s="22"/>
      <c r="S23" s="22"/>
      <c r="T23" s="18"/>
      <c r="U23" s="18"/>
      <c r="V23" s="25"/>
      <c r="W23" s="18"/>
      <c r="X23" s="18"/>
    </row>
    <row r="24" spans="1:24">
      <c r="A24" s="8">
        <v>5</v>
      </c>
      <c r="B24" s="18"/>
      <c r="C24" s="18"/>
      <c r="D24" s="54" t="s">
        <v>48</v>
      </c>
      <c r="E24" s="45" t="str">
        <f t="shared" si="3"/>
        <v>Metered wastewater-only customer</v>
      </c>
      <c r="F24" s="19"/>
      <c r="G24" s="18"/>
      <c r="H24" s="18"/>
      <c r="I24" s="18"/>
      <c r="J24" s="18"/>
      <c r="K24" s="22"/>
      <c r="L24" s="72">
        <f xml:space="preserve"> F_Inputs!F17</f>
        <v>0</v>
      </c>
      <c r="M24" s="72">
        <f xml:space="preserve"> F_Inputs!G17</f>
        <v>0</v>
      </c>
      <c r="N24" s="72">
        <f xml:space="preserve"> F_Inputs!H17</f>
        <v>0</v>
      </c>
      <c r="O24" s="72">
        <f xml:space="preserve"> F_Inputs!I17</f>
        <v>0</v>
      </c>
      <c r="P24" s="72">
        <f xml:space="preserve"> F_Inputs!J17</f>
        <v>0</v>
      </c>
      <c r="Q24" s="22"/>
      <c r="R24" s="22"/>
      <c r="S24" s="22"/>
      <c r="T24" s="18"/>
      <c r="U24" s="18"/>
      <c r="V24" s="25"/>
      <c r="W24" s="18"/>
      <c r="X24" s="18"/>
    </row>
    <row r="25" spans="1:24">
      <c r="A25" s="8">
        <v>6</v>
      </c>
      <c r="B25" s="18"/>
      <c r="C25" s="18"/>
      <c r="D25" s="54" t="s">
        <v>48</v>
      </c>
      <c r="E25" s="45" t="str">
        <f t="shared" si="3"/>
        <v>Metered water and wastewater customer</v>
      </c>
      <c r="F25" s="19"/>
      <c r="G25" s="18"/>
      <c r="H25" s="18"/>
      <c r="I25" s="18"/>
      <c r="J25" s="18"/>
      <c r="K25" s="22"/>
      <c r="L25" s="72">
        <f xml:space="preserve"> F_Inputs!F18</f>
        <v>0</v>
      </c>
      <c r="M25" s="72">
        <f xml:space="preserve"> F_Inputs!G18</f>
        <v>0</v>
      </c>
      <c r="N25" s="72">
        <f xml:space="preserve"> F_Inputs!H18</f>
        <v>0</v>
      </c>
      <c r="O25" s="72">
        <f xml:space="preserve"> F_Inputs!I18</f>
        <v>0</v>
      </c>
      <c r="P25" s="72">
        <f xml:space="preserve"> F_Inputs!J18</f>
        <v>0</v>
      </c>
      <c r="Q25" s="22"/>
      <c r="R25" s="22"/>
      <c r="S25" s="22"/>
      <c r="T25" s="18"/>
      <c r="U25" s="18"/>
      <c r="V25" s="25"/>
      <c r="W25" s="18"/>
      <c r="X25" s="18"/>
    </row>
    <row r="26" spans="1:24">
      <c r="A26" s="18"/>
      <c r="B26" s="18"/>
      <c r="C26" s="18"/>
      <c r="D26" s="31"/>
      <c r="E26" s="19"/>
      <c r="F26" s="19"/>
      <c r="G26" s="18"/>
      <c r="H26" s="18"/>
      <c r="I26" s="18"/>
      <c r="J26" s="18"/>
      <c r="K26" s="22"/>
      <c r="L26" s="39"/>
      <c r="M26" s="39"/>
      <c r="N26" s="39"/>
      <c r="O26" s="39"/>
      <c r="P26" s="39"/>
      <c r="Q26" s="25" t="s">
        <v>40</v>
      </c>
      <c r="R26" s="22"/>
      <c r="S26" s="22"/>
      <c r="T26" s="18"/>
      <c r="U26" s="18"/>
      <c r="V26" s="25"/>
      <c r="W26" s="18"/>
      <c r="X26" s="18"/>
    </row>
    <row r="27" spans="1:24">
      <c r="A27" s="18"/>
      <c r="B27" s="18"/>
      <c r="C27" s="18"/>
      <c r="D27" s="18"/>
      <c r="E27" s="36" t="s">
        <v>26</v>
      </c>
      <c r="F27" s="19"/>
      <c r="G27" s="18"/>
      <c r="H27" s="18"/>
      <c r="I27" s="18"/>
      <c r="J27" s="18"/>
      <c r="K27" s="18"/>
      <c r="L27" s="38"/>
      <c r="M27" s="38"/>
      <c r="N27" s="38"/>
      <c r="O27" s="38"/>
      <c r="P27" s="38"/>
      <c r="Q27" s="18"/>
      <c r="R27" s="18"/>
      <c r="S27" s="18"/>
      <c r="T27" s="18"/>
      <c r="U27" s="18"/>
      <c r="V27" s="18"/>
      <c r="W27" s="18"/>
      <c r="X27" s="18"/>
    </row>
    <row r="28" spans="1:24">
      <c r="A28" s="8">
        <v>1</v>
      </c>
      <c r="B28" s="18"/>
      <c r="C28" s="18"/>
      <c r="D28" s="54" t="s">
        <v>48</v>
      </c>
      <c r="E28" s="45" t="str">
        <f t="shared" ref="E28:E33" si="4">INDEX(Customer.List,A28)</f>
        <v>Unmetered water-only customer</v>
      </c>
      <c r="F28" s="19"/>
      <c r="G28" s="18"/>
      <c r="H28" s="18"/>
      <c r="I28" s="18"/>
      <c r="J28" s="18"/>
      <c r="K28" s="18"/>
      <c r="L28" s="74">
        <f xml:space="preserve"> F_Inputs!F19</f>
        <v>256822</v>
      </c>
      <c r="M28" s="74">
        <f xml:space="preserve"> F_Inputs!G19</f>
        <v>249852</v>
      </c>
      <c r="N28" s="74">
        <f xml:space="preserve"> F_Inputs!H19</f>
        <v>239792</v>
      </c>
      <c r="O28" s="74">
        <f xml:space="preserve"> F_Inputs!I19</f>
        <v>221786</v>
      </c>
      <c r="P28" s="74">
        <f xml:space="preserve"> F_Inputs!J19</f>
        <v>191956</v>
      </c>
      <c r="Q28" s="18"/>
      <c r="R28" s="18"/>
      <c r="S28" s="18"/>
      <c r="T28" s="18"/>
      <c r="U28" s="18"/>
      <c r="V28" s="18"/>
      <c r="W28" s="18"/>
      <c r="X28" s="18"/>
    </row>
    <row r="29" spans="1:24">
      <c r="A29" s="8">
        <v>2</v>
      </c>
      <c r="B29" s="18"/>
      <c r="C29" s="18"/>
      <c r="D29" s="54" t="s">
        <v>48</v>
      </c>
      <c r="E29" s="45" t="str">
        <f t="shared" si="4"/>
        <v>Unmetered wastewater-only customer</v>
      </c>
      <c r="F29" s="19"/>
      <c r="G29" s="18"/>
      <c r="H29" s="18"/>
      <c r="I29" s="18"/>
      <c r="J29" s="18"/>
      <c r="K29" s="18"/>
      <c r="L29" s="74">
        <f xml:space="preserve"> F_Inputs!F20</f>
        <v>0</v>
      </c>
      <c r="M29" s="74">
        <f xml:space="preserve"> F_Inputs!G20</f>
        <v>0</v>
      </c>
      <c r="N29" s="74">
        <f xml:space="preserve"> F_Inputs!H20</f>
        <v>0</v>
      </c>
      <c r="O29" s="74">
        <f xml:space="preserve"> F_Inputs!I20</f>
        <v>0</v>
      </c>
      <c r="P29" s="74">
        <f xml:space="preserve"> F_Inputs!J20</f>
        <v>0</v>
      </c>
      <c r="Q29" s="18"/>
      <c r="R29" s="18"/>
      <c r="S29" s="18"/>
      <c r="T29" s="18"/>
      <c r="U29" s="18"/>
      <c r="V29" s="18"/>
      <c r="W29" s="18"/>
      <c r="X29" s="18"/>
    </row>
    <row r="30" spans="1:24">
      <c r="A30" s="8">
        <v>3</v>
      </c>
      <c r="B30" s="18"/>
      <c r="C30" s="18"/>
      <c r="D30" s="54" t="s">
        <v>48</v>
      </c>
      <c r="E30" s="45" t="str">
        <f t="shared" si="4"/>
        <v>Unmetered water and wastewater customer</v>
      </c>
      <c r="F30" s="19"/>
      <c r="G30" s="18"/>
      <c r="H30" s="18"/>
      <c r="I30" s="18"/>
      <c r="J30" s="18"/>
      <c r="K30" s="18"/>
      <c r="L30" s="74">
        <f xml:space="preserve"> F_Inputs!F21</f>
        <v>0</v>
      </c>
      <c r="M30" s="74">
        <f xml:space="preserve"> F_Inputs!G21</f>
        <v>0</v>
      </c>
      <c r="N30" s="74">
        <f xml:space="preserve"> F_Inputs!H21</f>
        <v>0</v>
      </c>
      <c r="O30" s="74">
        <f xml:space="preserve"> F_Inputs!I21</f>
        <v>0</v>
      </c>
      <c r="P30" s="74">
        <f xml:space="preserve"> F_Inputs!J21</f>
        <v>0</v>
      </c>
      <c r="Q30" s="18"/>
      <c r="R30" s="18"/>
      <c r="S30" s="18"/>
      <c r="T30" s="18"/>
      <c r="U30" s="18"/>
      <c r="V30" s="18"/>
      <c r="W30" s="18"/>
      <c r="X30" s="18"/>
    </row>
    <row r="31" spans="1:24">
      <c r="A31" s="8">
        <v>4</v>
      </c>
      <c r="B31" s="18"/>
      <c r="C31" s="18"/>
      <c r="D31" s="54" t="s">
        <v>48</v>
      </c>
      <c r="E31" s="45" t="str">
        <f t="shared" si="4"/>
        <v>Metered water-only customer</v>
      </c>
      <c r="F31" s="19"/>
      <c r="G31" s="18"/>
      <c r="H31" s="18"/>
      <c r="I31" s="18"/>
      <c r="K31" s="18"/>
      <c r="L31" s="74">
        <f xml:space="preserve"> F_Inputs!F22</f>
        <v>224316</v>
      </c>
      <c r="M31" s="74">
        <f xml:space="preserve"> F_Inputs!G22</f>
        <v>234738</v>
      </c>
      <c r="N31" s="74">
        <f xml:space="preserve"> F_Inputs!H22</f>
        <v>250163</v>
      </c>
      <c r="O31" s="74">
        <f xml:space="preserve"> F_Inputs!I22</f>
        <v>274219</v>
      </c>
      <c r="P31" s="74">
        <f xml:space="preserve"> F_Inputs!J22</f>
        <v>310021</v>
      </c>
      <c r="Q31" s="18"/>
      <c r="R31" s="18"/>
      <c r="S31" s="18"/>
      <c r="T31" s="18"/>
      <c r="U31" s="18"/>
      <c r="V31" s="18"/>
      <c r="W31" s="18"/>
      <c r="X31" s="18"/>
    </row>
    <row r="32" spans="1:24">
      <c r="A32" s="8">
        <v>5</v>
      </c>
      <c r="B32" s="18"/>
      <c r="C32" s="18"/>
      <c r="D32" s="54" t="s">
        <v>48</v>
      </c>
      <c r="E32" s="45" t="str">
        <f t="shared" si="4"/>
        <v>Metered wastewater-only customer</v>
      </c>
      <c r="F32" s="19"/>
      <c r="G32" s="18"/>
      <c r="H32" s="18"/>
      <c r="I32" s="18"/>
      <c r="J32" s="18"/>
      <c r="K32" s="18"/>
      <c r="L32" s="74">
        <f xml:space="preserve"> F_Inputs!F23</f>
        <v>0</v>
      </c>
      <c r="M32" s="74">
        <f xml:space="preserve"> F_Inputs!G23</f>
        <v>0</v>
      </c>
      <c r="N32" s="74">
        <f xml:space="preserve"> F_Inputs!H23</f>
        <v>0</v>
      </c>
      <c r="O32" s="74">
        <f xml:space="preserve"> F_Inputs!I23</f>
        <v>0</v>
      </c>
      <c r="P32" s="74">
        <f xml:space="preserve"> F_Inputs!J23</f>
        <v>0</v>
      </c>
      <c r="Q32" s="18"/>
      <c r="R32" s="18"/>
      <c r="S32" s="18"/>
      <c r="T32" s="18"/>
      <c r="U32" s="18"/>
      <c r="V32" s="18"/>
      <c r="W32" s="18"/>
      <c r="X32" s="18"/>
    </row>
    <row r="33" spans="1:24">
      <c r="A33" s="8">
        <v>6</v>
      </c>
      <c r="B33" s="18"/>
      <c r="C33" s="18"/>
      <c r="D33" s="54" t="s">
        <v>48</v>
      </c>
      <c r="E33" s="45" t="str">
        <f t="shared" si="4"/>
        <v>Metered water and wastewater customer</v>
      </c>
      <c r="F33" s="19"/>
      <c r="G33" s="18"/>
      <c r="H33" s="18"/>
      <c r="I33" s="18"/>
      <c r="J33" s="18"/>
      <c r="K33" s="18"/>
      <c r="L33" s="74">
        <f xml:space="preserve"> F_Inputs!F24</f>
        <v>0</v>
      </c>
      <c r="M33" s="74">
        <f xml:space="preserve"> F_Inputs!G24</f>
        <v>0</v>
      </c>
      <c r="N33" s="74">
        <f xml:space="preserve"> F_Inputs!H24</f>
        <v>0</v>
      </c>
      <c r="O33" s="74">
        <f xml:space="preserve"> F_Inputs!I24</f>
        <v>0</v>
      </c>
      <c r="P33" s="74">
        <f xml:space="preserve"> F_Inputs!J24</f>
        <v>0</v>
      </c>
      <c r="Q33" s="18"/>
      <c r="R33" s="18"/>
      <c r="S33" s="18"/>
      <c r="T33" s="18"/>
      <c r="U33" s="18"/>
      <c r="V33" s="18"/>
      <c r="W33" s="18"/>
      <c r="X33" s="18"/>
    </row>
    <row r="34" spans="1:24">
      <c r="A34" s="18"/>
      <c r="B34" s="18"/>
      <c r="C34" s="18"/>
      <c r="D34" s="18"/>
      <c r="F34" s="19"/>
      <c r="G34" s="18"/>
      <c r="H34" s="18"/>
      <c r="I34" s="18"/>
      <c r="J34" s="18"/>
      <c r="Q34" s="25" t="s">
        <v>30</v>
      </c>
      <c r="R34" s="18"/>
      <c r="S34" s="18"/>
      <c r="T34" s="18"/>
      <c r="U34" s="18"/>
      <c r="V34" s="18"/>
      <c r="W34" s="18"/>
      <c r="X34" s="18"/>
    </row>
    <row r="35" spans="1:24">
      <c r="A35" s="18"/>
      <c r="B35" s="18"/>
      <c r="C35" s="86"/>
      <c r="D35" s="18"/>
      <c r="E35" s="36" t="s">
        <v>38</v>
      </c>
      <c r="F35" s="19"/>
      <c r="G35" s="18"/>
      <c r="H35" s="18"/>
      <c r="I35" s="18"/>
      <c r="J35" s="18"/>
      <c r="K35" s="18"/>
      <c r="L35" s="38"/>
      <c r="M35" s="38"/>
      <c r="N35" s="38"/>
      <c r="O35" s="38"/>
      <c r="P35" s="38"/>
      <c r="Q35" s="18"/>
      <c r="R35" s="18"/>
      <c r="S35" s="18"/>
      <c r="T35" s="18"/>
      <c r="U35" s="18"/>
      <c r="V35" s="18"/>
      <c r="W35" s="18"/>
      <c r="X35" s="18"/>
    </row>
    <row r="36" spans="1:24">
      <c r="A36" s="8">
        <v>1</v>
      </c>
      <c r="B36" s="18"/>
      <c r="C36" s="86"/>
      <c r="D36" s="54" t="s">
        <v>49</v>
      </c>
      <c r="E36" s="45" t="str">
        <f t="shared" ref="E36:E41" si="5">INDEX(Customer.List,A36)</f>
        <v>Unmetered water-only customer</v>
      </c>
      <c r="F36" s="59" t="s">
        <v>44</v>
      </c>
      <c r="G36" s="18"/>
      <c r="H36" s="18"/>
      <c r="I36" s="18"/>
      <c r="J36" s="18"/>
      <c r="K36" s="18"/>
      <c r="L36" s="74">
        <f xml:space="preserve"> F_Inputs!F25</f>
        <v>4.7648148114333297</v>
      </c>
      <c r="M36" s="74">
        <f xml:space="preserve"> F_Inputs!G25</f>
        <v>4.641</v>
      </c>
      <c r="N36" s="74">
        <f xml:space="preserve"> F_Inputs!H25</f>
        <v>4.59</v>
      </c>
      <c r="O36" s="74">
        <f xml:space="preserve"> F_Inputs!I25</f>
        <v>4.4160000000000004</v>
      </c>
      <c r="P36" s="74">
        <f xml:space="preserve"> F_Inputs!J25</f>
        <v>3.972</v>
      </c>
      <c r="Q36" s="18"/>
      <c r="R36" s="18"/>
      <c r="S36" s="18"/>
      <c r="T36" s="18"/>
      <c r="U36" s="18"/>
      <c r="V36" s="18"/>
      <c r="W36" s="18"/>
      <c r="X36" s="18"/>
    </row>
    <row r="37" spans="1:24">
      <c r="A37" s="8">
        <v>2</v>
      </c>
      <c r="B37" s="18"/>
      <c r="C37" s="86"/>
      <c r="D37" s="54" t="s">
        <v>49</v>
      </c>
      <c r="E37" s="45" t="str">
        <f t="shared" si="5"/>
        <v>Unmetered wastewater-only customer</v>
      </c>
      <c r="F37" s="59" t="s">
        <v>44</v>
      </c>
      <c r="G37" s="18"/>
      <c r="H37" s="18"/>
      <c r="I37" s="18"/>
      <c r="J37" s="18"/>
      <c r="K37" s="18"/>
      <c r="L37" s="74">
        <f xml:space="preserve"> F_Inputs!F26</f>
        <v>0</v>
      </c>
      <c r="M37" s="74">
        <f xml:space="preserve"> F_Inputs!G26</f>
        <v>0</v>
      </c>
      <c r="N37" s="74">
        <f xml:space="preserve"> F_Inputs!H26</f>
        <v>0</v>
      </c>
      <c r="O37" s="74">
        <f xml:space="preserve"> F_Inputs!I26</f>
        <v>0</v>
      </c>
      <c r="P37" s="74">
        <f xml:space="preserve"> F_Inputs!J26</f>
        <v>0</v>
      </c>
      <c r="Q37" s="18"/>
      <c r="R37" s="18"/>
      <c r="S37" s="18"/>
      <c r="T37" s="18"/>
      <c r="U37" s="18"/>
      <c r="V37" s="18"/>
      <c r="W37" s="18"/>
      <c r="X37" s="18"/>
    </row>
    <row r="38" spans="1:24">
      <c r="A38" s="8">
        <v>3</v>
      </c>
      <c r="B38" s="18"/>
      <c r="C38" s="86"/>
      <c r="D38" s="54" t="s">
        <v>49</v>
      </c>
      <c r="E38" s="45" t="str">
        <f t="shared" si="5"/>
        <v>Unmetered water and wastewater customer</v>
      </c>
      <c r="F38" s="59" t="s">
        <v>44</v>
      </c>
      <c r="G38" s="18"/>
      <c r="H38" s="18"/>
      <c r="I38" s="18"/>
      <c r="J38" s="18"/>
      <c r="K38" s="18"/>
      <c r="L38" s="74">
        <f xml:space="preserve"> F_Inputs!F27</f>
        <v>0</v>
      </c>
      <c r="M38" s="74">
        <f xml:space="preserve"> F_Inputs!G27</f>
        <v>0</v>
      </c>
      <c r="N38" s="74">
        <f xml:space="preserve"> F_Inputs!H27</f>
        <v>0</v>
      </c>
      <c r="O38" s="74">
        <f xml:space="preserve"> F_Inputs!I27</f>
        <v>0</v>
      </c>
      <c r="P38" s="74">
        <f xml:space="preserve"> F_Inputs!J27</f>
        <v>0</v>
      </c>
      <c r="Q38" s="18"/>
      <c r="R38" s="18"/>
      <c r="S38" s="18"/>
      <c r="T38" s="18"/>
      <c r="U38" s="18"/>
      <c r="V38" s="18"/>
      <c r="W38" s="18"/>
      <c r="X38" s="18"/>
    </row>
    <row r="39" spans="1:24">
      <c r="A39" s="8">
        <v>4</v>
      </c>
      <c r="B39" s="18"/>
      <c r="C39" s="86"/>
      <c r="D39" s="54" t="s">
        <v>49</v>
      </c>
      <c r="E39" s="45" t="str">
        <f t="shared" si="5"/>
        <v>Metered water-only customer</v>
      </c>
      <c r="F39" s="59" t="s">
        <v>44</v>
      </c>
      <c r="G39" s="18"/>
      <c r="H39" s="18"/>
      <c r="I39" s="18"/>
      <c r="K39" s="18"/>
      <c r="L39" s="74">
        <f xml:space="preserve"> F_Inputs!F28</f>
        <v>5.8144621621621599</v>
      </c>
      <c r="M39" s="74">
        <f xml:space="preserve"> F_Inputs!G28</f>
        <v>5.9729999999999999</v>
      </c>
      <c r="N39" s="74">
        <f xml:space="preserve"> F_Inputs!H28</f>
        <v>5.8979999999999997</v>
      </c>
      <c r="O39" s="74">
        <f xml:space="preserve"> F_Inputs!I28</f>
        <v>7.1760000000000002</v>
      </c>
      <c r="P39" s="74">
        <f xml:space="preserve"> F_Inputs!J28</f>
        <v>8.3520000000000003</v>
      </c>
      <c r="Q39" s="18"/>
      <c r="R39" s="18"/>
      <c r="S39" s="18"/>
      <c r="T39" s="18"/>
      <c r="U39" s="18"/>
      <c r="V39" s="18"/>
      <c r="W39" s="18"/>
      <c r="X39" s="18"/>
    </row>
    <row r="40" spans="1:24">
      <c r="A40" s="8">
        <v>5</v>
      </c>
      <c r="B40" s="18"/>
      <c r="C40" s="86"/>
      <c r="D40" s="54" t="s">
        <v>49</v>
      </c>
      <c r="E40" s="45" t="str">
        <f t="shared" si="5"/>
        <v>Metered wastewater-only customer</v>
      </c>
      <c r="F40" s="59" t="s">
        <v>44</v>
      </c>
      <c r="G40" s="18"/>
      <c r="H40" s="18"/>
      <c r="I40" s="18"/>
      <c r="J40" s="18"/>
      <c r="K40" s="18"/>
      <c r="L40" s="74">
        <f xml:space="preserve"> F_Inputs!F29</f>
        <v>0</v>
      </c>
      <c r="M40" s="74">
        <f xml:space="preserve"> F_Inputs!G29</f>
        <v>0</v>
      </c>
      <c r="N40" s="74">
        <f xml:space="preserve"> F_Inputs!H29</f>
        <v>0</v>
      </c>
      <c r="O40" s="74">
        <f xml:space="preserve"> F_Inputs!I29</f>
        <v>0</v>
      </c>
      <c r="P40" s="74">
        <f xml:space="preserve"> F_Inputs!J29</f>
        <v>0</v>
      </c>
      <c r="Q40" s="18"/>
      <c r="R40" s="18"/>
      <c r="S40" s="18"/>
      <c r="T40" s="18"/>
      <c r="U40" s="18"/>
      <c r="V40" s="18"/>
      <c r="W40" s="18"/>
      <c r="X40" s="18"/>
    </row>
    <row r="41" spans="1:24">
      <c r="A41" s="8">
        <v>6</v>
      </c>
      <c r="B41" s="18"/>
      <c r="C41" s="86"/>
      <c r="D41" s="54" t="s">
        <v>49</v>
      </c>
      <c r="E41" s="45" t="str">
        <f t="shared" si="5"/>
        <v>Metered water and wastewater customer</v>
      </c>
      <c r="F41" s="59" t="s">
        <v>44</v>
      </c>
      <c r="G41" s="18"/>
      <c r="H41" s="18"/>
      <c r="I41" s="18"/>
      <c r="J41" s="18"/>
      <c r="K41" s="18"/>
      <c r="L41" s="74">
        <f xml:space="preserve"> F_Inputs!F30</f>
        <v>0</v>
      </c>
      <c r="M41" s="74">
        <f xml:space="preserve"> F_Inputs!G30</f>
        <v>0</v>
      </c>
      <c r="N41" s="74">
        <f xml:space="preserve"> F_Inputs!H30</f>
        <v>0</v>
      </c>
      <c r="O41" s="74">
        <f xml:space="preserve"> F_Inputs!I30</f>
        <v>0</v>
      </c>
      <c r="P41" s="74">
        <f xml:space="preserve"> F_Inputs!J30</f>
        <v>0</v>
      </c>
      <c r="Q41" s="18"/>
      <c r="R41" s="18"/>
      <c r="S41" s="18"/>
      <c r="T41" s="18"/>
      <c r="U41" s="18"/>
      <c r="V41" s="18"/>
      <c r="W41" s="18"/>
      <c r="X41" s="18"/>
    </row>
    <row r="42" spans="1:24">
      <c r="A42" s="18"/>
      <c r="B42" s="18"/>
      <c r="C42" s="86"/>
      <c r="D42" s="18"/>
      <c r="F42" s="19"/>
      <c r="G42" s="18"/>
      <c r="H42" s="18"/>
      <c r="I42" s="18"/>
      <c r="J42" s="18"/>
      <c r="K42" s="18"/>
      <c r="L42" s="39"/>
      <c r="M42" s="39"/>
      <c r="N42" s="39"/>
      <c r="O42" s="39"/>
      <c r="P42" s="39"/>
      <c r="Q42" s="25" t="s">
        <v>32</v>
      </c>
      <c r="R42" s="18"/>
      <c r="S42" s="18"/>
      <c r="T42" s="18"/>
      <c r="U42" s="18"/>
      <c r="V42" s="18"/>
      <c r="W42" s="18"/>
      <c r="X42" s="18"/>
    </row>
    <row r="43" spans="1:24">
      <c r="A43" s="18"/>
      <c r="B43" s="18"/>
      <c r="C43" s="86"/>
      <c r="D43" s="18"/>
      <c r="E43" s="36" t="s">
        <v>79</v>
      </c>
      <c r="F43" s="19"/>
      <c r="G43" s="18"/>
      <c r="H43" s="18"/>
      <c r="I43" s="18"/>
      <c r="J43" s="18"/>
      <c r="K43" s="18"/>
      <c r="L43" s="38"/>
      <c r="M43" s="38"/>
      <c r="N43" s="38"/>
      <c r="O43" s="38"/>
      <c r="P43" s="38"/>
      <c r="Q43" s="18"/>
      <c r="R43" s="18"/>
      <c r="S43" s="18"/>
      <c r="T43" s="18"/>
      <c r="U43" s="18"/>
      <c r="V43" s="18"/>
      <c r="W43" s="18"/>
      <c r="X43" s="18"/>
    </row>
    <row r="44" spans="1:24">
      <c r="A44" s="8">
        <v>1</v>
      </c>
      <c r="B44" s="18"/>
      <c r="C44" s="86"/>
      <c r="D44" s="54" t="s">
        <v>49</v>
      </c>
      <c r="E44" s="45" t="str">
        <f t="shared" ref="E44:E49" si="6">INDEX(Customer.List,A44)</f>
        <v>Unmetered water-only customer</v>
      </c>
      <c r="F44" s="59" t="s">
        <v>44</v>
      </c>
      <c r="G44" s="18"/>
      <c r="H44" s="18"/>
      <c r="I44" s="18"/>
      <c r="J44" s="18"/>
      <c r="K44" s="18"/>
      <c r="L44" s="74">
        <f xml:space="preserve"> F_Inputs!F31</f>
        <v>0</v>
      </c>
      <c r="M44" s="74">
        <f xml:space="preserve"> F_Inputs!G31</f>
        <v>0</v>
      </c>
      <c r="N44" s="74">
        <f xml:space="preserve"> F_Inputs!H31</f>
        <v>0</v>
      </c>
      <c r="O44" s="74">
        <f xml:space="preserve"> F_Inputs!I31</f>
        <v>0</v>
      </c>
      <c r="P44" s="74">
        <f xml:space="preserve"> F_Inputs!J31</f>
        <v>0</v>
      </c>
      <c r="Q44" s="18"/>
      <c r="R44" s="18"/>
      <c r="S44" s="18"/>
      <c r="T44" s="18"/>
      <c r="U44" s="18"/>
      <c r="V44" s="18"/>
      <c r="W44" s="18"/>
      <c r="X44" s="18"/>
    </row>
    <row r="45" spans="1:24">
      <c r="A45" s="8">
        <v>2</v>
      </c>
      <c r="B45" s="18"/>
      <c r="C45" s="86"/>
      <c r="D45" s="54" t="s">
        <v>49</v>
      </c>
      <c r="E45" s="45" t="str">
        <f t="shared" si="6"/>
        <v>Unmetered wastewater-only customer</v>
      </c>
      <c r="F45" s="59" t="s">
        <v>44</v>
      </c>
      <c r="G45" s="18"/>
      <c r="H45" s="18"/>
      <c r="I45" s="18"/>
      <c r="J45" s="18"/>
      <c r="K45" s="18"/>
      <c r="L45" s="74">
        <f xml:space="preserve"> F_Inputs!F32</f>
        <v>0</v>
      </c>
      <c r="M45" s="74">
        <f xml:space="preserve"> F_Inputs!G32</f>
        <v>0</v>
      </c>
      <c r="N45" s="74">
        <f xml:space="preserve"> F_Inputs!H32</f>
        <v>0</v>
      </c>
      <c r="O45" s="74">
        <f xml:space="preserve"> F_Inputs!I32</f>
        <v>0</v>
      </c>
      <c r="P45" s="74">
        <f xml:space="preserve"> F_Inputs!J32</f>
        <v>0</v>
      </c>
      <c r="Q45" s="18"/>
      <c r="R45" s="18"/>
      <c r="S45" s="18"/>
      <c r="T45" s="18"/>
      <c r="U45" s="18"/>
      <c r="V45" s="18"/>
      <c r="W45" s="18"/>
      <c r="X45" s="18"/>
    </row>
    <row r="46" spans="1:24">
      <c r="A46" s="8">
        <v>3</v>
      </c>
      <c r="B46" s="18"/>
      <c r="C46" s="86"/>
      <c r="D46" s="54" t="s">
        <v>49</v>
      </c>
      <c r="E46" s="45" t="str">
        <f t="shared" si="6"/>
        <v>Unmetered water and wastewater customer</v>
      </c>
      <c r="F46" s="59" t="s">
        <v>44</v>
      </c>
      <c r="G46" s="18"/>
      <c r="H46" s="18"/>
      <c r="I46" s="18"/>
      <c r="J46" s="18"/>
      <c r="K46" s="18"/>
      <c r="L46" s="74">
        <f xml:space="preserve"> F_Inputs!F33</f>
        <v>0</v>
      </c>
      <c r="M46" s="74">
        <f xml:space="preserve"> F_Inputs!G33</f>
        <v>0</v>
      </c>
      <c r="N46" s="74">
        <f xml:space="preserve"> F_Inputs!H33</f>
        <v>0</v>
      </c>
      <c r="O46" s="74">
        <f xml:space="preserve"> F_Inputs!I33</f>
        <v>0</v>
      </c>
      <c r="P46" s="74">
        <f xml:space="preserve"> F_Inputs!J33</f>
        <v>0</v>
      </c>
      <c r="Q46" s="18"/>
      <c r="R46" s="18"/>
      <c r="S46" s="18"/>
      <c r="T46" s="18"/>
      <c r="U46" s="18"/>
      <c r="V46" s="18"/>
      <c r="W46" s="18"/>
      <c r="X46" s="18"/>
    </row>
    <row r="47" spans="1:24">
      <c r="A47" s="8">
        <v>4</v>
      </c>
      <c r="B47" s="18"/>
      <c r="C47" s="86"/>
      <c r="D47" s="54" t="s">
        <v>49</v>
      </c>
      <c r="E47" s="45" t="str">
        <f t="shared" si="6"/>
        <v>Metered water-only customer</v>
      </c>
      <c r="F47" s="59" t="s">
        <v>44</v>
      </c>
      <c r="G47" s="18"/>
      <c r="H47" s="18"/>
      <c r="I47" s="18"/>
      <c r="K47" s="18"/>
      <c r="L47" s="74">
        <f xml:space="preserve"> F_Inputs!F34</f>
        <v>0</v>
      </c>
      <c r="M47" s="74">
        <f xml:space="preserve"> F_Inputs!G34</f>
        <v>0</v>
      </c>
      <c r="N47" s="74">
        <f xml:space="preserve"> F_Inputs!H34</f>
        <v>0</v>
      </c>
      <c r="O47" s="74">
        <f xml:space="preserve"> F_Inputs!I34</f>
        <v>0</v>
      </c>
      <c r="P47" s="74">
        <f xml:space="preserve"> F_Inputs!J34</f>
        <v>0</v>
      </c>
      <c r="Q47" s="18"/>
      <c r="R47" s="18"/>
      <c r="S47" s="18"/>
      <c r="T47" s="18"/>
      <c r="U47" s="18"/>
      <c r="V47" s="18"/>
      <c r="W47" s="18"/>
      <c r="X47" s="18"/>
    </row>
    <row r="48" spans="1:24">
      <c r="A48" s="8">
        <v>5</v>
      </c>
      <c r="B48" s="18"/>
      <c r="C48" s="86"/>
      <c r="D48" s="54" t="s">
        <v>49</v>
      </c>
      <c r="E48" s="45" t="str">
        <f t="shared" si="6"/>
        <v>Metered wastewater-only customer</v>
      </c>
      <c r="F48" s="59" t="s">
        <v>44</v>
      </c>
      <c r="G48" s="18"/>
      <c r="H48" s="18"/>
      <c r="I48" s="18"/>
      <c r="J48" s="18"/>
      <c r="K48" s="18"/>
      <c r="L48" s="74">
        <f xml:space="preserve"> F_Inputs!F35</f>
        <v>0</v>
      </c>
      <c r="M48" s="74">
        <f xml:space="preserve"> F_Inputs!G35</f>
        <v>0</v>
      </c>
      <c r="N48" s="74">
        <f xml:space="preserve"> F_Inputs!H35</f>
        <v>0</v>
      </c>
      <c r="O48" s="74">
        <f xml:space="preserve"> F_Inputs!I35</f>
        <v>0</v>
      </c>
      <c r="P48" s="74">
        <f xml:space="preserve"> F_Inputs!J35</f>
        <v>0</v>
      </c>
      <c r="Q48" s="18"/>
      <c r="R48" s="18"/>
      <c r="S48" s="18"/>
      <c r="T48" s="18"/>
      <c r="U48" s="18"/>
      <c r="V48" s="18"/>
      <c r="W48" s="18"/>
      <c r="X48" s="18"/>
    </row>
    <row r="49" spans="1:24">
      <c r="A49" s="8">
        <v>6</v>
      </c>
      <c r="B49" s="18"/>
      <c r="C49" s="86"/>
      <c r="D49" s="54" t="s">
        <v>49</v>
      </c>
      <c r="E49" s="45" t="str">
        <f t="shared" si="6"/>
        <v>Metered water and wastewater customer</v>
      </c>
      <c r="F49" s="59" t="s">
        <v>44</v>
      </c>
      <c r="G49" s="18"/>
      <c r="H49" s="18"/>
      <c r="I49" s="18"/>
      <c r="J49" s="18"/>
      <c r="K49" s="18"/>
      <c r="L49" s="74">
        <f xml:space="preserve"> F_Inputs!F36</f>
        <v>0</v>
      </c>
      <c r="M49" s="74">
        <f xml:space="preserve"> F_Inputs!G36</f>
        <v>0</v>
      </c>
      <c r="N49" s="74">
        <f xml:space="preserve"> F_Inputs!H36</f>
        <v>0</v>
      </c>
      <c r="O49" s="74">
        <f xml:space="preserve"> F_Inputs!I36</f>
        <v>0</v>
      </c>
      <c r="P49" s="74">
        <f xml:space="preserve"> F_Inputs!J36</f>
        <v>0</v>
      </c>
      <c r="Q49" s="18"/>
      <c r="R49" s="18"/>
      <c r="S49" s="18"/>
      <c r="T49" s="18"/>
      <c r="U49" s="18"/>
      <c r="V49" s="18"/>
      <c r="W49" s="18"/>
      <c r="X49" s="18"/>
    </row>
    <row r="50" spans="1:24">
      <c r="A50" s="18"/>
      <c r="B50" s="18"/>
      <c r="C50" s="18"/>
      <c r="D50" s="18"/>
      <c r="F50" s="19"/>
      <c r="G50" s="18"/>
      <c r="H50" s="18"/>
      <c r="I50" s="18"/>
      <c r="J50" s="18"/>
      <c r="Q50" s="25" t="s">
        <v>80</v>
      </c>
      <c r="R50" s="18"/>
      <c r="S50" s="18"/>
      <c r="T50" s="18"/>
      <c r="U50" s="18"/>
      <c r="V50" s="18"/>
      <c r="W50" s="18"/>
      <c r="X50" s="18"/>
    </row>
    <row r="51" spans="1:24">
      <c r="A51" s="18"/>
      <c r="B51" s="18"/>
      <c r="C51" s="18"/>
      <c r="D51" s="18"/>
      <c r="E51" s="36" t="s">
        <v>82</v>
      </c>
      <c r="F51" s="19"/>
      <c r="G51" s="18"/>
      <c r="H51" s="18"/>
      <c r="I51" s="18"/>
      <c r="J51" s="18"/>
      <c r="K51" s="18"/>
      <c r="L51" s="38"/>
      <c r="M51" s="38"/>
      <c r="N51" s="38"/>
      <c r="O51" s="38"/>
      <c r="P51" s="38"/>
      <c r="Q51" s="18"/>
      <c r="R51" s="18"/>
      <c r="S51" s="18"/>
      <c r="T51" s="18"/>
      <c r="U51" s="18"/>
      <c r="V51" s="18"/>
      <c r="W51" s="18"/>
      <c r="X51" s="18"/>
    </row>
    <row r="52" spans="1:24">
      <c r="A52" s="8">
        <v>1</v>
      </c>
      <c r="B52" s="18"/>
      <c r="C52" s="18"/>
      <c r="D52" s="54" t="s">
        <v>49</v>
      </c>
      <c r="E52" s="45" t="str">
        <f t="shared" ref="E52:E57" si="7">INDEX(Customer.List,A52)</f>
        <v>Unmetered water-only customer</v>
      </c>
      <c r="F52" s="59" t="s">
        <v>44</v>
      </c>
      <c r="G52" s="18"/>
      <c r="H52" s="18"/>
      <c r="I52" s="18"/>
      <c r="J52" s="18"/>
      <c r="K52" s="18"/>
      <c r="L52" s="85">
        <f>L36+L44</f>
        <v>4.7648148114333297</v>
      </c>
      <c r="M52" s="85">
        <f t="shared" ref="M52:P52" si="8">M36+M44</f>
        <v>4.641</v>
      </c>
      <c r="N52" s="85">
        <f t="shared" si="8"/>
        <v>4.59</v>
      </c>
      <c r="O52" s="85">
        <f t="shared" si="8"/>
        <v>4.4160000000000004</v>
      </c>
      <c r="P52" s="85">
        <f t="shared" si="8"/>
        <v>3.972</v>
      </c>
      <c r="Q52" s="18"/>
      <c r="R52" s="18"/>
      <c r="S52" s="18"/>
      <c r="T52" s="18"/>
      <c r="U52" s="18"/>
      <c r="V52" s="18"/>
      <c r="W52" s="18"/>
      <c r="X52" s="18"/>
    </row>
    <row r="53" spans="1:24">
      <c r="A53" s="8">
        <v>2</v>
      </c>
      <c r="B53" s="18"/>
      <c r="C53" s="18"/>
      <c r="D53" s="54" t="s">
        <v>49</v>
      </c>
      <c r="E53" s="45" t="str">
        <f t="shared" si="7"/>
        <v>Unmetered wastewater-only customer</v>
      </c>
      <c r="F53" s="59" t="s">
        <v>44</v>
      </c>
      <c r="G53" s="18"/>
      <c r="H53" s="18"/>
      <c r="I53" s="18"/>
      <c r="J53" s="18"/>
      <c r="K53" s="18"/>
      <c r="L53" s="85">
        <f t="shared" ref="L53:P57" si="9">L37+L45</f>
        <v>0</v>
      </c>
      <c r="M53" s="85">
        <f t="shared" si="9"/>
        <v>0</v>
      </c>
      <c r="N53" s="85">
        <f t="shared" si="9"/>
        <v>0</v>
      </c>
      <c r="O53" s="85">
        <f t="shared" si="9"/>
        <v>0</v>
      </c>
      <c r="P53" s="85">
        <f t="shared" si="9"/>
        <v>0</v>
      </c>
      <c r="Q53" s="18"/>
      <c r="R53" s="18"/>
      <c r="S53" s="18"/>
      <c r="T53" s="18"/>
      <c r="U53" s="18"/>
      <c r="V53" s="18"/>
      <c r="W53" s="18"/>
      <c r="X53" s="18"/>
    </row>
    <row r="54" spans="1:24">
      <c r="A54" s="8">
        <v>3</v>
      </c>
      <c r="B54" s="18"/>
      <c r="C54" s="18"/>
      <c r="D54" s="54" t="s">
        <v>49</v>
      </c>
      <c r="E54" s="45" t="str">
        <f t="shared" si="7"/>
        <v>Unmetered water and wastewater customer</v>
      </c>
      <c r="F54" s="59" t="s">
        <v>44</v>
      </c>
      <c r="G54" s="18"/>
      <c r="H54" s="18"/>
      <c r="I54" s="18"/>
      <c r="J54" s="18"/>
      <c r="K54" s="18"/>
      <c r="L54" s="85">
        <f t="shared" si="9"/>
        <v>0</v>
      </c>
      <c r="M54" s="85">
        <f t="shared" si="9"/>
        <v>0</v>
      </c>
      <c r="N54" s="85">
        <f t="shared" si="9"/>
        <v>0</v>
      </c>
      <c r="O54" s="85">
        <f t="shared" si="9"/>
        <v>0</v>
      </c>
      <c r="P54" s="85">
        <f t="shared" si="9"/>
        <v>0</v>
      </c>
      <c r="Q54" s="18"/>
      <c r="R54" s="18"/>
      <c r="S54" s="18"/>
      <c r="T54" s="18"/>
      <c r="U54" s="18"/>
      <c r="V54" s="18"/>
      <c r="W54" s="18"/>
      <c r="X54" s="18"/>
    </row>
    <row r="55" spans="1:24">
      <c r="A55" s="8">
        <v>4</v>
      </c>
      <c r="B55" s="18"/>
      <c r="C55" s="18"/>
      <c r="D55" s="54" t="s">
        <v>49</v>
      </c>
      <c r="E55" s="45" t="str">
        <f t="shared" si="7"/>
        <v>Metered water-only customer</v>
      </c>
      <c r="F55" s="59" t="s">
        <v>44</v>
      </c>
      <c r="G55" s="18"/>
      <c r="H55" s="18"/>
      <c r="I55" s="18"/>
      <c r="K55" s="18"/>
      <c r="L55" s="85">
        <f t="shared" si="9"/>
        <v>5.8144621621621599</v>
      </c>
      <c r="M55" s="85">
        <f t="shared" si="9"/>
        <v>5.9729999999999999</v>
      </c>
      <c r="N55" s="85">
        <f t="shared" si="9"/>
        <v>5.8979999999999997</v>
      </c>
      <c r="O55" s="85">
        <f t="shared" si="9"/>
        <v>7.1760000000000002</v>
      </c>
      <c r="P55" s="85">
        <f t="shared" si="9"/>
        <v>8.3520000000000003</v>
      </c>
      <c r="Q55" s="18"/>
      <c r="R55" s="18"/>
      <c r="S55" s="18"/>
      <c r="T55" s="18"/>
      <c r="U55" s="18"/>
      <c r="V55" s="18"/>
      <c r="W55" s="18"/>
      <c r="X55" s="18"/>
    </row>
    <row r="56" spans="1:24">
      <c r="A56" s="8">
        <v>5</v>
      </c>
      <c r="B56" s="18"/>
      <c r="C56" s="18"/>
      <c r="D56" s="54" t="s">
        <v>49</v>
      </c>
      <c r="E56" s="45" t="str">
        <f t="shared" si="7"/>
        <v>Metered wastewater-only customer</v>
      </c>
      <c r="F56" s="59" t="s">
        <v>44</v>
      </c>
      <c r="G56" s="18"/>
      <c r="H56" s="18"/>
      <c r="I56" s="18"/>
      <c r="J56" s="18"/>
      <c r="K56" s="18"/>
      <c r="L56" s="85">
        <f t="shared" si="9"/>
        <v>0</v>
      </c>
      <c r="M56" s="85">
        <f t="shared" si="9"/>
        <v>0</v>
      </c>
      <c r="N56" s="85">
        <f t="shared" si="9"/>
        <v>0</v>
      </c>
      <c r="O56" s="85">
        <f t="shared" si="9"/>
        <v>0</v>
      </c>
      <c r="P56" s="85">
        <f t="shared" si="9"/>
        <v>0</v>
      </c>
      <c r="Q56" s="18"/>
      <c r="R56" s="18"/>
      <c r="S56" s="18"/>
      <c r="T56" s="18"/>
      <c r="U56" s="18"/>
      <c r="V56" s="18"/>
      <c r="W56" s="18"/>
      <c r="X56" s="18"/>
    </row>
    <row r="57" spans="1:24">
      <c r="A57" s="8">
        <v>6</v>
      </c>
      <c r="B57" s="18"/>
      <c r="C57" s="18"/>
      <c r="D57" s="54" t="s">
        <v>49</v>
      </c>
      <c r="E57" s="45" t="str">
        <f t="shared" si="7"/>
        <v>Metered water and wastewater customer</v>
      </c>
      <c r="F57" s="59" t="s">
        <v>44</v>
      </c>
      <c r="G57" s="18"/>
      <c r="H57" s="18"/>
      <c r="I57" s="18"/>
      <c r="J57" s="18"/>
      <c r="K57" s="18"/>
      <c r="L57" s="85">
        <f t="shared" si="9"/>
        <v>0</v>
      </c>
      <c r="M57" s="85">
        <f t="shared" si="9"/>
        <v>0</v>
      </c>
      <c r="N57" s="85">
        <f t="shared" si="9"/>
        <v>0</v>
      </c>
      <c r="O57" s="85">
        <f t="shared" si="9"/>
        <v>0</v>
      </c>
      <c r="P57" s="85">
        <f t="shared" si="9"/>
        <v>0</v>
      </c>
      <c r="Q57" s="18"/>
      <c r="R57" s="18"/>
      <c r="S57" s="18"/>
      <c r="T57" s="18"/>
      <c r="U57" s="18"/>
      <c r="V57" s="18"/>
      <c r="W57" s="18"/>
      <c r="X57" s="18"/>
    </row>
    <row r="58" spans="1:24">
      <c r="A58" s="18"/>
      <c r="B58" s="18"/>
      <c r="C58" s="18"/>
      <c r="D58" s="18"/>
      <c r="F58" s="19"/>
      <c r="G58" s="18"/>
      <c r="H58" s="18"/>
      <c r="I58" s="18"/>
      <c r="J58" s="18"/>
      <c r="K58" s="18"/>
      <c r="L58" s="39"/>
      <c r="M58" s="39"/>
      <c r="N58" s="39"/>
      <c r="O58" s="39"/>
      <c r="P58" s="39"/>
      <c r="Q58" s="25" t="s">
        <v>81</v>
      </c>
      <c r="R58" s="18"/>
      <c r="S58" s="18"/>
      <c r="T58" s="18"/>
      <c r="U58" s="18"/>
      <c r="V58" s="18"/>
      <c r="W58" s="18"/>
      <c r="X58" s="18"/>
    </row>
    <row r="59" spans="1:24">
      <c r="A59" s="18"/>
      <c r="B59" s="18"/>
      <c r="C59" s="18"/>
      <c r="D59" s="18"/>
      <c r="F59" s="19"/>
      <c r="G59" s="18"/>
      <c r="H59" s="18"/>
      <c r="I59" s="18"/>
      <c r="J59" s="18"/>
      <c r="K59" s="18"/>
      <c r="Q59" s="25"/>
      <c r="R59" s="18"/>
      <c r="S59" s="18"/>
      <c r="T59" s="18"/>
      <c r="U59" s="18"/>
      <c r="V59" s="18"/>
      <c r="W59" s="18"/>
      <c r="X59" s="18"/>
    </row>
    <row r="60" spans="1:24" ht="14">
      <c r="A60" s="9"/>
      <c r="B60" s="13"/>
      <c r="C60" s="13"/>
      <c r="D60" s="32"/>
      <c r="E60" s="10" t="s">
        <v>29</v>
      </c>
      <c r="F60" s="58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>
      <c r="A61" s="3"/>
      <c r="B61" s="3"/>
      <c r="C61" s="3"/>
      <c r="D61" s="31"/>
      <c r="E61" s="3"/>
      <c r="F61" s="19"/>
      <c r="G61" s="3"/>
      <c r="H61" s="3"/>
      <c r="I61" s="3"/>
      <c r="J61" s="3"/>
      <c r="K61" s="22"/>
      <c r="L61" s="22"/>
      <c r="M61" s="22"/>
      <c r="N61" s="22"/>
      <c r="O61" s="22"/>
      <c r="P61" s="22"/>
      <c r="Q61" s="22"/>
      <c r="R61" s="22"/>
      <c r="S61" s="22"/>
      <c r="T61" s="3"/>
      <c r="U61" s="3"/>
      <c r="V61" s="25"/>
      <c r="W61" s="3"/>
      <c r="X61" s="3"/>
    </row>
    <row r="62" spans="1:24">
      <c r="A62" s="3"/>
      <c r="B62" s="3"/>
      <c r="C62" s="3"/>
      <c r="D62" s="31"/>
      <c r="E62" s="19" t="s">
        <v>21</v>
      </c>
      <c r="F62" s="19"/>
      <c r="G62" s="3"/>
      <c r="H62" s="3"/>
      <c r="I62" s="3"/>
      <c r="J62" s="3"/>
      <c r="K62" s="22"/>
      <c r="L62" s="22"/>
      <c r="M62" s="22"/>
      <c r="N62" s="22"/>
      <c r="O62" s="22"/>
      <c r="P62" s="22"/>
      <c r="Q62" s="22"/>
      <c r="R62" s="22"/>
      <c r="S62" s="22"/>
      <c r="T62" s="3"/>
      <c r="U62" s="3"/>
      <c r="V62" s="25"/>
      <c r="W62" s="3"/>
      <c r="X62" s="3"/>
    </row>
    <row r="63" spans="1:24">
      <c r="A63" s="8">
        <v>1</v>
      </c>
      <c r="B63" s="18"/>
      <c r="C63" s="18"/>
      <c r="D63" t="s">
        <v>71</v>
      </c>
      <c r="E63" s="45" t="str">
        <f t="shared" ref="E63:E68" si="10">INDEX(Customer.List,A63)</f>
        <v>Unmetered water-only customer</v>
      </c>
      <c r="F63" s="19"/>
      <c r="G63" s="18"/>
      <c r="H63" s="18"/>
      <c r="I63" s="18"/>
      <c r="J63" s="18"/>
      <c r="K63" s="22"/>
      <c r="L63" s="73">
        <f xml:space="preserve"> F_Inputs!F43</f>
        <v>17.808785068543202</v>
      </c>
      <c r="M63" s="73">
        <f xml:space="preserve"> F_Inputs!G43</f>
        <v>18.404433618326902</v>
      </c>
      <c r="N63" s="73">
        <f xml:space="preserve"> F_Inputs!H43</f>
        <v>19.140503151649501</v>
      </c>
      <c r="O63" s="73">
        <f xml:space="preserve"> F_Inputs!I43</f>
        <v>19.906228167346899</v>
      </c>
      <c r="P63" s="73">
        <f xml:space="preserve"> F_Inputs!J43</f>
        <v>20.688275210931199</v>
      </c>
      <c r="Q63" s="25"/>
      <c r="R63" s="22"/>
      <c r="S63" s="22"/>
      <c r="T63" s="18"/>
      <c r="U63" s="18"/>
      <c r="V63" s="25"/>
      <c r="W63" s="18"/>
      <c r="X63" s="18"/>
    </row>
    <row r="64" spans="1:24">
      <c r="A64" s="8">
        <v>2</v>
      </c>
      <c r="B64" s="18"/>
      <c r="C64" s="18"/>
      <c r="D64" t="s">
        <v>71</v>
      </c>
      <c r="E64" s="45" t="str">
        <f t="shared" si="10"/>
        <v>Unmetered wastewater-only customer</v>
      </c>
      <c r="F64" s="19"/>
      <c r="G64" s="18"/>
      <c r="H64" s="18"/>
      <c r="I64" s="18"/>
      <c r="J64" s="18"/>
      <c r="K64" s="22"/>
      <c r="L64" s="73">
        <f xml:space="preserve"> F_Inputs!F44</f>
        <v>17.808785068543202</v>
      </c>
      <c r="M64" s="73">
        <f xml:space="preserve"> F_Inputs!G44</f>
        <v>18.404433618326902</v>
      </c>
      <c r="N64" s="73">
        <f xml:space="preserve"> F_Inputs!H44</f>
        <v>19.140503151649501</v>
      </c>
      <c r="O64" s="73">
        <f xml:space="preserve"> F_Inputs!I44</f>
        <v>19.906228167346899</v>
      </c>
      <c r="P64" s="73">
        <f xml:space="preserve"> F_Inputs!J44</f>
        <v>20.688275210931199</v>
      </c>
      <c r="Q64" s="25"/>
      <c r="R64" s="22"/>
      <c r="S64" s="22"/>
      <c r="T64" s="18"/>
      <c r="U64" s="18"/>
      <c r="V64" s="25"/>
      <c r="W64" s="18"/>
      <c r="X64" s="18"/>
    </row>
    <row r="65" spans="1:24">
      <c r="A65" s="8">
        <v>3</v>
      </c>
      <c r="B65" s="18"/>
      <c r="C65" s="18"/>
      <c r="D65" t="s">
        <v>71</v>
      </c>
      <c r="E65" s="45" t="str">
        <f t="shared" si="10"/>
        <v>Unmetered water and wastewater customer</v>
      </c>
      <c r="F65" s="19"/>
      <c r="G65" s="18"/>
      <c r="H65" s="18"/>
      <c r="I65" s="18"/>
      <c r="J65" s="18"/>
      <c r="K65" s="22"/>
      <c r="L65" s="73">
        <f xml:space="preserve"> F_Inputs!F45</f>
        <v>23.151420589106198</v>
      </c>
      <c r="M65" s="73">
        <f xml:space="preserve"> F_Inputs!G45</f>
        <v>23.925763703825002</v>
      </c>
      <c r="N65" s="73">
        <f xml:space="preserve"> F_Inputs!H45</f>
        <v>24.8826540971443</v>
      </c>
      <c r="O65" s="73">
        <f xml:space="preserve"> F_Inputs!I45</f>
        <v>25.878096617550899</v>
      </c>
      <c r="P65" s="73">
        <f xml:space="preserve"> F_Inputs!J45</f>
        <v>26.8947577742105</v>
      </c>
      <c r="Q65" s="25"/>
      <c r="R65" s="22"/>
      <c r="S65" s="22"/>
      <c r="T65" s="18"/>
      <c r="U65" s="18"/>
      <c r="V65" s="25"/>
      <c r="W65" s="18"/>
      <c r="X65" s="18"/>
    </row>
    <row r="66" spans="1:24">
      <c r="A66" s="8">
        <v>4</v>
      </c>
      <c r="B66" s="18"/>
      <c r="C66" s="18"/>
      <c r="D66" t="s">
        <v>71</v>
      </c>
      <c r="E66" s="45" t="str">
        <f t="shared" si="10"/>
        <v>Metered water-only customer</v>
      </c>
      <c r="F66" s="62"/>
      <c r="G66" s="18"/>
      <c r="H66" s="18"/>
      <c r="I66" s="18"/>
      <c r="J66" s="18"/>
      <c r="K66" s="22"/>
      <c r="L66" s="73">
        <f xml:space="preserve"> F_Inputs!F46</f>
        <v>25.5625633124885</v>
      </c>
      <c r="M66" s="73">
        <f xml:space="preserve"> F_Inputs!G46</f>
        <v>25.6289569635831</v>
      </c>
      <c r="N66" s="73">
        <f xml:space="preserve"> F_Inputs!H46</f>
        <v>25.883333023632701</v>
      </c>
      <c r="O66" s="73">
        <f xml:space="preserve"> F_Inputs!I46</f>
        <v>26.1660438845791</v>
      </c>
      <c r="P66" s="73">
        <f xml:space="preserve"> F_Inputs!J46</f>
        <v>26.940495350946598</v>
      </c>
      <c r="Q66" s="25"/>
      <c r="R66" s="22"/>
      <c r="S66" s="22"/>
      <c r="T66" s="18"/>
      <c r="U66" s="18"/>
      <c r="V66" s="25"/>
      <c r="W66" s="18"/>
      <c r="X66" s="18"/>
    </row>
    <row r="67" spans="1:24">
      <c r="A67" s="8">
        <v>5</v>
      </c>
      <c r="B67" s="18"/>
      <c r="C67" s="18"/>
      <c r="D67" t="s">
        <v>71</v>
      </c>
      <c r="E67" s="45" t="str">
        <f t="shared" si="10"/>
        <v>Metered wastewater-only customer</v>
      </c>
      <c r="F67" s="19"/>
      <c r="G67" s="18"/>
      <c r="H67" s="18"/>
      <c r="I67" s="18"/>
      <c r="J67" s="18"/>
      <c r="K67" s="22"/>
      <c r="L67" s="73">
        <f xml:space="preserve"> F_Inputs!F47</f>
        <v>17.808785068543202</v>
      </c>
      <c r="M67" s="73">
        <f xml:space="preserve"> F_Inputs!G47</f>
        <v>18.404433618326902</v>
      </c>
      <c r="N67" s="73">
        <f xml:space="preserve"> F_Inputs!H47</f>
        <v>19.140503151649501</v>
      </c>
      <c r="O67" s="73">
        <f xml:space="preserve"> F_Inputs!I47</f>
        <v>19.906228167346899</v>
      </c>
      <c r="P67" s="73">
        <f xml:space="preserve"> F_Inputs!J47</f>
        <v>20.688275210931199</v>
      </c>
      <c r="Q67" s="25"/>
      <c r="R67" s="22"/>
      <c r="S67" s="22"/>
      <c r="T67" s="18"/>
      <c r="U67" s="18"/>
      <c r="V67" s="25"/>
      <c r="W67" s="18"/>
      <c r="X67" s="18"/>
    </row>
    <row r="68" spans="1:24">
      <c r="A68" s="8">
        <v>6</v>
      </c>
      <c r="B68" s="18"/>
      <c r="C68" s="18"/>
      <c r="D68" t="s">
        <v>71</v>
      </c>
      <c r="E68" s="45" t="str">
        <f t="shared" si="10"/>
        <v>Metered water and wastewater customer</v>
      </c>
      <c r="F68" s="19"/>
      <c r="G68" s="18"/>
      <c r="H68" s="18"/>
      <c r="I68" s="18"/>
      <c r="J68" s="18"/>
      <c r="K68" s="22"/>
      <c r="L68" s="73">
        <f xml:space="preserve"> F_Inputs!F48</f>
        <v>23.151420589106198</v>
      </c>
      <c r="M68" s="73">
        <f xml:space="preserve"> F_Inputs!G48</f>
        <v>23.925763703825002</v>
      </c>
      <c r="N68" s="73">
        <f xml:space="preserve"> F_Inputs!H48</f>
        <v>24.8826540971443</v>
      </c>
      <c r="O68" s="73">
        <f xml:space="preserve"> F_Inputs!I48</f>
        <v>25.878096617550899</v>
      </c>
      <c r="P68" s="73">
        <f xml:space="preserve"> F_Inputs!J48</f>
        <v>26.8947577742105</v>
      </c>
      <c r="Q68" s="25"/>
      <c r="R68" s="22"/>
      <c r="S68" s="22"/>
      <c r="T68" s="18"/>
      <c r="U68" s="18"/>
      <c r="V68" s="25"/>
      <c r="W68" s="18"/>
      <c r="X68" s="18"/>
    </row>
    <row r="69" spans="1:24">
      <c r="A69" s="18"/>
      <c r="B69" s="18"/>
      <c r="C69" s="18"/>
      <c r="D69" s="35"/>
      <c r="F69" s="19"/>
      <c r="G69" s="18"/>
      <c r="H69" s="18"/>
      <c r="I69" s="18"/>
      <c r="J69" s="18"/>
      <c r="K69" s="22"/>
      <c r="L69" s="18"/>
      <c r="M69" s="18"/>
      <c r="N69" s="18"/>
      <c r="O69" s="18"/>
      <c r="P69" s="18"/>
      <c r="Q69" s="25" t="s">
        <v>31</v>
      </c>
      <c r="R69" s="22"/>
      <c r="S69" s="22"/>
      <c r="T69" s="18"/>
      <c r="U69" s="18"/>
      <c r="V69" s="18"/>
      <c r="W69" s="18"/>
      <c r="X69" s="18"/>
    </row>
    <row r="70" spans="1:24" ht="14">
      <c r="A70" s="9"/>
      <c r="B70" s="13"/>
      <c r="C70" s="13"/>
      <c r="D70" s="32"/>
      <c r="E70" s="10" t="s">
        <v>68</v>
      </c>
      <c r="F70" s="58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>
      <c r="A71" s="18"/>
      <c r="B71" s="18"/>
      <c r="C71" s="18"/>
      <c r="D71" s="35"/>
      <c r="F71" s="19"/>
      <c r="G71" s="18"/>
      <c r="H71" s="18"/>
      <c r="I71" s="18"/>
      <c r="J71" s="18"/>
      <c r="K71" s="22"/>
      <c r="L71" s="18"/>
      <c r="M71" s="18"/>
      <c r="N71" s="18"/>
      <c r="O71" s="18"/>
      <c r="P71" s="18"/>
      <c r="Q71" s="25"/>
      <c r="R71" s="22"/>
      <c r="S71" s="22"/>
      <c r="T71" s="18"/>
      <c r="U71" s="18"/>
      <c r="V71" s="18"/>
      <c r="W71" s="18"/>
      <c r="X71" s="18"/>
    </row>
    <row r="72" spans="1:24">
      <c r="D72" s="54" t="s">
        <v>54</v>
      </c>
      <c r="E72" t="s">
        <v>55</v>
      </c>
      <c r="F72" s="19"/>
      <c r="G72" s="18"/>
      <c r="H72" s="18"/>
      <c r="I72" s="70">
        <f xml:space="preserve"> F_Inputs!K49</f>
        <v>0.02</v>
      </c>
      <c r="J72" s="25" t="s">
        <v>56</v>
      </c>
      <c r="K72" s="22"/>
      <c r="L72" s="18"/>
      <c r="M72" s="18"/>
      <c r="N72" s="18"/>
      <c r="O72" s="18"/>
      <c r="P72" s="18"/>
      <c r="Q72" s="25"/>
      <c r="R72" s="22"/>
      <c r="S72" s="22"/>
      <c r="T72" s="18"/>
      <c r="U72" s="18"/>
      <c r="V72" s="18"/>
      <c r="W72" s="18"/>
      <c r="X72" s="18"/>
    </row>
    <row r="73" spans="1:24">
      <c r="D73" s="54" t="s">
        <v>54</v>
      </c>
      <c r="E73" t="s">
        <v>70</v>
      </c>
      <c r="F73" s="19"/>
      <c r="G73" s="18"/>
      <c r="H73" s="18"/>
      <c r="I73" s="70">
        <f xml:space="preserve"> F_Inputs!K50</f>
        <v>3.6700000000000003E-2</v>
      </c>
      <c r="J73" s="25" t="s">
        <v>69</v>
      </c>
      <c r="K73" s="22"/>
      <c r="L73" s="18"/>
      <c r="M73" s="18"/>
      <c r="N73" s="18"/>
      <c r="O73" s="18"/>
      <c r="P73" s="18"/>
      <c r="Q73" s="25"/>
      <c r="R73" s="22"/>
      <c r="S73" s="22"/>
      <c r="T73" s="18"/>
      <c r="U73" s="18"/>
      <c r="V73" s="18"/>
      <c r="W73" s="18"/>
      <c r="X73" s="18"/>
    </row>
    <row r="74" spans="1:24" ht="13.5" thickBot="1">
      <c r="A74" s="3"/>
      <c r="B74" s="3"/>
      <c r="C74" s="3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5"/>
      <c r="W74" s="3"/>
      <c r="X74" s="3"/>
    </row>
    <row r="75" spans="1:24" ht="13.5" thickBot="1">
      <c r="A75" s="20" t="s">
        <v>19</v>
      </c>
      <c r="B75" s="21"/>
      <c r="C75" s="21"/>
      <c r="D75" s="21"/>
      <c r="E75" s="21"/>
      <c r="F75" s="6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="75" zoomScaleNormal="75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7.59765625" customWidth="1"/>
    <col min="5" max="5" width="44.8984375" customWidth="1"/>
    <col min="6" max="6" width="17.69921875" style="57" bestFit="1" customWidth="1"/>
    <col min="7" max="8" width="2.69921875" customWidth="1"/>
    <col min="9" max="9" width="10" bestFit="1" customWidth="1"/>
    <col min="10" max="10" width="10" customWidth="1"/>
    <col min="11" max="11" width="10" bestFit="1" customWidth="1"/>
    <col min="12" max="16" width="10.59765625" customWidth="1"/>
    <col min="17" max="18" width="10.3984375" bestFit="1" customWidth="1"/>
    <col min="19" max="21" width="10.8984375" bestFit="1" customWidth="1"/>
    <col min="22" max="22" width="4.69921875" customWidth="1"/>
    <col min="23" max="23" width="10.8984375" bestFit="1" customWidth="1"/>
    <col min="24" max="24" width="4.69921875" customWidth="1"/>
    <col min="25" max="16384" width="9.09765625" hidden="1"/>
  </cols>
  <sheetData>
    <row r="1" spans="1:24" s="2" customFormat="1" ht="32.5">
      <c r="A1" s="29"/>
      <c r="B1" s="29"/>
      <c r="C1" s="29"/>
      <c r="D1" s="29" t="s">
        <v>27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79"/>
      <c r="X1" s="29"/>
    </row>
    <row r="2" spans="1:24" s="2" customFormat="1" ht="14">
      <c r="F2" s="19"/>
      <c r="G2" s="18"/>
      <c r="O2" s="18"/>
      <c r="P2" s="18"/>
      <c r="W2"/>
    </row>
    <row r="3" spans="1:24" s="18" customFormat="1">
      <c r="E3" s="18" t="s">
        <v>11</v>
      </c>
      <c r="F3" s="19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5" t="s">
        <v>61</v>
      </c>
      <c r="X3" s="25"/>
    </row>
    <row r="4" spans="1:24" s="18" customFormat="1">
      <c r="A4" s="8">
        <v>1</v>
      </c>
      <c r="F4" s="19"/>
      <c r="V4" s="25"/>
      <c r="X4" s="25"/>
    </row>
    <row r="5" spans="1:24" s="18" customFormat="1">
      <c r="E5" s="28" t="s">
        <v>18</v>
      </c>
      <c r="F5" s="19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27"/>
      <c r="X5" s="25"/>
    </row>
    <row r="6" spans="1:24" s="18" customFormat="1">
      <c r="E6" s="18" t="s">
        <v>12</v>
      </c>
      <c r="F6" s="19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W6" s="75" t="s">
        <v>62</v>
      </c>
    </row>
    <row r="7" spans="1:24"/>
    <row r="8" spans="1:24" s="12" customFormat="1" ht="14">
      <c r="A8" s="9"/>
      <c r="B8" s="13"/>
      <c r="C8" s="13"/>
      <c r="D8" s="32"/>
      <c r="E8" s="10" t="s">
        <v>42</v>
      </c>
      <c r="F8" s="58"/>
      <c r="G8" s="11"/>
      <c r="H8" s="11"/>
      <c r="I8" s="11"/>
      <c r="J8" s="11"/>
      <c r="K8" s="11"/>
      <c r="L8" s="23"/>
      <c r="M8" s="23"/>
      <c r="N8" s="23"/>
      <c r="O8" s="23"/>
      <c r="P8" s="23"/>
      <c r="Q8" s="23"/>
      <c r="R8" s="23"/>
      <c r="S8" s="23"/>
      <c r="T8" s="23"/>
      <c r="U8" s="23"/>
      <c r="V8" s="11"/>
      <c r="W8" s="23"/>
      <c r="X8" s="11"/>
    </row>
    <row r="9" spans="1:24" s="18" customFormat="1" ht="12.5">
      <c r="D9" s="31"/>
      <c r="F9" s="19"/>
      <c r="L9" s="22"/>
      <c r="M9" s="22"/>
      <c r="N9" s="22"/>
      <c r="O9" s="22"/>
      <c r="P9" s="22"/>
      <c r="Q9" s="22"/>
      <c r="R9" s="22"/>
      <c r="S9" s="22"/>
      <c r="T9" s="22"/>
      <c r="U9" s="22"/>
      <c r="W9" s="22"/>
    </row>
    <row r="10" spans="1:24" s="18" customFormat="1">
      <c r="B10"/>
      <c r="C10"/>
      <c r="D10" s="49"/>
      <c r="E10" s="14" t="s">
        <v>75</v>
      </c>
      <c r="F10" s="19"/>
      <c r="L10" s="22"/>
      <c r="M10" s="22"/>
      <c r="N10" s="22"/>
      <c r="O10" s="22"/>
      <c r="P10" s="22"/>
      <c r="Q10" s="22"/>
      <c r="R10" s="22"/>
      <c r="S10" s="22"/>
      <c r="T10" s="22"/>
      <c r="U10" s="22"/>
      <c r="W10" s="22"/>
    </row>
    <row r="11" spans="1:24" s="18" customFormat="1">
      <c r="A11" s="8">
        <v>1</v>
      </c>
      <c r="B11"/>
      <c r="C11"/>
      <c r="D11" s="54" t="s">
        <v>48</v>
      </c>
      <c r="E11" s="45" t="str">
        <f t="shared" ref="E11:E16" si="2">INDEX(Customer.List,A11)</f>
        <v>Unmetered water-only customer</v>
      </c>
      <c r="F11" s="19"/>
      <c r="L11" s="43">
        <f t="shared" ref="L11:P16" si="3">INDEX(Actual.Customer.Numbers,$A11,L$6)-INDEX(Forecast.Customer.Numbers,$A11,L$6)</f>
        <v>11125</v>
      </c>
      <c r="M11" s="43">
        <f t="shared" si="3"/>
        <v>23510</v>
      </c>
      <c r="N11" s="43">
        <f t="shared" si="3"/>
        <v>31490</v>
      </c>
      <c r="O11" s="43">
        <f t="shared" si="3"/>
        <v>30289</v>
      </c>
      <c r="P11" s="43">
        <f t="shared" si="3"/>
        <v>16109</v>
      </c>
    </row>
    <row r="12" spans="1:24" s="18" customFormat="1">
      <c r="A12" s="8">
        <v>2</v>
      </c>
      <c r="B12"/>
      <c r="C12"/>
      <c r="D12" s="54" t="s">
        <v>48</v>
      </c>
      <c r="E12" s="45" t="str">
        <f t="shared" si="2"/>
        <v>Unmetered wastewater-only customer</v>
      </c>
      <c r="F12" s="19"/>
      <c r="L12" s="43">
        <f t="shared" si="3"/>
        <v>0</v>
      </c>
      <c r="M12" s="43">
        <f t="shared" si="3"/>
        <v>0</v>
      </c>
      <c r="N12" s="43">
        <f t="shared" si="3"/>
        <v>0</v>
      </c>
      <c r="O12" s="43">
        <f t="shared" si="3"/>
        <v>0</v>
      </c>
      <c r="P12" s="43">
        <f t="shared" si="3"/>
        <v>0</v>
      </c>
    </row>
    <row r="13" spans="1:24" s="18" customFormat="1">
      <c r="A13" s="8">
        <v>3</v>
      </c>
      <c r="B13"/>
      <c r="C13"/>
      <c r="D13" s="54" t="s">
        <v>48</v>
      </c>
      <c r="E13" s="45" t="str">
        <f t="shared" si="2"/>
        <v>Unmetered water and wastewater customer</v>
      </c>
      <c r="F13" s="19"/>
      <c r="L13" s="43">
        <f t="shared" si="3"/>
        <v>0</v>
      </c>
      <c r="M13" s="43">
        <f t="shared" si="3"/>
        <v>0</v>
      </c>
      <c r="N13" s="43">
        <f t="shared" si="3"/>
        <v>0</v>
      </c>
      <c r="O13" s="43">
        <f t="shared" si="3"/>
        <v>0</v>
      </c>
      <c r="P13" s="43">
        <f t="shared" si="3"/>
        <v>0</v>
      </c>
    </row>
    <row r="14" spans="1:24" s="18" customFormat="1">
      <c r="A14" s="8">
        <v>4</v>
      </c>
      <c r="B14"/>
      <c r="C14"/>
      <c r="D14" s="54" t="s">
        <v>48</v>
      </c>
      <c r="E14" s="45" t="str">
        <f t="shared" si="2"/>
        <v>Metered water-only customer</v>
      </c>
      <c r="F14" s="19"/>
      <c r="L14" s="43">
        <f t="shared" si="3"/>
        <v>-12686</v>
      </c>
      <c r="M14" s="43">
        <f t="shared" si="3"/>
        <v>-27059</v>
      </c>
      <c r="N14" s="43">
        <f t="shared" si="3"/>
        <v>-35109</v>
      </c>
      <c r="O14" s="43">
        <f t="shared" si="3"/>
        <v>-33218</v>
      </c>
      <c r="P14" s="43">
        <f t="shared" si="3"/>
        <v>-18346</v>
      </c>
    </row>
    <row r="15" spans="1:24" s="18" customFormat="1">
      <c r="A15" s="8">
        <v>5</v>
      </c>
      <c r="B15"/>
      <c r="C15"/>
      <c r="D15" s="54" t="s">
        <v>48</v>
      </c>
      <c r="E15" s="45" t="str">
        <f t="shared" si="2"/>
        <v>Metered wastewater-only customer</v>
      </c>
      <c r="F15" s="19"/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</row>
    <row r="16" spans="1:24" s="18" customFormat="1">
      <c r="A16" s="8">
        <v>6</v>
      </c>
      <c r="B16"/>
      <c r="C16"/>
      <c r="D16" s="54" t="s">
        <v>48</v>
      </c>
      <c r="E16" s="45" t="str">
        <f t="shared" si="2"/>
        <v>Metered water and wastewater customer</v>
      </c>
      <c r="F16" s="19"/>
      <c r="L16" s="43">
        <f t="shared" si="3"/>
        <v>0</v>
      </c>
      <c r="M16" s="43">
        <f t="shared" si="3"/>
        <v>0</v>
      </c>
      <c r="N16" s="43">
        <f t="shared" si="3"/>
        <v>0</v>
      </c>
      <c r="O16" s="43">
        <f t="shared" si="3"/>
        <v>0</v>
      </c>
      <c r="P16" s="43">
        <f t="shared" si="3"/>
        <v>0</v>
      </c>
    </row>
    <row r="17" spans="1:24" s="18" customFormat="1">
      <c r="B17"/>
      <c r="C17"/>
      <c r="D17" s="33"/>
      <c r="E17" s="14" t="s">
        <v>22</v>
      </c>
      <c r="F17" s="19"/>
      <c r="L17" s="46">
        <f>SUM(L11:L16)</f>
        <v>-1561</v>
      </c>
      <c r="M17" s="46">
        <f t="shared" ref="M17:P17" si="4">SUM(M11:M16)</f>
        <v>-3549</v>
      </c>
      <c r="N17" s="46">
        <f t="shared" si="4"/>
        <v>-3619</v>
      </c>
      <c r="O17" s="46">
        <f t="shared" si="4"/>
        <v>-2929</v>
      </c>
      <c r="P17" s="46">
        <f t="shared" si="4"/>
        <v>-2237</v>
      </c>
      <c r="W17" s="22"/>
    </row>
    <row r="18" spans="1:24" s="18" customFormat="1">
      <c r="B18"/>
      <c r="C18"/>
      <c r="D18" s="31"/>
      <c r="E18" s="14"/>
      <c r="F18" s="19"/>
      <c r="L18" s="39"/>
      <c r="M18" s="39"/>
      <c r="N18" s="39"/>
      <c r="O18" s="39"/>
      <c r="P18" s="39"/>
      <c r="W18" s="22"/>
    </row>
    <row r="19" spans="1:24" s="3" customFormat="1">
      <c r="B19"/>
      <c r="C19"/>
      <c r="D19" s="49"/>
      <c r="E19" s="6" t="s">
        <v>76</v>
      </c>
      <c r="F19" s="19"/>
      <c r="L19" s="22"/>
      <c r="M19" s="22"/>
      <c r="N19" s="22"/>
      <c r="O19" s="22"/>
      <c r="P19" s="22"/>
      <c r="Q19" s="18"/>
      <c r="R19" s="18"/>
      <c r="S19" s="18"/>
      <c r="T19" s="18"/>
      <c r="U19" s="18"/>
      <c r="W19" s="22"/>
      <c r="X19" s="18"/>
    </row>
    <row r="20" spans="1:24" s="18" customFormat="1">
      <c r="A20" s="8">
        <v>1</v>
      </c>
      <c r="B20"/>
      <c r="C20"/>
      <c r="D20" s="54" t="s">
        <v>48</v>
      </c>
      <c r="E20" s="45" t="str">
        <f t="shared" ref="E20:E25" si="5">INDEX(Customer.List,A20)</f>
        <v>Unmetered water-only customer</v>
      </c>
      <c r="F20" s="19"/>
      <c r="L20" s="43">
        <f t="shared" ref="L20:P25" si="6">INDEX(Reforecast.Customer.Numbers,$A20,L$6)-INDEX(Forecast.Customer.Numbers,$A20,L$6)</f>
        <v>4136</v>
      </c>
      <c r="M20" s="43">
        <f t="shared" si="6"/>
        <v>17712</v>
      </c>
      <c r="N20" s="43">
        <f t="shared" si="6"/>
        <v>23169</v>
      </c>
      <c r="O20" s="43">
        <f t="shared" si="6"/>
        <v>29837</v>
      </c>
      <c r="P20" s="43">
        <f t="shared" si="6"/>
        <v>16109</v>
      </c>
    </row>
    <row r="21" spans="1:24" s="18" customFormat="1">
      <c r="A21" s="8">
        <v>2</v>
      </c>
      <c r="B21"/>
      <c r="C21"/>
      <c r="D21" s="54" t="s">
        <v>48</v>
      </c>
      <c r="E21" s="45" t="str">
        <f t="shared" si="5"/>
        <v>Unmetered wastewater-only customer</v>
      </c>
      <c r="F21" s="19"/>
      <c r="L21" s="43">
        <f t="shared" si="6"/>
        <v>0</v>
      </c>
      <c r="M21" s="43">
        <f t="shared" si="6"/>
        <v>0</v>
      </c>
      <c r="N21" s="43">
        <f t="shared" si="6"/>
        <v>0</v>
      </c>
      <c r="O21" s="43">
        <f t="shared" si="6"/>
        <v>0</v>
      </c>
      <c r="P21" s="43">
        <f t="shared" si="6"/>
        <v>0</v>
      </c>
    </row>
    <row r="22" spans="1:24" s="18" customFormat="1">
      <c r="A22" s="8">
        <v>3</v>
      </c>
      <c r="B22"/>
      <c r="C22"/>
      <c r="D22" s="54" t="s">
        <v>48</v>
      </c>
      <c r="E22" s="45" t="str">
        <f t="shared" si="5"/>
        <v>Unmetered water and wastewater customer</v>
      </c>
      <c r="F22" s="19"/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0</v>
      </c>
    </row>
    <row r="23" spans="1:24" s="18" customFormat="1">
      <c r="A23" s="8">
        <v>4</v>
      </c>
      <c r="B23"/>
      <c r="C23"/>
      <c r="D23" s="54" t="s">
        <v>48</v>
      </c>
      <c r="E23" s="45" t="str">
        <f t="shared" si="5"/>
        <v>Metered water-only customer</v>
      </c>
      <c r="F23" s="19"/>
      <c r="L23" s="43">
        <f t="shared" si="6"/>
        <v>-7906</v>
      </c>
      <c r="M23" s="43">
        <f t="shared" si="6"/>
        <v>-25744</v>
      </c>
      <c r="N23" s="43">
        <f t="shared" si="6"/>
        <v>-30007</v>
      </c>
      <c r="O23" s="43">
        <f t="shared" si="6"/>
        <v>-36018</v>
      </c>
      <c r="P23" s="43">
        <f t="shared" si="6"/>
        <v>-18346</v>
      </c>
    </row>
    <row r="24" spans="1:24" s="18" customFormat="1">
      <c r="A24" s="8">
        <v>5</v>
      </c>
      <c r="B24"/>
      <c r="C24"/>
      <c r="D24" s="54" t="s">
        <v>48</v>
      </c>
      <c r="E24" s="45" t="str">
        <f t="shared" si="5"/>
        <v>Metered wastewater-only customer</v>
      </c>
      <c r="F24" s="19"/>
      <c r="L24" s="43">
        <f t="shared" si="6"/>
        <v>0</v>
      </c>
      <c r="M24" s="43">
        <f t="shared" si="6"/>
        <v>0</v>
      </c>
      <c r="N24" s="43">
        <f t="shared" si="6"/>
        <v>0</v>
      </c>
      <c r="O24" s="43">
        <f t="shared" si="6"/>
        <v>0</v>
      </c>
      <c r="P24" s="43">
        <f t="shared" si="6"/>
        <v>0</v>
      </c>
    </row>
    <row r="25" spans="1:24" s="18" customFormat="1">
      <c r="A25" s="8">
        <v>6</v>
      </c>
      <c r="B25"/>
      <c r="C25"/>
      <c r="D25" s="54" t="s">
        <v>48</v>
      </c>
      <c r="E25" s="45" t="str">
        <f t="shared" si="5"/>
        <v>Metered water and wastewater customer</v>
      </c>
      <c r="F25" s="19"/>
      <c r="L25" s="43">
        <f t="shared" si="6"/>
        <v>0</v>
      </c>
      <c r="M25" s="43">
        <f t="shared" si="6"/>
        <v>0</v>
      </c>
      <c r="N25" s="43">
        <f t="shared" si="6"/>
        <v>0</v>
      </c>
      <c r="O25" s="43">
        <f t="shared" si="6"/>
        <v>0</v>
      </c>
      <c r="P25" s="43">
        <f t="shared" si="6"/>
        <v>0</v>
      </c>
    </row>
    <row r="26" spans="1:24" s="3" customFormat="1">
      <c r="B26"/>
      <c r="C26"/>
      <c r="D26" s="33"/>
      <c r="E26" s="6" t="s">
        <v>22</v>
      </c>
      <c r="F26" s="19"/>
      <c r="J26" s="18"/>
      <c r="L26" s="46">
        <f>SUM(L20:L25)</f>
        <v>-3770</v>
      </c>
      <c r="M26" s="46">
        <f t="shared" ref="M26:P26" si="7">SUM(M20:M25)</f>
        <v>-8032</v>
      </c>
      <c r="N26" s="46">
        <f t="shared" si="7"/>
        <v>-6838</v>
      </c>
      <c r="O26" s="46">
        <f t="shared" si="7"/>
        <v>-6181</v>
      </c>
      <c r="P26" s="46">
        <f t="shared" si="7"/>
        <v>-2237</v>
      </c>
      <c r="Q26" s="18"/>
      <c r="R26" s="18"/>
      <c r="S26" s="18"/>
      <c r="T26" s="18"/>
      <c r="U26" s="18"/>
      <c r="W26" s="22"/>
      <c r="X26" s="18"/>
    </row>
    <row r="27" spans="1:24" s="18" customFormat="1">
      <c r="B27"/>
      <c r="C27"/>
      <c r="D27" s="31"/>
      <c r="E27" s="14"/>
      <c r="F27" s="19"/>
      <c r="L27" s="39"/>
      <c r="M27" s="39"/>
      <c r="N27" s="39"/>
      <c r="O27" s="39"/>
      <c r="P27" s="39"/>
      <c r="W27" s="22"/>
    </row>
    <row r="28" spans="1:24" s="18" customFormat="1">
      <c r="A28"/>
      <c r="B28"/>
      <c r="C28"/>
      <c r="D28" s="49"/>
      <c r="E28" s="14" t="s">
        <v>72</v>
      </c>
      <c r="F28" s="19"/>
      <c r="L28" s="42"/>
      <c r="M28" s="42"/>
      <c r="N28" s="42"/>
      <c r="O28" s="42"/>
      <c r="P28" s="42"/>
      <c r="W28" s="37"/>
    </row>
    <row r="29" spans="1:24" s="18" customFormat="1">
      <c r="A29" s="8">
        <v>1</v>
      </c>
      <c r="B29"/>
      <c r="C29"/>
      <c r="D29" s="54" t="s">
        <v>49</v>
      </c>
      <c r="E29" s="45" t="str">
        <f t="shared" ref="E29:E34" si="8">INDEX(Customer.List,A29)</f>
        <v>Unmetered water-only customer</v>
      </c>
      <c r="F29" s="59" t="s">
        <v>44</v>
      </c>
      <c r="L29" s="97">
        <f t="shared" ref="L29:P34" si="9">(L11-L20)*INDEX(Modification.Factor,$A29,L$6)/1000000</f>
        <v>0.12446559884404844</v>
      </c>
      <c r="M29" s="97">
        <f t="shared" si="9"/>
        <v>0.10670890611905938</v>
      </c>
      <c r="N29" s="97">
        <f t="shared" si="9"/>
        <v>0.1592681267248755</v>
      </c>
      <c r="O29" s="97">
        <f t="shared" si="9"/>
        <v>8.9976151316407977E-3</v>
      </c>
      <c r="P29" s="97">
        <f t="shared" si="9"/>
        <v>0</v>
      </c>
    </row>
    <row r="30" spans="1:24" s="18" customFormat="1">
      <c r="A30" s="8">
        <v>2</v>
      </c>
      <c r="B30"/>
      <c r="C30"/>
      <c r="D30" s="54" t="s">
        <v>49</v>
      </c>
      <c r="E30" s="45" t="str">
        <f t="shared" si="8"/>
        <v>Unmetered wastewater-only customer</v>
      </c>
      <c r="F30" s="59" t="s">
        <v>44</v>
      </c>
      <c r="L30" s="97">
        <f t="shared" si="9"/>
        <v>0</v>
      </c>
      <c r="M30" s="97">
        <f t="shared" si="9"/>
        <v>0</v>
      </c>
      <c r="N30" s="97">
        <f t="shared" si="9"/>
        <v>0</v>
      </c>
      <c r="O30" s="97">
        <f t="shared" si="9"/>
        <v>0</v>
      </c>
      <c r="P30" s="97">
        <f t="shared" si="9"/>
        <v>0</v>
      </c>
    </row>
    <row r="31" spans="1:24" s="18" customFormat="1">
      <c r="A31" s="8">
        <v>3</v>
      </c>
      <c r="D31" s="54" t="s">
        <v>49</v>
      </c>
      <c r="E31" s="45" t="str">
        <f t="shared" si="8"/>
        <v>Unmetered water and wastewater customer</v>
      </c>
      <c r="F31" s="59" t="s">
        <v>44</v>
      </c>
      <c r="L31" s="97">
        <f t="shared" si="9"/>
        <v>0</v>
      </c>
      <c r="M31" s="97">
        <f t="shared" si="9"/>
        <v>0</v>
      </c>
      <c r="N31" s="97">
        <f t="shared" si="9"/>
        <v>0</v>
      </c>
      <c r="O31" s="97">
        <f t="shared" si="9"/>
        <v>0</v>
      </c>
      <c r="P31" s="97">
        <f t="shared" si="9"/>
        <v>0</v>
      </c>
    </row>
    <row r="32" spans="1:24" s="18" customFormat="1">
      <c r="A32" s="8">
        <v>4</v>
      </c>
      <c r="D32" s="54" t="s">
        <v>49</v>
      </c>
      <c r="E32" s="45" t="str">
        <f t="shared" si="8"/>
        <v>Metered water-only customer</v>
      </c>
      <c r="F32" s="59" t="s">
        <v>44</v>
      </c>
      <c r="L32" s="97">
        <f t="shared" si="9"/>
        <v>-0.12218905263369503</v>
      </c>
      <c r="M32" s="97">
        <f t="shared" si="9"/>
        <v>-3.3702078407111771E-2</v>
      </c>
      <c r="N32" s="97">
        <f t="shared" si="9"/>
        <v>-0.13205676508657405</v>
      </c>
      <c r="O32" s="97">
        <f t="shared" si="9"/>
        <v>7.3264922876821487E-2</v>
      </c>
      <c r="P32" s="97">
        <f t="shared" si="9"/>
        <v>0</v>
      </c>
    </row>
    <row r="33" spans="1:24" s="18" customFormat="1">
      <c r="A33" s="8">
        <v>5</v>
      </c>
      <c r="D33" s="54" t="s">
        <v>49</v>
      </c>
      <c r="E33" s="45" t="str">
        <f t="shared" si="8"/>
        <v>Metered wastewater-only customer</v>
      </c>
      <c r="F33" s="59" t="s">
        <v>44</v>
      </c>
      <c r="L33" s="97">
        <f t="shared" si="9"/>
        <v>0</v>
      </c>
      <c r="M33" s="97">
        <f t="shared" si="9"/>
        <v>0</v>
      </c>
      <c r="N33" s="97">
        <f t="shared" si="9"/>
        <v>0</v>
      </c>
      <c r="O33" s="97">
        <f t="shared" si="9"/>
        <v>0</v>
      </c>
      <c r="P33" s="97">
        <f t="shared" si="9"/>
        <v>0</v>
      </c>
    </row>
    <row r="34" spans="1:24" s="18" customFormat="1">
      <c r="A34" s="8">
        <v>6</v>
      </c>
      <c r="D34" s="54" t="s">
        <v>49</v>
      </c>
      <c r="E34" s="45" t="str">
        <f t="shared" si="8"/>
        <v>Metered water and wastewater customer</v>
      </c>
      <c r="F34" s="59" t="s">
        <v>44</v>
      </c>
      <c r="L34" s="97">
        <f t="shared" si="9"/>
        <v>0</v>
      </c>
      <c r="M34" s="97">
        <f t="shared" si="9"/>
        <v>0</v>
      </c>
      <c r="N34" s="97">
        <f t="shared" si="9"/>
        <v>0</v>
      </c>
      <c r="O34" s="97">
        <f t="shared" si="9"/>
        <v>0</v>
      </c>
      <c r="P34" s="97">
        <f t="shared" si="9"/>
        <v>0</v>
      </c>
    </row>
    <row r="35" spans="1:24" s="18" customFormat="1">
      <c r="D35" s="54" t="s">
        <v>49</v>
      </c>
      <c r="E35" s="14" t="s">
        <v>22</v>
      </c>
      <c r="F35" s="19"/>
      <c r="L35" s="98">
        <f>SUM(L29:L34)</f>
        <v>2.2765462103534057E-3</v>
      </c>
      <c r="M35" s="98">
        <f t="shared" ref="M35:P35" si="10">SUM(M29:M34)</f>
        <v>7.3006827711947608E-2</v>
      </c>
      <c r="N35" s="98">
        <f t="shared" si="10"/>
        <v>2.7211361638301457E-2</v>
      </c>
      <c r="O35" s="98">
        <f t="shared" si="10"/>
        <v>8.2262538008462283E-2</v>
      </c>
      <c r="P35" s="98">
        <f t="shared" si="10"/>
        <v>0</v>
      </c>
      <c r="W35" s="41">
        <f>SUM(L35:P35)</f>
        <v>0.18475727356906474</v>
      </c>
    </row>
    <row r="36" spans="1:24" s="3" customFormat="1" ht="12.5">
      <c r="B36" s="18"/>
      <c r="D36" s="33"/>
      <c r="E36" s="15"/>
      <c r="F36" s="19"/>
      <c r="J36" s="18"/>
      <c r="L36" s="41"/>
      <c r="M36" s="41"/>
      <c r="N36" s="41"/>
      <c r="O36" s="41"/>
      <c r="P36" s="41"/>
      <c r="Q36" s="18"/>
      <c r="R36" s="18"/>
      <c r="S36" s="18"/>
      <c r="T36" s="18"/>
      <c r="U36" s="18"/>
      <c r="W36" s="22"/>
      <c r="X36" s="18"/>
    </row>
    <row r="37" spans="1:24" s="18" customFormat="1">
      <c r="D37" s="54" t="s">
        <v>49</v>
      </c>
      <c r="E37" s="14" t="s">
        <v>59</v>
      </c>
      <c r="F37" s="19"/>
      <c r="L37" s="41"/>
      <c r="M37" s="41"/>
      <c r="N37" s="41"/>
      <c r="O37" s="41"/>
      <c r="P37" s="80">
        <f>SUM(L35:P35)</f>
        <v>0.18475727356906474</v>
      </c>
      <c r="W37" s="22"/>
    </row>
    <row r="38" spans="1:24" s="18" customFormat="1" ht="12.5">
      <c r="D38" s="33"/>
      <c r="E38" s="15"/>
      <c r="F38" s="19"/>
      <c r="L38" s="41"/>
      <c r="M38" s="41"/>
      <c r="N38" s="41"/>
      <c r="O38" s="41"/>
      <c r="P38" s="41"/>
      <c r="W38" s="22"/>
    </row>
    <row r="39" spans="1:24" s="3" customFormat="1">
      <c r="D39" s="49"/>
      <c r="E39" s="14" t="s">
        <v>46</v>
      </c>
      <c r="F39" s="19"/>
      <c r="J39" s="18"/>
      <c r="L39" s="81"/>
      <c r="M39" s="81"/>
      <c r="N39" s="81"/>
      <c r="O39" s="81"/>
      <c r="P39" s="81"/>
      <c r="Q39" s="18"/>
      <c r="R39" s="18"/>
      <c r="S39" s="18"/>
      <c r="T39" s="18"/>
      <c r="U39" s="18"/>
      <c r="W39" s="37"/>
      <c r="X39" s="18"/>
    </row>
    <row r="40" spans="1:24" s="18" customFormat="1">
      <c r="A40" s="8">
        <v>1</v>
      </c>
      <c r="D40" s="54" t="s">
        <v>49</v>
      </c>
      <c r="E40" s="45" t="str">
        <f t="shared" ref="E40:E45" si="11">INDEX(Customer.List,A40)</f>
        <v>Unmetered water-only customer</v>
      </c>
      <c r="F40" s="59" t="s">
        <v>44</v>
      </c>
      <c r="L40" s="43">
        <f t="shared" ref="L40:P45" si="12">INDEX(Reforecast.Customer.Numbers,$A20,L$6)*INDEX(Modification.Factor,$A29,L$6)/1000000</f>
        <v>4.4492222000293538</v>
      </c>
      <c r="M40" s="43">
        <f t="shared" si="12"/>
        <v>4.491675642287154</v>
      </c>
      <c r="N40" s="43">
        <f t="shared" si="12"/>
        <v>4.430471405015461</v>
      </c>
      <c r="O40" s="43">
        <f t="shared" si="12"/>
        <v>4.4059251051915584</v>
      </c>
      <c r="P40" s="43">
        <f t="shared" si="12"/>
        <v>3.9712385563895092</v>
      </c>
    </row>
    <row r="41" spans="1:24" s="18" customFormat="1">
      <c r="A41" s="8">
        <v>2</v>
      </c>
      <c r="D41" s="54" t="s">
        <v>49</v>
      </c>
      <c r="E41" s="45" t="str">
        <f t="shared" si="11"/>
        <v>Unmetered wastewater-only customer</v>
      </c>
      <c r="F41" s="59" t="s">
        <v>44</v>
      </c>
      <c r="L41" s="43">
        <f t="shared" si="12"/>
        <v>0</v>
      </c>
      <c r="M41" s="43">
        <f t="shared" si="12"/>
        <v>0</v>
      </c>
      <c r="N41" s="43">
        <f t="shared" si="12"/>
        <v>0</v>
      </c>
      <c r="O41" s="43">
        <f t="shared" si="12"/>
        <v>0</v>
      </c>
      <c r="P41" s="43">
        <f t="shared" si="12"/>
        <v>0</v>
      </c>
    </row>
    <row r="42" spans="1:24" s="18" customFormat="1">
      <c r="A42" s="8">
        <v>3</v>
      </c>
      <c r="D42" s="54" t="s">
        <v>49</v>
      </c>
      <c r="E42" s="45" t="str">
        <f t="shared" si="11"/>
        <v>Unmetered water and wastewater customer</v>
      </c>
      <c r="F42" s="59" t="s">
        <v>44</v>
      </c>
      <c r="L42" s="43">
        <f t="shared" si="12"/>
        <v>0</v>
      </c>
      <c r="M42" s="43">
        <f t="shared" si="12"/>
        <v>0</v>
      </c>
      <c r="N42" s="43">
        <f t="shared" si="12"/>
        <v>0</v>
      </c>
      <c r="O42" s="43">
        <f t="shared" si="12"/>
        <v>0</v>
      </c>
      <c r="P42" s="43">
        <f t="shared" si="12"/>
        <v>0</v>
      </c>
    </row>
    <row r="43" spans="1:24" s="18" customFormat="1">
      <c r="A43" s="8">
        <v>4</v>
      </c>
      <c r="D43" s="54" t="s">
        <v>49</v>
      </c>
      <c r="E43" s="45" t="str">
        <f t="shared" si="11"/>
        <v>Metered water-only customer</v>
      </c>
      <c r="F43" s="59" t="s">
        <v>44</v>
      </c>
      <c r="L43" s="43">
        <f t="shared" si="12"/>
        <v>5.8562810046378653</v>
      </c>
      <c r="M43" s="43">
        <f t="shared" si="12"/>
        <v>6.0497921781246813</v>
      </c>
      <c r="N43" s="43">
        <f t="shared" si="12"/>
        <v>6.6071090042776017</v>
      </c>
      <c r="O43" s="43">
        <f t="shared" si="12"/>
        <v>7.1019614651085741</v>
      </c>
      <c r="P43" s="43">
        <f t="shared" si="12"/>
        <v>8.3521193091958157</v>
      </c>
    </row>
    <row r="44" spans="1:24" s="18" customFormat="1">
      <c r="A44" s="8">
        <v>5</v>
      </c>
      <c r="D44" s="54" t="s">
        <v>49</v>
      </c>
      <c r="E44" s="45" t="str">
        <f t="shared" si="11"/>
        <v>Metered wastewater-only customer</v>
      </c>
      <c r="F44" s="59" t="s">
        <v>44</v>
      </c>
      <c r="L44" s="43">
        <f t="shared" si="12"/>
        <v>0</v>
      </c>
      <c r="M44" s="43">
        <f t="shared" si="12"/>
        <v>0</v>
      </c>
      <c r="N44" s="43">
        <f t="shared" si="12"/>
        <v>0</v>
      </c>
      <c r="O44" s="43">
        <f t="shared" si="12"/>
        <v>0</v>
      </c>
      <c r="P44" s="43">
        <f t="shared" si="12"/>
        <v>0</v>
      </c>
    </row>
    <row r="45" spans="1:24" s="18" customFormat="1">
      <c r="A45" s="8">
        <v>6</v>
      </c>
      <c r="D45" s="54" t="s">
        <v>49</v>
      </c>
      <c r="E45" s="45" t="str">
        <f t="shared" si="11"/>
        <v>Metered water and wastewater customer</v>
      </c>
      <c r="F45" s="59" t="s">
        <v>44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0</v>
      </c>
      <c r="P45" s="43">
        <f t="shared" si="12"/>
        <v>0</v>
      </c>
    </row>
    <row r="46" spans="1:24" s="18" customFormat="1" ht="13.5" customHeight="1">
      <c r="D46" s="54" t="s">
        <v>49</v>
      </c>
      <c r="E46" s="14" t="s">
        <v>22</v>
      </c>
      <c r="F46" s="19"/>
      <c r="L46" s="46">
        <f>SUM(L40:L45)</f>
        <v>10.305503204667218</v>
      </c>
      <c r="M46" s="46">
        <f t="shared" ref="M46:P46" si="13">SUM(M40:M45)</f>
        <v>10.541467820411835</v>
      </c>
      <c r="N46" s="46">
        <f t="shared" si="13"/>
        <v>11.037580409293064</v>
      </c>
      <c r="O46" s="46">
        <f t="shared" si="13"/>
        <v>11.507886570300133</v>
      </c>
      <c r="P46" s="46">
        <f t="shared" si="13"/>
        <v>12.323357865585326</v>
      </c>
      <c r="W46" s="41">
        <f>SUM(L46:P46)</f>
        <v>55.71579587025758</v>
      </c>
    </row>
    <row r="47" spans="1:24" s="3" customFormat="1">
      <c r="D47" s="31"/>
      <c r="E47" s="14"/>
      <c r="F47" s="19"/>
      <c r="J47" s="18"/>
      <c r="L47" s="39"/>
      <c r="M47" s="39"/>
      <c r="N47" s="39"/>
      <c r="O47" s="39"/>
      <c r="P47" s="39"/>
      <c r="Q47" s="18"/>
      <c r="R47" s="18"/>
      <c r="S47" s="18"/>
      <c r="T47" s="18"/>
      <c r="U47" s="18"/>
      <c r="W47" s="22"/>
      <c r="X47" s="18"/>
    </row>
    <row r="48" spans="1:24" s="18" customFormat="1">
      <c r="D48" s="49"/>
      <c r="E48" s="14" t="s">
        <v>45</v>
      </c>
      <c r="F48" s="19"/>
      <c r="L48" s="42"/>
      <c r="M48" s="42"/>
      <c r="N48" s="42"/>
      <c r="O48" s="42"/>
      <c r="P48" s="42"/>
      <c r="W48" s="37"/>
    </row>
    <row r="49" spans="1:23" s="18" customFormat="1">
      <c r="A49" s="8">
        <v>1</v>
      </c>
      <c r="D49" s="54" t="s">
        <v>49</v>
      </c>
      <c r="E49" s="45" t="str">
        <f t="shared" ref="E49:E54" si="14">INDEX(Customer.List,A49)</f>
        <v>Unmetered water-only customer</v>
      </c>
      <c r="F49" s="59" t="s">
        <v>44</v>
      </c>
      <c r="L49" s="43">
        <f t="shared" ref="L49:P54" si="15">INDEX(Actual.Revenue.Collected.Net,$A49,L$6)</f>
        <v>4.7648148114333297</v>
      </c>
      <c r="M49" s="43">
        <f t="shared" si="15"/>
        <v>4.641</v>
      </c>
      <c r="N49" s="43">
        <f t="shared" si="15"/>
        <v>4.59</v>
      </c>
      <c r="O49" s="43">
        <f t="shared" si="15"/>
        <v>4.4160000000000004</v>
      </c>
      <c r="P49" s="43">
        <f t="shared" si="15"/>
        <v>3.972</v>
      </c>
    </row>
    <row r="50" spans="1:23" s="18" customFormat="1">
      <c r="A50" s="8">
        <v>2</v>
      </c>
      <c r="D50" s="54" t="s">
        <v>49</v>
      </c>
      <c r="E50" s="45" t="str">
        <f t="shared" si="14"/>
        <v>Unmetered wastewater-only customer</v>
      </c>
      <c r="F50" s="59" t="s">
        <v>44</v>
      </c>
      <c r="L50" s="43">
        <f t="shared" si="15"/>
        <v>0</v>
      </c>
      <c r="M50" s="43">
        <f t="shared" si="15"/>
        <v>0</v>
      </c>
      <c r="N50" s="43">
        <f t="shared" si="15"/>
        <v>0</v>
      </c>
      <c r="O50" s="43">
        <f t="shared" si="15"/>
        <v>0</v>
      </c>
      <c r="P50" s="43">
        <f t="shared" si="15"/>
        <v>0</v>
      </c>
    </row>
    <row r="51" spans="1:23" s="18" customFormat="1">
      <c r="A51" s="8">
        <v>3</v>
      </c>
      <c r="D51" s="54" t="s">
        <v>49</v>
      </c>
      <c r="E51" s="45" t="str">
        <f t="shared" si="14"/>
        <v>Unmetered water and wastewater customer</v>
      </c>
      <c r="F51" s="59" t="s">
        <v>44</v>
      </c>
      <c r="L51" s="43">
        <f t="shared" si="15"/>
        <v>0</v>
      </c>
      <c r="M51" s="43">
        <f t="shared" si="15"/>
        <v>0</v>
      </c>
      <c r="N51" s="43">
        <f t="shared" si="15"/>
        <v>0</v>
      </c>
      <c r="O51" s="43">
        <f t="shared" si="15"/>
        <v>0</v>
      </c>
      <c r="P51" s="43">
        <f t="shared" si="15"/>
        <v>0</v>
      </c>
    </row>
    <row r="52" spans="1:23" s="18" customFormat="1">
      <c r="A52" s="8">
        <v>4</v>
      </c>
      <c r="D52" s="54" t="s">
        <v>49</v>
      </c>
      <c r="E52" s="45" t="str">
        <f t="shared" si="14"/>
        <v>Metered water-only customer</v>
      </c>
      <c r="F52" s="59" t="s">
        <v>44</v>
      </c>
      <c r="L52" s="43">
        <f t="shared" si="15"/>
        <v>5.8144621621621599</v>
      </c>
      <c r="M52" s="43">
        <f t="shared" si="15"/>
        <v>5.9729999999999999</v>
      </c>
      <c r="N52" s="43">
        <f t="shared" si="15"/>
        <v>5.8979999999999997</v>
      </c>
      <c r="O52" s="43">
        <f t="shared" si="15"/>
        <v>7.1760000000000002</v>
      </c>
      <c r="P52" s="43">
        <f t="shared" si="15"/>
        <v>8.3520000000000003</v>
      </c>
    </row>
    <row r="53" spans="1:23" s="18" customFormat="1">
      <c r="A53" s="8">
        <v>5</v>
      </c>
      <c r="D53" s="54" t="s">
        <v>49</v>
      </c>
      <c r="E53" s="45" t="str">
        <f t="shared" si="14"/>
        <v>Metered wastewater-only customer</v>
      </c>
      <c r="F53" s="59" t="s">
        <v>44</v>
      </c>
      <c r="L53" s="43">
        <f t="shared" si="15"/>
        <v>0</v>
      </c>
      <c r="M53" s="43">
        <f t="shared" si="15"/>
        <v>0</v>
      </c>
      <c r="N53" s="43">
        <f t="shared" si="15"/>
        <v>0</v>
      </c>
      <c r="O53" s="43">
        <f t="shared" si="15"/>
        <v>0</v>
      </c>
      <c r="P53" s="43">
        <f t="shared" si="15"/>
        <v>0</v>
      </c>
    </row>
    <row r="54" spans="1:23" s="18" customFormat="1">
      <c r="A54" s="8">
        <v>6</v>
      </c>
      <c r="D54" s="54" t="s">
        <v>49</v>
      </c>
      <c r="E54" s="45" t="str">
        <f t="shared" si="14"/>
        <v>Metered water and wastewater customer</v>
      </c>
      <c r="F54" s="59" t="s">
        <v>44</v>
      </c>
      <c r="L54" s="43">
        <f t="shared" si="15"/>
        <v>0</v>
      </c>
      <c r="M54" s="43">
        <f t="shared" si="15"/>
        <v>0</v>
      </c>
      <c r="N54" s="43">
        <f t="shared" si="15"/>
        <v>0</v>
      </c>
      <c r="O54" s="43">
        <f t="shared" si="15"/>
        <v>0</v>
      </c>
      <c r="P54" s="43">
        <f t="shared" si="15"/>
        <v>0</v>
      </c>
    </row>
    <row r="55" spans="1:23" s="18" customFormat="1">
      <c r="D55" s="54" t="s">
        <v>49</v>
      </c>
      <c r="E55" s="14" t="s">
        <v>22</v>
      </c>
      <c r="F55" s="19"/>
      <c r="L55" s="46">
        <f>SUM(L49:L54)</f>
        <v>10.579276973595491</v>
      </c>
      <c r="M55" s="46">
        <f t="shared" ref="M55:P55" si="16">SUM(M49:M54)</f>
        <v>10.614000000000001</v>
      </c>
      <c r="N55" s="46">
        <f t="shared" si="16"/>
        <v>10.488</v>
      </c>
      <c r="O55" s="46">
        <f t="shared" si="16"/>
        <v>11.592000000000001</v>
      </c>
      <c r="P55" s="46">
        <f t="shared" si="16"/>
        <v>12.324</v>
      </c>
      <c r="W55" s="22"/>
    </row>
    <row r="56" spans="1:23" s="18" customFormat="1">
      <c r="D56" s="31"/>
      <c r="E56" s="14"/>
      <c r="F56" s="19"/>
      <c r="L56" s="39"/>
      <c r="M56" s="39"/>
      <c r="N56" s="39"/>
      <c r="O56" s="39"/>
      <c r="P56" s="39"/>
      <c r="W56" s="22"/>
    </row>
    <row r="57" spans="1:23" s="18" customFormat="1">
      <c r="D57" s="49"/>
      <c r="E57" s="14" t="s">
        <v>77</v>
      </c>
      <c r="F57" s="19"/>
      <c r="L57" s="42"/>
      <c r="M57" s="42"/>
      <c r="N57" s="42"/>
      <c r="O57" s="42"/>
      <c r="P57" s="42"/>
      <c r="W57" s="37"/>
    </row>
    <row r="58" spans="1:23" s="18" customFormat="1">
      <c r="A58" s="8">
        <v>1</v>
      </c>
      <c r="D58" s="54" t="s">
        <v>49</v>
      </c>
      <c r="E58" s="45" t="str">
        <f t="shared" ref="E58:E63" si="17">INDEX(Customer.List,A58)</f>
        <v>Unmetered water-only customer</v>
      </c>
      <c r="F58" s="59" t="s">
        <v>44</v>
      </c>
      <c r="L58" s="43">
        <f t="shared" ref="L58:P63" si="18">L40-L49</f>
        <v>-0.31559261140397599</v>
      </c>
      <c r="M58" s="43">
        <f t="shared" si="18"/>
        <v>-0.14932435771284602</v>
      </c>
      <c r="N58" s="43">
        <f t="shared" si="18"/>
        <v>-0.15952859498453886</v>
      </c>
      <c r="O58" s="43">
        <f t="shared" si="18"/>
        <v>-1.0074894808441925E-2</v>
      </c>
      <c r="P58" s="43">
        <f t="shared" si="18"/>
        <v>-7.6144361049079734E-4</v>
      </c>
    </row>
    <row r="59" spans="1:23" s="18" customFormat="1">
      <c r="A59" s="8">
        <v>2</v>
      </c>
      <c r="D59" s="54" t="s">
        <v>49</v>
      </c>
      <c r="E59" s="45" t="str">
        <f t="shared" si="17"/>
        <v>Unmetered wastewater-only customer</v>
      </c>
      <c r="F59" s="59" t="s">
        <v>44</v>
      </c>
      <c r="L59" s="43">
        <f t="shared" si="18"/>
        <v>0</v>
      </c>
      <c r="M59" s="43">
        <f t="shared" si="18"/>
        <v>0</v>
      </c>
      <c r="N59" s="43">
        <f t="shared" si="18"/>
        <v>0</v>
      </c>
      <c r="O59" s="43">
        <f t="shared" si="18"/>
        <v>0</v>
      </c>
      <c r="P59" s="43">
        <f t="shared" si="18"/>
        <v>0</v>
      </c>
    </row>
    <row r="60" spans="1:23" s="18" customFormat="1">
      <c r="A60" s="8">
        <v>3</v>
      </c>
      <c r="D60" s="54" t="s">
        <v>49</v>
      </c>
      <c r="E60" s="45" t="str">
        <f t="shared" si="17"/>
        <v>Unmetered water and wastewater customer</v>
      </c>
      <c r="F60" s="59" t="s">
        <v>44</v>
      </c>
      <c r="L60" s="43">
        <f t="shared" si="18"/>
        <v>0</v>
      </c>
      <c r="M60" s="43">
        <f t="shared" si="18"/>
        <v>0</v>
      </c>
      <c r="N60" s="43">
        <f t="shared" si="18"/>
        <v>0</v>
      </c>
      <c r="O60" s="43">
        <f t="shared" si="18"/>
        <v>0</v>
      </c>
      <c r="P60" s="43">
        <f t="shared" si="18"/>
        <v>0</v>
      </c>
    </row>
    <row r="61" spans="1:23" s="18" customFormat="1">
      <c r="A61" s="8">
        <v>4</v>
      </c>
      <c r="D61" s="54" t="s">
        <v>49</v>
      </c>
      <c r="E61" s="45" t="str">
        <f t="shared" si="17"/>
        <v>Metered water-only customer</v>
      </c>
      <c r="F61" s="59" t="s">
        <v>44</v>
      </c>
      <c r="L61" s="43">
        <f t="shared" si="18"/>
        <v>4.1818842475705331E-2</v>
      </c>
      <c r="M61" s="43">
        <f t="shared" si="18"/>
        <v>7.6792178124681421E-2</v>
      </c>
      <c r="N61" s="43">
        <f t="shared" si="18"/>
        <v>0.70910900427760204</v>
      </c>
      <c r="O61" s="43">
        <f t="shared" si="18"/>
        <v>-7.4038534891426089E-2</v>
      </c>
      <c r="P61" s="43">
        <f t="shared" si="18"/>
        <v>1.193091958153758E-4</v>
      </c>
    </row>
    <row r="62" spans="1:23" s="18" customFormat="1">
      <c r="A62" s="8">
        <v>5</v>
      </c>
      <c r="D62" s="54" t="s">
        <v>49</v>
      </c>
      <c r="E62" s="45" t="str">
        <f t="shared" si="17"/>
        <v>Metered wastewater-only customer</v>
      </c>
      <c r="F62" s="59" t="s">
        <v>44</v>
      </c>
      <c r="L62" s="43">
        <f t="shared" si="18"/>
        <v>0</v>
      </c>
      <c r="M62" s="43">
        <f t="shared" si="18"/>
        <v>0</v>
      </c>
      <c r="N62" s="43">
        <f t="shared" si="18"/>
        <v>0</v>
      </c>
      <c r="O62" s="43">
        <f t="shared" si="18"/>
        <v>0</v>
      </c>
      <c r="P62" s="43">
        <f t="shared" si="18"/>
        <v>0</v>
      </c>
    </row>
    <row r="63" spans="1:23" s="18" customFormat="1">
      <c r="A63" s="8">
        <v>6</v>
      </c>
      <c r="D63" s="54" t="s">
        <v>49</v>
      </c>
      <c r="E63" s="45" t="str">
        <f t="shared" si="17"/>
        <v>Metered water and wastewater customer</v>
      </c>
      <c r="F63" s="59" t="s">
        <v>44</v>
      </c>
      <c r="L63" s="43">
        <f t="shared" si="18"/>
        <v>0</v>
      </c>
      <c r="M63" s="43">
        <f t="shared" si="18"/>
        <v>0</v>
      </c>
      <c r="N63" s="43">
        <f t="shared" si="18"/>
        <v>0</v>
      </c>
      <c r="O63" s="43">
        <f t="shared" si="18"/>
        <v>0</v>
      </c>
      <c r="P63" s="43">
        <f t="shared" si="18"/>
        <v>0</v>
      </c>
    </row>
    <row r="64" spans="1:23" s="18" customFormat="1">
      <c r="D64" s="54" t="s">
        <v>49</v>
      </c>
      <c r="E64" s="14" t="s">
        <v>22</v>
      </c>
      <c r="F64" s="19"/>
      <c r="L64" s="46">
        <f>SUM(L58:L63)</f>
        <v>-0.27377376892827066</v>
      </c>
      <c r="M64" s="46">
        <f t="shared" ref="M64:P64" si="19">SUM(M58:M63)</f>
        <v>-7.2532179588164603E-2</v>
      </c>
      <c r="N64" s="46">
        <f t="shared" si="19"/>
        <v>0.54958040929306318</v>
      </c>
      <c r="O64" s="46">
        <f t="shared" si="19"/>
        <v>-8.4113429699868014E-2</v>
      </c>
      <c r="P64" s="46">
        <f t="shared" si="19"/>
        <v>-6.4213441467542154E-4</v>
      </c>
      <c r="W64" s="22"/>
    </row>
    <row r="65" spans="1:23" s="18" customFormat="1">
      <c r="D65" s="33"/>
      <c r="E65" s="14"/>
      <c r="F65" s="19"/>
      <c r="L65" s="51"/>
      <c r="M65" s="51"/>
      <c r="N65" s="51"/>
      <c r="O65" s="51"/>
      <c r="P65" s="52"/>
      <c r="W65" s="22"/>
    </row>
    <row r="66" spans="1:23" s="18" customFormat="1">
      <c r="D66" s="54" t="s">
        <v>49</v>
      </c>
      <c r="E66" s="14" t="s">
        <v>78</v>
      </c>
      <c r="F66" s="19"/>
      <c r="L66" s="39"/>
      <c r="M66" s="39"/>
      <c r="N66" s="39"/>
      <c r="O66" s="39"/>
      <c r="P66" s="53">
        <f>SUM(L64:P64)</f>
        <v>0.11851889666208448</v>
      </c>
      <c r="W66" s="22"/>
    </row>
    <row r="67" spans="1:23" s="18" customFormat="1">
      <c r="D67" s="31"/>
      <c r="E67" s="14"/>
      <c r="F67" s="19"/>
      <c r="L67" s="39"/>
      <c r="M67" s="39"/>
      <c r="N67" s="39"/>
      <c r="O67" s="39"/>
      <c r="P67" s="50"/>
      <c r="W67" s="22"/>
    </row>
    <row r="68" spans="1:23" s="18" customFormat="1">
      <c r="D68" s="49"/>
      <c r="E68" s="14" t="s">
        <v>41</v>
      </c>
      <c r="F68" s="19"/>
      <c r="L68" s="42"/>
      <c r="M68" s="42"/>
      <c r="N68" s="42"/>
      <c r="O68" s="42"/>
      <c r="P68" s="42"/>
      <c r="W68" s="37"/>
    </row>
    <row r="69" spans="1:23" s="18" customFormat="1">
      <c r="A69" s="8">
        <v>1</v>
      </c>
      <c r="D69" s="54" t="s">
        <v>49</v>
      </c>
      <c r="E69" s="45" t="str">
        <f t="shared" ref="E69:E74" si="20">INDEX(Customer.List,A69)</f>
        <v>Unmetered water-only customer</v>
      </c>
      <c r="F69" s="59" t="s">
        <v>44</v>
      </c>
      <c r="L69" s="43">
        <f>SUM(L29,L58)</f>
        <v>-0.19112701255992753</v>
      </c>
      <c r="M69" s="43">
        <f t="shared" ref="L69:P74" si="21">SUM(M29,M58)</f>
        <v>-4.2615451593786643E-2</v>
      </c>
      <c r="N69" s="43">
        <f t="shared" si="21"/>
        <v>-2.6046825966336007E-4</v>
      </c>
      <c r="O69" s="43">
        <f t="shared" si="21"/>
        <v>-1.0772796768011277E-3</v>
      </c>
      <c r="P69" s="43">
        <f t="shared" si="21"/>
        <v>-7.6144361049079734E-4</v>
      </c>
    </row>
    <row r="70" spans="1:23" s="18" customFormat="1">
      <c r="A70" s="8">
        <v>2</v>
      </c>
      <c r="D70" s="54" t="s">
        <v>49</v>
      </c>
      <c r="E70" s="45" t="str">
        <f t="shared" si="20"/>
        <v>Unmetered wastewater-only customer</v>
      </c>
      <c r="F70" s="59" t="s">
        <v>44</v>
      </c>
      <c r="L70" s="43">
        <f t="shared" si="21"/>
        <v>0</v>
      </c>
      <c r="M70" s="43">
        <f t="shared" si="21"/>
        <v>0</v>
      </c>
      <c r="N70" s="43">
        <f t="shared" si="21"/>
        <v>0</v>
      </c>
      <c r="O70" s="43">
        <f t="shared" si="21"/>
        <v>0</v>
      </c>
      <c r="P70" s="43">
        <f t="shared" si="21"/>
        <v>0</v>
      </c>
    </row>
    <row r="71" spans="1:23" s="18" customFormat="1">
      <c r="A71" s="8">
        <v>3</v>
      </c>
      <c r="D71" s="54" t="s">
        <v>49</v>
      </c>
      <c r="E71" s="45" t="str">
        <f t="shared" si="20"/>
        <v>Unmetered water and wastewater customer</v>
      </c>
      <c r="F71" s="59" t="s">
        <v>44</v>
      </c>
      <c r="L71" s="43">
        <f t="shared" si="21"/>
        <v>0</v>
      </c>
      <c r="M71" s="43">
        <f t="shared" si="21"/>
        <v>0</v>
      </c>
      <c r="N71" s="43">
        <f t="shared" si="21"/>
        <v>0</v>
      </c>
      <c r="O71" s="43">
        <f t="shared" si="21"/>
        <v>0</v>
      </c>
      <c r="P71" s="43">
        <f t="shared" si="21"/>
        <v>0</v>
      </c>
    </row>
    <row r="72" spans="1:23" s="18" customFormat="1">
      <c r="A72" s="8">
        <v>4</v>
      </c>
      <c r="D72" s="54" t="s">
        <v>49</v>
      </c>
      <c r="E72" s="45" t="str">
        <f t="shared" si="20"/>
        <v>Metered water-only customer</v>
      </c>
      <c r="F72" s="59" t="s">
        <v>44</v>
      </c>
      <c r="L72" s="43">
        <f t="shared" si="21"/>
        <v>-8.0370210157989702E-2</v>
      </c>
      <c r="M72" s="43">
        <f t="shared" si="21"/>
        <v>4.3090099717569649E-2</v>
      </c>
      <c r="N72" s="43">
        <f t="shared" si="21"/>
        <v>0.57705223919102799</v>
      </c>
      <c r="O72" s="43">
        <f t="shared" si="21"/>
        <v>-7.7361201460460216E-4</v>
      </c>
      <c r="P72" s="43">
        <f t="shared" si="21"/>
        <v>1.193091958153758E-4</v>
      </c>
      <c r="W72" s="30"/>
    </row>
    <row r="73" spans="1:23" s="18" customFormat="1">
      <c r="A73" s="8">
        <v>5</v>
      </c>
      <c r="D73" s="54" t="s">
        <v>49</v>
      </c>
      <c r="E73" s="45" t="str">
        <f t="shared" si="20"/>
        <v>Metered wastewater-only customer</v>
      </c>
      <c r="F73" s="59" t="s">
        <v>44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</row>
    <row r="74" spans="1:23" s="18" customFormat="1">
      <c r="A74" s="8">
        <v>6</v>
      </c>
      <c r="D74" s="54" t="s">
        <v>49</v>
      </c>
      <c r="E74" s="45" t="str">
        <f t="shared" si="20"/>
        <v>Metered water and wastewater customer</v>
      </c>
      <c r="F74" s="59" t="s">
        <v>44</v>
      </c>
      <c r="L74" s="43">
        <f t="shared" si="21"/>
        <v>0</v>
      </c>
      <c r="M74" s="43">
        <f t="shared" si="21"/>
        <v>0</v>
      </c>
      <c r="N74" s="43">
        <f t="shared" si="21"/>
        <v>0</v>
      </c>
      <c r="O74" s="43">
        <f t="shared" si="21"/>
        <v>0</v>
      </c>
      <c r="P74" s="43">
        <f t="shared" si="21"/>
        <v>0</v>
      </c>
    </row>
    <row r="75" spans="1:23" s="18" customFormat="1">
      <c r="D75" s="54" t="s">
        <v>49</v>
      </c>
      <c r="E75" s="14" t="s">
        <v>22</v>
      </c>
      <c r="F75" s="19"/>
      <c r="L75" s="46">
        <f>SUM(L69:L74)</f>
        <v>-0.27149722271791721</v>
      </c>
      <c r="M75" s="46">
        <f t="shared" ref="M75:P75" si="22">SUM(M69:M74)</f>
        <v>4.746481237830058E-4</v>
      </c>
      <c r="N75" s="46">
        <f t="shared" si="22"/>
        <v>0.57679177093136458</v>
      </c>
      <c r="O75" s="46">
        <f t="shared" si="22"/>
        <v>-1.8508916914057299E-3</v>
      </c>
      <c r="P75" s="46">
        <f t="shared" si="22"/>
        <v>-6.4213441467542154E-4</v>
      </c>
      <c r="W75" s="22"/>
    </row>
    <row r="76" spans="1:23" s="18" customFormat="1">
      <c r="D76" s="31"/>
      <c r="E76" s="14"/>
      <c r="F76" s="19"/>
      <c r="L76" s="39"/>
      <c r="M76" s="39"/>
      <c r="N76" s="39"/>
      <c r="O76" s="39"/>
      <c r="P76" s="39"/>
      <c r="W76" s="22"/>
    </row>
    <row r="77" spans="1:23" s="18" customFormat="1">
      <c r="D77" s="54" t="s">
        <v>49</v>
      </c>
      <c r="E77" s="14" t="s">
        <v>47</v>
      </c>
      <c r="F77" s="19"/>
      <c r="L77" s="39"/>
      <c r="M77" s="39"/>
      <c r="N77" s="39"/>
      <c r="O77" s="39"/>
      <c r="P77" s="53">
        <f>SUM(L75:P75)</f>
        <v>0.30327617023114922</v>
      </c>
      <c r="W77" s="22"/>
    </row>
    <row r="78" spans="1:23" s="18" customFormat="1">
      <c r="D78" s="31"/>
      <c r="E78" s="14"/>
      <c r="F78" s="19"/>
      <c r="L78" s="39"/>
      <c r="M78" s="39"/>
      <c r="N78" s="39"/>
      <c r="O78" s="39"/>
      <c r="P78" s="63"/>
      <c r="W78" s="22"/>
    </row>
    <row r="79" spans="1:23" s="18" customFormat="1">
      <c r="D79" s="31"/>
      <c r="E79" s="14" t="s">
        <v>50</v>
      </c>
      <c r="F79" s="19"/>
      <c r="L79" s="39"/>
      <c r="M79" s="39"/>
      <c r="N79" s="39"/>
      <c r="O79" s="39"/>
      <c r="P79" s="63"/>
      <c r="W79" s="22"/>
    </row>
    <row r="80" spans="1:23" s="18" customFormat="1" ht="12.5">
      <c r="A80" s="83"/>
      <c r="B80" s="83"/>
      <c r="C80" s="83"/>
      <c r="D80" s="54" t="s">
        <v>49</v>
      </c>
      <c r="E80" s="66" t="s">
        <v>57</v>
      </c>
      <c r="F80" s="19" t="s">
        <v>44</v>
      </c>
      <c r="G80" s="66"/>
      <c r="H80" s="66"/>
      <c r="I80" s="66"/>
      <c r="J80" s="66"/>
      <c r="K80" s="68"/>
      <c r="L80" s="77">
        <f>0-L64</f>
        <v>0.27377376892827066</v>
      </c>
      <c r="M80" s="77">
        <f t="shared" ref="M80:P80" si="23">0-M64</f>
        <v>7.2532179588164603E-2</v>
      </c>
      <c r="N80" s="77">
        <f t="shared" si="23"/>
        <v>-0.54958040929306318</v>
      </c>
      <c r="O80" s="77">
        <f t="shared" si="23"/>
        <v>8.4113429699868014E-2</v>
      </c>
      <c r="P80" s="77">
        <f t="shared" si="23"/>
        <v>6.4213441467542154E-4</v>
      </c>
      <c r="W80" s="41">
        <f>SUM(L80:P80)</f>
        <v>-0.11851889666208448</v>
      </c>
    </row>
    <row r="81" spans="1:24" s="18" customFormat="1" ht="12.5">
      <c r="A81" s="83"/>
      <c r="B81" s="83"/>
      <c r="C81" s="83"/>
      <c r="D81" s="54" t="s">
        <v>54</v>
      </c>
      <c r="E81" s="66" t="s">
        <v>58</v>
      </c>
      <c r="F81" s="19"/>
      <c r="G81" s="66"/>
      <c r="H81" s="66"/>
      <c r="I81" s="68"/>
      <c r="J81" s="68"/>
      <c r="K81" s="68"/>
      <c r="L81" s="77"/>
      <c r="M81" s="77"/>
      <c r="N81" s="77"/>
      <c r="O81" s="77"/>
      <c r="P81" s="77"/>
      <c r="W81" s="78">
        <f>IF(SUM(W35+W46)=0,0,W80/(W35+W46))</f>
        <v>-2.1201739517164881E-3</v>
      </c>
    </row>
    <row r="82" spans="1:24" s="18" customFormat="1" ht="12.5">
      <c r="A82" s="83"/>
      <c r="B82" s="83"/>
      <c r="C82" s="83"/>
      <c r="D82" s="67" t="s">
        <v>53</v>
      </c>
      <c r="E82" s="64" t="s">
        <v>60</v>
      </c>
      <c r="F82" s="19"/>
      <c r="G82" s="66"/>
      <c r="H82" s="66"/>
      <c r="I82" s="66"/>
      <c r="J82" s="66"/>
      <c r="K82" s="68"/>
      <c r="L82" s="39"/>
      <c r="M82" s="77"/>
      <c r="N82" s="77"/>
      <c r="O82" s="77"/>
      <c r="P82" s="77"/>
      <c r="W82" s="69" t="b">
        <f>ABS(W81)&gt;Materiality.Threshold</f>
        <v>0</v>
      </c>
    </row>
    <row r="83" spans="1:24" s="18" customFormat="1">
      <c r="A83" s="83"/>
      <c r="B83" s="83"/>
      <c r="C83" s="83"/>
      <c r="D83" s="31"/>
      <c r="E83" s="14"/>
      <c r="F83" s="19"/>
      <c r="L83" s="39"/>
      <c r="M83" s="39"/>
      <c r="N83" s="39"/>
      <c r="O83" s="39"/>
      <c r="P83" s="63"/>
      <c r="W83" s="22"/>
    </row>
    <row r="84" spans="1:24" s="18" customFormat="1">
      <c r="A84" s="83"/>
      <c r="B84" s="83"/>
      <c r="C84" s="83"/>
      <c r="D84" s="31"/>
      <c r="E84" s="14" t="s">
        <v>51</v>
      </c>
      <c r="F84" s="19"/>
      <c r="L84" s="39"/>
      <c r="M84" s="39"/>
      <c r="N84" s="39"/>
      <c r="O84" s="39"/>
      <c r="P84" s="39"/>
      <c r="W84" s="22"/>
    </row>
    <row r="85" spans="1:24" s="18" customFormat="1">
      <c r="A85" s="83"/>
      <c r="B85" s="83"/>
      <c r="C85" s="83"/>
      <c r="D85" s="31"/>
      <c r="E85" s="14"/>
      <c r="F85" s="19"/>
      <c r="L85" s="39"/>
      <c r="M85" s="39"/>
      <c r="N85" s="39"/>
      <c r="O85" s="39"/>
      <c r="P85" s="82"/>
      <c r="W85" s="22"/>
    </row>
    <row r="86" spans="1:24" s="18" customFormat="1">
      <c r="A86" s="8">
        <v>1</v>
      </c>
      <c r="B86" s="83"/>
      <c r="C86" s="83"/>
      <c r="D86" s="54" t="s">
        <v>49</v>
      </c>
      <c r="E86" s="64" t="s">
        <v>63</v>
      </c>
      <c r="F86" s="19" t="s">
        <v>44</v>
      </c>
      <c r="H86"/>
      <c r="I86"/>
      <c r="J86"/>
      <c r="K86"/>
      <c r="L86" s="77">
        <f>INDEX($L$75:$P$75,1,$A86)</f>
        <v>-0.27149722271791721</v>
      </c>
      <c r="M86" s="77">
        <f>L86*(1+Discount.Rate)</f>
        <v>-0.28146117079166477</v>
      </c>
      <c r="N86" s="77">
        <f>M86*(1+Discount.Rate)</f>
        <v>-0.29179079575971884</v>
      </c>
      <c r="O86" s="77">
        <f>N86*(1+Discount.Rate)</f>
        <v>-0.30249951796410052</v>
      </c>
      <c r="P86" s="77">
        <f>O86*(1+Discount.Rate)</f>
        <v>-0.31360125027338298</v>
      </c>
      <c r="W86" s="22"/>
    </row>
    <row r="87" spans="1:24" s="18" customFormat="1">
      <c r="A87" s="8">
        <v>2</v>
      </c>
      <c r="B87" s="83"/>
      <c r="C87" s="83"/>
      <c r="D87" s="54" t="s">
        <v>49</v>
      </c>
      <c r="E87" s="64" t="s">
        <v>66</v>
      </c>
      <c r="F87" s="19" t="s">
        <v>44</v>
      </c>
      <c r="H87"/>
      <c r="I87"/>
      <c r="J87"/>
      <c r="K87"/>
      <c r="L87" s="77"/>
      <c r="M87" s="77">
        <f>INDEX($L$75:$P$75,1,$A87)</f>
        <v>4.746481237830058E-4</v>
      </c>
      <c r="N87" s="77">
        <f>M87*(1+Discount.Rate)</f>
        <v>4.9206770992584207E-4</v>
      </c>
      <c r="O87" s="77">
        <f>N87*(1+Discount.Rate)</f>
        <v>5.1012659488012049E-4</v>
      </c>
      <c r="P87" s="77">
        <f>O87*(1+Discount.Rate)</f>
        <v>5.2884824091222089E-4</v>
      </c>
      <c r="W87" s="22"/>
    </row>
    <row r="88" spans="1:24" s="18" customFormat="1">
      <c r="A88" s="8">
        <v>3</v>
      </c>
      <c r="B88" s="83"/>
      <c r="C88" s="83"/>
      <c r="D88" s="54" t="s">
        <v>49</v>
      </c>
      <c r="E88" s="64" t="s">
        <v>64</v>
      </c>
      <c r="F88" s="19" t="s">
        <v>44</v>
      </c>
      <c r="H88"/>
      <c r="I88"/>
      <c r="J88"/>
      <c r="K88"/>
      <c r="L88" s="77"/>
      <c r="M88" s="77"/>
      <c r="N88" s="77">
        <f>INDEX($L$75:$P$75,1,$A88)</f>
        <v>0.57679177093136458</v>
      </c>
      <c r="O88" s="77">
        <f>N88*(1+Discount.Rate)</f>
        <v>0.59796002892454558</v>
      </c>
      <c r="P88" s="77">
        <f>O88*(1+Discount.Rate)</f>
        <v>0.61990516198607637</v>
      </c>
      <c r="W88" s="22"/>
    </row>
    <row r="89" spans="1:24" s="18" customFormat="1">
      <c r="A89" s="8">
        <v>4</v>
      </c>
      <c r="B89" s="83"/>
      <c r="C89" s="83"/>
      <c r="D89" s="54" t="s">
        <v>49</v>
      </c>
      <c r="E89" s="64" t="s">
        <v>65</v>
      </c>
      <c r="F89" s="19" t="s">
        <v>44</v>
      </c>
      <c r="H89"/>
      <c r="I89"/>
      <c r="J89"/>
      <c r="K89"/>
      <c r="L89" s="77"/>
      <c r="M89" s="77"/>
      <c r="N89" s="77"/>
      <c r="O89" s="77">
        <f>INDEX($L$75:$P$75,1,$A89)</f>
        <v>-1.8508916914057299E-3</v>
      </c>
      <c r="P89" s="77">
        <f>O89*(1+Discount.Rate)</f>
        <v>-1.9188194164803201E-3</v>
      </c>
      <c r="W89" s="22"/>
    </row>
    <row r="90" spans="1:24" s="18" customFormat="1">
      <c r="A90" s="8">
        <v>5</v>
      </c>
      <c r="B90" s="83"/>
      <c r="C90" s="83"/>
      <c r="D90" s="54" t="s">
        <v>49</v>
      </c>
      <c r="E90" s="64" t="s">
        <v>67</v>
      </c>
      <c r="F90" s="19" t="s">
        <v>44</v>
      </c>
      <c r="H90"/>
      <c r="I90"/>
      <c r="J90"/>
      <c r="K90"/>
      <c r="L90" s="77"/>
      <c r="M90" s="77"/>
      <c r="N90" s="77"/>
      <c r="O90" s="77"/>
      <c r="P90" s="77">
        <f>INDEX($L$75:$P$75,1,$A90)</f>
        <v>-6.4213441467542154E-4</v>
      </c>
      <c r="W90" s="22"/>
    </row>
    <row r="91" spans="1:24" s="18" customFormat="1">
      <c r="A91" s="54"/>
      <c r="B91" s="84"/>
      <c r="C91" s="84"/>
      <c r="D91" s="54"/>
      <c r="E91" s="64"/>
      <c r="F91" s="19"/>
      <c r="H91"/>
      <c r="I91"/>
      <c r="J91"/>
      <c r="K91"/>
      <c r="L91" s="71"/>
      <c r="M91" s="71"/>
      <c r="N91" s="71"/>
      <c r="O91" s="71"/>
      <c r="P91" s="71"/>
      <c r="W91" s="22"/>
    </row>
    <row r="92" spans="1:24" s="18" customFormat="1">
      <c r="A92" s="83"/>
      <c r="B92" s="83"/>
      <c r="C92" s="83"/>
      <c r="D92" s="54" t="s">
        <v>49</v>
      </c>
      <c r="E92" s="76" t="s">
        <v>196</v>
      </c>
      <c r="F92" s="19" t="s">
        <v>44</v>
      </c>
      <c r="H92"/>
      <c r="I92"/>
      <c r="J92"/>
      <c r="K92"/>
      <c r="L92" s="71"/>
      <c r="M92" s="71"/>
      <c r="N92" s="71"/>
      <c r="O92" s="71"/>
      <c r="P92" s="53">
        <f>SUM(P86:P90)</f>
        <v>0.30427180612244986</v>
      </c>
      <c r="W92" s="22"/>
    </row>
    <row r="93" spans="1:24" s="18" customFormat="1">
      <c r="A93" s="83"/>
      <c r="B93" s="83"/>
      <c r="C93" s="83"/>
      <c r="D93"/>
      <c r="E93" s="64"/>
      <c r="F93" s="57"/>
      <c r="H93"/>
      <c r="I93"/>
      <c r="J93"/>
      <c r="K93"/>
      <c r="L93"/>
      <c r="M93"/>
      <c r="N93"/>
      <c r="O93"/>
      <c r="P93"/>
      <c r="W93" s="22"/>
    </row>
    <row r="94" spans="1:24" s="18" customFormat="1">
      <c r="A94" s="83"/>
      <c r="B94" s="83"/>
      <c r="C94" s="83"/>
      <c r="D94" s="54" t="s">
        <v>49</v>
      </c>
      <c r="E94" s="65" t="s">
        <v>52</v>
      </c>
      <c r="F94" s="19" t="s">
        <v>44</v>
      </c>
      <c r="H94"/>
      <c r="I94"/>
      <c r="J94"/>
      <c r="K94"/>
      <c r="L94"/>
      <c r="M94"/>
      <c r="N94"/>
      <c r="O94"/>
      <c r="P94" s="96">
        <f>IF(W82,P92,P77)</f>
        <v>0.30327617023114922</v>
      </c>
      <c r="W94" s="22"/>
    </row>
    <row r="95" spans="1:24" s="18" customFormat="1" ht="13.5" thickBot="1">
      <c r="D95" s="31"/>
      <c r="E95" s="14"/>
      <c r="F95" s="19"/>
      <c r="L95" s="39"/>
      <c r="M95" s="39"/>
      <c r="N95" s="39"/>
      <c r="O95" s="39"/>
      <c r="P95" s="39"/>
      <c r="W95" s="22"/>
    </row>
    <row r="96" spans="1:24" s="18" customFormat="1" ht="13.5" thickBot="1">
      <c r="A96" s="48" t="s">
        <v>19</v>
      </c>
      <c r="B96" s="47"/>
      <c r="C96" s="47"/>
      <c r="D96" s="55"/>
      <c r="E96" s="47"/>
      <c r="F96" s="60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6:6" s="18" customFormat="1" ht="12.5">
      <c r="F97" s="19"/>
    </row>
    <row r="98" spans="6:6" s="18" customFormat="1" ht="12.5" hidden="1">
      <c r="F98" s="19"/>
    </row>
    <row r="99" spans="6:6" s="18" customFormat="1" ht="12.5" hidden="1">
      <c r="F99" s="1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="75" zoomScaleNormal="75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69921875" style="3" customWidth="1"/>
    <col min="4" max="4" width="9.69921875" style="3" customWidth="1"/>
    <col min="5" max="5" width="40" style="3" bestFit="1" customWidth="1"/>
    <col min="6" max="8" width="2.69921875" style="3" customWidth="1"/>
    <col min="9" max="21" width="9.69921875" style="3" customWidth="1"/>
    <col min="22" max="23" width="9.09765625" style="3" customWidth="1"/>
    <col min="24" max="16384" width="0" style="3" hidden="1"/>
  </cols>
  <sheetData>
    <row r="1" spans="1:23" ht="32.5">
      <c r="A1" s="1"/>
      <c r="B1" s="1"/>
      <c r="C1" s="1"/>
      <c r="D1" s="29" t="s">
        <v>15</v>
      </c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3" ht="13">
      <c r="E3" s="3" t="s">
        <v>11</v>
      </c>
      <c r="I3" s="4" t="s">
        <v>13</v>
      </c>
      <c r="J3" s="4" t="s">
        <v>14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5" t="s">
        <v>16</v>
      </c>
    </row>
    <row r="4" spans="1:23" ht="13">
      <c r="I4" s="18"/>
      <c r="J4" s="18"/>
      <c r="K4" s="18"/>
      <c r="V4" s="25"/>
    </row>
    <row r="5" spans="1:23" ht="13">
      <c r="E5" s="24" t="s">
        <v>18</v>
      </c>
      <c r="I5" s="26">
        <v>2012</v>
      </c>
      <c r="J5" s="26">
        <v>2013</v>
      </c>
      <c r="K5" s="26">
        <v>2014</v>
      </c>
      <c r="L5" s="26">
        <v>2015</v>
      </c>
      <c r="M5" s="26">
        <v>2016</v>
      </c>
      <c r="N5" s="26">
        <v>2017</v>
      </c>
      <c r="O5" s="26">
        <v>2018</v>
      </c>
      <c r="P5" s="26">
        <v>2019</v>
      </c>
      <c r="Q5" s="26">
        <v>2020</v>
      </c>
      <c r="R5" s="26">
        <v>2021</v>
      </c>
      <c r="S5" s="26">
        <v>2022</v>
      </c>
      <c r="T5" s="26">
        <v>2023</v>
      </c>
      <c r="U5" s="26">
        <v>2024</v>
      </c>
      <c r="V5" s="25" t="s">
        <v>17</v>
      </c>
    </row>
    <row r="6" spans="1:23" ht="1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8" customFormat="1"/>
    <row r="9" spans="1:23" s="12" customFormat="1" ht="14">
      <c r="A9" s="9"/>
      <c r="B9" s="13"/>
      <c r="C9" s="13"/>
      <c r="D9" s="11"/>
      <c r="E9" s="10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/>
    <row r="11" spans="1:23" ht="13">
      <c r="E11" s="6" t="s">
        <v>23</v>
      </c>
      <c r="U11" s="17"/>
    </row>
    <row r="12" spans="1:23">
      <c r="E12" s="44" t="s">
        <v>35</v>
      </c>
    </row>
    <row r="13" spans="1:23">
      <c r="E13" s="44" t="s">
        <v>34</v>
      </c>
    </row>
    <row r="14" spans="1:23">
      <c r="E14" s="44" t="s">
        <v>25</v>
      </c>
    </row>
    <row r="15" spans="1:23">
      <c r="E15" s="44" t="s">
        <v>36</v>
      </c>
    </row>
    <row r="16" spans="1:23">
      <c r="E16" s="44" t="s">
        <v>37</v>
      </c>
    </row>
    <row r="17" spans="1:23">
      <c r="E17" s="109" t="s">
        <v>195</v>
      </c>
    </row>
    <row r="18" spans="1:23" ht="13">
      <c r="E18" s="16" t="s">
        <v>33</v>
      </c>
    </row>
    <row r="19" spans="1:23" ht="13.5" thickBot="1">
      <c r="E19" s="16"/>
    </row>
    <row r="20" spans="1:23" ht="13.5" thickBot="1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/>
    <row r="22" spans="1:23" hidden="1"/>
    <row r="23" spans="1:23" hidden="1"/>
    <row r="24" spans="1:23" hidden="1"/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="75" zoomScaleNormal="75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296875" defaultRowHeight="14.5"/>
  <cols>
    <col min="1" max="1" width="9.09765625" style="88" customWidth="1"/>
    <col min="2" max="2" width="18.59765625" style="88" customWidth="1"/>
    <col min="3" max="3" width="89.59765625" style="88" bestFit="1" customWidth="1"/>
    <col min="4" max="4" width="3.5" style="88" customWidth="1"/>
    <col min="5" max="5" width="15.8984375" style="88" customWidth="1"/>
    <col min="6" max="9" width="8.19921875" style="88" customWidth="1"/>
    <col min="10" max="10" width="8.19921875" style="88" bestFit="1" customWidth="1"/>
    <col min="11" max="11" width="8.19921875" style="88" customWidth="1"/>
    <col min="12" max="16384" width="9.296875" style="88"/>
  </cols>
  <sheetData>
    <row r="1" spans="1:12">
      <c r="C1" s="88" t="s">
        <v>192</v>
      </c>
    </row>
    <row r="2" spans="1:12">
      <c r="A2" s="88" t="s">
        <v>83</v>
      </c>
      <c r="B2" s="88" t="s">
        <v>84</v>
      </c>
      <c r="C2" s="88" t="s">
        <v>85</v>
      </c>
      <c r="D2" s="88" t="s">
        <v>86</v>
      </c>
      <c r="E2" s="88" t="s">
        <v>87</v>
      </c>
      <c r="F2" s="89" t="s">
        <v>1</v>
      </c>
      <c r="G2" s="89" t="s">
        <v>2</v>
      </c>
      <c r="H2" s="89" t="s">
        <v>3</v>
      </c>
      <c r="I2" s="89" t="s">
        <v>4</v>
      </c>
      <c r="J2" s="89" t="s">
        <v>5</v>
      </c>
      <c r="K2" s="89" t="s">
        <v>61</v>
      </c>
      <c r="L2" s="105" t="s">
        <v>193</v>
      </c>
    </row>
    <row r="4" spans="1:12">
      <c r="B4" s="87" t="s">
        <v>184</v>
      </c>
      <c r="C4" s="87" t="s">
        <v>136</v>
      </c>
      <c r="D4" s="87" t="s">
        <v>49</v>
      </c>
      <c r="E4" s="87" t="s">
        <v>88</v>
      </c>
      <c r="F4" s="90"/>
      <c r="G4" s="90"/>
      <c r="H4" s="90"/>
      <c r="I4" s="90"/>
      <c r="J4" s="90">
        <f xml:space="preserve"> Calcs!P94</f>
        <v>0.30327617023114922</v>
      </c>
      <c r="K4" s="90"/>
      <c r="L4" s="106">
        <f xml:space="preserve"> Calcs!P94</f>
        <v>0.30327617023114922</v>
      </c>
    </row>
    <row r="5" spans="1:12" s="91" customFormat="1">
      <c r="B5" s="101" t="s">
        <v>186</v>
      </c>
      <c r="C5" s="101" t="s">
        <v>188</v>
      </c>
      <c r="D5" s="99" t="s">
        <v>185</v>
      </c>
      <c r="E5" s="100" t="s">
        <v>88</v>
      </c>
      <c r="F5" s="103">
        <f t="shared" ref="F5:L5" ca="1" si="0">NOW()</f>
        <v>43487.460267824077</v>
      </c>
      <c r="G5" s="104">
        <f t="shared" ca="1" si="0"/>
        <v>43487.460267824077</v>
      </c>
      <c r="H5" s="104">
        <f t="shared" ca="1" si="0"/>
        <v>43487.460267824077</v>
      </c>
      <c r="I5" s="104">
        <f t="shared" ca="1" si="0"/>
        <v>43487.460267824077</v>
      </c>
      <c r="J5" s="104">
        <f t="shared" ca="1" si="0"/>
        <v>43487.460267824077</v>
      </c>
      <c r="K5" s="104">
        <f t="shared" ca="1" si="0"/>
        <v>43487.460267824077</v>
      </c>
      <c r="L5" s="107">
        <f t="shared" ca="1" si="0"/>
        <v>43487.460267708331</v>
      </c>
    </row>
    <row r="6" spans="1:12">
      <c r="B6" s="101" t="s">
        <v>187</v>
      </c>
      <c r="C6" s="101" t="s">
        <v>189</v>
      </c>
      <c r="D6" s="99" t="s">
        <v>185</v>
      </c>
      <c r="E6" s="100" t="s">
        <v>88</v>
      </c>
      <c r="F6" s="102" t="str">
        <f t="shared" ref="F6:L6" ca="1" si="1">MID(CELL("filename"),SEARCH("[",CELL("filename"))+1,SEARCH("]",CELL("filename"))-SEARCH("[",CELL("filename"))-1)</f>
        <v>PR19PD008_BRL_ModelRun01.xlsx</v>
      </c>
      <c r="G6" s="102" t="str">
        <f t="shared" ca="1" si="1"/>
        <v>PR19PD008_BRL_ModelRun01.xlsx</v>
      </c>
      <c r="H6" s="102" t="str">
        <f t="shared" ca="1" si="1"/>
        <v>PR19PD008_BRL_ModelRun01.xlsx</v>
      </c>
      <c r="I6" s="102" t="str">
        <f t="shared" ca="1" si="1"/>
        <v>PR19PD008_BRL_ModelRun01.xlsx</v>
      </c>
      <c r="J6" s="102" t="str">
        <f t="shared" ca="1" si="1"/>
        <v>PR19PD008_BRL_ModelRun01.xlsx</v>
      </c>
      <c r="K6" s="102" t="str">
        <f t="shared" ca="1" si="1"/>
        <v>PR19PD008_BRL_ModelRun01.xlsx</v>
      </c>
      <c r="L6" s="108" t="str">
        <f t="shared" ca="1" si="1"/>
        <v>PR19PD008_BRL_ModelRun01.xlsx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F_Inputs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2019-01-16T16:31:38Z</dcterms:created>
  <dcterms:modified xsi:type="dcterms:W3CDTF">2019-01-22T11:02:56Z</dcterms:modified>
</cp:coreProperties>
</file>