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360" windowHeight="13880"/>
  </bookViews>
  <sheets>
    <sheet name="F_Inputs" sheetId="7" r:id="rId1"/>
    <sheet name="Inputs" sheetId="6" r:id="rId2"/>
    <sheet name="Calcs" sheetId="5" r:id="rId3"/>
    <sheet name="Lists" sheetId="3" r:id="rId4"/>
    <sheet name="F_Outputs" sheetId="11" r:id="rId5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OnSave="0"/>
</workbook>
</file>

<file path=xl/calcChain.xml><?xml version="1.0" encoding="utf-8"?>
<calcChain xmlns="http://schemas.openxmlformats.org/spreadsheetml/2006/main">
  <c r="L6" i="11" l="1"/>
  <c r="K6" i="11"/>
  <c r="J6" i="11"/>
  <c r="I6" i="11"/>
  <c r="H6" i="11"/>
  <c r="G6" i="11"/>
  <c r="F6" i="11"/>
  <c r="L5" i="11"/>
  <c r="K5" i="11"/>
  <c r="J5" i="11"/>
  <c r="I5" i="11"/>
  <c r="H5" i="11"/>
  <c r="G5" i="11"/>
  <c r="F5" i="11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N86" i="5"/>
  <c r="N87" i="5"/>
  <c r="O89" i="5"/>
  <c r="P90" i="5"/>
  <c r="P77" i="5"/>
  <c r="N88" i="5"/>
  <c r="W82" i="5" l="1"/>
  <c r="P94" i="5" s="1"/>
  <c r="O87" i="5"/>
  <c r="O88" i="5"/>
  <c r="P89" i="5"/>
  <c r="O86" i="5"/>
  <c r="L4" i="11" l="1"/>
  <c r="J4" i="11"/>
  <c r="P88" i="5"/>
  <c r="P86" i="5"/>
  <c r="P87" i="5"/>
  <c r="P92" i="5" l="1"/>
</calcChain>
</file>

<file path=xl/sharedStrings.xml><?xml version="1.0" encoding="utf-8"?>
<sst xmlns="http://schemas.openxmlformats.org/spreadsheetml/2006/main" count="539" uniqueCount="197">
  <si>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</si>
  <si>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</si>
  <si>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</si>
  <si>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</si>
  <si>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</si>
  <si>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</si>
  <si>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</si>
  <si>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</si>
  <si>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</si>
  <si>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</si>
  <si>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</si>
  <si>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</si>
  <si>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</si>
  <si>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</si>
  <si>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</si>
  <si>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</si>
  <si>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</si>
  <si>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</si>
  <si>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</si>
  <si>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</si>
  <si>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</si>
  <si>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</si>
  <si>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</si>
  <si>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</si>
  <si>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</si>
  <si>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</si>
  <si>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</si>
  <si>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</si>
  <si>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</si>
  <si>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</si>
  <si>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</si>
  <si>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</si>
  <si>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</si>
  <si>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</si>
  <si>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</si>
  <si>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</si>
  <si>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</si>
  <si>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</si>
  <si>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</si>
  <si>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</si>
  <si>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</si>
  <si>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</si>
  <si>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</si>
  <si>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</si>
  <si>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</si>
  <si>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</si>
  <si>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</si>
  <si>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</si>
  <si>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</si>
  <si>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</si>
  <si>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</si>
  <si>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</si>
  <si>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</si>
  <si>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</si>
  <si>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</si>
  <si>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</si>
  <si>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</si>
  <si>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</si>
  <si>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</si>
  <si>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</si>
  <si>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</si>
  <si>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</si>
  <si>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</si>
  <si>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</si>
  <si>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</si>
  <si>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</si>
  <si>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</si>
  <si>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</si>
  <si>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</si>
  <si>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</si>
  <si>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</si>
  <si>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</si>
  <si>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</si>
  <si>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</si>
  <si>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</si>
  <si>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</si>
  <si>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</si>
  <si>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</si>
  <si>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</si>
  <si>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</si>
  <si>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</si>
  <si>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</si>
  <si>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</si>
  <si>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</si>
  <si>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</si>
  <si>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</si>
  <si>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</si>
  <si>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</si>
  <si>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</si>
  <si>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</si>
  <si>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</si>
  <si>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</si>
  <si>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</si>
  <si>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</si>
  <si>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</si>
  <si>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</si>
  <si>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</si>
  <si>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</si>
  <si>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</si>
  <si>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</si>
  <si>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</si>
  <si>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</si>
  <si>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</si>
  <si>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</si>
  <si>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</si>
  <si>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</si>
  <si>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</si>
  <si>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</si>
  <si>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</si>
  <si>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</si>
  <si>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</si>
  <si>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</si>
  <si>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</si>
  <si>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</si>
  <si>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</si>
  <si>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</si>
  <si>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</si>
  <si>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</si>
  <si>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</si>
  <si>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</si>
  <si>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</si>
  <si>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</si>
  <si>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</si>
  <si>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</si>
  <si>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</si>
  <si>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</si>
  <si>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</si>
  <si>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</si>
  <si>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</si>
  <si>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</si>
  <si>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</si>
  <si>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</si>
  <si>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</si>
  <si>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</si>
  <si>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</si>
  <si>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</si>
  <si>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</si>
  <si>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</si>
  <si>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</si>
  <si>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</si>
  <si>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</si>
  <si>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</si>
  <si>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</si>
  <si>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</si>
  <si>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</si>
  <si>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</si>
  <si>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</si>
  <si>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</si>
  <si>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</si>
  <si>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</si>
  <si>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</si>
  <si>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</si>
  <si>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</si>
  <si>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</si>
  <si>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</si>
  <si>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</si>
  <si>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</si>
  <si>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</si>
  <si>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</si>
  <si>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</si>
  <si>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</si>
  <si>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</si>
  <si>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</si>
  <si>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</si>
  <si>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</si>
  <si>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</si>
  <si>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</si>
  <si>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</si>
  <si>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</si>
  <si>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</si>
  <si>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</si>
  <si>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</si>
  <si>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</si>
  <si>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</si>
  <si>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</si>
  <si>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</si>
  <si>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</si>
  <si>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</si>
  <si>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</si>
  <si>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</si>
  <si>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</si>
  <si>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</si>
  <si>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</si>
  <si>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</si>
  <si>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</si>
  <si>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</si>
  <si>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</si>
  <si>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</si>
  <si>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</si>
  <si>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</si>
  <si>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PR19 RUN 1: early view of past delivery</t>
  </si>
  <si>
    <t>BWH</t>
  </si>
  <si>
    <t>PR19 application</t>
  </si>
  <si>
    <t>PR19PD008_IN</t>
  </si>
  <si>
    <t>PR19PD008_OUT</t>
  </si>
  <si>
    <t>Metered water and wastewater customer</t>
  </si>
  <si>
    <t>Total Net Adjustment incl. financing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</si>
</sst>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  <numFmt numFmtId="182" formatCode="0.000"/>
  </numFmts>
  <fonts count="111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0895">
    <xf numFmtId="0" fontId="0" fillId="0" borderId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13" fillId="3" borderId="0" applyNumberFormat="0" applyBorder="0" applyAlignment="0" applyProtection="0"/>
    <xf numFmtId="0" fontId="39" fillId="4" borderId="0" applyNumberFormat="0" applyBorder="0" applyAlignment="0" applyProtection="0"/>
    <xf numFmtId="0" fontId="37" fillId="5" borderId="4" applyNumberFormat="0" applyAlignment="0" applyProtection="0"/>
    <xf numFmtId="0" fontId="42" fillId="6" borderId="5" applyNumberFormat="0" applyAlignment="0" applyProtection="0"/>
    <xf numFmtId="0" fontId="28" fillId="6" borderId="4" applyNumberFormat="0" applyAlignment="0" applyProtection="0"/>
    <xf numFmtId="0" fontId="38" fillId="0" borderId="6" applyNumberFormat="0" applyFill="0" applyAlignment="0" applyProtection="0"/>
    <xf numFmtId="0" fontId="29" fillId="7" borderId="7" applyNumberFormat="0" applyAlignment="0" applyProtection="0"/>
    <xf numFmtId="0" fontId="4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164" fontId="14" fillId="0" borderId="10">
      <alignment horizontal="center"/>
    </xf>
    <xf numFmtId="0" fontId="15" fillId="0" borderId="11" applyNumberFormat="0" applyAlignment="0" applyProtection="0"/>
    <xf numFmtId="0" fontId="16" fillId="0" borderId="0" applyNumberFormat="0" applyAlignment="0" applyProtection="0"/>
    <xf numFmtId="0" fontId="17" fillId="0" borderId="12" applyNumberFormat="0" applyFill="0" applyAlignment="0">
      <alignment vertical="top"/>
    </xf>
    <xf numFmtId="0" fontId="18" fillId="0" borderId="13" applyNumberFormat="0" applyFill="0" applyAlignment="0"/>
    <xf numFmtId="0" fontId="19" fillId="0" borderId="0" applyNumberFormat="0" applyFill="0" applyAlignment="0"/>
    <xf numFmtId="0" fontId="20" fillId="33" borderId="14" applyNumberFormat="0" applyFont="0" applyAlignment="0" applyProtection="0"/>
    <xf numFmtId="0" fontId="20" fillId="34" borderId="14" applyNumberFormat="0" applyFont="0" applyAlignment="0" applyProtection="0"/>
    <xf numFmtId="0" fontId="20" fillId="35" borderId="15" applyNumberFormat="0" applyFont="0" applyAlignment="0" applyProtection="0"/>
    <xf numFmtId="0" fontId="21" fillId="0" borderId="0" applyNumberFormat="0" applyFill="0" applyBorder="0" applyAlignment="0" applyProtection="0"/>
    <xf numFmtId="0" fontId="11" fillId="36" borderId="14" applyNumberFormat="0" applyFont="0" applyAlignment="0" applyProtection="0"/>
    <xf numFmtId="0" fontId="11" fillId="37" borderId="15" applyNumberFormat="0" applyFont="0" applyAlignment="0" applyProtection="0"/>
    <xf numFmtId="0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9" fontId="24" fillId="0" borderId="0" applyFont="0" applyFill="0" applyBorder="0" applyAlignment="0" applyProtection="0">
      <alignment horizontal="left"/>
    </xf>
    <xf numFmtId="0" fontId="20" fillId="0" borderId="0" applyAlignment="0" applyProtection="0"/>
    <xf numFmtId="0" fontId="25" fillId="0" borderId="0" applyFill="0" applyBorder="0" applyAlignment="0" applyProtection="0"/>
    <xf numFmtId="49" fontId="25" fillId="0" borderId="0" applyNumberFormat="0" applyAlignment="0" applyProtection="0">
      <alignment horizontal="left"/>
    </xf>
    <xf numFmtId="49" fontId="26" fillId="0" borderId="16" applyNumberFormat="0" applyAlignment="0" applyProtection="0">
      <alignment horizontal="left" wrapText="1"/>
    </xf>
    <xf numFmtId="49" fontId="26" fillId="0" borderId="0" applyNumberFormat="0" applyAlignment="0" applyProtection="0">
      <alignment horizontal="left" wrapText="1"/>
    </xf>
    <xf numFmtId="49" fontId="27" fillId="0" borderId="0" applyAlignment="0" applyProtection="0">
      <alignment horizontal="left"/>
    </xf>
    <xf numFmtId="0" fontId="29" fillId="38" borderId="0" applyNumberFormat="0" applyAlignment="0" applyProtection="0"/>
    <xf numFmtId="0" fontId="31" fillId="0" borderId="10" applyNumberFormat="0" applyAlignment="0" applyProtection="0"/>
    <xf numFmtId="0" fontId="36" fillId="39" borderId="0" applyNumberFormat="0" applyFont="0" applyAlignment="0" applyProtection="0"/>
    <xf numFmtId="0" fontId="40" fillId="40" borderId="0" applyNumberFormat="0" applyAlignment="0" applyProtection="0"/>
    <xf numFmtId="0" fontId="41" fillId="0" borderId="0"/>
    <xf numFmtId="0" fontId="20" fillId="0" borderId="0"/>
    <xf numFmtId="0" fontId="41" fillId="0" borderId="0"/>
    <xf numFmtId="0" fontId="41" fillId="8" borderId="8" applyNumberFormat="0" applyFont="0" applyAlignment="0" applyProtection="0"/>
    <xf numFmtId="0" fontId="22" fillId="0" borderId="0"/>
    <xf numFmtId="0" fontId="29" fillId="41" borderId="10" applyNumberFormat="0" applyAlignment="0" applyProtection="0"/>
    <xf numFmtId="0" fontId="20" fillId="42" borderId="14" applyNumberFormat="0" applyFont="0" applyAlignment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/>
    <xf numFmtId="0" fontId="56" fillId="0" borderId="0"/>
    <xf numFmtId="0" fontId="9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9" fillId="41" borderId="20" applyNumberFormat="0" applyAlignment="0" applyProtection="0"/>
    <xf numFmtId="0" fontId="22" fillId="0" borderId="0">
      <alignment vertical="top"/>
    </xf>
    <xf numFmtId="0" fontId="22" fillId="0" borderId="0" applyNumberFormat="0" applyFont="0" applyFill="0" applyBorder="0" applyAlignment="0" applyProtection="0"/>
    <xf numFmtId="37" fontId="49" fillId="50" borderId="25">
      <alignment horizontal="left"/>
    </xf>
    <xf numFmtId="37" fontId="46" fillId="50" borderId="26"/>
    <xf numFmtId="0" fontId="22" fillId="50" borderId="27" applyNumberFormat="0" applyBorder="0"/>
    <xf numFmtId="0" fontId="22" fillId="0" borderId="0" applyFont="0" applyFill="0" applyBorder="0" applyAlignment="0" applyProtection="0"/>
    <xf numFmtId="0" fontId="49" fillId="51" borderId="0"/>
    <xf numFmtId="0" fontId="22" fillId="52" borderId="20"/>
    <xf numFmtId="0" fontId="22" fillId="52" borderId="20"/>
    <xf numFmtId="0" fontId="49" fillId="52" borderId="0"/>
    <xf numFmtId="0" fontId="22" fillId="53" borderId="0"/>
    <xf numFmtId="0" fontId="22" fillId="53" borderId="0"/>
    <xf numFmtId="0" fontId="22" fillId="53" borderId="0"/>
    <xf numFmtId="0" fontId="61" fillId="50" borderId="28"/>
    <xf numFmtId="37" fontId="22" fillId="50" borderId="0">
      <alignment horizontal="right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56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4" fillId="0" borderId="0"/>
    <xf numFmtId="0" fontId="22" fillId="0" borderId="0">
      <alignment vertical="top"/>
    </xf>
    <xf numFmtId="0" fontId="11" fillId="0" borderId="0"/>
    <xf numFmtId="9" fontId="22" fillId="0" borderId="0" applyFont="0" applyFill="0" applyBorder="0" applyAlignment="0" applyProtection="0"/>
    <xf numFmtId="37" fontId="64" fillId="54" borderId="29"/>
    <xf numFmtId="0" fontId="65" fillId="0" borderId="30">
      <alignment horizontal="right"/>
    </xf>
    <xf numFmtId="0" fontId="66" fillId="0" borderId="0"/>
    <xf numFmtId="0" fontId="3" fillId="0" borderId="0"/>
    <xf numFmtId="0" fontId="3" fillId="0" borderId="0"/>
    <xf numFmtId="170" fontId="5" fillId="0" borderId="0" applyFont="0" applyFill="0" applyBorder="0" applyProtection="0">
      <alignment vertical="top"/>
    </xf>
    <xf numFmtId="43" fontId="5" fillId="0" borderId="0" applyFont="0" applyFill="0" applyBorder="0" applyAlignment="0" applyProtection="0"/>
    <xf numFmtId="175" fontId="5" fillId="0" borderId="0" applyFont="0" applyFill="0" applyBorder="0" applyProtection="0">
      <alignment vertical="top"/>
    </xf>
    <xf numFmtId="0" fontId="47" fillId="38" borderId="0" applyNumberFormat="0" applyBorder="0" applyAlignment="0" applyProtection="0"/>
    <xf numFmtId="175" fontId="5" fillId="0" borderId="0" applyFont="0" applyFill="0" applyBorder="0" applyProtection="0">
      <alignment vertical="top"/>
    </xf>
    <xf numFmtId="0" fontId="69" fillId="44" borderId="0" applyNumberFormat="0" applyBorder="0" applyAlignment="0" applyProtection="0"/>
    <xf numFmtId="0" fontId="69" fillId="57" borderId="0" applyNumberFormat="0" applyBorder="0" applyAlignment="0" applyProtection="0"/>
    <xf numFmtId="0" fontId="69" fillId="58" borderId="0" applyNumberFormat="0" applyBorder="0" applyAlignment="0" applyProtection="0"/>
    <xf numFmtId="0" fontId="69" fillId="59" borderId="0" applyNumberFormat="0" applyBorder="0" applyAlignment="0" applyProtection="0"/>
    <xf numFmtId="0" fontId="69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62" borderId="0" applyNumberFormat="0" applyBorder="0" applyAlignment="0" applyProtection="0"/>
    <xf numFmtId="0" fontId="69" fillId="63" borderId="0" applyNumberFormat="0" applyBorder="0" applyAlignment="0" applyProtection="0"/>
    <xf numFmtId="0" fontId="69" fillId="64" borderId="0" applyNumberFormat="0" applyBorder="0" applyAlignment="0" applyProtection="0"/>
    <xf numFmtId="171" fontId="5" fillId="65" borderId="0" applyNumberFormat="0" applyFont="0" applyBorder="0" applyAlignment="0" applyProtection="0"/>
    <xf numFmtId="0" fontId="5" fillId="66" borderId="0" applyNumberFormat="0" applyFont="0" applyBorder="0" applyAlignment="0" applyProtection="0"/>
    <xf numFmtId="172" fontId="74" fillId="0" borderId="0" applyNumberFormat="0" applyProtection="0">
      <alignment vertical="top"/>
    </xf>
    <xf numFmtId="172" fontId="75" fillId="0" borderId="0" applyNumberFormat="0" applyProtection="0">
      <alignment vertical="top"/>
    </xf>
    <xf numFmtId="172" fontId="22" fillId="50" borderId="0" applyNumberFormat="0" applyProtection="0">
      <alignment vertical="top"/>
    </xf>
    <xf numFmtId="9" fontId="5" fillId="0" borderId="0" applyFont="0" applyFill="0" applyBorder="0" applyAlignment="0" applyProtection="0"/>
    <xf numFmtId="0" fontId="78" fillId="0" borderId="0" applyNumberFormat="0" applyFill="0" applyBorder="0" applyProtection="0">
      <alignment vertical="top"/>
    </xf>
    <xf numFmtId="0" fontId="76" fillId="0" borderId="0" applyNumberFormat="0" applyFill="0" applyBorder="0" applyAlignment="0" applyProtection="0">
      <alignment vertical="top"/>
      <protection locked="0"/>
    </xf>
    <xf numFmtId="176" fontId="22" fillId="0" borderId="0" applyFont="0" applyFill="0" applyBorder="0" applyProtection="0">
      <alignment vertical="top"/>
    </xf>
    <xf numFmtId="177" fontId="22" fillId="0" borderId="0" applyFont="0" applyFill="0" applyBorder="0" applyProtection="0">
      <alignment vertical="top"/>
    </xf>
    <xf numFmtId="174" fontId="22" fillId="0" borderId="0" applyFont="0" applyFill="0" applyBorder="0" applyProtection="0">
      <alignment vertical="top"/>
    </xf>
    <xf numFmtId="0" fontId="70" fillId="0" borderId="0"/>
    <xf numFmtId="0" fontId="71" fillId="0" borderId="0"/>
    <xf numFmtId="0" fontId="72" fillId="0" borderId="0"/>
    <xf numFmtId="173" fontId="49" fillId="0" borderId="0" applyNumberFormat="0" applyFill="0" applyBorder="0" applyProtection="0">
      <alignment vertical="top"/>
    </xf>
    <xf numFmtId="0" fontId="73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horizontal="right" vertical="top"/>
    </xf>
    <xf numFmtId="0" fontId="22" fillId="0" borderId="0"/>
    <xf numFmtId="0" fontId="79" fillId="67" borderId="0" applyNumberFormat="0" applyBorder="0" applyAlignment="0" applyProtection="0"/>
    <xf numFmtId="0" fontId="79" fillId="34" borderId="0" applyNumberFormat="0" applyBorder="0" applyAlignment="0" applyProtection="0"/>
    <xf numFmtId="0" fontId="79" fillId="68" borderId="0" applyNumberFormat="0" applyBorder="0" applyAlignment="0" applyProtection="0"/>
    <xf numFmtId="0" fontId="79" fillId="67" borderId="0" applyNumberFormat="0" applyBorder="0" applyAlignment="0" applyProtection="0"/>
    <xf numFmtId="0" fontId="79" fillId="69" borderId="0" applyNumberFormat="0" applyBorder="0" applyAlignment="0" applyProtection="0"/>
    <xf numFmtId="0" fontId="79" fillId="34" borderId="0" applyNumberFormat="0" applyBorder="0" applyAlignment="0" applyProtection="0"/>
    <xf numFmtId="0" fontId="79" fillId="70" borderId="0" applyNumberFormat="0" applyBorder="0" applyAlignment="0" applyProtection="0"/>
    <xf numFmtId="0" fontId="79" fillId="71" borderId="0" applyNumberFormat="0" applyBorder="0" applyAlignment="0" applyProtection="0"/>
    <xf numFmtId="0" fontId="79" fillId="33" borderId="0" applyNumberFormat="0" applyBorder="0" applyAlignment="0" applyProtection="0"/>
    <xf numFmtId="0" fontId="79" fillId="70" borderId="0" applyNumberFormat="0" applyBorder="0" applyAlignment="0" applyProtection="0"/>
    <xf numFmtId="0" fontId="79" fillId="72" borderId="0" applyNumberFormat="0" applyBorder="0" applyAlignment="0" applyProtection="0"/>
    <xf numFmtId="0" fontId="79" fillId="34" borderId="0" applyNumberFormat="0" applyBorder="0" applyAlignment="0" applyProtection="0"/>
    <xf numFmtId="0" fontId="80" fillId="73" borderId="0" applyNumberFormat="0" applyBorder="0" applyAlignment="0" applyProtection="0"/>
    <xf numFmtId="0" fontId="80" fillId="71" borderId="0" applyNumberFormat="0" applyBorder="0" applyAlignment="0" applyProtection="0"/>
    <xf numFmtId="0" fontId="80" fillId="33" borderId="0" applyNumberFormat="0" applyBorder="0" applyAlignment="0" applyProtection="0"/>
    <xf numFmtId="0" fontId="80" fillId="70" borderId="0" applyNumberFormat="0" applyBorder="0" applyAlignment="0" applyProtection="0"/>
    <xf numFmtId="0" fontId="80" fillId="73" borderId="0" applyNumberFormat="0" applyBorder="0" applyAlignment="0" applyProtection="0"/>
    <xf numFmtId="0" fontId="80" fillId="34" borderId="0" applyNumberFormat="0" applyBorder="0" applyAlignment="0" applyProtection="0"/>
    <xf numFmtId="0" fontId="80" fillId="73" borderId="0" applyNumberFormat="0" applyBorder="0" applyAlignment="0" applyProtection="0"/>
    <xf numFmtId="0" fontId="80" fillId="74" borderId="0" applyNumberFormat="0" applyBorder="0" applyAlignment="0" applyProtection="0"/>
    <xf numFmtId="0" fontId="80" fillId="75" borderId="0" applyNumberFormat="0" applyBorder="0" applyAlignment="0" applyProtection="0"/>
    <xf numFmtId="0" fontId="80" fillId="76" borderId="0" applyNumberFormat="0" applyBorder="0" applyAlignment="0" applyProtection="0"/>
    <xf numFmtId="0" fontId="80" fillId="73" borderId="0" applyNumberFormat="0" applyBorder="0" applyAlignment="0" applyProtection="0"/>
    <xf numFmtId="0" fontId="80" fillId="77" borderId="0" applyNumberFormat="0" applyBorder="0" applyAlignment="0" applyProtection="0"/>
    <xf numFmtId="0" fontId="81" fillId="78" borderId="0" applyNumberFormat="0" applyBorder="0" applyAlignment="0" applyProtection="0"/>
    <xf numFmtId="0" fontId="82" fillId="67" borderId="31" applyNumberFormat="0" applyAlignment="0" applyProtection="0"/>
    <xf numFmtId="0" fontId="83" fillId="79" borderId="32" applyNumberFormat="0" applyAlignment="0" applyProtection="0"/>
    <xf numFmtId="0" fontId="84" fillId="0" borderId="0" applyNumberFormat="0" applyFill="0" applyBorder="0" applyAlignment="0" applyProtection="0"/>
    <xf numFmtId="0" fontId="85" fillId="80" borderId="0" applyNumberFormat="0" applyBorder="0" applyAlignment="0" applyProtection="0"/>
    <xf numFmtId="0" fontId="86" fillId="0" borderId="33" applyNumberFormat="0" applyFill="0" applyAlignment="0" applyProtection="0"/>
    <xf numFmtId="0" fontId="87" fillId="0" borderId="34" applyNumberFormat="0" applyFill="0" applyAlignment="0" applyProtection="0"/>
    <xf numFmtId="0" fontId="88" fillId="0" borderId="35" applyNumberFormat="0" applyFill="0" applyAlignment="0" applyProtection="0"/>
    <xf numFmtId="0" fontId="88" fillId="0" borderId="0" applyNumberFormat="0" applyFill="0" applyBorder="0" applyAlignment="0" applyProtection="0"/>
    <xf numFmtId="0" fontId="89" fillId="34" borderId="31" applyNumberFormat="0" applyAlignment="0" applyProtection="0"/>
    <xf numFmtId="0" fontId="90" fillId="0" borderId="36" applyNumberFormat="0" applyFill="0" applyAlignment="0" applyProtection="0"/>
    <xf numFmtId="0" fontId="91" fillId="33" borderId="0" applyNumberFormat="0" applyBorder="0" applyAlignment="0" applyProtection="0"/>
    <xf numFmtId="0" fontId="22" fillId="68" borderId="37" applyNumberFormat="0" applyFont="0" applyAlignment="0" applyProtection="0"/>
    <xf numFmtId="0" fontId="92" fillId="67" borderId="38" applyNumberFormat="0" applyAlignment="0" applyProtection="0"/>
    <xf numFmtId="9" fontId="22" fillId="0" borderId="0" applyFont="0" applyFill="0" applyBorder="0" applyAlignment="0" applyProtection="0"/>
    <xf numFmtId="0" fontId="96" fillId="0" borderId="0">
      <alignment vertical="top"/>
    </xf>
    <xf numFmtId="0" fontId="93" fillId="0" borderId="0" applyNumberFormat="0" applyFill="0" applyBorder="0" applyAlignment="0" applyProtection="0"/>
    <xf numFmtId="0" fontId="94" fillId="0" borderId="39" applyNumberFormat="0" applyFill="0" applyAlignment="0" applyProtection="0"/>
    <xf numFmtId="0" fontId="95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/>
    <xf numFmtId="0" fontId="22" fillId="53" borderId="0">
      <alignment vertical="top"/>
    </xf>
    <xf numFmtId="178" fontId="5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2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6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9" fontId="101" fillId="0" borderId="0" applyFont="0" applyFill="0" applyBorder="0" applyAlignment="0" applyProtection="0"/>
    <xf numFmtId="0" fontId="3" fillId="0" borderId="0"/>
    <xf numFmtId="170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0" fontId="4" fillId="0" borderId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1" fillId="0" borderId="0"/>
    <xf numFmtId="43" fontId="101" fillId="0" borderId="0" applyFont="0" applyFill="0" applyBorder="0" applyAlignment="0" applyProtection="0"/>
    <xf numFmtId="174" fontId="3" fillId="0" borderId="0" applyFont="0" applyFill="0" applyBorder="0" applyProtection="0">
      <alignment vertical="top"/>
    </xf>
    <xf numFmtId="0" fontId="102" fillId="0" borderId="0"/>
    <xf numFmtId="0" fontId="22" fillId="0" borderId="0">
      <alignment vertical="top"/>
    </xf>
    <xf numFmtId="0" fontId="3" fillId="0" borderId="0"/>
    <xf numFmtId="0" fontId="3" fillId="0" borderId="0"/>
    <xf numFmtId="0" fontId="3" fillId="0" borderId="0"/>
    <xf numFmtId="0" fontId="68" fillId="0" borderId="0" applyNumberFormat="0" applyFill="0" applyBorder="0" applyAlignment="0" applyProtection="0"/>
    <xf numFmtId="0" fontId="3" fillId="0" borderId="0"/>
    <xf numFmtId="0" fontId="67" fillId="0" borderId="0" applyNumberFormat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6" fontId="3" fillId="0" borderId="0" applyFont="0" applyFill="0" applyBorder="0" applyProtection="0">
      <alignment vertical="top"/>
    </xf>
    <xf numFmtId="177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179" fontId="98" fillId="81" borderId="0" applyNumberFormat="0">
      <alignment horizontal="left"/>
    </xf>
    <xf numFmtId="0" fontId="99" fillId="82" borderId="0" applyNumberFormat="0"/>
    <xf numFmtId="0" fontId="100" fillId="87" borderId="0" applyBorder="0"/>
    <xf numFmtId="180" fontId="5" fillId="88" borderId="0">
      <alignment horizontal="right" vertical="center"/>
    </xf>
    <xf numFmtId="0" fontId="5" fillId="84" borderId="40">
      <alignment horizontal="right" vertical="center" wrapText="1"/>
    </xf>
    <xf numFmtId="0" fontId="5" fillId="85" borderId="40">
      <alignment horizontal="right" vertical="center" wrapText="1"/>
    </xf>
    <xf numFmtId="0" fontId="99" fillId="82" borderId="40">
      <alignment horizontal="center" vertical="center" wrapText="1"/>
    </xf>
    <xf numFmtId="0" fontId="97" fillId="83" borderId="41">
      <alignment horizontal="left" vertical="center" wrapText="1"/>
    </xf>
    <xf numFmtId="180" fontId="69" fillId="89" borderId="0">
      <alignment horizontal="right" vertical="center"/>
    </xf>
    <xf numFmtId="0" fontId="98" fillId="81" borderId="40">
      <alignment horizontal="left" vertical="center" wrapText="1" readingOrder="1"/>
    </xf>
    <xf numFmtId="0" fontId="5" fillId="83" borderId="40">
      <alignment horizontal="right" vertical="center" wrapText="1"/>
    </xf>
    <xf numFmtId="0" fontId="69" fillId="87" borderId="40">
      <alignment horizontal="right" vertical="center" wrapText="1"/>
    </xf>
    <xf numFmtId="0" fontId="5" fillId="0" borderId="40">
      <alignment horizontal="left" vertical="center" wrapText="1"/>
    </xf>
    <xf numFmtId="181" fontId="69" fillId="90" borderId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8" fillId="91" borderId="0"/>
    <xf numFmtId="0" fontId="68" fillId="0" borderId="0" applyNumberFormat="0" applyFill="0" applyBorder="0" applyAlignment="0" applyProtection="0"/>
    <xf numFmtId="0" fontId="22" fillId="0" borderId="0"/>
    <xf numFmtId="0" fontId="79" fillId="0" borderId="0"/>
    <xf numFmtId="0" fontId="79" fillId="0" borderId="0"/>
    <xf numFmtId="0" fontId="66" fillId="0" borderId="0"/>
    <xf numFmtId="0" fontId="3" fillId="0" borderId="0"/>
    <xf numFmtId="0" fontId="101" fillId="0" borderId="0"/>
    <xf numFmtId="0" fontId="3" fillId="0" borderId="0"/>
    <xf numFmtId="0" fontId="101" fillId="0" borderId="0"/>
    <xf numFmtId="40" fontId="104" fillId="86" borderId="0">
      <alignment horizontal="right"/>
    </xf>
    <xf numFmtId="0" fontId="105" fillId="86" borderId="0">
      <alignment horizontal="right"/>
    </xf>
    <xf numFmtId="0" fontId="106" fillId="86" borderId="42"/>
    <xf numFmtId="0" fontId="106" fillId="0" borderId="0" applyBorder="0">
      <alignment horizontal="centerContinuous"/>
    </xf>
    <xf numFmtId="0" fontId="107" fillId="0" borderId="0" applyBorder="0">
      <alignment horizontal="centerContinuous"/>
    </xf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0" fontId="3" fillId="0" borderId="0"/>
    <xf numFmtId="9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4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6" fontId="3" fillId="0" borderId="0" applyFont="0" applyFill="0" applyBorder="0" applyProtection="0">
      <alignment vertical="top"/>
    </xf>
    <xf numFmtId="177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0" fontId="3" fillId="0" borderId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110" fillId="0" borderId="0" applyFont="0" applyFill="0" applyBorder="0" applyProtection="0">
      <alignment vertical="top"/>
    </xf>
    <xf numFmtId="172" fontId="22" fillId="0" borderId="0" applyFont="0" applyFill="0" applyBorder="0" applyProtection="0">
      <alignment vertical="top"/>
    </xf>
    <xf numFmtId="172" fontId="49" fillId="0" borderId="0" applyFont="0" applyFill="0" applyBorder="0" applyAlignment="0" applyProtection="0"/>
    <xf numFmtId="175" fontId="22" fillId="0" borderId="0" applyFont="0" applyFill="0" applyBorder="0" applyProtection="0">
      <alignment vertical="top"/>
    </xf>
    <xf numFmtId="172" fontId="22" fillId="0" borderId="0" applyFont="0" applyFill="0" applyBorder="0" applyProtection="0">
      <alignment vertical="top"/>
    </xf>
    <xf numFmtId="177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174" fontId="22" fillId="0" borderId="0" applyFont="0" applyFill="0" applyBorder="0" applyProtection="0">
      <alignment vertical="top"/>
    </xf>
    <xf numFmtId="175" fontId="22" fillId="0" borderId="0" applyFont="0" applyFill="0" applyBorder="0" applyProtection="0">
      <alignment vertical="top"/>
    </xf>
    <xf numFmtId="178" fontId="22" fillId="0" borderId="0" applyFont="0" applyFill="0" applyBorder="0" applyProtection="0">
      <alignment vertical="top"/>
    </xf>
    <xf numFmtId="0" fontId="5" fillId="0" borderId="0"/>
    <xf numFmtId="0" fontId="47" fillId="38" borderId="0" applyNumberFormat="0" applyBorder="0" applyAlignment="0" applyProtection="0"/>
    <xf numFmtId="0" fontId="66" fillId="0" borderId="0"/>
    <xf numFmtId="43" fontId="5" fillId="0" borderId="0" applyFont="0" applyFill="0" applyBorder="0" applyAlignment="0" applyProtection="0"/>
    <xf numFmtId="175" fontId="22" fillId="0" borderId="0" applyFont="0" applyFill="0" applyBorder="0" applyProtection="0">
      <alignment vertical="top"/>
    </xf>
    <xf numFmtId="0" fontId="95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5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0" fontId="2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4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82" fillId="67" borderId="43" applyNumberFormat="0" applyAlignment="0" applyProtection="0"/>
    <xf numFmtId="0" fontId="89" fillId="34" borderId="43" applyNumberForma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45" fillId="44" borderId="17" xfId="0" applyFont="1" applyFill="1" applyBorder="1" applyAlignment="1" applyProtection="1">
      <alignment horizontal="left" vertical="center"/>
    </xf>
    <xf numFmtId="0" fontId="19" fillId="0" borderId="0" xfId="45" applyFont="1"/>
    <xf numFmtId="0" fontId="41" fillId="0" borderId="0" xfId="0" applyFont="1"/>
    <xf numFmtId="1" fontId="46" fillId="0" borderId="17" xfId="0" applyNumberFormat="1" applyFont="1" applyFill="1" applyBorder="1" applyAlignment="1" applyProtection="1">
      <alignment horizontal="center"/>
    </xf>
    <xf numFmtId="1" fontId="47" fillId="43" borderId="17" xfId="0" applyNumberFormat="1" applyFont="1" applyFill="1" applyBorder="1" applyAlignment="1" applyProtection="1">
      <alignment horizontal="center"/>
    </xf>
    <xf numFmtId="0" fontId="48" fillId="0" borderId="0" xfId="0" applyFont="1"/>
    <xf numFmtId="0" fontId="49" fillId="0" borderId="0" xfId="0" applyFont="1" applyFill="1" applyAlignment="1">
      <alignment vertical="center"/>
    </xf>
    <xf numFmtId="164" fontId="22" fillId="46" borderId="20" xfId="0" applyNumberFormat="1" applyFont="1" applyFill="1" applyBorder="1" applyAlignment="1">
      <alignment horizontal="right" vertical="center"/>
    </xf>
    <xf numFmtId="49" fontId="50" fillId="45" borderId="18" xfId="0" applyNumberFormat="1" applyFont="1" applyFill="1" applyBorder="1" applyAlignment="1">
      <alignment horizontal="right" vertical="center"/>
    </xf>
    <xf numFmtId="0" fontId="51" fillId="45" borderId="19" xfId="0" applyFont="1" applyFill="1" applyBorder="1" applyAlignment="1">
      <alignment horizontal="left" vertical="center"/>
    </xf>
    <xf numFmtId="0" fontId="50" fillId="45" borderId="19" xfId="0" applyFont="1" applyFill="1" applyBorder="1" applyAlignment="1">
      <alignment horizontal="left" vertical="center"/>
    </xf>
    <xf numFmtId="0" fontId="50" fillId="0" borderId="0" xfId="0" applyFont="1"/>
    <xf numFmtId="49" fontId="50" fillId="45" borderId="17" xfId="0" applyNumberFormat="1" applyFont="1" applyFill="1" applyBorder="1" applyAlignment="1">
      <alignment horizontal="right" vertical="center"/>
    </xf>
    <xf numFmtId="0" fontId="48" fillId="0" borderId="0" xfId="0" applyFont="1"/>
    <xf numFmtId="0" fontId="22" fillId="0" borderId="0" xfId="0" applyFont="1" applyFill="1" applyAlignment="1" applyProtection="1">
      <alignment horizontal="left" vertical="center" indent="1"/>
    </xf>
    <xf numFmtId="0" fontId="52" fillId="0" borderId="0" xfId="0" applyFont="1"/>
    <xf numFmtId="0" fontId="41" fillId="0" borderId="0" xfId="0" applyFont="1" applyAlignment="1">
      <alignment wrapText="1"/>
    </xf>
    <xf numFmtId="0" fontId="41" fillId="0" borderId="0" xfId="0" applyFont="1"/>
    <xf numFmtId="0" fontId="53" fillId="0" borderId="0" xfId="0" applyFont="1"/>
    <xf numFmtId="0" fontId="48" fillId="47" borderId="21" xfId="0" applyFont="1" applyFill="1" applyBorder="1"/>
    <xf numFmtId="0" fontId="48" fillId="47" borderId="22" xfId="0" applyFont="1" applyFill="1" applyBorder="1"/>
    <xf numFmtId="166" fontId="41" fillId="0" borderId="0" xfId="0" applyNumberFormat="1" applyFont="1"/>
    <xf numFmtId="166" fontId="50" fillId="45" borderId="19" xfId="0" applyNumberFormat="1" applyFont="1" applyFill="1" applyBorder="1" applyAlignment="1">
      <alignment horizontal="left" vertical="center"/>
    </xf>
    <xf numFmtId="0" fontId="10" fillId="0" borderId="0" xfId="0" applyFont="1"/>
    <xf numFmtId="0" fontId="54" fillId="0" borderId="0" xfId="0" applyFont="1"/>
    <xf numFmtId="0" fontId="4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9" fillId="0" borderId="0" xfId="0" applyFont="1"/>
    <xf numFmtId="0" fontId="55" fillId="44" borderId="19" xfId="72" applyFont="1" applyFill="1" applyBorder="1" applyAlignment="1">
      <alignment horizontal="left" vertical="center"/>
    </xf>
    <xf numFmtId="0" fontId="8" fillId="0" borderId="0" xfId="0" applyFont="1"/>
    <xf numFmtId="0" fontId="41" fillId="0" borderId="0" xfId="0" applyFont="1" applyAlignment="1">
      <alignment horizontal="center"/>
    </xf>
    <xf numFmtId="0" fontId="50" fillId="45" borderId="1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shrinkToFit="1"/>
    </xf>
    <xf numFmtId="164" fontId="22" fillId="49" borderId="2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43" fillId="0" borderId="0" xfId="0" applyFont="1"/>
    <xf numFmtId="166" fontId="9" fillId="0" borderId="0" xfId="0" applyNumberFormat="1" applyFont="1" applyBorder="1"/>
    <xf numFmtId="164" fontId="0" fillId="0" borderId="0" xfId="0" applyNumberFormat="1"/>
    <xf numFmtId="164" fontId="41" fillId="0" borderId="0" xfId="0" applyNumberFormat="1" applyFont="1"/>
    <xf numFmtId="164" fontId="50" fillId="45" borderId="19" xfId="0" applyNumberFormat="1" applyFont="1" applyFill="1" applyBorder="1" applyAlignment="1">
      <alignment horizontal="left" vertical="center"/>
    </xf>
    <xf numFmtId="164" fontId="41" fillId="0" borderId="0" xfId="0" applyNumberFormat="1" applyFont="1" applyFill="1"/>
    <xf numFmtId="164" fontId="9" fillId="0" borderId="0" xfId="0" applyNumberFormat="1" applyFont="1" applyBorder="1"/>
    <xf numFmtId="164" fontId="41" fillId="0" borderId="0" xfId="46" applyNumberFormat="1" applyFont="1" applyFill="1" applyBorder="1"/>
    <xf numFmtId="0" fontId="7" fillId="33" borderId="14" xfId="46" applyNumberFormat="1" applyFont="1"/>
    <xf numFmtId="0" fontId="0" fillId="0" borderId="0" xfId="0" applyAlignment="1">
      <alignment horizontal="left" indent="1"/>
    </xf>
    <xf numFmtId="164" fontId="41" fillId="0" borderId="23" xfId="0" applyNumberFormat="1" applyFont="1" applyFill="1" applyBorder="1"/>
    <xf numFmtId="0" fontId="0" fillId="48" borderId="22" xfId="0" applyFill="1" applyBorder="1"/>
    <xf numFmtId="0" fontId="43" fillId="48" borderId="22" xfId="0" applyFont="1" applyFill="1" applyBorder="1"/>
    <xf numFmtId="0" fontId="6" fillId="0" borderId="0" xfId="0" applyFont="1" applyAlignment="1">
      <alignment horizontal="center"/>
    </xf>
    <xf numFmtId="164" fontId="41" fillId="0" borderId="0" xfId="0" applyNumberFormat="1" applyFont="1" applyBorder="1"/>
    <xf numFmtId="164" fontId="41" fillId="0" borderId="0" xfId="0" applyNumberFormat="1" applyFont="1" applyFill="1" applyBorder="1"/>
    <xf numFmtId="164" fontId="41" fillId="0" borderId="24" xfId="0" applyNumberFormat="1" applyFont="1" applyFill="1" applyBorder="1"/>
    <xf numFmtId="164" fontId="48" fillId="0" borderId="14" xfId="0" applyNumberFormat="1" applyFont="1" applyBorder="1"/>
    <xf numFmtId="0" fontId="5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7" fillId="44" borderId="19" xfId="72" applyFont="1" applyFill="1" applyBorder="1" applyAlignment="1">
      <alignment horizontal="left" vertical="center"/>
    </xf>
    <xf numFmtId="0" fontId="58" fillId="0" borderId="0" xfId="0" applyFont="1"/>
    <xf numFmtId="0" fontId="59" fillId="45" borderId="19" xfId="0" applyFont="1" applyFill="1" applyBorder="1" applyAlignment="1">
      <alignment horizontal="left" vertical="center"/>
    </xf>
    <xf numFmtId="0" fontId="53" fillId="0" borderId="0" xfId="78" applyFont="1" applyFill="1" applyBorder="1" applyAlignment="1" applyProtection="1">
      <alignment vertical="center"/>
      <protection locked="0"/>
    </xf>
    <xf numFmtId="0" fontId="58" fillId="48" borderId="22" xfId="0" applyFont="1" applyFill="1" applyBorder="1"/>
    <xf numFmtId="0" fontId="60" fillId="47" borderId="22" xfId="0" applyFont="1" applyFill="1" applyBorder="1"/>
    <xf numFmtId="0" fontId="53" fillId="0" borderId="0" xfId="0" applyNumberFormat="1" applyFont="1"/>
    <xf numFmtId="164" fontId="48" fillId="0" borderId="0" xfId="0" applyNumberFormat="1" applyFont="1" applyBorder="1"/>
    <xf numFmtId="0" fontId="5" fillId="0" borderId="0" xfId="0" applyFont="1" applyAlignment="1">
      <alignment horizontal="left" indent="1"/>
    </xf>
    <xf numFmtId="0" fontId="48" fillId="0" borderId="0" xfId="0" applyFont="1" applyAlignment="1">
      <alignment horizontal="left"/>
    </xf>
    <xf numFmtId="0" fontId="5" fillId="0" borderId="0" xfId="0" applyFont="1"/>
    <xf numFmtId="0" fontId="22" fillId="0" borderId="0" xfId="0" applyFont="1" applyFill="1" applyBorder="1" applyAlignment="1">
      <alignment horizontal="center" shrinkToFit="1"/>
    </xf>
    <xf numFmtId="0" fontId="5" fillId="0" borderId="0" xfId="0" applyFont="1" applyFill="1"/>
    <xf numFmtId="0" fontId="5" fillId="0" borderId="20" xfId="0" applyFont="1" applyFill="1" applyBorder="1"/>
    <xf numFmtId="10" fontId="0" fillId="33" borderId="14" xfId="83" applyNumberFormat="1" applyFont="1" applyFill="1" applyBorder="1"/>
    <xf numFmtId="166" fontId="5" fillId="0" borderId="0" xfId="0" applyNumberFormat="1" applyFont="1" applyFill="1"/>
    <xf numFmtId="164" fontId="5" fillId="55" borderId="14" xfId="46" applyNumberFormat="1" applyFont="1" applyFill="1"/>
    <xf numFmtId="165" fontId="0" fillId="55" borderId="14" xfId="46" applyNumberFormat="1" applyFont="1" applyFill="1"/>
    <xf numFmtId="164" fontId="41" fillId="55" borderId="14" xfId="46" applyNumberFormat="1" applyFont="1" applyFill="1"/>
    <xf numFmtId="164" fontId="22" fillId="46" borderId="20" xfId="0" quotePrefix="1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left" indent="1"/>
    </xf>
    <xf numFmtId="164" fontId="5" fillId="0" borderId="0" xfId="0" applyNumberFormat="1" applyFont="1" applyFill="1"/>
    <xf numFmtId="167" fontId="41" fillId="0" borderId="0" xfId="83" applyNumberFormat="1" applyFont="1" applyFill="1"/>
    <xf numFmtId="0" fontId="0" fillId="56" borderId="0" xfId="0" applyFill="1"/>
    <xf numFmtId="164" fontId="48" fillId="0" borderId="14" xfId="0" applyNumberFormat="1" applyFont="1" applyFill="1" applyBorder="1"/>
    <xf numFmtId="164" fontId="9" fillId="0" borderId="0" xfId="0" applyNumberFormat="1" applyFont="1" applyFill="1" applyBorder="1"/>
    <xf numFmtId="164" fontId="48" fillId="0" borderId="0" xfId="0" applyNumberFormat="1" applyFont="1" applyFill="1" applyBorder="1"/>
    <xf numFmtId="0" fontId="41" fillId="0" borderId="0" xfId="0" applyFont="1" applyFill="1"/>
    <xf numFmtId="0" fontId="5" fillId="0" borderId="0" xfId="0" applyFont="1" applyFill="1" applyAlignment="1">
      <alignment horizontal="center"/>
    </xf>
    <xf numFmtId="164" fontId="41" fillId="0" borderId="14" xfId="46" applyNumberFormat="1" applyFont="1" applyFill="1"/>
    <xf numFmtId="0" fontId="41" fillId="52" borderId="0" xfId="0" applyFont="1" applyFill="1"/>
    <xf numFmtId="0" fontId="0" fillId="0" borderId="0" xfId="0" applyAlignment="1">
      <alignment vertical="top"/>
    </xf>
    <xf numFmtId="0" fontId="66" fillId="0" borderId="0" xfId="112" applyAlignment="1">
      <alignment vertical="top"/>
    </xf>
    <xf numFmtId="168" fontId="66" fillId="0" borderId="0" xfId="112" applyNumberFormat="1" applyAlignment="1">
      <alignment vertical="top"/>
    </xf>
    <xf numFmtId="0" fontId="66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8" fillId="0" borderId="14" xfId="0" applyNumberFormat="1" applyFont="1" applyBorder="1"/>
    <xf numFmtId="165" fontId="41" fillId="0" borderId="0" xfId="46" applyNumberFormat="1" applyFont="1" applyFill="1" applyBorder="1"/>
    <xf numFmtId="165" fontId="41" fillId="0" borderId="23" xfId="0" applyNumberFormat="1" applyFont="1" applyFill="1" applyBorder="1"/>
    <xf numFmtId="0" fontId="66" fillId="92" borderId="0" xfId="112" applyFill="1" applyAlignment="1">
      <alignment vertical="top"/>
    </xf>
    <xf numFmtId="182" fontId="66" fillId="92" borderId="0" xfId="112" applyNumberFormat="1" applyFill="1" applyAlignment="1">
      <alignment vertical="top"/>
    </xf>
    <xf numFmtId="0" fontId="1" fillId="0" borderId="0" xfId="10892" applyFont="1" applyFill="1" applyAlignment="1"/>
    <xf numFmtId="0" fontId="1" fillId="0" borderId="0" xfId="10892" applyFill="1" applyAlignment="1">
      <alignment vertical="top"/>
    </xf>
    <xf numFmtId="0" fontId="1" fillId="0" borderId="0" xfId="10892" applyFill="1" applyBorder="1" applyAlignment="1">
      <alignment vertical="top"/>
    </xf>
    <xf numFmtId="22" fontId="1" fillId="0" borderId="0" xfId="10893" applyNumberFormat="1"/>
    <xf numFmtId="22" fontId="1" fillId="92" borderId="0" xfId="10893" applyNumberFormat="1" applyFill="1"/>
    <xf numFmtId="0" fontId="1" fillId="0" borderId="0" xfId="10894" applyFill="1" applyAlignment="1">
      <alignment vertical="top"/>
    </xf>
    <xf numFmtId="0" fontId="1" fillId="92" borderId="0" xfId="10894" applyFill="1" applyAlignment="1">
      <alignment vertical="top"/>
    </xf>
    <xf numFmtId="0" fontId="66" fillId="93" borderId="0" xfId="112" applyFill="1" applyAlignment="1">
      <alignment vertical="top"/>
    </xf>
    <xf numFmtId="0" fontId="5" fillId="33" borderId="14" xfId="46" applyNumberFormat="1" applyFont="1"/>
  </cellXfs>
  <cellStyles count="10895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2 3" xfId="1089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2 3" xfId="10894"/>
    <cellStyle name="Normal 7 3" xfId="201"/>
    <cellStyle name="Normal 7 4" xfId="2932"/>
    <cellStyle name="Normal 7 5" xfId="114"/>
    <cellStyle name="Normal 7 5 2" xfId="10892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75" zoomScaleNormal="75" workbookViewId="0"/>
  </sheetViews>
  <sheetFormatPr defaultColWidth="10.19921875" defaultRowHeight="13"/>
  <cols>
    <col min="1" max="1" width="5" customWidth="1"/>
    <col min="2" max="2" width="6" customWidth="1"/>
    <col min="3" max="3" width="54.09765625" customWidth="1"/>
    <col min="4" max="4" width="2.69921875" customWidth="1"/>
    <col min="5" max="5" width="15.8984375" customWidth="1"/>
    <col min="6" max="11" width="5.8984375" customWidth="1"/>
  </cols>
  <sheetData>
    <row r="1" spans="1:11">
      <c r="C1" t="s">
        <v>193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190</v>
      </c>
      <c r="G5" t="s">
        <v>190</v>
      </c>
      <c r="H5" t="s">
        <v>190</v>
      </c>
      <c r="I5" t="s">
        <v>190</v>
      </c>
      <c r="J5" t="s">
        <v>190</v>
      </c>
      <c r="K5" t="s">
        <v>190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191</v>
      </c>
      <c r="B7" t="s">
        <v>90</v>
      </c>
      <c r="C7" t="s">
        <v>137</v>
      </c>
      <c r="D7" t="s">
        <v>138</v>
      </c>
      <c r="E7" t="s">
        <v>88</v>
      </c>
      <c r="F7" s="91">
        <v>59764</v>
      </c>
      <c r="G7" s="91">
        <v>56174</v>
      </c>
      <c r="H7" s="91">
        <v>52584</v>
      </c>
      <c r="I7" s="91">
        <v>48994</v>
      </c>
      <c r="J7" s="91">
        <v>45404</v>
      </c>
      <c r="K7" s="91"/>
    </row>
    <row r="8" spans="1:11">
      <c r="A8" t="s">
        <v>191</v>
      </c>
      <c r="B8" t="s">
        <v>91</v>
      </c>
      <c r="C8" t="s">
        <v>139</v>
      </c>
      <c r="D8" t="s">
        <v>138</v>
      </c>
      <c r="E8" t="s">
        <v>88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/>
    </row>
    <row r="9" spans="1:11">
      <c r="A9" t="s">
        <v>191</v>
      </c>
      <c r="B9" t="s">
        <v>92</v>
      </c>
      <c r="C9" t="s">
        <v>140</v>
      </c>
      <c r="D9" t="s">
        <v>138</v>
      </c>
      <c r="E9" t="s">
        <v>88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/>
    </row>
    <row r="10" spans="1:11">
      <c r="A10" t="s">
        <v>191</v>
      </c>
      <c r="B10" t="s">
        <v>93</v>
      </c>
      <c r="C10" t="s">
        <v>141</v>
      </c>
      <c r="D10" t="s">
        <v>138</v>
      </c>
      <c r="E10" t="s">
        <v>88</v>
      </c>
      <c r="F10" s="91">
        <v>127999</v>
      </c>
      <c r="G10" s="91">
        <v>132674</v>
      </c>
      <c r="H10" s="91">
        <v>137482</v>
      </c>
      <c r="I10" s="91">
        <v>142192</v>
      </c>
      <c r="J10" s="91">
        <v>146845</v>
      </c>
      <c r="K10" s="91"/>
    </row>
    <row r="11" spans="1:11">
      <c r="A11" t="s">
        <v>191</v>
      </c>
      <c r="B11" t="s">
        <v>94</v>
      </c>
      <c r="C11" t="s">
        <v>142</v>
      </c>
      <c r="D11" t="s">
        <v>138</v>
      </c>
      <c r="E11" t="s">
        <v>88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/>
    </row>
    <row r="12" spans="1:11">
      <c r="A12" t="s">
        <v>191</v>
      </c>
      <c r="B12" t="s">
        <v>95</v>
      </c>
      <c r="C12" t="s">
        <v>143</v>
      </c>
      <c r="D12" t="s">
        <v>138</v>
      </c>
      <c r="E12" t="s">
        <v>88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/>
    </row>
    <row r="13" spans="1:11">
      <c r="A13" t="s">
        <v>191</v>
      </c>
      <c r="B13" t="s">
        <v>96</v>
      </c>
      <c r="C13" t="s">
        <v>144</v>
      </c>
      <c r="D13" t="s">
        <v>138</v>
      </c>
      <c r="E13" t="s">
        <v>88</v>
      </c>
      <c r="F13" s="91">
        <v>59510</v>
      </c>
      <c r="G13" s="91">
        <v>57409</v>
      </c>
      <c r="H13" s="91">
        <v>55123</v>
      </c>
      <c r="I13" s="91">
        <v>54127</v>
      </c>
      <c r="J13" s="91">
        <v>52497</v>
      </c>
      <c r="K13" s="91"/>
    </row>
    <row r="14" spans="1:11">
      <c r="A14" t="s">
        <v>191</v>
      </c>
      <c r="B14" t="s">
        <v>97</v>
      </c>
      <c r="C14" t="s">
        <v>145</v>
      </c>
      <c r="D14" t="s">
        <v>138</v>
      </c>
      <c r="E14" t="s">
        <v>88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/>
    </row>
    <row r="15" spans="1:11">
      <c r="A15" t="s">
        <v>191</v>
      </c>
      <c r="B15" t="s">
        <v>98</v>
      </c>
      <c r="C15" t="s">
        <v>146</v>
      </c>
      <c r="D15" t="s">
        <v>138</v>
      </c>
      <c r="E15" t="s">
        <v>88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/>
    </row>
    <row r="16" spans="1:11">
      <c r="A16" t="s">
        <v>191</v>
      </c>
      <c r="B16" t="s">
        <v>99</v>
      </c>
      <c r="C16" t="s">
        <v>147</v>
      </c>
      <c r="D16" t="s">
        <v>138</v>
      </c>
      <c r="E16" t="s">
        <v>88</v>
      </c>
      <c r="F16" s="91">
        <v>127310</v>
      </c>
      <c r="G16" s="91">
        <v>131873</v>
      </c>
      <c r="H16" s="91">
        <v>135176</v>
      </c>
      <c r="I16" s="91">
        <v>139611</v>
      </c>
      <c r="J16" s="91">
        <v>142573</v>
      </c>
      <c r="K16" s="91"/>
    </row>
    <row r="17" spans="1:11">
      <c r="A17" t="s">
        <v>191</v>
      </c>
      <c r="B17" t="s">
        <v>100</v>
      </c>
      <c r="C17" t="s">
        <v>148</v>
      </c>
      <c r="D17" t="s">
        <v>138</v>
      </c>
      <c r="E17" t="s">
        <v>88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/>
    </row>
    <row r="18" spans="1:11">
      <c r="A18" t="s">
        <v>191</v>
      </c>
      <c r="B18" t="s">
        <v>101</v>
      </c>
      <c r="C18" t="s">
        <v>149</v>
      </c>
      <c r="D18" t="s">
        <v>138</v>
      </c>
      <c r="E18" t="s">
        <v>88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/>
    </row>
    <row r="19" spans="1:11">
      <c r="A19" t="s">
        <v>191</v>
      </c>
      <c r="B19" t="s">
        <v>102</v>
      </c>
      <c r="C19" t="s">
        <v>150</v>
      </c>
      <c r="D19" t="s">
        <v>138</v>
      </c>
      <c r="E19" t="s">
        <v>88</v>
      </c>
      <c r="F19" s="91">
        <v>59510</v>
      </c>
      <c r="G19" s="91">
        <v>54656</v>
      </c>
      <c r="H19" s="91">
        <v>55866</v>
      </c>
      <c r="I19" s="91">
        <v>54127</v>
      </c>
      <c r="J19" s="91">
        <v>52497</v>
      </c>
      <c r="K19" s="91"/>
    </row>
    <row r="20" spans="1:11">
      <c r="A20" t="s">
        <v>191</v>
      </c>
      <c r="B20" t="s">
        <v>103</v>
      </c>
      <c r="C20" t="s">
        <v>151</v>
      </c>
      <c r="D20" t="s">
        <v>138</v>
      </c>
      <c r="E20" t="s">
        <v>88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/>
    </row>
    <row r="21" spans="1:11">
      <c r="A21" t="s">
        <v>191</v>
      </c>
      <c r="B21" t="s">
        <v>104</v>
      </c>
      <c r="C21" t="s">
        <v>152</v>
      </c>
      <c r="D21" t="s">
        <v>138</v>
      </c>
      <c r="E21" t="s">
        <v>88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/>
    </row>
    <row r="22" spans="1:11">
      <c r="A22" t="s">
        <v>191</v>
      </c>
      <c r="B22" t="s">
        <v>105</v>
      </c>
      <c r="C22" t="s">
        <v>153</v>
      </c>
      <c r="D22" t="s">
        <v>138</v>
      </c>
      <c r="E22" t="s">
        <v>88</v>
      </c>
      <c r="F22" s="91">
        <v>127310</v>
      </c>
      <c r="G22" s="91">
        <v>136687</v>
      </c>
      <c r="H22" s="91">
        <v>136193</v>
      </c>
      <c r="I22" s="91">
        <v>139111</v>
      </c>
      <c r="J22" s="91">
        <v>141873</v>
      </c>
      <c r="K22" s="91"/>
    </row>
    <row r="23" spans="1:11">
      <c r="A23" t="s">
        <v>191</v>
      </c>
      <c r="B23" t="s">
        <v>106</v>
      </c>
      <c r="C23" t="s">
        <v>154</v>
      </c>
      <c r="D23" t="s">
        <v>138</v>
      </c>
      <c r="E23" t="s">
        <v>88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/>
    </row>
    <row r="24" spans="1:11">
      <c r="A24" t="s">
        <v>191</v>
      </c>
      <c r="B24" t="s">
        <v>107</v>
      </c>
      <c r="C24" t="s">
        <v>155</v>
      </c>
      <c r="D24" t="s">
        <v>138</v>
      </c>
      <c r="E24" t="s">
        <v>88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/>
    </row>
    <row r="25" spans="1:11">
      <c r="A25" t="s">
        <v>191</v>
      </c>
      <c r="B25" t="s">
        <v>108</v>
      </c>
      <c r="C25" t="s">
        <v>156</v>
      </c>
      <c r="D25" t="s">
        <v>49</v>
      </c>
      <c r="E25" t="s">
        <v>88</v>
      </c>
      <c r="F25" s="92">
        <v>1.456</v>
      </c>
      <c r="G25" s="92">
        <v>1.4850000000000001</v>
      </c>
      <c r="H25" s="92">
        <v>1.4690000000000001</v>
      </c>
      <c r="I25" s="92">
        <v>1.163</v>
      </c>
      <c r="J25" s="92">
        <v>1.1220000000000001</v>
      </c>
      <c r="K25" s="92"/>
    </row>
    <row r="26" spans="1:11">
      <c r="A26" t="s">
        <v>191</v>
      </c>
      <c r="B26" t="s">
        <v>109</v>
      </c>
      <c r="C26" t="s">
        <v>157</v>
      </c>
      <c r="D26" t="s">
        <v>49</v>
      </c>
      <c r="E26" t="s">
        <v>88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/>
    </row>
    <row r="27" spans="1:11">
      <c r="A27" t="s">
        <v>191</v>
      </c>
      <c r="B27" t="s">
        <v>110</v>
      </c>
      <c r="C27" t="s">
        <v>158</v>
      </c>
      <c r="D27" t="s">
        <v>49</v>
      </c>
      <c r="E27" t="s">
        <v>88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/>
    </row>
    <row r="28" spans="1:11">
      <c r="A28" t="s">
        <v>191</v>
      </c>
      <c r="B28" t="s">
        <v>111</v>
      </c>
      <c r="C28" t="s">
        <v>159</v>
      </c>
      <c r="D28" t="s">
        <v>49</v>
      </c>
      <c r="E28" t="s">
        <v>88</v>
      </c>
      <c r="F28" s="92">
        <v>3.2010000000000001</v>
      </c>
      <c r="G28" s="92">
        <v>3.4529999999999998</v>
      </c>
      <c r="H28" s="92">
        <v>3.629</v>
      </c>
      <c r="I28" s="92">
        <v>3.8439999999999999</v>
      </c>
      <c r="J28" s="92">
        <v>3.9039999999999999</v>
      </c>
      <c r="K28" s="92"/>
    </row>
    <row r="29" spans="1:11">
      <c r="A29" t="s">
        <v>191</v>
      </c>
      <c r="B29" t="s">
        <v>112</v>
      </c>
      <c r="C29" t="s">
        <v>160</v>
      </c>
      <c r="D29" t="s">
        <v>49</v>
      </c>
      <c r="E29" t="s">
        <v>88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/>
    </row>
    <row r="30" spans="1:11">
      <c r="A30" t="s">
        <v>191</v>
      </c>
      <c r="B30" t="s">
        <v>113</v>
      </c>
      <c r="C30" t="s">
        <v>161</v>
      </c>
      <c r="D30" t="s">
        <v>49</v>
      </c>
      <c r="E30" t="s">
        <v>88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/>
    </row>
    <row r="31" spans="1:11">
      <c r="A31" t="s">
        <v>191</v>
      </c>
      <c r="B31" t="s">
        <v>114</v>
      </c>
      <c r="C31" t="s">
        <v>162</v>
      </c>
      <c r="D31" t="s">
        <v>49</v>
      </c>
      <c r="E31" t="s">
        <v>88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/>
    </row>
    <row r="32" spans="1:11">
      <c r="A32" t="s">
        <v>191</v>
      </c>
      <c r="B32" t="s">
        <v>115</v>
      </c>
      <c r="C32" t="s">
        <v>163</v>
      </c>
      <c r="D32" t="s">
        <v>49</v>
      </c>
      <c r="E32" t="s">
        <v>88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/>
    </row>
    <row r="33" spans="1:11">
      <c r="A33" t="s">
        <v>191</v>
      </c>
      <c r="B33" t="s">
        <v>116</v>
      </c>
      <c r="C33" t="s">
        <v>164</v>
      </c>
      <c r="D33" t="s">
        <v>49</v>
      </c>
      <c r="E33" t="s">
        <v>88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/>
    </row>
    <row r="34" spans="1:11">
      <c r="A34" t="s">
        <v>191</v>
      </c>
      <c r="B34" t="s">
        <v>117</v>
      </c>
      <c r="C34" t="s">
        <v>165</v>
      </c>
      <c r="D34" t="s">
        <v>49</v>
      </c>
      <c r="E34" t="s">
        <v>88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/>
    </row>
    <row r="35" spans="1:11">
      <c r="A35" t="s">
        <v>191</v>
      </c>
      <c r="B35" t="s">
        <v>118</v>
      </c>
      <c r="C35" t="s">
        <v>166</v>
      </c>
      <c r="D35" t="s">
        <v>49</v>
      </c>
      <c r="E35" t="s">
        <v>88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/>
    </row>
    <row r="36" spans="1:11">
      <c r="A36" t="s">
        <v>191</v>
      </c>
      <c r="B36" t="s">
        <v>119</v>
      </c>
      <c r="C36" t="s">
        <v>167</v>
      </c>
      <c r="D36" t="s">
        <v>49</v>
      </c>
      <c r="E36" t="s">
        <v>88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/>
    </row>
    <row r="37" spans="1:11">
      <c r="A37" t="s">
        <v>191</v>
      </c>
      <c r="B37" t="s">
        <v>120</v>
      </c>
      <c r="C37" t="s">
        <v>168</v>
      </c>
      <c r="D37" t="s">
        <v>49</v>
      </c>
      <c r="E37" t="s">
        <v>88</v>
      </c>
      <c r="F37" s="92">
        <v>1.456</v>
      </c>
      <c r="G37" s="92">
        <v>1.4850000000000001</v>
      </c>
      <c r="H37" s="92">
        <v>1.4690000000000001</v>
      </c>
      <c r="I37" s="92">
        <v>1.163</v>
      </c>
      <c r="J37" s="92">
        <v>1.1220000000000001</v>
      </c>
      <c r="K37" s="92"/>
    </row>
    <row r="38" spans="1:11">
      <c r="A38" t="s">
        <v>191</v>
      </c>
      <c r="B38" t="s">
        <v>121</v>
      </c>
      <c r="C38" t="s">
        <v>169</v>
      </c>
      <c r="D38" t="s">
        <v>49</v>
      </c>
      <c r="E38" t="s">
        <v>88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/>
    </row>
    <row r="39" spans="1:11">
      <c r="A39" t="s">
        <v>191</v>
      </c>
      <c r="B39" t="s">
        <v>122</v>
      </c>
      <c r="C39" t="s">
        <v>170</v>
      </c>
      <c r="D39" t="s">
        <v>49</v>
      </c>
      <c r="E39" t="s">
        <v>88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/>
    </row>
    <row r="40" spans="1:11">
      <c r="A40" t="s">
        <v>191</v>
      </c>
      <c r="B40" t="s">
        <v>123</v>
      </c>
      <c r="C40" t="s">
        <v>171</v>
      </c>
      <c r="D40" t="s">
        <v>49</v>
      </c>
      <c r="E40" t="s">
        <v>88</v>
      </c>
      <c r="F40" s="92">
        <v>3.2010000000000001</v>
      </c>
      <c r="G40" s="92">
        <v>3.4529999999999998</v>
      </c>
      <c r="H40" s="92">
        <v>3.629</v>
      </c>
      <c r="I40" s="92">
        <v>3.8439999999999999</v>
      </c>
      <c r="J40" s="92">
        <v>3.9039999999999999</v>
      </c>
      <c r="K40" s="92"/>
    </row>
    <row r="41" spans="1:11">
      <c r="A41" t="s">
        <v>191</v>
      </c>
      <c r="B41" t="s">
        <v>124</v>
      </c>
      <c r="C41" t="s">
        <v>172</v>
      </c>
      <c r="D41" t="s">
        <v>49</v>
      </c>
      <c r="E41" t="s">
        <v>88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/>
    </row>
    <row r="42" spans="1:11">
      <c r="A42" t="s">
        <v>191</v>
      </c>
      <c r="B42" t="s">
        <v>125</v>
      </c>
      <c r="C42" t="s">
        <v>173</v>
      </c>
      <c r="D42" t="s">
        <v>49</v>
      </c>
      <c r="E42" t="s">
        <v>88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/>
    </row>
    <row r="43" spans="1:11">
      <c r="A43" t="s">
        <v>191</v>
      </c>
      <c r="B43" t="s">
        <v>126</v>
      </c>
      <c r="C43" t="s">
        <v>174</v>
      </c>
      <c r="D43" t="s">
        <v>175</v>
      </c>
      <c r="E43" t="s">
        <v>88</v>
      </c>
      <c r="F43" s="93">
        <v>20.732764344393999</v>
      </c>
      <c r="G43" s="93">
        <v>20.9824469880839</v>
      </c>
      <c r="H43" s="93">
        <v>21.162910892494899</v>
      </c>
      <c r="I43" s="93">
        <v>21.485126863700199</v>
      </c>
      <c r="J43" s="93">
        <v>21.370380287814999</v>
      </c>
      <c r="K43" s="93"/>
    </row>
    <row r="44" spans="1:11">
      <c r="A44" t="s">
        <v>191</v>
      </c>
      <c r="B44" t="s">
        <v>127</v>
      </c>
      <c r="C44" t="s">
        <v>176</v>
      </c>
      <c r="D44" t="s">
        <v>175</v>
      </c>
      <c r="E44" t="s">
        <v>88</v>
      </c>
      <c r="F44" s="93">
        <v>20.732764344393999</v>
      </c>
      <c r="G44" s="93">
        <v>20.9824469880839</v>
      </c>
      <c r="H44" s="93">
        <v>21.162910892494899</v>
      </c>
      <c r="I44" s="93">
        <v>21.485126863700199</v>
      </c>
      <c r="J44" s="93">
        <v>21.370380287814999</v>
      </c>
      <c r="K44" s="93"/>
    </row>
    <row r="45" spans="1:11">
      <c r="A45" t="s">
        <v>191</v>
      </c>
      <c r="B45" t="s">
        <v>128</v>
      </c>
      <c r="C45" t="s">
        <v>177</v>
      </c>
      <c r="D45" t="s">
        <v>175</v>
      </c>
      <c r="E45" t="s">
        <v>88</v>
      </c>
      <c r="F45" s="93">
        <v>26.952593647712298</v>
      </c>
      <c r="G45" s="93">
        <v>27.277181084508999</v>
      </c>
      <c r="H45" s="93">
        <v>27.511784160243401</v>
      </c>
      <c r="I45" s="93">
        <v>27.930664922810301</v>
      </c>
      <c r="J45" s="93">
        <v>27.7814943741595</v>
      </c>
      <c r="K45" s="93"/>
    </row>
    <row r="46" spans="1:11">
      <c r="A46" t="s">
        <v>191</v>
      </c>
      <c r="B46" t="s">
        <v>129</v>
      </c>
      <c r="C46" t="s">
        <v>178</v>
      </c>
      <c r="D46" t="s">
        <v>175</v>
      </c>
      <c r="E46" t="s">
        <v>88</v>
      </c>
      <c r="F46" s="93">
        <v>26.861911758149599</v>
      </c>
      <c r="G46" s="93">
        <v>27.117565136205101</v>
      </c>
      <c r="H46" s="93">
        <v>27.303377084016699</v>
      </c>
      <c r="I46" s="93">
        <v>27.6290505486275</v>
      </c>
      <c r="J46" s="93">
        <v>27.522323219699398</v>
      </c>
      <c r="K46" s="93"/>
    </row>
    <row r="47" spans="1:11">
      <c r="A47" t="s">
        <v>191</v>
      </c>
      <c r="B47" t="s">
        <v>130</v>
      </c>
      <c r="C47" t="s">
        <v>179</v>
      </c>
      <c r="D47" t="s">
        <v>175</v>
      </c>
      <c r="E47" t="s">
        <v>88</v>
      </c>
      <c r="F47" s="93">
        <v>20.732764344393999</v>
      </c>
      <c r="G47" s="93">
        <v>20.9824469880839</v>
      </c>
      <c r="H47" s="93">
        <v>21.162910892494899</v>
      </c>
      <c r="I47" s="93">
        <v>21.485126863700199</v>
      </c>
      <c r="J47" s="93">
        <v>21.370380287814999</v>
      </c>
      <c r="K47" s="93"/>
    </row>
    <row r="48" spans="1:11">
      <c r="A48" t="s">
        <v>191</v>
      </c>
      <c r="B48" t="s">
        <v>131</v>
      </c>
      <c r="C48" t="s">
        <v>180</v>
      </c>
      <c r="D48" t="s">
        <v>175</v>
      </c>
      <c r="E48" t="s">
        <v>88</v>
      </c>
      <c r="F48" s="93">
        <v>26.952593647712298</v>
      </c>
      <c r="G48" s="93">
        <v>27.277181084508999</v>
      </c>
      <c r="H48" s="93">
        <v>27.511784160243401</v>
      </c>
      <c r="I48" s="93">
        <v>27.930664922810301</v>
      </c>
      <c r="J48" s="93">
        <v>27.7814943741595</v>
      </c>
      <c r="K48" s="93"/>
    </row>
    <row r="49" spans="1:11">
      <c r="A49" t="s">
        <v>191</v>
      </c>
      <c r="B49" t="s">
        <v>132</v>
      </c>
      <c r="C49" t="s">
        <v>181</v>
      </c>
      <c r="D49" t="s">
        <v>54</v>
      </c>
      <c r="E49" t="s">
        <v>88</v>
      </c>
      <c r="F49" s="94"/>
      <c r="G49" s="94"/>
      <c r="H49" s="94"/>
      <c r="I49" s="94"/>
      <c r="J49" s="94"/>
      <c r="K49" s="94">
        <v>0.02</v>
      </c>
    </row>
    <row r="50" spans="1:11">
      <c r="A50" t="s">
        <v>191</v>
      </c>
      <c r="B50" t="s">
        <v>133</v>
      </c>
      <c r="C50" t="s">
        <v>182</v>
      </c>
      <c r="D50" t="s">
        <v>54</v>
      </c>
      <c r="E50" t="s">
        <v>88</v>
      </c>
      <c r="F50" s="94"/>
      <c r="G50" s="94"/>
      <c r="H50" s="94"/>
      <c r="I50" s="94"/>
      <c r="J50" s="94"/>
      <c r="K50" s="94">
        <v>3.5999999999999997E-2</v>
      </c>
    </row>
    <row r="51" spans="1:11">
      <c r="A51" t="s">
        <v>191</v>
      </c>
      <c r="B51" t="s">
        <v>134</v>
      </c>
      <c r="C51" t="s">
        <v>136</v>
      </c>
      <c r="D51" t="s">
        <v>49</v>
      </c>
      <c r="E51" t="s">
        <v>88</v>
      </c>
      <c r="F51" s="92"/>
      <c r="G51" s="92"/>
      <c r="H51" s="92"/>
      <c r="I51" s="92"/>
      <c r="J51" s="92">
        <v>-0.36599999999999999</v>
      </c>
      <c r="K51" s="92"/>
    </row>
    <row r="52" spans="1:11">
      <c r="A52" t="s">
        <v>191</v>
      </c>
      <c r="B52" t="s">
        <v>135</v>
      </c>
      <c r="C52" t="s">
        <v>183</v>
      </c>
      <c r="D52" t="s">
        <v>49</v>
      </c>
      <c r="E52" t="s">
        <v>88</v>
      </c>
      <c r="F52" s="92"/>
      <c r="G52" s="92"/>
      <c r="H52" s="92"/>
      <c r="I52" s="92"/>
      <c r="J52" s="92">
        <v>-0.34899999999999998</v>
      </c>
      <c r="K52" s="92"/>
    </row>
  </sheetData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57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48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2">
        <f xml:space="preserve"> F_Inputs!F7</f>
        <v>59764</v>
      </c>
      <c r="M12" s="72">
        <f xml:space="preserve"> F_Inputs!G7</f>
        <v>56174</v>
      </c>
      <c r="N12" s="72">
        <f xml:space="preserve"> F_Inputs!H7</f>
        <v>52584</v>
      </c>
      <c r="O12" s="72">
        <f xml:space="preserve"> F_Inputs!I7</f>
        <v>48994</v>
      </c>
      <c r="P12" s="72">
        <f xml:space="preserve"> F_Inputs!J7</f>
        <v>45404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48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72">
        <f xml:space="preserve"> F_Inputs!F8</f>
        <v>0</v>
      </c>
      <c r="M13" s="72">
        <f xml:space="preserve"> F_Inputs!G8</f>
        <v>0</v>
      </c>
      <c r="N13" s="72">
        <f xml:space="preserve"> F_Inputs!H8</f>
        <v>0</v>
      </c>
      <c r="O13" s="72">
        <f xml:space="preserve"> F_Inputs!I8</f>
        <v>0</v>
      </c>
      <c r="P13" s="72">
        <f xml:space="preserve"> F_Inputs!J8</f>
        <v>0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48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72">
        <f xml:space="preserve"> F_Inputs!F9</f>
        <v>0</v>
      </c>
      <c r="M14" s="72">
        <f xml:space="preserve"> F_Inputs!G9</f>
        <v>0</v>
      </c>
      <c r="N14" s="72">
        <f xml:space="preserve"> F_Inputs!H9</f>
        <v>0</v>
      </c>
      <c r="O14" s="72">
        <f xml:space="preserve"> F_Inputs!I9</f>
        <v>0</v>
      </c>
      <c r="P14" s="72">
        <f xml:space="preserve"> F_Inputs!J9</f>
        <v>0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48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72">
        <f xml:space="preserve"> F_Inputs!F10</f>
        <v>127999</v>
      </c>
      <c r="M15" s="72">
        <f xml:space="preserve"> F_Inputs!G10</f>
        <v>132674</v>
      </c>
      <c r="N15" s="72">
        <f xml:space="preserve"> F_Inputs!H10</f>
        <v>137482</v>
      </c>
      <c r="O15" s="72">
        <f xml:space="preserve"> F_Inputs!I10</f>
        <v>142192</v>
      </c>
      <c r="P15" s="72">
        <f xml:space="preserve"> F_Inputs!J10</f>
        <v>146845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48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72">
        <f xml:space="preserve"> F_Inputs!F11</f>
        <v>0</v>
      </c>
      <c r="M16" s="72">
        <f xml:space="preserve"> F_Inputs!G11</f>
        <v>0</v>
      </c>
      <c r="N16" s="72">
        <f xml:space="preserve"> F_Inputs!H11</f>
        <v>0</v>
      </c>
      <c r="O16" s="72">
        <f xml:space="preserve"> F_Inputs!I11</f>
        <v>0</v>
      </c>
      <c r="P16" s="72">
        <f xml:space="preserve"> F_Inputs!J11</f>
        <v>0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48</v>
      </c>
      <c r="E17" s="45" t="str">
        <f t="shared" si="2"/>
        <v>Metered water and wastewater customer</v>
      </c>
      <c r="F17" s="19"/>
      <c r="G17" s="18"/>
      <c r="H17" s="18"/>
      <c r="I17" s="18"/>
      <c r="J17" s="18"/>
      <c r="K17" s="22"/>
      <c r="L17" s="72">
        <f xml:space="preserve"> F_Inputs!F12</f>
        <v>0</v>
      </c>
      <c r="M17" s="72">
        <f xml:space="preserve"> F_Inputs!G12</f>
        <v>0</v>
      </c>
      <c r="N17" s="72">
        <f xml:space="preserve"> F_Inputs!H12</f>
        <v>0</v>
      </c>
      <c r="O17" s="72">
        <f xml:space="preserve"> F_Inputs!I12</f>
        <v>0</v>
      </c>
      <c r="P17" s="72">
        <f xml:space="preserve"> F_Inputs!J12</f>
        <v>0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48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2">
        <f xml:space="preserve"> F_Inputs!F13</f>
        <v>59510</v>
      </c>
      <c r="M20" s="72">
        <f xml:space="preserve"> F_Inputs!G13</f>
        <v>57409</v>
      </c>
      <c r="N20" s="72">
        <f xml:space="preserve"> F_Inputs!H13</f>
        <v>55123</v>
      </c>
      <c r="O20" s="72">
        <f xml:space="preserve"> F_Inputs!I13</f>
        <v>54127</v>
      </c>
      <c r="P20" s="72">
        <f xml:space="preserve"> F_Inputs!J13</f>
        <v>52497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48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2">
        <f xml:space="preserve"> F_Inputs!F14</f>
        <v>0</v>
      </c>
      <c r="M21" s="72">
        <f xml:space="preserve"> F_Inputs!G14</f>
        <v>0</v>
      </c>
      <c r="N21" s="72">
        <f xml:space="preserve"> F_Inputs!H14</f>
        <v>0</v>
      </c>
      <c r="O21" s="72">
        <f xml:space="preserve"> F_Inputs!I14</f>
        <v>0</v>
      </c>
      <c r="P21" s="72">
        <f xml:space="preserve"> F_Inputs!J14</f>
        <v>0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48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2">
        <f xml:space="preserve"> F_Inputs!F15</f>
        <v>0</v>
      </c>
      <c r="M22" s="72">
        <f xml:space="preserve"> F_Inputs!G15</f>
        <v>0</v>
      </c>
      <c r="N22" s="72">
        <f xml:space="preserve"> F_Inputs!H15</f>
        <v>0</v>
      </c>
      <c r="O22" s="72">
        <f xml:space="preserve"> F_Inputs!I15</f>
        <v>0</v>
      </c>
      <c r="P22" s="72">
        <f xml:space="preserve"> F_Inputs!J15</f>
        <v>0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48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72">
        <f xml:space="preserve"> F_Inputs!F16</f>
        <v>127310</v>
      </c>
      <c r="M23" s="72">
        <f xml:space="preserve"> F_Inputs!G16</f>
        <v>131873</v>
      </c>
      <c r="N23" s="72">
        <f xml:space="preserve"> F_Inputs!H16</f>
        <v>135176</v>
      </c>
      <c r="O23" s="72">
        <f xml:space="preserve"> F_Inputs!I16</f>
        <v>139611</v>
      </c>
      <c r="P23" s="72">
        <f xml:space="preserve"> F_Inputs!J16</f>
        <v>142573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48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72">
        <f xml:space="preserve"> F_Inputs!F17</f>
        <v>0</v>
      </c>
      <c r="M24" s="72">
        <f xml:space="preserve"> F_Inputs!G17</f>
        <v>0</v>
      </c>
      <c r="N24" s="72">
        <f xml:space="preserve"> F_Inputs!H17</f>
        <v>0</v>
      </c>
      <c r="O24" s="72">
        <f xml:space="preserve"> F_Inputs!I17</f>
        <v>0</v>
      </c>
      <c r="P24" s="72">
        <f xml:space="preserve"> F_Inputs!J17</f>
        <v>0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48</v>
      </c>
      <c r="E25" s="45" t="str">
        <f t="shared" si="3"/>
        <v>Metered water and wastewater customer</v>
      </c>
      <c r="F25" s="19"/>
      <c r="G25" s="18"/>
      <c r="H25" s="18"/>
      <c r="I25" s="18"/>
      <c r="J25" s="18"/>
      <c r="K25" s="22"/>
      <c r="L25" s="72">
        <f xml:space="preserve"> F_Inputs!F18</f>
        <v>0</v>
      </c>
      <c r="M25" s="72">
        <f xml:space="preserve"> F_Inputs!G18</f>
        <v>0</v>
      </c>
      <c r="N25" s="72">
        <f xml:space="preserve"> F_Inputs!H18</f>
        <v>0</v>
      </c>
      <c r="O25" s="72">
        <f xml:space="preserve"> F_Inputs!I18</f>
        <v>0</v>
      </c>
      <c r="P25" s="72">
        <f xml:space="preserve"> F_Inputs!J18</f>
        <v>0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48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4">
        <f xml:space="preserve"> F_Inputs!F19</f>
        <v>59510</v>
      </c>
      <c r="M28" s="74">
        <f xml:space="preserve"> F_Inputs!G19</f>
        <v>54656</v>
      </c>
      <c r="N28" s="74">
        <f xml:space="preserve"> F_Inputs!H19</f>
        <v>55866</v>
      </c>
      <c r="O28" s="74">
        <f xml:space="preserve"> F_Inputs!I19</f>
        <v>54127</v>
      </c>
      <c r="P28" s="74">
        <f xml:space="preserve"> F_Inputs!J19</f>
        <v>52497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48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74">
        <f xml:space="preserve"> F_Inputs!F20</f>
        <v>0</v>
      </c>
      <c r="M29" s="74">
        <f xml:space="preserve"> F_Inputs!G20</f>
        <v>0</v>
      </c>
      <c r="N29" s="74">
        <f xml:space="preserve"> F_Inputs!H20</f>
        <v>0</v>
      </c>
      <c r="O29" s="74">
        <f xml:space="preserve"> F_Inputs!I20</f>
        <v>0</v>
      </c>
      <c r="P29" s="74">
        <f xml:space="preserve"> F_Inputs!J20</f>
        <v>0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48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74">
        <f xml:space="preserve"> F_Inputs!F21</f>
        <v>0</v>
      </c>
      <c r="M30" s="74">
        <f xml:space="preserve"> F_Inputs!G21</f>
        <v>0</v>
      </c>
      <c r="N30" s="74">
        <f xml:space="preserve"> F_Inputs!H21</f>
        <v>0</v>
      </c>
      <c r="O30" s="74">
        <f xml:space="preserve"> F_Inputs!I21</f>
        <v>0</v>
      </c>
      <c r="P30" s="74">
        <f xml:space="preserve"> F_Inputs!J21</f>
        <v>0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48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74">
        <f xml:space="preserve"> F_Inputs!F22</f>
        <v>127310</v>
      </c>
      <c r="M31" s="74">
        <f xml:space="preserve"> F_Inputs!G22</f>
        <v>136687</v>
      </c>
      <c r="N31" s="74">
        <f xml:space="preserve"> F_Inputs!H22</f>
        <v>136193</v>
      </c>
      <c r="O31" s="74">
        <f xml:space="preserve"> F_Inputs!I22</f>
        <v>139111</v>
      </c>
      <c r="P31" s="74">
        <f xml:space="preserve"> F_Inputs!J22</f>
        <v>141873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48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74">
        <f xml:space="preserve"> F_Inputs!F23</f>
        <v>0</v>
      </c>
      <c r="M32" s="74">
        <f xml:space="preserve"> F_Inputs!G23</f>
        <v>0</v>
      </c>
      <c r="N32" s="74">
        <f xml:space="preserve"> F_Inputs!H23</f>
        <v>0</v>
      </c>
      <c r="O32" s="74">
        <f xml:space="preserve"> F_Inputs!I23</f>
        <v>0</v>
      </c>
      <c r="P32" s="74">
        <f xml:space="preserve"> F_Inputs!J23</f>
        <v>0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48</v>
      </c>
      <c r="E33" s="45" t="str">
        <f t="shared" si="4"/>
        <v>Metered water and wastewater customer</v>
      </c>
      <c r="F33" s="19"/>
      <c r="G33" s="18"/>
      <c r="H33" s="18"/>
      <c r="I33" s="18"/>
      <c r="J33" s="18"/>
      <c r="K33" s="18"/>
      <c r="L33" s="74">
        <f xml:space="preserve"> F_Inputs!F24</f>
        <v>0</v>
      </c>
      <c r="M33" s="74">
        <f xml:space="preserve"> F_Inputs!G24</f>
        <v>0</v>
      </c>
      <c r="N33" s="74">
        <f xml:space="preserve"> F_Inputs!H24</f>
        <v>0</v>
      </c>
      <c r="O33" s="74">
        <f xml:space="preserve"> F_Inputs!I24</f>
        <v>0</v>
      </c>
      <c r="P33" s="74">
        <f xml:space="preserve"> F_Inputs!J24</f>
        <v>0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6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6"/>
      <c r="D36" s="54" t="s">
        <v>49</v>
      </c>
      <c r="E36" s="45" t="str">
        <f t="shared" ref="E36:E41" si="5">INDEX(Customer.List,A36)</f>
        <v>Unmetered water-only customer</v>
      </c>
      <c r="F36" s="59" t="s">
        <v>44</v>
      </c>
      <c r="G36" s="18"/>
      <c r="H36" s="18"/>
      <c r="I36" s="18"/>
      <c r="J36" s="18"/>
      <c r="K36" s="18"/>
      <c r="L36" s="74">
        <f xml:space="preserve"> F_Inputs!F25</f>
        <v>1.456</v>
      </c>
      <c r="M36" s="74">
        <f xml:space="preserve"> F_Inputs!G25</f>
        <v>1.4850000000000001</v>
      </c>
      <c r="N36" s="74">
        <f xml:space="preserve"> F_Inputs!H25</f>
        <v>1.4690000000000001</v>
      </c>
      <c r="O36" s="74">
        <f xml:space="preserve"> F_Inputs!I25</f>
        <v>1.163</v>
      </c>
      <c r="P36" s="74">
        <f xml:space="preserve"> F_Inputs!J25</f>
        <v>1.1220000000000001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6"/>
      <c r="D37" s="54" t="s">
        <v>49</v>
      </c>
      <c r="E37" s="45" t="str">
        <f t="shared" si="5"/>
        <v>Unmetered wastewater-only customer</v>
      </c>
      <c r="F37" s="59" t="s">
        <v>44</v>
      </c>
      <c r="G37" s="18"/>
      <c r="H37" s="18"/>
      <c r="I37" s="18"/>
      <c r="J37" s="18"/>
      <c r="K37" s="18"/>
      <c r="L37" s="74">
        <f xml:space="preserve"> F_Inputs!F26</f>
        <v>0</v>
      </c>
      <c r="M37" s="74">
        <f xml:space="preserve"> F_Inputs!G26</f>
        <v>0</v>
      </c>
      <c r="N37" s="74">
        <f xml:space="preserve"> F_Inputs!H26</f>
        <v>0</v>
      </c>
      <c r="O37" s="74">
        <f xml:space="preserve"> F_Inputs!I26</f>
        <v>0</v>
      </c>
      <c r="P37" s="74">
        <f xml:space="preserve"> F_Inputs!J26</f>
        <v>0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6"/>
      <c r="D38" s="54" t="s">
        <v>49</v>
      </c>
      <c r="E38" s="45" t="str">
        <f t="shared" si="5"/>
        <v>Unmetered water and wastewater customer</v>
      </c>
      <c r="F38" s="59" t="s">
        <v>44</v>
      </c>
      <c r="G38" s="18"/>
      <c r="H38" s="18"/>
      <c r="I38" s="18"/>
      <c r="J38" s="18"/>
      <c r="K38" s="18"/>
      <c r="L38" s="74">
        <f xml:space="preserve"> F_Inputs!F27</f>
        <v>0</v>
      </c>
      <c r="M38" s="74">
        <f xml:space="preserve"> F_Inputs!G27</f>
        <v>0</v>
      </c>
      <c r="N38" s="74">
        <f xml:space="preserve"> F_Inputs!H27</f>
        <v>0</v>
      </c>
      <c r="O38" s="74">
        <f xml:space="preserve"> F_Inputs!I27</f>
        <v>0</v>
      </c>
      <c r="P38" s="74">
        <f xml:space="preserve"> F_Inputs!J27</f>
        <v>0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6"/>
      <c r="D39" s="54" t="s">
        <v>49</v>
      </c>
      <c r="E39" s="45" t="str">
        <f t="shared" si="5"/>
        <v>Metered water-only customer</v>
      </c>
      <c r="F39" s="59" t="s">
        <v>44</v>
      </c>
      <c r="G39" s="18"/>
      <c r="H39" s="18"/>
      <c r="I39" s="18"/>
      <c r="K39" s="18"/>
      <c r="L39" s="74">
        <f xml:space="preserve"> F_Inputs!F28</f>
        <v>3.2010000000000001</v>
      </c>
      <c r="M39" s="74">
        <f xml:space="preserve"> F_Inputs!G28</f>
        <v>3.4529999999999998</v>
      </c>
      <c r="N39" s="74">
        <f xml:space="preserve"> F_Inputs!H28</f>
        <v>3.629</v>
      </c>
      <c r="O39" s="74">
        <f xml:space="preserve"> F_Inputs!I28</f>
        <v>3.8439999999999999</v>
      </c>
      <c r="P39" s="74">
        <f xml:space="preserve"> F_Inputs!J28</f>
        <v>3.9039999999999999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6"/>
      <c r="D40" s="54" t="s">
        <v>49</v>
      </c>
      <c r="E40" s="45" t="str">
        <f t="shared" si="5"/>
        <v>Metered wastewater-only customer</v>
      </c>
      <c r="F40" s="59" t="s">
        <v>44</v>
      </c>
      <c r="G40" s="18"/>
      <c r="H40" s="18"/>
      <c r="I40" s="18"/>
      <c r="J40" s="18"/>
      <c r="K40" s="18"/>
      <c r="L40" s="74">
        <f xml:space="preserve"> F_Inputs!F29</f>
        <v>0</v>
      </c>
      <c r="M40" s="74">
        <f xml:space="preserve"> F_Inputs!G29</f>
        <v>0</v>
      </c>
      <c r="N40" s="74">
        <f xml:space="preserve"> F_Inputs!H29</f>
        <v>0</v>
      </c>
      <c r="O40" s="74">
        <f xml:space="preserve"> F_Inputs!I29</f>
        <v>0</v>
      </c>
      <c r="P40" s="74">
        <f xml:space="preserve"> F_Inputs!J29</f>
        <v>0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6"/>
      <c r="D41" s="54" t="s">
        <v>49</v>
      </c>
      <c r="E41" s="45" t="str">
        <f t="shared" si="5"/>
        <v>Metered water and wastewater customer</v>
      </c>
      <c r="F41" s="59" t="s">
        <v>44</v>
      </c>
      <c r="G41" s="18"/>
      <c r="H41" s="18"/>
      <c r="I41" s="18"/>
      <c r="J41" s="18"/>
      <c r="K41" s="18"/>
      <c r="L41" s="74">
        <f xml:space="preserve"> F_Inputs!F30</f>
        <v>0</v>
      </c>
      <c r="M41" s="74">
        <f xml:space="preserve"> F_Inputs!G30</f>
        <v>0</v>
      </c>
      <c r="N41" s="74">
        <f xml:space="preserve"> F_Inputs!H30</f>
        <v>0</v>
      </c>
      <c r="O41" s="74">
        <f xml:space="preserve"> F_Inputs!I30</f>
        <v>0</v>
      </c>
      <c r="P41" s="74">
        <f xml:space="preserve"> F_Inputs!J30</f>
        <v>0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6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6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6"/>
      <c r="D44" s="54" t="s">
        <v>49</v>
      </c>
      <c r="E44" s="45" t="str">
        <f t="shared" ref="E44:E49" si="6">INDEX(Customer.List,A44)</f>
        <v>Unmetered water-only customer</v>
      </c>
      <c r="F44" s="59" t="s">
        <v>44</v>
      </c>
      <c r="G44" s="18"/>
      <c r="H44" s="18"/>
      <c r="I44" s="18"/>
      <c r="J44" s="18"/>
      <c r="K44" s="18"/>
      <c r="L44" s="74">
        <f xml:space="preserve"> F_Inputs!F31</f>
        <v>0</v>
      </c>
      <c r="M44" s="74">
        <f xml:space="preserve"> F_Inputs!G31</f>
        <v>0</v>
      </c>
      <c r="N44" s="74">
        <f xml:space="preserve"> F_Inputs!H31</f>
        <v>0</v>
      </c>
      <c r="O44" s="74">
        <f xml:space="preserve"> F_Inputs!I31</f>
        <v>0</v>
      </c>
      <c r="P44" s="74">
        <f xml:space="preserve"> F_Inputs!J31</f>
        <v>0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6"/>
      <c r="D45" s="54" t="s">
        <v>49</v>
      </c>
      <c r="E45" s="45" t="str">
        <f t="shared" si="6"/>
        <v>Unmetered wastewater-only customer</v>
      </c>
      <c r="F45" s="59" t="s">
        <v>44</v>
      </c>
      <c r="G45" s="18"/>
      <c r="H45" s="18"/>
      <c r="I45" s="18"/>
      <c r="J45" s="18"/>
      <c r="K45" s="18"/>
      <c r="L45" s="74">
        <f xml:space="preserve"> F_Inputs!F32</f>
        <v>0</v>
      </c>
      <c r="M45" s="74">
        <f xml:space="preserve"> F_Inputs!G32</f>
        <v>0</v>
      </c>
      <c r="N45" s="74">
        <f xml:space="preserve"> F_Inputs!H32</f>
        <v>0</v>
      </c>
      <c r="O45" s="74">
        <f xml:space="preserve"> F_Inputs!I32</f>
        <v>0</v>
      </c>
      <c r="P45" s="74">
        <f xml:space="preserve"> F_Inputs!J32</f>
        <v>0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6"/>
      <c r="D46" s="54" t="s">
        <v>49</v>
      </c>
      <c r="E46" s="45" t="str">
        <f t="shared" si="6"/>
        <v>Unmetered water and wastewater customer</v>
      </c>
      <c r="F46" s="59" t="s">
        <v>44</v>
      </c>
      <c r="G46" s="18"/>
      <c r="H46" s="18"/>
      <c r="I46" s="18"/>
      <c r="J46" s="18"/>
      <c r="K46" s="18"/>
      <c r="L46" s="74">
        <f xml:space="preserve"> F_Inputs!F33</f>
        <v>0</v>
      </c>
      <c r="M46" s="74">
        <f xml:space="preserve"> F_Inputs!G33</f>
        <v>0</v>
      </c>
      <c r="N46" s="74">
        <f xml:space="preserve"> F_Inputs!H33</f>
        <v>0</v>
      </c>
      <c r="O46" s="74">
        <f xml:space="preserve"> F_Inputs!I33</f>
        <v>0</v>
      </c>
      <c r="P46" s="74">
        <f xml:space="preserve"> F_Inputs!J33</f>
        <v>0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6"/>
      <c r="D47" s="54" t="s">
        <v>49</v>
      </c>
      <c r="E47" s="45" t="str">
        <f t="shared" si="6"/>
        <v>Metered water-only customer</v>
      </c>
      <c r="F47" s="59" t="s">
        <v>44</v>
      </c>
      <c r="G47" s="18"/>
      <c r="H47" s="18"/>
      <c r="I47" s="18"/>
      <c r="K47" s="18"/>
      <c r="L47" s="74">
        <f xml:space="preserve"> F_Inputs!F34</f>
        <v>0</v>
      </c>
      <c r="M47" s="74">
        <f xml:space="preserve"> F_Inputs!G34</f>
        <v>0</v>
      </c>
      <c r="N47" s="74">
        <f xml:space="preserve"> F_Inputs!H34</f>
        <v>0</v>
      </c>
      <c r="O47" s="74">
        <f xml:space="preserve"> F_Inputs!I34</f>
        <v>0</v>
      </c>
      <c r="P47" s="74">
        <f xml:space="preserve"> F_Inputs!J34</f>
        <v>0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6"/>
      <c r="D48" s="54" t="s">
        <v>49</v>
      </c>
      <c r="E48" s="45" t="str">
        <f t="shared" si="6"/>
        <v>Metered wastewater-only customer</v>
      </c>
      <c r="F48" s="59" t="s">
        <v>44</v>
      </c>
      <c r="G48" s="18"/>
      <c r="H48" s="18"/>
      <c r="I48" s="18"/>
      <c r="J48" s="18"/>
      <c r="K48" s="18"/>
      <c r="L48" s="74">
        <f xml:space="preserve"> F_Inputs!F35</f>
        <v>0</v>
      </c>
      <c r="M48" s="74">
        <f xml:space="preserve"> F_Inputs!G35</f>
        <v>0</v>
      </c>
      <c r="N48" s="74">
        <f xml:space="preserve"> F_Inputs!H35</f>
        <v>0</v>
      </c>
      <c r="O48" s="74">
        <f xml:space="preserve"> F_Inputs!I35</f>
        <v>0</v>
      </c>
      <c r="P48" s="74">
        <f xml:space="preserve"> F_Inputs!J35</f>
        <v>0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6"/>
      <c r="D49" s="54" t="s">
        <v>49</v>
      </c>
      <c r="E49" s="45" t="str">
        <f t="shared" si="6"/>
        <v>Metered water and wastewater customer</v>
      </c>
      <c r="F49" s="59" t="s">
        <v>44</v>
      </c>
      <c r="G49" s="18"/>
      <c r="H49" s="18"/>
      <c r="I49" s="18"/>
      <c r="J49" s="18"/>
      <c r="K49" s="18"/>
      <c r="L49" s="74">
        <f xml:space="preserve"> F_Inputs!F36</f>
        <v>0</v>
      </c>
      <c r="M49" s="74">
        <f xml:space="preserve"> F_Inputs!G36</f>
        <v>0</v>
      </c>
      <c r="N49" s="74">
        <f xml:space="preserve"> F_Inputs!H36</f>
        <v>0</v>
      </c>
      <c r="O49" s="74">
        <f xml:space="preserve"> F_Inputs!I36</f>
        <v>0</v>
      </c>
      <c r="P49" s="74">
        <f xml:space="preserve"> F_Inputs!J36</f>
        <v>0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49</v>
      </c>
      <c r="E52" s="45" t="str">
        <f t="shared" ref="E52:E57" si="7">INDEX(Customer.List,A52)</f>
        <v>Unmetered water-only customer</v>
      </c>
      <c r="F52" s="59" t="s">
        <v>44</v>
      </c>
      <c r="G52" s="18"/>
      <c r="H52" s="18"/>
      <c r="I52" s="18"/>
      <c r="J52" s="18"/>
      <c r="K52" s="18"/>
      <c r="L52" s="85">
        <f>L36+L44</f>
        <v>1.456</v>
      </c>
      <c r="M52" s="85">
        <f t="shared" ref="M52:P52" si="8">M36+M44</f>
        <v>1.4850000000000001</v>
      </c>
      <c r="N52" s="85">
        <f t="shared" si="8"/>
        <v>1.4690000000000001</v>
      </c>
      <c r="O52" s="85">
        <f t="shared" si="8"/>
        <v>1.163</v>
      </c>
      <c r="P52" s="85">
        <f t="shared" si="8"/>
        <v>1.1220000000000001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49</v>
      </c>
      <c r="E53" s="45" t="str">
        <f t="shared" si="7"/>
        <v>Unmetered wastewater-only customer</v>
      </c>
      <c r="F53" s="59" t="s">
        <v>44</v>
      </c>
      <c r="G53" s="18"/>
      <c r="H53" s="18"/>
      <c r="I53" s="18"/>
      <c r="J53" s="18"/>
      <c r="K53" s="18"/>
      <c r="L53" s="85">
        <f t="shared" ref="L53:P57" si="9">L37+L45</f>
        <v>0</v>
      </c>
      <c r="M53" s="85">
        <f t="shared" si="9"/>
        <v>0</v>
      </c>
      <c r="N53" s="85">
        <f t="shared" si="9"/>
        <v>0</v>
      </c>
      <c r="O53" s="85">
        <f t="shared" si="9"/>
        <v>0</v>
      </c>
      <c r="P53" s="85">
        <f t="shared" si="9"/>
        <v>0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49</v>
      </c>
      <c r="E54" s="45" t="str">
        <f t="shared" si="7"/>
        <v>Unmetered water and wastewater customer</v>
      </c>
      <c r="F54" s="59" t="s">
        <v>44</v>
      </c>
      <c r="G54" s="18"/>
      <c r="H54" s="18"/>
      <c r="I54" s="18"/>
      <c r="J54" s="18"/>
      <c r="K54" s="18"/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49</v>
      </c>
      <c r="E55" s="45" t="str">
        <f t="shared" si="7"/>
        <v>Metered water-only customer</v>
      </c>
      <c r="F55" s="59" t="s">
        <v>44</v>
      </c>
      <c r="G55" s="18"/>
      <c r="H55" s="18"/>
      <c r="I55" s="18"/>
      <c r="K55" s="18"/>
      <c r="L55" s="85">
        <f t="shared" si="9"/>
        <v>3.2010000000000001</v>
      </c>
      <c r="M55" s="85">
        <f t="shared" si="9"/>
        <v>3.4529999999999998</v>
      </c>
      <c r="N55" s="85">
        <f t="shared" si="9"/>
        <v>3.629</v>
      </c>
      <c r="O55" s="85">
        <f t="shared" si="9"/>
        <v>3.8439999999999999</v>
      </c>
      <c r="P55" s="85">
        <f t="shared" si="9"/>
        <v>3.9039999999999999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49</v>
      </c>
      <c r="E56" s="45" t="str">
        <f t="shared" si="7"/>
        <v>Metered wastewater-only customer</v>
      </c>
      <c r="F56" s="59" t="s">
        <v>44</v>
      </c>
      <c r="G56" s="18"/>
      <c r="H56" s="18"/>
      <c r="I56" s="18"/>
      <c r="J56" s="18"/>
      <c r="K56" s="18"/>
      <c r="L56" s="85">
        <f t="shared" si="9"/>
        <v>0</v>
      </c>
      <c r="M56" s="85">
        <f t="shared" si="9"/>
        <v>0</v>
      </c>
      <c r="N56" s="85">
        <f t="shared" si="9"/>
        <v>0</v>
      </c>
      <c r="O56" s="85">
        <f t="shared" si="9"/>
        <v>0</v>
      </c>
      <c r="P56" s="85">
        <f t="shared" si="9"/>
        <v>0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49</v>
      </c>
      <c r="E57" s="45" t="str">
        <f t="shared" si="7"/>
        <v>Metered water and wastewater customer</v>
      </c>
      <c r="F57" s="59" t="s">
        <v>44</v>
      </c>
      <c r="G57" s="18"/>
      <c r="H57" s="18"/>
      <c r="I57" s="18"/>
      <c r="J57" s="18"/>
      <c r="K57" s="18"/>
      <c r="L57" s="85">
        <f t="shared" si="9"/>
        <v>0</v>
      </c>
      <c r="M57" s="85">
        <f t="shared" si="9"/>
        <v>0</v>
      </c>
      <c r="N57" s="85">
        <f t="shared" si="9"/>
        <v>0</v>
      </c>
      <c r="O57" s="85">
        <f t="shared" si="9"/>
        <v>0</v>
      </c>
      <c r="P57" s="85">
        <f t="shared" si="9"/>
        <v>0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4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3">
        <f xml:space="preserve"> F_Inputs!F43</f>
        <v>20.732764344393999</v>
      </c>
      <c r="M63" s="73">
        <f xml:space="preserve"> F_Inputs!G43</f>
        <v>20.9824469880839</v>
      </c>
      <c r="N63" s="73">
        <f xml:space="preserve"> F_Inputs!H43</f>
        <v>21.162910892494899</v>
      </c>
      <c r="O63" s="73">
        <f xml:space="preserve"> F_Inputs!I43</f>
        <v>21.485126863700199</v>
      </c>
      <c r="P63" s="73">
        <f xml:space="preserve"> F_Inputs!J43</f>
        <v>21.370380287814999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73">
        <f xml:space="preserve"> F_Inputs!F44</f>
        <v>20.732764344393999</v>
      </c>
      <c r="M64" s="73">
        <f xml:space="preserve"> F_Inputs!G44</f>
        <v>20.9824469880839</v>
      </c>
      <c r="N64" s="73">
        <f xml:space="preserve"> F_Inputs!H44</f>
        <v>21.162910892494899</v>
      </c>
      <c r="O64" s="73">
        <f xml:space="preserve"> F_Inputs!I44</f>
        <v>21.485126863700199</v>
      </c>
      <c r="P64" s="73">
        <f xml:space="preserve"> F_Inputs!J44</f>
        <v>21.370380287814999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73">
        <f xml:space="preserve"> F_Inputs!F45</f>
        <v>26.952593647712298</v>
      </c>
      <c r="M65" s="73">
        <f xml:space="preserve"> F_Inputs!G45</f>
        <v>27.277181084508999</v>
      </c>
      <c r="N65" s="73">
        <f xml:space="preserve"> F_Inputs!H45</f>
        <v>27.511784160243401</v>
      </c>
      <c r="O65" s="73">
        <f xml:space="preserve"> F_Inputs!I45</f>
        <v>27.930664922810301</v>
      </c>
      <c r="P65" s="73">
        <f xml:space="preserve"> F_Inputs!J45</f>
        <v>27.7814943741595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si="10"/>
        <v>Metered water-only customer</v>
      </c>
      <c r="F66" s="62"/>
      <c r="G66" s="18"/>
      <c r="H66" s="18"/>
      <c r="I66" s="18"/>
      <c r="J66" s="18"/>
      <c r="K66" s="22"/>
      <c r="L66" s="73">
        <f xml:space="preserve"> F_Inputs!F46</f>
        <v>26.861911758149599</v>
      </c>
      <c r="M66" s="73">
        <f xml:space="preserve"> F_Inputs!G46</f>
        <v>27.117565136205101</v>
      </c>
      <c r="N66" s="73">
        <f xml:space="preserve"> F_Inputs!H46</f>
        <v>27.303377084016699</v>
      </c>
      <c r="O66" s="73">
        <f xml:space="preserve"> F_Inputs!I46</f>
        <v>27.6290505486275</v>
      </c>
      <c r="P66" s="73">
        <f xml:space="preserve"> F_Inputs!J46</f>
        <v>27.522323219699398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73">
        <f xml:space="preserve"> F_Inputs!F47</f>
        <v>20.732764344393999</v>
      </c>
      <c r="M67" s="73">
        <f xml:space="preserve"> F_Inputs!G47</f>
        <v>20.9824469880839</v>
      </c>
      <c r="N67" s="73">
        <f xml:space="preserve"> F_Inputs!H47</f>
        <v>21.162910892494899</v>
      </c>
      <c r="O67" s="73">
        <f xml:space="preserve"> F_Inputs!I47</f>
        <v>21.485126863700199</v>
      </c>
      <c r="P67" s="73">
        <f xml:space="preserve"> F_Inputs!J47</f>
        <v>21.370380287814999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si="10"/>
        <v>Metered water and wastewater customer</v>
      </c>
      <c r="F68" s="19"/>
      <c r="G68" s="18"/>
      <c r="H68" s="18"/>
      <c r="I68" s="18"/>
      <c r="J68" s="18"/>
      <c r="K68" s="22"/>
      <c r="L68" s="73">
        <f xml:space="preserve"> F_Inputs!F48</f>
        <v>26.952593647712298</v>
      </c>
      <c r="M68" s="73">
        <f xml:space="preserve"> F_Inputs!G48</f>
        <v>27.277181084508999</v>
      </c>
      <c r="N68" s="73">
        <f xml:space="preserve"> F_Inputs!H48</f>
        <v>27.511784160243401</v>
      </c>
      <c r="O68" s="73">
        <f xml:space="preserve"> F_Inputs!I48</f>
        <v>27.930664922810301</v>
      </c>
      <c r="P68" s="73">
        <f xml:space="preserve"> F_Inputs!J48</f>
        <v>27.7814943741595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4">
      <c r="A70" s="9"/>
      <c r="B70" s="13"/>
      <c r="C70" s="13"/>
      <c r="D70" s="32"/>
      <c r="E70" s="10" t="s">
        <v>68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54</v>
      </c>
      <c r="E72" t="s">
        <v>55</v>
      </c>
      <c r="F72" s="19"/>
      <c r="G72" s="18"/>
      <c r="H72" s="18"/>
      <c r="I72" s="70">
        <f xml:space="preserve"> F_Inputs!K49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54</v>
      </c>
      <c r="E73" t="s">
        <v>70</v>
      </c>
      <c r="F73" s="19"/>
      <c r="G73" s="18"/>
      <c r="H73" s="18"/>
      <c r="I73" s="70">
        <f xml:space="preserve"> F_Inputs!K50</f>
        <v>3.5999999999999997E-2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="75" zoomScaleNormal="75" workbookViewId="0">
      <pane xSplit="8" ySplit="7" topLeftCell="I11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57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2" customFormat="1" ht="32.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9"/>
      <c r="X1" s="29"/>
    </row>
    <row r="2" spans="1:24" s="2" customFormat="1" ht="14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5" t="s">
        <v>62</v>
      </c>
    </row>
    <row r="7" spans="1:24"/>
    <row r="8" spans="1:24" s="12" customFormat="1" ht="14">
      <c r="A8" s="9"/>
      <c r="B8" s="13"/>
      <c r="C8" s="13"/>
      <c r="D8" s="32"/>
      <c r="E8" s="10" t="s">
        <v>42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2.5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48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-254</v>
      </c>
      <c r="M11" s="43">
        <f t="shared" si="3"/>
        <v>-1518</v>
      </c>
      <c r="N11" s="43">
        <f t="shared" si="3"/>
        <v>3282</v>
      </c>
      <c r="O11" s="43">
        <f t="shared" si="3"/>
        <v>5133</v>
      </c>
      <c r="P11" s="43">
        <f t="shared" si="3"/>
        <v>7093</v>
      </c>
    </row>
    <row r="12" spans="1:24" s="18" customFormat="1">
      <c r="A12" s="8">
        <v>2</v>
      </c>
      <c r="B12"/>
      <c r="C12"/>
      <c r="D12" s="54" t="s">
        <v>48</v>
      </c>
      <c r="E12" s="45" t="str">
        <f t="shared" si="2"/>
        <v>Unmetered wastewater-only customer</v>
      </c>
      <c r="F12" s="19"/>
      <c r="L12" s="43">
        <f t="shared" si="3"/>
        <v>0</v>
      </c>
      <c r="M12" s="43">
        <f t="shared" si="3"/>
        <v>0</v>
      </c>
      <c r="N12" s="43">
        <f t="shared" si="3"/>
        <v>0</v>
      </c>
      <c r="O12" s="43">
        <f t="shared" si="3"/>
        <v>0</v>
      </c>
      <c r="P12" s="43">
        <f t="shared" si="3"/>
        <v>0</v>
      </c>
    </row>
    <row r="13" spans="1:24" s="18" customFormat="1">
      <c r="A13" s="8">
        <v>3</v>
      </c>
      <c r="B13"/>
      <c r="C13"/>
      <c r="D13" s="54" t="s">
        <v>48</v>
      </c>
      <c r="E13" s="45" t="str">
        <f t="shared" si="2"/>
        <v>Unmetered water and wastewater customer</v>
      </c>
      <c r="F13" s="19"/>
      <c r="L13" s="43">
        <f t="shared" si="3"/>
        <v>0</v>
      </c>
      <c r="M13" s="43">
        <f t="shared" si="3"/>
        <v>0</v>
      </c>
      <c r="N13" s="43">
        <f t="shared" si="3"/>
        <v>0</v>
      </c>
      <c r="O13" s="43">
        <f t="shared" si="3"/>
        <v>0</v>
      </c>
      <c r="P13" s="43">
        <f t="shared" si="3"/>
        <v>0</v>
      </c>
    </row>
    <row r="14" spans="1:24" s="18" customFormat="1">
      <c r="A14" s="8">
        <v>4</v>
      </c>
      <c r="B14"/>
      <c r="C14"/>
      <c r="D14" s="54" t="s">
        <v>48</v>
      </c>
      <c r="E14" s="45" t="str">
        <f t="shared" si="2"/>
        <v>Metered water-only customer</v>
      </c>
      <c r="F14" s="19"/>
      <c r="L14" s="43">
        <f t="shared" si="3"/>
        <v>-689</v>
      </c>
      <c r="M14" s="43">
        <f t="shared" si="3"/>
        <v>4013</v>
      </c>
      <c r="N14" s="43">
        <f t="shared" si="3"/>
        <v>-1289</v>
      </c>
      <c r="O14" s="43">
        <f t="shared" si="3"/>
        <v>-3081</v>
      </c>
      <c r="P14" s="43">
        <f t="shared" si="3"/>
        <v>-4972</v>
      </c>
    </row>
    <row r="15" spans="1:24" s="18" customFormat="1">
      <c r="A15" s="8">
        <v>5</v>
      </c>
      <c r="B15"/>
      <c r="C15"/>
      <c r="D15" s="54" t="s">
        <v>48</v>
      </c>
      <c r="E15" s="45" t="str">
        <f t="shared" si="2"/>
        <v>Metered wastewater-only customer</v>
      </c>
      <c r="F15" s="19"/>
      <c r="L15" s="43">
        <f t="shared" si="3"/>
        <v>0</v>
      </c>
      <c r="M15" s="43">
        <f t="shared" si="3"/>
        <v>0</v>
      </c>
      <c r="N15" s="43">
        <f t="shared" si="3"/>
        <v>0</v>
      </c>
      <c r="O15" s="43">
        <f t="shared" si="3"/>
        <v>0</v>
      </c>
      <c r="P15" s="43">
        <f t="shared" si="3"/>
        <v>0</v>
      </c>
    </row>
    <row r="16" spans="1:24" s="18" customFormat="1">
      <c r="A16" s="8">
        <v>6</v>
      </c>
      <c r="B16"/>
      <c r="C16"/>
      <c r="D16" s="54" t="s">
        <v>48</v>
      </c>
      <c r="E16" s="45" t="str">
        <f t="shared" si="2"/>
        <v>Metered water and wastewater customer</v>
      </c>
      <c r="F16" s="19"/>
      <c r="L16" s="43">
        <f t="shared" si="3"/>
        <v>0</v>
      </c>
      <c r="M16" s="43">
        <f t="shared" si="3"/>
        <v>0</v>
      </c>
      <c r="N16" s="43">
        <f t="shared" si="3"/>
        <v>0</v>
      </c>
      <c r="O16" s="43">
        <f t="shared" si="3"/>
        <v>0</v>
      </c>
      <c r="P16" s="43">
        <f t="shared" si="3"/>
        <v>0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-943</v>
      </c>
      <c r="M17" s="46">
        <f t="shared" ref="M17:P17" si="4">SUM(M11:M16)</f>
        <v>2495</v>
      </c>
      <c r="N17" s="46">
        <f t="shared" si="4"/>
        <v>1993</v>
      </c>
      <c r="O17" s="46">
        <f t="shared" si="4"/>
        <v>2052</v>
      </c>
      <c r="P17" s="46">
        <f t="shared" si="4"/>
        <v>2121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4" t="s">
        <v>48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-254</v>
      </c>
      <c r="M20" s="43">
        <f t="shared" si="6"/>
        <v>1235</v>
      </c>
      <c r="N20" s="43">
        <f t="shared" si="6"/>
        <v>2539</v>
      </c>
      <c r="O20" s="43">
        <f t="shared" si="6"/>
        <v>5133</v>
      </c>
      <c r="P20" s="43">
        <f t="shared" si="6"/>
        <v>7093</v>
      </c>
    </row>
    <row r="21" spans="1:24" s="18" customFormat="1">
      <c r="A21" s="8">
        <v>2</v>
      </c>
      <c r="B21"/>
      <c r="C21"/>
      <c r="D21" s="54" t="s">
        <v>48</v>
      </c>
      <c r="E21" s="45" t="str">
        <f t="shared" si="5"/>
        <v>Unmetered wastewater-only customer</v>
      </c>
      <c r="F21" s="19"/>
      <c r="L21" s="43">
        <f t="shared" si="6"/>
        <v>0</v>
      </c>
      <c r="M21" s="43">
        <f t="shared" si="6"/>
        <v>0</v>
      </c>
      <c r="N21" s="43">
        <f t="shared" si="6"/>
        <v>0</v>
      </c>
      <c r="O21" s="43">
        <f t="shared" si="6"/>
        <v>0</v>
      </c>
      <c r="P21" s="43">
        <f t="shared" si="6"/>
        <v>0</v>
      </c>
    </row>
    <row r="22" spans="1:24" s="18" customFormat="1">
      <c r="A22" s="8">
        <v>3</v>
      </c>
      <c r="B22"/>
      <c r="C22"/>
      <c r="D22" s="54" t="s">
        <v>48</v>
      </c>
      <c r="E22" s="45" t="str">
        <f t="shared" si="5"/>
        <v>Unmetered water and wastewater customer</v>
      </c>
      <c r="F22" s="19"/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0</v>
      </c>
    </row>
    <row r="23" spans="1:24" s="18" customFormat="1">
      <c r="A23" s="8">
        <v>4</v>
      </c>
      <c r="B23"/>
      <c r="C23"/>
      <c r="D23" s="54" t="s">
        <v>48</v>
      </c>
      <c r="E23" s="45" t="str">
        <f t="shared" si="5"/>
        <v>Metered water-only customer</v>
      </c>
      <c r="F23" s="19"/>
      <c r="L23" s="43">
        <f t="shared" si="6"/>
        <v>-689</v>
      </c>
      <c r="M23" s="43">
        <f t="shared" si="6"/>
        <v>-801</v>
      </c>
      <c r="N23" s="43">
        <f t="shared" si="6"/>
        <v>-2306</v>
      </c>
      <c r="O23" s="43">
        <f t="shared" si="6"/>
        <v>-2581</v>
      </c>
      <c r="P23" s="43">
        <f t="shared" si="6"/>
        <v>-4272</v>
      </c>
    </row>
    <row r="24" spans="1:24" s="18" customFormat="1">
      <c r="A24" s="8">
        <v>5</v>
      </c>
      <c r="B24"/>
      <c r="C24"/>
      <c r="D24" s="54" t="s">
        <v>48</v>
      </c>
      <c r="E24" s="45" t="str">
        <f t="shared" si="5"/>
        <v>Metered wastewater-only customer</v>
      </c>
      <c r="F24" s="19"/>
      <c r="L24" s="43">
        <f t="shared" si="6"/>
        <v>0</v>
      </c>
      <c r="M24" s="43">
        <f t="shared" si="6"/>
        <v>0</v>
      </c>
      <c r="N24" s="43">
        <f t="shared" si="6"/>
        <v>0</v>
      </c>
      <c r="O24" s="43">
        <f t="shared" si="6"/>
        <v>0</v>
      </c>
      <c r="P24" s="43">
        <f t="shared" si="6"/>
        <v>0</v>
      </c>
    </row>
    <row r="25" spans="1:24" s="18" customFormat="1">
      <c r="A25" s="8">
        <v>6</v>
      </c>
      <c r="B25"/>
      <c r="C25"/>
      <c r="D25" s="54" t="s">
        <v>48</v>
      </c>
      <c r="E25" s="45" t="str">
        <f t="shared" si="5"/>
        <v>Metered water and wastewater customer</v>
      </c>
      <c r="F25" s="19"/>
      <c r="L25" s="43">
        <f t="shared" si="6"/>
        <v>0</v>
      </c>
      <c r="M25" s="43">
        <f t="shared" si="6"/>
        <v>0</v>
      </c>
      <c r="N25" s="43">
        <f t="shared" si="6"/>
        <v>0</v>
      </c>
      <c r="O25" s="43">
        <f t="shared" si="6"/>
        <v>0</v>
      </c>
      <c r="P25" s="43">
        <f t="shared" si="6"/>
        <v>0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-943</v>
      </c>
      <c r="M26" s="46">
        <f t="shared" ref="M26:P26" si="7">SUM(M20:M25)</f>
        <v>434</v>
      </c>
      <c r="N26" s="46">
        <f t="shared" si="7"/>
        <v>233</v>
      </c>
      <c r="O26" s="46">
        <f t="shared" si="7"/>
        <v>2552</v>
      </c>
      <c r="P26" s="46">
        <f t="shared" si="7"/>
        <v>2821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4" t="s">
        <v>49</v>
      </c>
      <c r="E29" s="45" t="str">
        <f t="shared" ref="E29:E34" si="8">INDEX(Customer.List,A29)</f>
        <v>Unmetered water-only customer</v>
      </c>
      <c r="F29" s="59" t="s">
        <v>44</v>
      </c>
      <c r="L29" s="96">
        <f t="shared" ref="L29:P34" si="9">(L11-L20)*INDEX(Modification.Factor,$A29,L$6)/1000000</f>
        <v>0</v>
      </c>
      <c r="M29" s="96">
        <f t="shared" si="9"/>
        <v>-5.7764676558194977E-2</v>
      </c>
      <c r="N29" s="96">
        <f t="shared" si="9"/>
        <v>1.572404279312371E-2</v>
      </c>
      <c r="O29" s="96">
        <f t="shared" si="9"/>
        <v>0</v>
      </c>
      <c r="P29" s="96">
        <f t="shared" si="9"/>
        <v>0</v>
      </c>
    </row>
    <row r="30" spans="1:24" s="18" customFormat="1">
      <c r="A30" s="8">
        <v>2</v>
      </c>
      <c r="B30"/>
      <c r="C30"/>
      <c r="D30" s="54" t="s">
        <v>49</v>
      </c>
      <c r="E30" s="45" t="str">
        <f t="shared" si="8"/>
        <v>Unmetered wastewater-only customer</v>
      </c>
      <c r="F30" s="59" t="s">
        <v>44</v>
      </c>
      <c r="L30" s="96">
        <f t="shared" si="9"/>
        <v>0</v>
      </c>
      <c r="M30" s="96">
        <f t="shared" si="9"/>
        <v>0</v>
      </c>
      <c r="N30" s="96">
        <f t="shared" si="9"/>
        <v>0</v>
      </c>
      <c r="O30" s="96">
        <f t="shared" si="9"/>
        <v>0</v>
      </c>
      <c r="P30" s="96">
        <f t="shared" si="9"/>
        <v>0</v>
      </c>
    </row>
    <row r="31" spans="1:24" s="18" customFormat="1">
      <c r="A31" s="8">
        <v>3</v>
      </c>
      <c r="D31" s="54" t="s">
        <v>49</v>
      </c>
      <c r="E31" s="45" t="str">
        <f t="shared" si="8"/>
        <v>Unmetered water and wastewater customer</v>
      </c>
      <c r="F31" s="59" t="s">
        <v>44</v>
      </c>
      <c r="L31" s="96">
        <f t="shared" si="9"/>
        <v>0</v>
      </c>
      <c r="M31" s="96">
        <f t="shared" si="9"/>
        <v>0</v>
      </c>
      <c r="N31" s="96">
        <f t="shared" si="9"/>
        <v>0</v>
      </c>
      <c r="O31" s="96">
        <f t="shared" si="9"/>
        <v>0</v>
      </c>
      <c r="P31" s="96">
        <f t="shared" si="9"/>
        <v>0</v>
      </c>
    </row>
    <row r="32" spans="1:24" s="18" customFormat="1">
      <c r="A32" s="8">
        <v>4</v>
      </c>
      <c r="D32" s="54" t="s">
        <v>49</v>
      </c>
      <c r="E32" s="45" t="str">
        <f t="shared" si="8"/>
        <v>Metered water-only customer</v>
      </c>
      <c r="F32" s="59" t="s">
        <v>44</v>
      </c>
      <c r="L32" s="96">
        <f t="shared" si="9"/>
        <v>0</v>
      </c>
      <c r="M32" s="96">
        <f t="shared" si="9"/>
        <v>0.13054395856569134</v>
      </c>
      <c r="N32" s="96">
        <f t="shared" si="9"/>
        <v>2.7767534494444981E-2</v>
      </c>
      <c r="O32" s="96">
        <f t="shared" si="9"/>
        <v>-1.381452527431375E-2</v>
      </c>
      <c r="P32" s="96">
        <f t="shared" si="9"/>
        <v>-1.9265626253789577E-2</v>
      </c>
    </row>
    <row r="33" spans="1:24" s="18" customFormat="1">
      <c r="A33" s="8">
        <v>5</v>
      </c>
      <c r="D33" s="54" t="s">
        <v>49</v>
      </c>
      <c r="E33" s="45" t="str">
        <f t="shared" si="8"/>
        <v>Metered wastewater-only customer</v>
      </c>
      <c r="F33" s="59" t="s">
        <v>44</v>
      </c>
      <c r="L33" s="96">
        <f t="shared" si="9"/>
        <v>0</v>
      </c>
      <c r="M33" s="96">
        <f t="shared" si="9"/>
        <v>0</v>
      </c>
      <c r="N33" s="96">
        <f t="shared" si="9"/>
        <v>0</v>
      </c>
      <c r="O33" s="96">
        <f t="shared" si="9"/>
        <v>0</v>
      </c>
      <c r="P33" s="96">
        <f t="shared" si="9"/>
        <v>0</v>
      </c>
    </row>
    <row r="34" spans="1:24" s="18" customFormat="1">
      <c r="A34" s="8">
        <v>6</v>
      </c>
      <c r="D34" s="54" t="s">
        <v>49</v>
      </c>
      <c r="E34" s="45" t="str">
        <f t="shared" si="8"/>
        <v>Metered water and wastewater customer</v>
      </c>
      <c r="F34" s="59" t="s">
        <v>44</v>
      </c>
      <c r="L34" s="96">
        <f t="shared" si="9"/>
        <v>0</v>
      </c>
      <c r="M34" s="96">
        <f t="shared" si="9"/>
        <v>0</v>
      </c>
      <c r="N34" s="96">
        <f t="shared" si="9"/>
        <v>0</v>
      </c>
      <c r="O34" s="96">
        <f t="shared" si="9"/>
        <v>0</v>
      </c>
      <c r="P34" s="96">
        <f t="shared" si="9"/>
        <v>0</v>
      </c>
    </row>
    <row r="35" spans="1:24" s="18" customFormat="1">
      <c r="D35" s="54" t="s">
        <v>49</v>
      </c>
      <c r="E35" s="14" t="s">
        <v>22</v>
      </c>
      <c r="F35" s="19"/>
      <c r="L35" s="97">
        <f>SUM(L29:L34)</f>
        <v>0</v>
      </c>
      <c r="M35" s="97">
        <f t="shared" ref="M35:P35" si="10">SUM(M29:M34)</f>
        <v>7.2779282007496365E-2</v>
      </c>
      <c r="N35" s="97">
        <f t="shared" si="10"/>
        <v>4.3491577287568695E-2</v>
      </c>
      <c r="O35" s="97">
        <f t="shared" si="10"/>
        <v>-1.381452527431375E-2</v>
      </c>
      <c r="P35" s="97">
        <f t="shared" si="10"/>
        <v>-1.9265626253789577E-2</v>
      </c>
      <c r="W35" s="41">
        <f>SUM(L35:P35)</f>
        <v>8.3190707766961733E-2</v>
      </c>
    </row>
    <row r="36" spans="1:24" s="3" customFormat="1" ht="12.5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4" t="s">
        <v>49</v>
      </c>
      <c r="E37" s="14" t="s">
        <v>59</v>
      </c>
      <c r="F37" s="19"/>
      <c r="L37" s="41"/>
      <c r="M37" s="41"/>
      <c r="N37" s="41"/>
      <c r="O37" s="41"/>
      <c r="P37" s="80">
        <f>SUM(L35:P35)</f>
        <v>8.3190707766961733E-2</v>
      </c>
      <c r="W37" s="22"/>
    </row>
    <row r="38" spans="1:24" s="18" customFormat="1" ht="12.5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1"/>
      <c r="M39" s="81"/>
      <c r="N39" s="81"/>
      <c r="O39" s="81"/>
      <c r="P39" s="81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4" t="s">
        <v>49</v>
      </c>
      <c r="E40" s="45" t="str">
        <f t="shared" ref="E40:E45" si="11">INDEX(Customer.List,A40)</f>
        <v>Unmetered water-only customer</v>
      </c>
      <c r="F40" s="59" t="s">
        <v>44</v>
      </c>
      <c r="L40" s="43">
        <f t="shared" ref="L40:P45" si="12">INDEX(Reforecast.Customer.Numbers,$A20,L$6)*INDEX(Modification.Factor,$A29,L$6)/1000000</f>
        <v>1.2338068061348868</v>
      </c>
      <c r="M40" s="43">
        <f t="shared" si="12"/>
        <v>1.2045812991389087</v>
      </c>
      <c r="N40" s="43">
        <f t="shared" si="12"/>
        <v>1.1665631371269964</v>
      </c>
      <c r="O40" s="43">
        <f t="shared" si="12"/>
        <v>1.1629254617515006</v>
      </c>
      <c r="P40" s="43">
        <f t="shared" si="12"/>
        <v>1.1218808539694241</v>
      </c>
    </row>
    <row r="41" spans="1:24" s="18" customFormat="1">
      <c r="A41" s="8">
        <v>2</v>
      </c>
      <c r="D41" s="54" t="s">
        <v>49</v>
      </c>
      <c r="E41" s="45" t="str">
        <f t="shared" si="11"/>
        <v>Unmetered wastewater-only customer</v>
      </c>
      <c r="F41" s="59" t="s">
        <v>44</v>
      </c>
      <c r="L41" s="43">
        <f t="shared" si="12"/>
        <v>0</v>
      </c>
      <c r="M41" s="43">
        <f t="shared" si="12"/>
        <v>0</v>
      </c>
      <c r="N41" s="43">
        <f t="shared" si="12"/>
        <v>0</v>
      </c>
      <c r="O41" s="43">
        <f t="shared" si="12"/>
        <v>0</v>
      </c>
      <c r="P41" s="43">
        <f t="shared" si="12"/>
        <v>0</v>
      </c>
    </row>
    <row r="42" spans="1:24" s="18" customFormat="1">
      <c r="A42" s="8">
        <v>3</v>
      </c>
      <c r="D42" s="54" t="s">
        <v>49</v>
      </c>
      <c r="E42" s="45" t="str">
        <f t="shared" si="11"/>
        <v>Unmetered water and wastewater customer</v>
      </c>
      <c r="F42" s="59" t="s">
        <v>44</v>
      </c>
      <c r="L42" s="43">
        <f t="shared" si="12"/>
        <v>0</v>
      </c>
      <c r="M42" s="43">
        <f t="shared" si="12"/>
        <v>0</v>
      </c>
      <c r="N42" s="43">
        <f t="shared" si="12"/>
        <v>0</v>
      </c>
      <c r="O42" s="43">
        <f t="shared" si="12"/>
        <v>0</v>
      </c>
      <c r="P42" s="43">
        <f t="shared" si="12"/>
        <v>0</v>
      </c>
    </row>
    <row r="43" spans="1:24" s="18" customFormat="1">
      <c r="A43" s="8">
        <v>4</v>
      </c>
      <c r="D43" s="54" t="s">
        <v>49</v>
      </c>
      <c r="E43" s="45" t="str">
        <f t="shared" si="11"/>
        <v>Metered water-only customer</v>
      </c>
      <c r="F43" s="59" t="s">
        <v>44</v>
      </c>
      <c r="L43" s="43">
        <f t="shared" si="12"/>
        <v>3.4197899859300254</v>
      </c>
      <c r="M43" s="43">
        <f t="shared" si="12"/>
        <v>3.5760746672067754</v>
      </c>
      <c r="N43" s="43">
        <f t="shared" si="12"/>
        <v>3.6907613007090414</v>
      </c>
      <c r="O43" s="43">
        <f t="shared" si="12"/>
        <v>3.8573193761444338</v>
      </c>
      <c r="P43" s="43">
        <f t="shared" si="12"/>
        <v>3.9239401884022023</v>
      </c>
    </row>
    <row r="44" spans="1:24" s="18" customFormat="1">
      <c r="A44" s="8">
        <v>5</v>
      </c>
      <c r="D44" s="54" t="s">
        <v>49</v>
      </c>
      <c r="E44" s="45" t="str">
        <f t="shared" si="11"/>
        <v>Metered wastewater-only customer</v>
      </c>
      <c r="F44" s="59" t="s">
        <v>44</v>
      </c>
      <c r="L44" s="43">
        <f t="shared" si="12"/>
        <v>0</v>
      </c>
      <c r="M44" s="43">
        <f t="shared" si="12"/>
        <v>0</v>
      </c>
      <c r="N44" s="43">
        <f t="shared" si="12"/>
        <v>0</v>
      </c>
      <c r="O44" s="43">
        <f t="shared" si="12"/>
        <v>0</v>
      </c>
      <c r="P44" s="43">
        <f t="shared" si="12"/>
        <v>0</v>
      </c>
    </row>
    <row r="45" spans="1:24" s="18" customFormat="1">
      <c r="A45" s="8">
        <v>6</v>
      </c>
      <c r="D45" s="54" t="s">
        <v>49</v>
      </c>
      <c r="E45" s="45" t="str">
        <f t="shared" si="11"/>
        <v>Metered water and wastewater customer</v>
      </c>
      <c r="F45" s="59" t="s">
        <v>44</v>
      </c>
      <c r="L45" s="43">
        <f t="shared" si="12"/>
        <v>0</v>
      </c>
      <c r="M45" s="43">
        <f t="shared" si="12"/>
        <v>0</v>
      </c>
      <c r="N45" s="43">
        <f t="shared" si="12"/>
        <v>0</v>
      </c>
      <c r="O45" s="43">
        <f t="shared" si="12"/>
        <v>0</v>
      </c>
      <c r="P45" s="43">
        <f t="shared" si="12"/>
        <v>0</v>
      </c>
    </row>
    <row r="46" spans="1:24" s="18" customFormat="1" ht="13.5" customHeight="1">
      <c r="D46" s="54" t="s">
        <v>49</v>
      </c>
      <c r="E46" s="14" t="s">
        <v>22</v>
      </c>
      <c r="F46" s="19"/>
      <c r="L46" s="46">
        <f>SUM(L40:L45)</f>
        <v>4.6535967920649117</v>
      </c>
      <c r="M46" s="46">
        <f t="shared" ref="M46:P46" si="13">SUM(M40:M45)</f>
        <v>4.7806559663456838</v>
      </c>
      <c r="N46" s="46">
        <f t="shared" si="13"/>
        <v>4.8573244378360378</v>
      </c>
      <c r="O46" s="46">
        <f t="shared" si="13"/>
        <v>5.0202448378959339</v>
      </c>
      <c r="P46" s="46">
        <f t="shared" si="13"/>
        <v>5.0458210423716263</v>
      </c>
      <c r="W46" s="41">
        <f>SUM(L46:P46)</f>
        <v>24.357643076514194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4" t="s">
        <v>49</v>
      </c>
      <c r="E49" s="45" t="str">
        <f t="shared" ref="E49:E54" si="14">INDEX(Customer.List,A49)</f>
        <v>Unmetered water-only customer</v>
      </c>
      <c r="F49" s="59" t="s">
        <v>44</v>
      </c>
      <c r="L49" s="43">
        <f t="shared" ref="L49:P54" si="15">INDEX(Actual.Revenue.Collected.Net,$A49,L$6)</f>
        <v>1.456</v>
      </c>
      <c r="M49" s="43">
        <f t="shared" si="15"/>
        <v>1.4850000000000001</v>
      </c>
      <c r="N49" s="43">
        <f t="shared" si="15"/>
        <v>1.4690000000000001</v>
      </c>
      <c r="O49" s="43">
        <f t="shared" si="15"/>
        <v>1.163</v>
      </c>
      <c r="P49" s="43">
        <f t="shared" si="15"/>
        <v>1.1220000000000001</v>
      </c>
    </row>
    <row r="50" spans="1:23" s="18" customFormat="1">
      <c r="A50" s="8">
        <v>2</v>
      </c>
      <c r="D50" s="54" t="s">
        <v>49</v>
      </c>
      <c r="E50" s="45" t="str">
        <f t="shared" si="14"/>
        <v>Unmetered wastewater-only customer</v>
      </c>
      <c r="F50" s="59" t="s">
        <v>44</v>
      </c>
      <c r="L50" s="43">
        <f t="shared" si="15"/>
        <v>0</v>
      </c>
      <c r="M50" s="43">
        <f t="shared" si="15"/>
        <v>0</v>
      </c>
      <c r="N50" s="43">
        <f t="shared" si="15"/>
        <v>0</v>
      </c>
      <c r="O50" s="43">
        <f t="shared" si="15"/>
        <v>0</v>
      </c>
      <c r="P50" s="43">
        <f t="shared" si="15"/>
        <v>0</v>
      </c>
    </row>
    <row r="51" spans="1:23" s="18" customFormat="1">
      <c r="A51" s="8">
        <v>3</v>
      </c>
      <c r="D51" s="54" t="s">
        <v>49</v>
      </c>
      <c r="E51" s="45" t="str">
        <f t="shared" si="14"/>
        <v>Unmetered water and wastewater customer</v>
      </c>
      <c r="F51" s="59" t="s">
        <v>44</v>
      </c>
      <c r="L51" s="43">
        <f t="shared" si="15"/>
        <v>0</v>
      </c>
      <c r="M51" s="43">
        <f t="shared" si="15"/>
        <v>0</v>
      </c>
      <c r="N51" s="43">
        <f t="shared" si="15"/>
        <v>0</v>
      </c>
      <c r="O51" s="43">
        <f t="shared" si="15"/>
        <v>0</v>
      </c>
      <c r="P51" s="43">
        <f t="shared" si="15"/>
        <v>0</v>
      </c>
    </row>
    <row r="52" spans="1:23" s="18" customFormat="1">
      <c r="A52" s="8">
        <v>4</v>
      </c>
      <c r="D52" s="54" t="s">
        <v>49</v>
      </c>
      <c r="E52" s="45" t="str">
        <f t="shared" si="14"/>
        <v>Metered water-only customer</v>
      </c>
      <c r="F52" s="59" t="s">
        <v>44</v>
      </c>
      <c r="L52" s="43">
        <f t="shared" si="15"/>
        <v>3.2010000000000001</v>
      </c>
      <c r="M52" s="43">
        <f t="shared" si="15"/>
        <v>3.4529999999999998</v>
      </c>
      <c r="N52" s="43">
        <f t="shared" si="15"/>
        <v>3.629</v>
      </c>
      <c r="O52" s="43">
        <f t="shared" si="15"/>
        <v>3.8439999999999999</v>
      </c>
      <c r="P52" s="43">
        <f t="shared" si="15"/>
        <v>3.9039999999999999</v>
      </c>
    </row>
    <row r="53" spans="1:23" s="18" customFormat="1">
      <c r="A53" s="8">
        <v>5</v>
      </c>
      <c r="D53" s="54" t="s">
        <v>49</v>
      </c>
      <c r="E53" s="45" t="str">
        <f t="shared" si="14"/>
        <v>Metered wastewater-only customer</v>
      </c>
      <c r="F53" s="59" t="s">
        <v>44</v>
      </c>
      <c r="L53" s="43">
        <f t="shared" si="15"/>
        <v>0</v>
      </c>
      <c r="M53" s="43">
        <f t="shared" si="15"/>
        <v>0</v>
      </c>
      <c r="N53" s="43">
        <f t="shared" si="15"/>
        <v>0</v>
      </c>
      <c r="O53" s="43">
        <f t="shared" si="15"/>
        <v>0</v>
      </c>
      <c r="P53" s="43">
        <f t="shared" si="15"/>
        <v>0</v>
      </c>
    </row>
    <row r="54" spans="1:23" s="18" customFormat="1">
      <c r="A54" s="8">
        <v>6</v>
      </c>
      <c r="D54" s="54" t="s">
        <v>49</v>
      </c>
      <c r="E54" s="45" t="str">
        <f t="shared" si="14"/>
        <v>Metered water and wastewater customer</v>
      </c>
      <c r="F54" s="59" t="s">
        <v>44</v>
      </c>
      <c r="L54" s="43">
        <f t="shared" si="15"/>
        <v>0</v>
      </c>
      <c r="M54" s="43">
        <f t="shared" si="15"/>
        <v>0</v>
      </c>
      <c r="N54" s="43">
        <f t="shared" si="15"/>
        <v>0</v>
      </c>
      <c r="O54" s="43">
        <f t="shared" si="15"/>
        <v>0</v>
      </c>
      <c r="P54" s="43">
        <f t="shared" si="15"/>
        <v>0</v>
      </c>
    </row>
    <row r="55" spans="1:23" s="18" customFormat="1">
      <c r="D55" s="54" t="s">
        <v>49</v>
      </c>
      <c r="E55" s="14" t="s">
        <v>22</v>
      </c>
      <c r="F55" s="19"/>
      <c r="L55" s="46">
        <f>SUM(L49:L54)</f>
        <v>4.657</v>
      </c>
      <c r="M55" s="46">
        <f t="shared" ref="M55:P55" si="16">SUM(M49:M54)</f>
        <v>4.9379999999999997</v>
      </c>
      <c r="N55" s="46">
        <f t="shared" si="16"/>
        <v>5.0979999999999999</v>
      </c>
      <c r="O55" s="46">
        <f t="shared" si="16"/>
        <v>5.0069999999999997</v>
      </c>
      <c r="P55" s="46">
        <f t="shared" si="16"/>
        <v>5.0259999999999998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4" t="s">
        <v>49</v>
      </c>
      <c r="E58" s="45" t="str">
        <f t="shared" ref="E58:E63" si="17">INDEX(Customer.List,A58)</f>
        <v>Unmetered water-only customer</v>
      </c>
      <c r="F58" s="59" t="s">
        <v>44</v>
      </c>
      <c r="L58" s="43">
        <f t="shared" ref="L58:P63" si="18">L40-L49</f>
        <v>-0.22219319386511316</v>
      </c>
      <c r="M58" s="43">
        <f t="shared" si="18"/>
        <v>-0.28041870086109144</v>
      </c>
      <c r="N58" s="43">
        <f t="shared" si="18"/>
        <v>-0.30243686287300364</v>
      </c>
      <c r="O58" s="43">
        <f t="shared" si="18"/>
        <v>-7.4538248499456117E-5</v>
      </c>
      <c r="P58" s="43">
        <f t="shared" si="18"/>
        <v>-1.1914603057605611E-4</v>
      </c>
    </row>
    <row r="59" spans="1:23" s="18" customFormat="1">
      <c r="A59" s="8">
        <v>2</v>
      </c>
      <c r="D59" s="54" t="s">
        <v>49</v>
      </c>
      <c r="E59" s="45" t="str">
        <f t="shared" si="17"/>
        <v>Unmetered wastewater-only customer</v>
      </c>
      <c r="F59" s="59" t="s">
        <v>44</v>
      </c>
      <c r="L59" s="43">
        <f t="shared" si="18"/>
        <v>0</v>
      </c>
      <c r="M59" s="43">
        <f t="shared" si="18"/>
        <v>0</v>
      </c>
      <c r="N59" s="43">
        <f t="shared" si="18"/>
        <v>0</v>
      </c>
      <c r="O59" s="43">
        <f t="shared" si="18"/>
        <v>0</v>
      </c>
      <c r="P59" s="43">
        <f t="shared" si="18"/>
        <v>0</v>
      </c>
    </row>
    <row r="60" spans="1:23" s="18" customFormat="1">
      <c r="A60" s="8">
        <v>3</v>
      </c>
      <c r="D60" s="54" t="s">
        <v>49</v>
      </c>
      <c r="E60" s="45" t="str">
        <f t="shared" si="17"/>
        <v>Unmetered water and wastewater customer</v>
      </c>
      <c r="F60" s="59" t="s">
        <v>44</v>
      </c>
      <c r="L60" s="43">
        <f t="shared" si="18"/>
        <v>0</v>
      </c>
      <c r="M60" s="43">
        <f t="shared" si="18"/>
        <v>0</v>
      </c>
      <c r="N60" s="43">
        <f t="shared" si="18"/>
        <v>0</v>
      </c>
      <c r="O60" s="43">
        <f t="shared" si="18"/>
        <v>0</v>
      </c>
      <c r="P60" s="43">
        <f t="shared" si="18"/>
        <v>0</v>
      </c>
    </row>
    <row r="61" spans="1:23" s="18" customFormat="1">
      <c r="A61" s="8">
        <v>4</v>
      </c>
      <c r="D61" s="54" t="s">
        <v>49</v>
      </c>
      <c r="E61" s="45" t="str">
        <f t="shared" si="17"/>
        <v>Metered water-only customer</v>
      </c>
      <c r="F61" s="59" t="s">
        <v>44</v>
      </c>
      <c r="L61" s="43">
        <f t="shared" si="18"/>
        <v>0.2187899859300253</v>
      </c>
      <c r="M61" s="43">
        <f t="shared" si="18"/>
        <v>0.12307466720677551</v>
      </c>
      <c r="N61" s="43">
        <f t="shared" si="18"/>
        <v>6.17613007090414E-2</v>
      </c>
      <c r="O61" s="43">
        <f t="shared" si="18"/>
        <v>1.3319376144433903E-2</v>
      </c>
      <c r="P61" s="43">
        <f t="shared" si="18"/>
        <v>1.9940188402202352E-2</v>
      </c>
    </row>
    <row r="62" spans="1:23" s="18" customFormat="1">
      <c r="A62" s="8">
        <v>5</v>
      </c>
      <c r="D62" s="54" t="s">
        <v>49</v>
      </c>
      <c r="E62" s="45" t="str">
        <f t="shared" si="17"/>
        <v>Metered wastewater-only customer</v>
      </c>
      <c r="F62" s="59" t="s">
        <v>44</v>
      </c>
      <c r="L62" s="43">
        <f t="shared" si="18"/>
        <v>0</v>
      </c>
      <c r="M62" s="43">
        <f t="shared" si="18"/>
        <v>0</v>
      </c>
      <c r="N62" s="43">
        <f t="shared" si="18"/>
        <v>0</v>
      </c>
      <c r="O62" s="43">
        <f t="shared" si="18"/>
        <v>0</v>
      </c>
      <c r="P62" s="43">
        <f t="shared" si="18"/>
        <v>0</v>
      </c>
    </row>
    <row r="63" spans="1:23" s="18" customFormat="1">
      <c r="A63" s="8">
        <v>6</v>
      </c>
      <c r="D63" s="54" t="s">
        <v>49</v>
      </c>
      <c r="E63" s="45" t="str">
        <f t="shared" si="17"/>
        <v>Metered water and wastewater customer</v>
      </c>
      <c r="F63" s="59" t="s">
        <v>44</v>
      </c>
      <c r="L63" s="43">
        <f t="shared" si="18"/>
        <v>0</v>
      </c>
      <c r="M63" s="43">
        <f t="shared" si="18"/>
        <v>0</v>
      </c>
      <c r="N63" s="43">
        <f t="shared" si="18"/>
        <v>0</v>
      </c>
      <c r="O63" s="43">
        <f t="shared" si="18"/>
        <v>0</v>
      </c>
      <c r="P63" s="43">
        <f t="shared" si="18"/>
        <v>0</v>
      </c>
    </row>
    <row r="64" spans="1:23" s="18" customFormat="1">
      <c r="D64" s="54" t="s">
        <v>49</v>
      </c>
      <c r="E64" s="14" t="s">
        <v>22</v>
      </c>
      <c r="F64" s="19"/>
      <c r="L64" s="46">
        <f>SUM(L58:L63)</f>
        <v>-3.4032079350878597E-3</v>
      </c>
      <c r="M64" s="46">
        <f t="shared" ref="M64:P64" si="19">SUM(M58:M63)</f>
        <v>-0.15734403365431593</v>
      </c>
      <c r="N64" s="46">
        <f t="shared" si="19"/>
        <v>-0.24067556216396224</v>
      </c>
      <c r="O64" s="46">
        <f t="shared" si="19"/>
        <v>1.3244837895934447E-2</v>
      </c>
      <c r="P64" s="46">
        <f t="shared" si="19"/>
        <v>1.9821042371626296E-2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4" t="s">
        <v>49</v>
      </c>
      <c r="E66" s="14" t="s">
        <v>78</v>
      </c>
      <c r="F66" s="19"/>
      <c r="L66" s="39"/>
      <c r="M66" s="39"/>
      <c r="N66" s="39"/>
      <c r="O66" s="39"/>
      <c r="P66" s="53">
        <f>SUM(L64:P64)</f>
        <v>-0.36835692348580529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4" t="s">
        <v>49</v>
      </c>
      <c r="E69" s="45" t="str">
        <f t="shared" ref="E69:E74" si="20">INDEX(Customer.List,A69)</f>
        <v>Unmetered water-only customer</v>
      </c>
      <c r="F69" s="59" t="s">
        <v>44</v>
      </c>
      <c r="L69" s="43">
        <f>SUM(L29,L58)</f>
        <v>-0.22219319386511316</v>
      </c>
      <c r="M69" s="43">
        <f t="shared" ref="L69:P74" si="21">SUM(M29,M58)</f>
        <v>-0.33818337741928639</v>
      </c>
      <c r="N69" s="43">
        <f t="shared" si="21"/>
        <v>-0.28671282007987992</v>
      </c>
      <c r="O69" s="43">
        <f t="shared" si="21"/>
        <v>-7.4538248499456117E-5</v>
      </c>
      <c r="P69" s="43">
        <f t="shared" si="21"/>
        <v>-1.1914603057605611E-4</v>
      </c>
    </row>
    <row r="70" spans="1:23" s="18" customFormat="1">
      <c r="A70" s="8">
        <v>2</v>
      </c>
      <c r="D70" s="54" t="s">
        <v>49</v>
      </c>
      <c r="E70" s="45" t="str">
        <f t="shared" si="20"/>
        <v>Unmetered wastewater-only customer</v>
      </c>
      <c r="F70" s="59" t="s">
        <v>44</v>
      </c>
      <c r="L70" s="43">
        <f t="shared" si="21"/>
        <v>0</v>
      </c>
      <c r="M70" s="43">
        <f t="shared" si="21"/>
        <v>0</v>
      </c>
      <c r="N70" s="43">
        <f t="shared" si="21"/>
        <v>0</v>
      </c>
      <c r="O70" s="43">
        <f t="shared" si="21"/>
        <v>0</v>
      </c>
      <c r="P70" s="43">
        <f t="shared" si="21"/>
        <v>0</v>
      </c>
    </row>
    <row r="71" spans="1:23" s="18" customFormat="1">
      <c r="A71" s="8">
        <v>3</v>
      </c>
      <c r="D71" s="54" t="s">
        <v>49</v>
      </c>
      <c r="E71" s="45" t="str">
        <f t="shared" si="20"/>
        <v>Unmetered water and wastewater customer</v>
      </c>
      <c r="F71" s="59" t="s">
        <v>44</v>
      </c>
      <c r="L71" s="43">
        <f t="shared" si="21"/>
        <v>0</v>
      </c>
      <c r="M71" s="43">
        <f t="shared" si="21"/>
        <v>0</v>
      </c>
      <c r="N71" s="43">
        <f t="shared" si="21"/>
        <v>0</v>
      </c>
      <c r="O71" s="43">
        <f t="shared" si="21"/>
        <v>0</v>
      </c>
      <c r="P71" s="43">
        <f t="shared" si="21"/>
        <v>0</v>
      </c>
    </row>
    <row r="72" spans="1:23" s="18" customFormat="1">
      <c r="A72" s="8">
        <v>4</v>
      </c>
      <c r="D72" s="54" t="s">
        <v>49</v>
      </c>
      <c r="E72" s="45" t="str">
        <f t="shared" si="20"/>
        <v>Metered water-only customer</v>
      </c>
      <c r="F72" s="59" t="s">
        <v>44</v>
      </c>
      <c r="L72" s="43">
        <f t="shared" si="21"/>
        <v>0.2187899859300253</v>
      </c>
      <c r="M72" s="43">
        <f t="shared" si="21"/>
        <v>0.25361862577246685</v>
      </c>
      <c r="N72" s="43">
        <f t="shared" si="21"/>
        <v>8.9528835203486382E-2</v>
      </c>
      <c r="O72" s="43">
        <f t="shared" si="21"/>
        <v>-4.9514912987984674E-4</v>
      </c>
      <c r="P72" s="43">
        <f t="shared" si="21"/>
        <v>6.745621484127752E-4</v>
      </c>
      <c r="W72" s="30"/>
    </row>
    <row r="73" spans="1:23" s="18" customFormat="1">
      <c r="A73" s="8">
        <v>5</v>
      </c>
      <c r="D73" s="54" t="s">
        <v>49</v>
      </c>
      <c r="E73" s="45" t="str">
        <f t="shared" si="20"/>
        <v>Metered wastewater-only customer</v>
      </c>
      <c r="F73" s="59" t="s">
        <v>44</v>
      </c>
      <c r="L73" s="43">
        <f t="shared" si="21"/>
        <v>0</v>
      </c>
      <c r="M73" s="43">
        <f t="shared" si="21"/>
        <v>0</v>
      </c>
      <c r="N73" s="43">
        <f t="shared" si="21"/>
        <v>0</v>
      </c>
      <c r="O73" s="43">
        <f t="shared" si="21"/>
        <v>0</v>
      </c>
      <c r="P73" s="43">
        <f t="shared" si="21"/>
        <v>0</v>
      </c>
    </row>
    <row r="74" spans="1:23" s="18" customFormat="1">
      <c r="A74" s="8">
        <v>6</v>
      </c>
      <c r="D74" s="54" t="s">
        <v>49</v>
      </c>
      <c r="E74" s="45" t="str">
        <f t="shared" si="20"/>
        <v>Metered water and wastewater customer</v>
      </c>
      <c r="F74" s="59" t="s">
        <v>44</v>
      </c>
      <c r="L74" s="43">
        <f t="shared" si="21"/>
        <v>0</v>
      </c>
      <c r="M74" s="43">
        <f t="shared" si="21"/>
        <v>0</v>
      </c>
      <c r="N74" s="43">
        <f t="shared" si="21"/>
        <v>0</v>
      </c>
      <c r="O74" s="43">
        <f t="shared" si="21"/>
        <v>0</v>
      </c>
      <c r="P74" s="43">
        <f t="shared" si="21"/>
        <v>0</v>
      </c>
    </row>
    <row r="75" spans="1:23" s="18" customFormat="1">
      <c r="D75" s="54" t="s">
        <v>49</v>
      </c>
      <c r="E75" s="14" t="s">
        <v>22</v>
      </c>
      <c r="F75" s="19"/>
      <c r="L75" s="46">
        <f>SUM(L69:L74)</f>
        <v>-3.4032079350878597E-3</v>
      </c>
      <c r="M75" s="46">
        <f t="shared" ref="M75:P75" si="22">SUM(M69:M74)</f>
        <v>-8.4564751646819536E-2</v>
      </c>
      <c r="N75" s="46">
        <f t="shared" si="22"/>
        <v>-0.19718398487639355</v>
      </c>
      <c r="O75" s="46">
        <f t="shared" si="22"/>
        <v>-5.6968737837930286E-4</v>
      </c>
      <c r="P75" s="46">
        <f t="shared" si="22"/>
        <v>5.554161178367191E-4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4" t="s">
        <v>49</v>
      </c>
      <c r="E77" s="14" t="s">
        <v>47</v>
      </c>
      <c r="F77" s="19"/>
      <c r="L77" s="39"/>
      <c r="M77" s="39"/>
      <c r="N77" s="39"/>
      <c r="O77" s="39"/>
      <c r="P77" s="53">
        <f>SUM(L75:P75)</f>
        <v>-0.28516621571884354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3"/>
      <c r="W79" s="22"/>
    </row>
    <row r="80" spans="1:23" s="18" customFormat="1" ht="12.5">
      <c r="A80" s="83"/>
      <c r="B80" s="83"/>
      <c r="C80" s="83"/>
      <c r="D80" s="54" t="s">
        <v>49</v>
      </c>
      <c r="E80" s="66" t="s">
        <v>57</v>
      </c>
      <c r="F80" s="19" t="s">
        <v>44</v>
      </c>
      <c r="G80" s="66"/>
      <c r="H80" s="66"/>
      <c r="I80" s="66"/>
      <c r="J80" s="66"/>
      <c r="K80" s="68"/>
      <c r="L80" s="77">
        <f>0-L64</f>
        <v>3.4032079350878597E-3</v>
      </c>
      <c r="M80" s="77">
        <f t="shared" ref="M80:P80" si="23">0-M64</f>
        <v>0.15734403365431593</v>
      </c>
      <c r="N80" s="77">
        <f t="shared" si="23"/>
        <v>0.24067556216396224</v>
      </c>
      <c r="O80" s="77">
        <f t="shared" si="23"/>
        <v>-1.3244837895934447E-2</v>
      </c>
      <c r="P80" s="77">
        <f t="shared" si="23"/>
        <v>-1.9821042371626296E-2</v>
      </c>
      <c r="W80" s="41">
        <f>SUM(L80:P80)</f>
        <v>0.36835692348580529</v>
      </c>
    </row>
    <row r="81" spans="1:24" s="18" customFormat="1" ht="12.5">
      <c r="A81" s="83"/>
      <c r="B81" s="83"/>
      <c r="C81" s="83"/>
      <c r="D81" s="54" t="s">
        <v>54</v>
      </c>
      <c r="E81" s="66" t="s">
        <v>58</v>
      </c>
      <c r="F81" s="19"/>
      <c r="G81" s="66"/>
      <c r="H81" s="66"/>
      <c r="I81" s="68"/>
      <c r="J81" s="68"/>
      <c r="K81" s="68"/>
      <c r="L81" s="77"/>
      <c r="M81" s="77"/>
      <c r="N81" s="77"/>
      <c r="O81" s="77"/>
      <c r="P81" s="77"/>
      <c r="W81" s="78">
        <f>IF(SUM(W35+W46)=0,0,W80/(W35+W46))</f>
        <v>1.5071373044675335E-2</v>
      </c>
    </row>
    <row r="82" spans="1:24" s="18" customFormat="1" ht="12.5">
      <c r="A82" s="83"/>
      <c r="B82" s="83"/>
      <c r="C82" s="83"/>
      <c r="D82" s="67" t="s">
        <v>53</v>
      </c>
      <c r="E82" s="64" t="s">
        <v>60</v>
      </c>
      <c r="F82" s="19"/>
      <c r="G82" s="66"/>
      <c r="H82" s="66"/>
      <c r="I82" s="66"/>
      <c r="J82" s="66"/>
      <c r="K82" s="68"/>
      <c r="L82" s="39"/>
      <c r="M82" s="77"/>
      <c r="N82" s="77"/>
      <c r="O82" s="77"/>
      <c r="P82" s="77"/>
      <c r="W82" s="69" t="b">
        <f>ABS(W81)&gt;Materiality.Threshold</f>
        <v>0</v>
      </c>
    </row>
    <row r="83" spans="1:24" s="18" customFormat="1">
      <c r="A83" s="83"/>
      <c r="B83" s="83"/>
      <c r="C83" s="83"/>
      <c r="D83" s="31"/>
      <c r="E83" s="14"/>
      <c r="F83" s="19"/>
      <c r="L83" s="39"/>
      <c r="M83" s="39"/>
      <c r="N83" s="39"/>
      <c r="O83" s="39"/>
      <c r="P83" s="63"/>
      <c r="W83" s="22"/>
    </row>
    <row r="84" spans="1:24" s="18" customFormat="1">
      <c r="A84" s="83"/>
      <c r="B84" s="83"/>
      <c r="C84" s="83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3"/>
      <c r="B85" s="83"/>
      <c r="C85" s="83"/>
      <c r="D85" s="31"/>
      <c r="E85" s="14"/>
      <c r="F85" s="19"/>
      <c r="L85" s="39"/>
      <c r="M85" s="39"/>
      <c r="N85" s="39"/>
      <c r="O85" s="39"/>
      <c r="P85" s="82"/>
      <c r="W85" s="22"/>
    </row>
    <row r="86" spans="1:24" s="18" customFormat="1">
      <c r="A86" s="8">
        <v>1</v>
      </c>
      <c r="B86" s="83"/>
      <c r="C86" s="83"/>
      <c r="D86" s="54" t="s">
        <v>49</v>
      </c>
      <c r="E86" s="64" t="s">
        <v>63</v>
      </c>
      <c r="F86" s="19" t="s">
        <v>44</v>
      </c>
      <c r="H86"/>
      <c r="I86"/>
      <c r="J86"/>
      <c r="K86"/>
      <c r="L86" s="77">
        <f>INDEX($L$75:$P$75,1,$A86)</f>
        <v>-3.4032079350878597E-3</v>
      </c>
      <c r="M86" s="77">
        <f>L86*(1+Discount.Rate)</f>
        <v>-3.5257234207510227E-3</v>
      </c>
      <c r="N86" s="77">
        <f>M86*(1+Discount.Rate)</f>
        <v>-3.6526494638980597E-3</v>
      </c>
      <c r="O86" s="77">
        <f>N86*(1+Discount.Rate)</f>
        <v>-3.7841448445983901E-3</v>
      </c>
      <c r="P86" s="77">
        <f>O86*(1+Discount.Rate)</f>
        <v>-3.9203740590039319E-3</v>
      </c>
      <c r="W86" s="22"/>
    </row>
    <row r="87" spans="1:24" s="18" customFormat="1">
      <c r="A87" s="8">
        <v>2</v>
      </c>
      <c r="B87" s="83"/>
      <c r="C87" s="83"/>
      <c r="D87" s="54" t="s">
        <v>49</v>
      </c>
      <c r="E87" s="64" t="s">
        <v>66</v>
      </c>
      <c r="F87" s="19" t="s">
        <v>44</v>
      </c>
      <c r="H87"/>
      <c r="I87"/>
      <c r="J87"/>
      <c r="K87"/>
      <c r="L87" s="77"/>
      <c r="M87" s="77">
        <f>INDEX($L$75:$P$75,1,$A87)</f>
        <v>-8.4564751646819536E-2</v>
      </c>
      <c r="N87" s="77">
        <f>M87*(1+Discount.Rate)</f>
        <v>-8.760908270610504E-2</v>
      </c>
      <c r="O87" s="77">
        <f>N87*(1+Discount.Rate)</f>
        <v>-9.0763009683524826E-2</v>
      </c>
      <c r="P87" s="77">
        <f>O87*(1+Discount.Rate)</f>
        <v>-9.4030478032131729E-2</v>
      </c>
      <c r="W87" s="22"/>
    </row>
    <row r="88" spans="1:24" s="18" customFormat="1">
      <c r="A88" s="8">
        <v>3</v>
      </c>
      <c r="B88" s="83"/>
      <c r="C88" s="83"/>
      <c r="D88" s="54" t="s">
        <v>49</v>
      </c>
      <c r="E88" s="64" t="s">
        <v>64</v>
      </c>
      <c r="F88" s="19" t="s">
        <v>44</v>
      </c>
      <c r="H88"/>
      <c r="I88"/>
      <c r="J88"/>
      <c r="K88"/>
      <c r="L88" s="77"/>
      <c r="M88" s="77"/>
      <c r="N88" s="77">
        <f>INDEX($L$75:$P$75,1,$A88)</f>
        <v>-0.19718398487639355</v>
      </c>
      <c r="O88" s="77">
        <f>N88*(1+Discount.Rate)</f>
        <v>-0.20428260833194373</v>
      </c>
      <c r="P88" s="77">
        <f>O88*(1+Discount.Rate)</f>
        <v>-0.21163678223189369</v>
      </c>
      <c r="W88" s="22"/>
    </row>
    <row r="89" spans="1:24" s="18" customFormat="1">
      <c r="A89" s="8">
        <v>4</v>
      </c>
      <c r="B89" s="83"/>
      <c r="C89" s="83"/>
      <c r="D89" s="54" t="s">
        <v>49</v>
      </c>
      <c r="E89" s="64" t="s">
        <v>65</v>
      </c>
      <c r="F89" s="19" t="s">
        <v>44</v>
      </c>
      <c r="H89"/>
      <c r="I89"/>
      <c r="J89"/>
      <c r="K89"/>
      <c r="L89" s="77"/>
      <c r="M89" s="77"/>
      <c r="N89" s="77"/>
      <c r="O89" s="77">
        <f>INDEX($L$75:$P$75,1,$A89)</f>
        <v>-5.6968737837930286E-4</v>
      </c>
      <c r="P89" s="77">
        <f>O89*(1+Discount.Rate)</f>
        <v>-5.901961240009578E-4</v>
      </c>
      <c r="W89" s="22"/>
    </row>
    <row r="90" spans="1:24" s="18" customFormat="1">
      <c r="A90" s="8">
        <v>5</v>
      </c>
      <c r="B90" s="83"/>
      <c r="C90" s="83"/>
      <c r="D90" s="54" t="s">
        <v>49</v>
      </c>
      <c r="E90" s="64" t="s">
        <v>67</v>
      </c>
      <c r="F90" s="19" t="s">
        <v>44</v>
      </c>
      <c r="H90"/>
      <c r="I90"/>
      <c r="J90"/>
      <c r="K90"/>
      <c r="L90" s="77"/>
      <c r="M90" s="77"/>
      <c r="N90" s="77"/>
      <c r="O90" s="77"/>
      <c r="P90" s="77">
        <f>INDEX($L$75:$P$75,1,$A90)</f>
        <v>5.554161178367191E-4</v>
      </c>
      <c r="W90" s="22"/>
    </row>
    <row r="91" spans="1:24" s="18" customFormat="1">
      <c r="A91" s="54"/>
      <c r="B91" s="84"/>
      <c r="C91" s="84"/>
      <c r="D91" s="54"/>
      <c r="E91" s="64"/>
      <c r="F91" s="19"/>
      <c r="H91"/>
      <c r="I91"/>
      <c r="J91"/>
      <c r="K91"/>
      <c r="L91" s="71"/>
      <c r="M91" s="71"/>
      <c r="N91" s="71"/>
      <c r="O91" s="71"/>
      <c r="P91" s="71"/>
      <c r="W91" s="22"/>
    </row>
    <row r="92" spans="1:24" s="18" customFormat="1">
      <c r="A92" s="83"/>
      <c r="B92" s="83"/>
      <c r="C92" s="83"/>
      <c r="D92" s="54" t="s">
        <v>49</v>
      </c>
      <c r="E92" s="76" t="s">
        <v>196</v>
      </c>
      <c r="F92" s="19" t="s">
        <v>44</v>
      </c>
      <c r="H92"/>
      <c r="I92"/>
      <c r="J92"/>
      <c r="K92"/>
      <c r="L92" s="71"/>
      <c r="M92" s="71"/>
      <c r="N92" s="71"/>
      <c r="O92" s="71"/>
      <c r="P92" s="53">
        <f>SUM(P86:P90)</f>
        <v>-0.30962241432919363</v>
      </c>
      <c r="W92" s="22"/>
    </row>
    <row r="93" spans="1:24" s="18" customFormat="1">
      <c r="A93" s="83"/>
      <c r="B93" s="83"/>
      <c r="C93" s="83"/>
      <c r="D93"/>
      <c r="E93" s="64"/>
      <c r="F93" s="57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3"/>
      <c r="B94" s="83"/>
      <c r="C94" s="83"/>
      <c r="D94" s="54" t="s">
        <v>49</v>
      </c>
      <c r="E94" s="65" t="s">
        <v>52</v>
      </c>
      <c r="F94" s="19" t="s">
        <v>44</v>
      </c>
      <c r="H94"/>
      <c r="I94"/>
      <c r="J94"/>
      <c r="K94"/>
      <c r="L94"/>
      <c r="M94"/>
      <c r="N94"/>
      <c r="O94"/>
      <c r="P94" s="95">
        <f>IF(W82,P92,P77)</f>
        <v>-0.28516621571884354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 ht="12.5">
      <c r="F97" s="19"/>
    </row>
    <row r="98" spans="6:6" s="18" customFormat="1" ht="12.5" hidden="1">
      <c r="F98" s="19"/>
    </row>
    <row r="99" spans="6:6" s="18" customFormat="1" ht="12.5" hidden="1">
      <c r="F99" s="1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3" customWidth="1"/>
    <col min="4" max="4" width="9.69921875" style="3" customWidth="1"/>
    <col min="5" max="5" width="40" style="3" bestFit="1" customWidth="1"/>
    <col min="6" max="8" width="2.69921875" style="3" customWidth="1"/>
    <col min="9" max="21" width="9.69921875" style="3" customWidth="1"/>
    <col min="22" max="23" width="9.09765625" style="3" customWidth="1"/>
    <col min="24" max="16384" width="0" style="3" hidden="1"/>
  </cols>
  <sheetData>
    <row r="1" spans="1:23" ht="32.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 ht="1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 ht="13">
      <c r="I4" s="18"/>
      <c r="J4" s="18"/>
      <c r="K4" s="18"/>
      <c r="V4" s="25"/>
    </row>
    <row r="5" spans="1:23" ht="1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 ht="1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4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 ht="1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08" t="s">
        <v>195</v>
      </c>
    </row>
    <row r="18" spans="1:23" ht="1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 hidden="1"/>
    <row r="23" spans="1:23" hidden="1"/>
    <row r="24" spans="1:23" hidden="1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75" zoomScaleNormal="75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88" customWidth="1"/>
    <col min="2" max="2" width="25.8984375" style="88" bestFit="1" customWidth="1"/>
    <col min="3" max="3" width="89.59765625" style="88" bestFit="1" customWidth="1"/>
    <col min="4" max="4" width="4.69921875" style="88" customWidth="1"/>
    <col min="5" max="5" width="19.09765625" style="88" bestFit="1" customWidth="1"/>
    <col min="6" max="6" width="11.69921875" style="88" customWidth="1"/>
    <col min="7" max="9" width="8.09765625" style="88" customWidth="1"/>
    <col min="10" max="10" width="18.59765625" style="88" bestFit="1" customWidth="1"/>
    <col min="11" max="11" width="8.09765625" style="88" customWidth="1"/>
    <col min="12" max="12" width="18.59765625" style="88" bestFit="1" customWidth="1"/>
    <col min="13" max="16384" width="9.296875" style="88"/>
  </cols>
  <sheetData>
    <row r="1" spans="1:12">
      <c r="C1" s="88" t="s">
        <v>194</v>
      </c>
    </row>
    <row r="2" spans="1:12">
      <c r="A2" s="88" t="s">
        <v>83</v>
      </c>
      <c r="B2" s="88" t="s">
        <v>84</v>
      </c>
      <c r="C2" s="88" t="s">
        <v>85</v>
      </c>
      <c r="D2" s="88" t="s">
        <v>86</v>
      </c>
      <c r="E2" s="88" t="s">
        <v>87</v>
      </c>
      <c r="F2" s="107" t="s">
        <v>1</v>
      </c>
      <c r="G2" s="107" t="s">
        <v>2</v>
      </c>
      <c r="H2" s="107" t="s">
        <v>3</v>
      </c>
      <c r="I2" s="107" t="s">
        <v>4</v>
      </c>
      <c r="J2" s="107" t="s">
        <v>5</v>
      </c>
      <c r="K2" s="107" t="s">
        <v>61</v>
      </c>
      <c r="L2" s="98" t="s">
        <v>192</v>
      </c>
    </row>
    <row r="4" spans="1:12">
      <c r="B4" s="87" t="s">
        <v>184</v>
      </c>
      <c r="C4" s="87" t="s">
        <v>136</v>
      </c>
      <c r="D4" s="87" t="s">
        <v>49</v>
      </c>
      <c r="E4" s="87" t="s">
        <v>88</v>
      </c>
      <c r="G4" s="89"/>
      <c r="H4" s="89"/>
      <c r="I4" s="89"/>
      <c r="J4" s="89">
        <f xml:space="preserve"> Calcs!P94</f>
        <v>-0.28516621571884354</v>
      </c>
      <c r="K4" s="89"/>
      <c r="L4" s="99">
        <f xml:space="preserve"> Calcs!P94</f>
        <v>-0.28516621571884354</v>
      </c>
    </row>
    <row r="5" spans="1:12" s="90" customFormat="1">
      <c r="B5" s="100" t="s">
        <v>186</v>
      </c>
      <c r="C5" s="100" t="s">
        <v>188</v>
      </c>
      <c r="D5" s="101" t="s">
        <v>185</v>
      </c>
      <c r="E5" s="102" t="s">
        <v>88</v>
      </c>
      <c r="F5" s="103">
        <f t="shared" ref="F5:L5" ca="1" si="0">NOW()</f>
        <v>43482.566723495373</v>
      </c>
      <c r="G5" s="103">
        <f t="shared" ca="1" si="0"/>
        <v>43482.566723495373</v>
      </c>
      <c r="H5" s="103">
        <f t="shared" ca="1" si="0"/>
        <v>43482.566723495373</v>
      </c>
      <c r="I5" s="103">
        <f t="shared" ca="1" si="0"/>
        <v>43482.566723495373</v>
      </c>
      <c r="J5" s="103">
        <f t="shared" ca="1" si="0"/>
        <v>43482.566723495373</v>
      </c>
      <c r="K5" s="103">
        <f t="shared" ca="1" si="0"/>
        <v>43482.566723495373</v>
      </c>
      <c r="L5" s="104">
        <f t="shared" ca="1" si="0"/>
        <v>43482.566723495373</v>
      </c>
    </row>
    <row r="6" spans="1:12">
      <c r="B6" s="100" t="s">
        <v>187</v>
      </c>
      <c r="C6" s="100" t="s">
        <v>189</v>
      </c>
      <c r="D6" s="101" t="s">
        <v>185</v>
      </c>
      <c r="E6" s="102" t="s">
        <v>88</v>
      </c>
      <c r="F6" s="105" t="str">
        <f t="shared" ref="F6:L6" ca="1" si="1">MID(CELL("filename"),SEARCH("[",CELL("filename"))+1,SEARCH("]",CELL("filename"))-SEARCH("[",CELL("filename"))-1)</f>
        <v>PR19PD008_BWH_ModelRun01.xlsx</v>
      </c>
      <c r="G6" s="105" t="str">
        <f t="shared" ca="1" si="1"/>
        <v>PR19PD008_BWH_ModelRun01.xlsx</v>
      </c>
      <c r="H6" s="105" t="str">
        <f t="shared" ca="1" si="1"/>
        <v>PR19PD008_BWH_ModelRun01.xlsx</v>
      </c>
      <c r="I6" s="105" t="str">
        <f t="shared" ca="1" si="1"/>
        <v>PR19PD008_BWH_ModelRun01.xlsx</v>
      </c>
      <c r="J6" s="105" t="str">
        <f t="shared" ca="1" si="1"/>
        <v>PR19PD008_BWH_ModelRun01.xlsx</v>
      </c>
      <c r="K6" s="105" t="str">
        <f t="shared" ca="1" si="1"/>
        <v>PR19PD008_BWH_ModelRun01.xlsx</v>
      </c>
      <c r="L6" s="106" t="str">
        <f t="shared" ca="1" si="1"/>
        <v>PR19PD008_BWH_ModelRun01.xlsx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F_Inputs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2019-01-17T13:33:20Z</dcterms:created>
  <dcterms:modified xsi:type="dcterms:W3CDTF">2019-01-17T13:36:32Z</dcterms:modified>
</cp:coreProperties>
</file>