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360" windowHeight="13880"/>
  </bookViews>
  <sheets>
    <sheet name="F_Inputs" sheetId="7" r:id="rId1"/>
    <sheet name="Inputs" sheetId="6" r:id="rId2"/>
    <sheet name="Calcs" sheetId="5" r:id="rId3"/>
    <sheet name="Lists" sheetId="3" r:id="rId4"/>
    <sheet name="F_Outputs" sheetId="11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L6" i="11" l="1"/>
  <c r="K6" i="11"/>
  <c r="J6" i="11"/>
  <c r="I6" i="11"/>
  <c r="H6" i="11"/>
  <c r="G6" i="11"/>
  <c r="F6" i="11"/>
  <c r="L5" i="11"/>
  <c r="K5" i="11"/>
  <c r="J5" i="11"/>
  <c r="I5" i="11"/>
  <c r="H5" i="11"/>
  <c r="G5" i="11"/>
  <c r="F5" i="11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O87" i="5"/>
  <c r="O88" i="5"/>
  <c r="P89" i="5"/>
  <c r="O86" i="5"/>
  <c r="P88" i="5" l="1"/>
  <c r="P86" i="5"/>
  <c r="P87" i="5"/>
  <c r="P92" i="5" l="1"/>
  <c r="P94" i="5" s="1"/>
  <c r="L4" i="11" l="1"/>
  <c r="J4" i="1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<sst xmlns="http://schemas.openxmlformats.org/spreadsheetml/2006/main" count="539" uniqueCount="197">
  <si>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</si>
  <si>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</si>
  <si>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</si>
  <si>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</si>
  <si>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</si>
  <si>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</si>
  <si>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</si>
  <si>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</si>
  <si>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</si>
  <si>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</si>
  <si>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</si>
  <si>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</si>
  <si>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</si>
  <si>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</si>
  <si>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</si>
  <si>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</si>
  <si>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</si>
  <si>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</si>
  <si>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</si>
  <si>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</si>
  <si>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</si>
  <si>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</si>
  <si>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</si>
  <si>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</si>
  <si>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</si>
  <si>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</si>
  <si>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</si>
  <si>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</si>
  <si>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</si>
  <si>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</si>
  <si>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</si>
  <si>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</si>
  <si>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</si>
  <si>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</si>
  <si>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</si>
  <si>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</si>
  <si>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</si>
  <si>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</si>
  <si>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</si>
  <si>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</si>
  <si>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</si>
  <si>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</si>
  <si>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</si>
  <si>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</si>
  <si>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</si>
  <si>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</si>
  <si>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</si>
  <si>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</si>
  <si>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</si>
  <si>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</si>
  <si>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</si>
  <si>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</si>
  <si>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</si>
  <si>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</si>
  <si>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</si>
  <si>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</si>
  <si>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</si>
  <si>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</si>
  <si>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</si>
  <si>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</si>
  <si>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</si>
  <si>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</si>
  <si>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</si>
  <si>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</si>
  <si>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</si>
  <si>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</si>
  <si>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</si>
  <si>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</si>
  <si>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</si>
  <si>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</si>
  <si>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</si>
  <si>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</si>
  <si>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</si>
  <si>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</si>
  <si>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</si>
  <si>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</si>
  <si>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</si>
  <si>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</si>
  <si>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</si>
  <si>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</si>
  <si>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</si>
  <si>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</si>
  <si>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</si>
  <si>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</si>
  <si>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</si>
  <si>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</si>
  <si>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</si>
  <si>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</si>
  <si>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</si>
  <si>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</si>
  <si>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</si>
  <si>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</si>
  <si>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</si>
  <si>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</si>
  <si>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</si>
  <si>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</si>
  <si>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</si>
  <si>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</si>
  <si>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</si>
  <si>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</si>
  <si>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</si>
  <si>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</si>
  <si>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</si>
  <si>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</si>
  <si>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</si>
  <si>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</si>
  <si>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</si>
  <si>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</si>
  <si>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</si>
  <si>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</si>
  <si>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</si>
  <si>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</si>
  <si>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</si>
  <si>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</si>
  <si>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</si>
  <si>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</si>
  <si>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</si>
  <si>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</si>
  <si>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</si>
  <si>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</si>
  <si>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</si>
  <si>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</si>
  <si>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</si>
  <si>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</si>
  <si>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</si>
  <si>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</si>
  <si>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</si>
  <si>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</si>
  <si>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</si>
  <si>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</si>
  <si>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</si>
  <si>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</si>
  <si>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</si>
  <si>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</si>
  <si>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</si>
  <si>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</si>
  <si>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</si>
  <si>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</si>
  <si>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</si>
  <si>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</si>
  <si>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</si>
  <si>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</si>
  <si>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</si>
  <si>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</si>
  <si>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</si>
  <si>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</si>
  <si>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</si>
  <si>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</si>
  <si>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</si>
  <si>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</si>
  <si>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</si>
  <si>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</si>
  <si>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</si>
  <si>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</si>
  <si>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</si>
  <si>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</si>
  <si>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</si>
  <si>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</si>
  <si>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</si>
  <si>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</si>
  <si>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</si>
  <si>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</si>
  <si>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</si>
  <si>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</si>
  <si>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</si>
  <si>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</si>
  <si>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</si>
  <si>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</si>
  <si>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</si>
  <si>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</si>
  <si>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</si>
  <si>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</si>
  <si>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</si>
  <si>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</si>
  <si>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</si>
  <si>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</si>
  <si>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</si>
  <si>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</si>
  <si>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</si>
  <si>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</si>
  <si>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</si>
  <si>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</si>
  <si>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</si>
  <si>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</si>
  <si>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</si>
  <si>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</si>
  <si>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</si>
  <si>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</si>
  <si>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</si>
  <si>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</si>
  <si>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</si>
  <si>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SWT</t>
  </si>
  <si>
    <t>PR19 application</t>
  </si>
  <si>
    <t>PR19PD008_IN</t>
  </si>
  <si>
    <t>PR19PD008_OUT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</si>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</sst>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5">
    <xf numFmtId="0" fontId="0" fillId="0" borderId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37" fillId="5" borderId="4" applyNumberFormat="0" applyAlignment="0" applyProtection="0"/>
    <xf numFmtId="0" fontId="42" fillId="6" borderId="5" applyNumberFormat="0" applyAlignment="0" applyProtection="0"/>
    <xf numFmtId="0" fontId="28" fillId="6" borderId="4" applyNumberFormat="0" applyAlignment="0" applyProtection="0"/>
    <xf numFmtId="0" fontId="38" fillId="0" borderId="6" applyNumberFormat="0" applyFill="0" applyAlignment="0" applyProtection="0"/>
    <xf numFmtId="0" fontId="29" fillId="7" borderId="7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164" fontId="14" fillId="0" borderId="10">
      <alignment horizontal="center"/>
    </xf>
    <xf numFmtId="0" fontId="15" fillId="0" borderId="11" applyNumberFormat="0" applyAlignment="0" applyProtection="0"/>
    <xf numFmtId="0" fontId="16" fillId="0" borderId="0" applyNumberFormat="0" applyAlignment="0" applyProtection="0"/>
    <xf numFmtId="0" fontId="17" fillId="0" borderId="12" applyNumberFormat="0" applyFill="0" applyAlignment="0">
      <alignment vertical="top"/>
    </xf>
    <xf numFmtId="0" fontId="18" fillId="0" borderId="13" applyNumberFormat="0" applyFill="0" applyAlignment="0"/>
    <xf numFmtId="0" fontId="19" fillId="0" borderId="0" applyNumberFormat="0" applyFill="0" applyAlignment="0"/>
    <xf numFmtId="0" fontId="20" fillId="33" borderId="14" applyNumberFormat="0" applyFont="0" applyAlignment="0" applyProtection="0"/>
    <xf numFmtId="0" fontId="20" fillId="34" borderId="14" applyNumberFormat="0" applyFont="0" applyAlignment="0" applyProtection="0"/>
    <xf numFmtId="0" fontId="20" fillId="35" borderId="15" applyNumberFormat="0" applyFont="0" applyAlignment="0" applyProtection="0"/>
    <xf numFmtId="0" fontId="21" fillId="0" borderId="0" applyNumberFormat="0" applyFill="0" applyBorder="0" applyAlignment="0" applyProtection="0"/>
    <xf numFmtId="0" fontId="11" fillId="36" borderId="14" applyNumberFormat="0" applyFont="0" applyAlignment="0" applyProtection="0"/>
    <xf numFmtId="0" fontId="11" fillId="37" borderId="15" applyNumberFormat="0" applyFont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0" borderId="0" applyFont="0" applyFill="0" applyBorder="0" applyAlignment="0" applyProtection="0">
      <alignment horizontal="left"/>
    </xf>
    <xf numFmtId="0" fontId="20" fillId="0" borderId="0" applyAlignment="0" applyProtection="0"/>
    <xf numFmtId="0" fontId="25" fillId="0" borderId="0" applyFill="0" applyBorder="0" applyAlignment="0" applyProtection="0"/>
    <xf numFmtId="49" fontId="25" fillId="0" borderId="0" applyNumberFormat="0" applyAlignment="0" applyProtection="0">
      <alignment horizontal="left"/>
    </xf>
    <xf numFmtId="49" fontId="26" fillId="0" borderId="16" applyNumberFormat="0" applyAlignment="0" applyProtection="0">
      <alignment horizontal="left" wrapText="1"/>
    </xf>
    <xf numFmtId="49" fontId="26" fillId="0" borderId="0" applyNumberFormat="0" applyAlignment="0" applyProtection="0">
      <alignment horizontal="left" wrapText="1"/>
    </xf>
    <xf numFmtId="49" fontId="27" fillId="0" borderId="0" applyAlignment="0" applyProtection="0">
      <alignment horizontal="left"/>
    </xf>
    <xf numFmtId="0" fontId="29" fillId="38" borderId="0" applyNumberFormat="0" applyAlignment="0" applyProtection="0"/>
    <xf numFmtId="0" fontId="31" fillId="0" borderId="10" applyNumberFormat="0" applyAlignment="0" applyProtection="0"/>
    <xf numFmtId="0" fontId="36" fillId="39" borderId="0" applyNumberFormat="0" applyFont="0" applyAlignment="0" applyProtection="0"/>
    <xf numFmtId="0" fontId="40" fillId="40" borderId="0" applyNumberFormat="0" applyAlignment="0" applyProtection="0"/>
    <xf numFmtId="0" fontId="41" fillId="0" borderId="0"/>
    <xf numFmtId="0" fontId="20" fillId="0" borderId="0"/>
    <xf numFmtId="0" fontId="41" fillId="0" borderId="0"/>
    <xf numFmtId="0" fontId="41" fillId="8" borderId="8" applyNumberFormat="0" applyFont="0" applyAlignment="0" applyProtection="0"/>
    <xf numFmtId="0" fontId="22" fillId="0" borderId="0"/>
    <xf numFmtId="0" fontId="29" fillId="41" borderId="10" applyNumberFormat="0" applyAlignment="0" applyProtection="0"/>
    <xf numFmtId="0" fontId="20" fillId="42" borderId="14" applyNumberFormat="0" applyFont="0" applyAlignment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0" fontId="9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1" borderId="20" applyNumberFormat="0" applyAlignment="0" applyProtection="0"/>
    <xf numFmtId="0" fontId="22" fillId="0" borderId="0">
      <alignment vertical="top"/>
    </xf>
    <xf numFmtId="0" fontId="22" fillId="0" borderId="0" applyNumberFormat="0" applyFont="0" applyFill="0" applyBorder="0" applyAlignment="0" applyProtection="0"/>
    <xf numFmtId="37" fontId="49" fillId="50" borderId="25">
      <alignment horizontal="left"/>
    </xf>
    <xf numFmtId="37" fontId="46" fillId="50" borderId="26"/>
    <xf numFmtId="0" fontId="22" fillId="50" borderId="27" applyNumberFormat="0" applyBorder="0"/>
    <xf numFmtId="0" fontId="22" fillId="0" borderId="0" applyFont="0" applyFill="0" applyBorder="0" applyAlignment="0" applyProtection="0"/>
    <xf numFmtId="0" fontId="49" fillId="51" borderId="0"/>
    <xf numFmtId="0" fontId="22" fillId="52" borderId="20"/>
    <xf numFmtId="0" fontId="22" fillId="52" borderId="20"/>
    <xf numFmtId="0" fontId="49" fillId="52" borderId="0"/>
    <xf numFmtId="0" fontId="22" fillId="53" borderId="0"/>
    <xf numFmtId="0" fontId="22" fillId="53" borderId="0"/>
    <xf numFmtId="0" fontId="22" fillId="53" borderId="0"/>
    <xf numFmtId="0" fontId="61" fillId="50" borderId="28"/>
    <xf numFmtId="37" fontId="22" fillId="50" borderId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56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" fillId="0" borderId="0"/>
    <xf numFmtId="0" fontId="22" fillId="0" borderId="0">
      <alignment vertical="top"/>
    </xf>
    <xf numFmtId="0" fontId="11" fillId="0" borderId="0"/>
    <xf numFmtId="9" fontId="22" fillId="0" borderId="0" applyFont="0" applyFill="0" applyBorder="0" applyAlignment="0" applyProtection="0"/>
    <xf numFmtId="37" fontId="64" fillId="54" borderId="29"/>
    <xf numFmtId="0" fontId="65" fillId="0" borderId="30">
      <alignment horizontal="right"/>
    </xf>
    <xf numFmtId="0" fontId="66" fillId="0" borderId="0"/>
    <xf numFmtId="0" fontId="3" fillId="0" borderId="0"/>
    <xf numFmtId="0" fontId="3" fillId="0" borderId="0"/>
    <xf numFmtId="170" fontId="5" fillId="0" borderId="0" applyFont="0" applyFill="0" applyBorder="0" applyProtection="0">
      <alignment vertical="top"/>
    </xf>
    <xf numFmtId="43" fontId="5" fillId="0" borderId="0" applyFont="0" applyFill="0" applyBorder="0" applyAlignment="0" applyProtection="0"/>
    <xf numFmtId="175" fontId="5" fillId="0" borderId="0" applyFont="0" applyFill="0" applyBorder="0" applyProtection="0">
      <alignment vertical="top"/>
    </xf>
    <xf numFmtId="0" fontId="47" fillId="38" borderId="0" applyNumberFormat="0" applyBorder="0" applyAlignment="0" applyProtection="0"/>
    <xf numFmtId="175" fontId="5" fillId="0" borderId="0" applyFont="0" applyFill="0" applyBorder="0" applyProtection="0">
      <alignment vertical="top"/>
    </xf>
    <xf numFmtId="0" fontId="69" fillId="44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171" fontId="5" fillId="65" borderId="0" applyNumberFormat="0" applyFont="0" applyBorder="0" applyAlignment="0" applyProtection="0"/>
    <xf numFmtId="0" fontId="5" fillId="66" borderId="0" applyNumberFormat="0" applyFont="0" applyBorder="0" applyAlignment="0" applyProtection="0"/>
    <xf numFmtId="172" fontId="74" fillId="0" borderId="0" applyNumberFormat="0" applyProtection="0">
      <alignment vertical="top"/>
    </xf>
    <xf numFmtId="172" fontId="75" fillId="0" borderId="0" applyNumberFormat="0" applyProtection="0">
      <alignment vertical="top"/>
    </xf>
    <xf numFmtId="172" fontId="22" fillId="50" borderId="0" applyNumberFormat="0" applyProtection="0">
      <alignment vertical="top"/>
    </xf>
    <xf numFmtId="9" fontId="5" fillId="0" borderId="0" applyFont="0" applyFill="0" applyBorder="0" applyAlignment="0" applyProtection="0"/>
    <xf numFmtId="0" fontId="78" fillId="0" borderId="0" applyNumberFormat="0" applyFill="0" applyBorder="0" applyProtection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176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0" fontId="70" fillId="0" borderId="0"/>
    <xf numFmtId="0" fontId="71" fillId="0" borderId="0"/>
    <xf numFmtId="0" fontId="72" fillId="0" borderId="0"/>
    <xf numFmtId="173" fontId="49" fillId="0" borderId="0" applyNumberFormat="0" applyFill="0" applyBorder="0" applyProtection="0">
      <alignment vertical="top"/>
    </xf>
    <xf numFmtId="0" fontId="73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0" fontId="22" fillId="0" borderId="0"/>
    <xf numFmtId="0" fontId="79" fillId="67" borderId="0" applyNumberFormat="0" applyBorder="0" applyAlignment="0" applyProtection="0"/>
    <xf numFmtId="0" fontId="79" fillId="34" borderId="0" applyNumberFormat="0" applyBorder="0" applyAlignment="0" applyProtection="0"/>
    <xf numFmtId="0" fontId="79" fillId="68" borderId="0" applyNumberFormat="0" applyBorder="0" applyAlignment="0" applyProtection="0"/>
    <xf numFmtId="0" fontId="79" fillId="67" borderId="0" applyNumberFormat="0" applyBorder="0" applyAlignment="0" applyProtection="0"/>
    <xf numFmtId="0" fontId="79" fillId="69" borderId="0" applyNumberFormat="0" applyBorder="0" applyAlignment="0" applyProtection="0"/>
    <xf numFmtId="0" fontId="79" fillId="34" borderId="0" applyNumberFormat="0" applyBorder="0" applyAlignment="0" applyProtection="0"/>
    <xf numFmtId="0" fontId="79" fillId="70" borderId="0" applyNumberFormat="0" applyBorder="0" applyAlignment="0" applyProtection="0"/>
    <xf numFmtId="0" fontId="79" fillId="71" borderId="0" applyNumberFormat="0" applyBorder="0" applyAlignment="0" applyProtection="0"/>
    <xf numFmtId="0" fontId="79" fillId="33" borderId="0" applyNumberFormat="0" applyBorder="0" applyAlignment="0" applyProtection="0"/>
    <xf numFmtId="0" fontId="79" fillId="70" borderId="0" applyNumberFormat="0" applyBorder="0" applyAlignment="0" applyProtection="0"/>
    <xf numFmtId="0" fontId="79" fillId="72" borderId="0" applyNumberFormat="0" applyBorder="0" applyAlignment="0" applyProtection="0"/>
    <xf numFmtId="0" fontId="79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1" borderId="0" applyNumberFormat="0" applyBorder="0" applyAlignment="0" applyProtection="0"/>
    <xf numFmtId="0" fontId="80" fillId="33" borderId="0" applyNumberFormat="0" applyBorder="0" applyAlignment="0" applyProtection="0"/>
    <xf numFmtId="0" fontId="80" fillId="70" borderId="0" applyNumberFormat="0" applyBorder="0" applyAlignment="0" applyProtection="0"/>
    <xf numFmtId="0" fontId="80" fillId="73" borderId="0" applyNumberFormat="0" applyBorder="0" applyAlignment="0" applyProtection="0"/>
    <xf numFmtId="0" fontId="80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3" borderId="0" applyNumberFormat="0" applyBorder="0" applyAlignment="0" applyProtection="0"/>
    <xf numFmtId="0" fontId="80" fillId="77" borderId="0" applyNumberFormat="0" applyBorder="0" applyAlignment="0" applyProtection="0"/>
    <xf numFmtId="0" fontId="81" fillId="78" borderId="0" applyNumberFormat="0" applyBorder="0" applyAlignment="0" applyProtection="0"/>
    <xf numFmtId="0" fontId="82" fillId="67" borderId="31" applyNumberFormat="0" applyAlignment="0" applyProtection="0"/>
    <xf numFmtId="0" fontId="83" fillId="79" borderId="32" applyNumberFormat="0" applyAlignment="0" applyProtection="0"/>
    <xf numFmtId="0" fontId="84" fillId="0" borderId="0" applyNumberFormat="0" applyFill="0" applyBorder="0" applyAlignment="0" applyProtection="0"/>
    <xf numFmtId="0" fontId="85" fillId="80" borderId="0" applyNumberFormat="0" applyBorder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8" fillId="0" borderId="0" applyNumberFormat="0" applyFill="0" applyBorder="0" applyAlignment="0" applyProtection="0"/>
    <xf numFmtId="0" fontId="89" fillId="34" borderId="31" applyNumberFormat="0" applyAlignment="0" applyProtection="0"/>
    <xf numFmtId="0" fontId="90" fillId="0" borderId="36" applyNumberFormat="0" applyFill="0" applyAlignment="0" applyProtection="0"/>
    <xf numFmtId="0" fontId="91" fillId="33" borderId="0" applyNumberFormat="0" applyBorder="0" applyAlignment="0" applyProtection="0"/>
    <xf numFmtId="0" fontId="22" fillId="68" borderId="37" applyNumberFormat="0" applyFont="0" applyAlignment="0" applyProtection="0"/>
    <xf numFmtId="0" fontId="92" fillId="67" borderId="38" applyNumberFormat="0" applyAlignment="0" applyProtection="0"/>
    <xf numFmtId="9" fontId="22" fillId="0" borderId="0" applyFont="0" applyFill="0" applyBorder="0" applyAlignment="0" applyProtection="0"/>
    <xf numFmtId="0" fontId="96" fillId="0" borderId="0">
      <alignment vertical="top"/>
    </xf>
    <xf numFmtId="0" fontId="93" fillId="0" borderId="0" applyNumberFormat="0" applyFill="0" applyBorder="0" applyAlignment="0" applyProtection="0"/>
    <xf numFmtId="0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53" borderId="0">
      <alignment vertical="top"/>
    </xf>
    <xf numFmtId="178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2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9" fontId="101" fillId="0" borderId="0" applyFont="0" applyFill="0" applyBorder="0" applyAlignment="0" applyProtection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102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67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79" fontId="98" fillId="81" borderId="0" applyNumberFormat="0">
      <alignment horizontal="left"/>
    </xf>
    <xf numFmtId="0" fontId="99" fillId="82" borderId="0" applyNumberFormat="0"/>
    <xf numFmtId="0" fontId="100" fillId="87" borderId="0" applyBorder="0"/>
    <xf numFmtId="180" fontId="5" fillId="88" borderId="0">
      <alignment horizontal="right" vertical="center"/>
    </xf>
    <xf numFmtId="0" fontId="5" fillId="84" borderId="40">
      <alignment horizontal="right" vertical="center" wrapText="1"/>
    </xf>
    <xf numFmtId="0" fontId="5" fillId="85" borderId="40">
      <alignment horizontal="right" vertical="center" wrapText="1"/>
    </xf>
    <xf numFmtId="0" fontId="99" fillId="82" borderId="40">
      <alignment horizontal="center" vertical="center" wrapText="1"/>
    </xf>
    <xf numFmtId="0" fontId="97" fillId="83" borderId="41">
      <alignment horizontal="left" vertical="center" wrapText="1"/>
    </xf>
    <xf numFmtId="180" fontId="69" fillId="89" borderId="0">
      <alignment horizontal="right" vertical="center"/>
    </xf>
    <xf numFmtId="0" fontId="98" fillId="81" borderId="40">
      <alignment horizontal="left" vertical="center" wrapText="1" readingOrder="1"/>
    </xf>
    <xf numFmtId="0" fontId="5" fillId="83" borderId="40">
      <alignment horizontal="right" vertical="center" wrapText="1"/>
    </xf>
    <xf numFmtId="0" fontId="69" fillId="87" borderId="40">
      <alignment horizontal="right" vertical="center" wrapText="1"/>
    </xf>
    <xf numFmtId="0" fontId="5" fillId="0" borderId="40">
      <alignment horizontal="left" vertical="center" wrapText="1"/>
    </xf>
    <xf numFmtId="181" fontId="69" fillId="90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8" fillId="91" borderId="0"/>
    <xf numFmtId="0" fontId="68" fillId="0" borderId="0" applyNumberFormat="0" applyFill="0" applyBorder="0" applyAlignment="0" applyProtection="0"/>
    <xf numFmtId="0" fontId="22" fillId="0" borderId="0"/>
    <xf numFmtId="0" fontId="79" fillId="0" borderId="0"/>
    <xf numFmtId="0" fontId="79" fillId="0" borderId="0"/>
    <xf numFmtId="0" fontId="66" fillId="0" borderId="0"/>
    <xf numFmtId="0" fontId="3" fillId="0" borderId="0"/>
    <xf numFmtId="0" fontId="101" fillId="0" borderId="0"/>
    <xf numFmtId="0" fontId="3" fillId="0" borderId="0"/>
    <xf numFmtId="0" fontId="101" fillId="0" borderId="0"/>
    <xf numFmtId="40" fontId="104" fillId="86" borderId="0">
      <alignment horizontal="right"/>
    </xf>
    <xf numFmtId="0" fontId="105" fillId="86" borderId="0">
      <alignment horizontal="right"/>
    </xf>
    <xf numFmtId="0" fontId="106" fillId="86" borderId="42"/>
    <xf numFmtId="0" fontId="106" fillId="0" borderId="0" applyBorder="0">
      <alignment horizontal="centerContinuous"/>
    </xf>
    <xf numFmtId="0" fontId="107" fillId="0" borderId="0" applyBorder="0">
      <alignment horizontal="centerContinuous"/>
    </xf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9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110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2" fontId="49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175" fontId="22" fillId="0" borderId="0" applyFont="0" applyFill="0" applyBorder="0" applyProtection="0">
      <alignment vertical="top"/>
    </xf>
    <xf numFmtId="178" fontId="22" fillId="0" borderId="0" applyFont="0" applyFill="0" applyBorder="0" applyProtection="0">
      <alignment vertical="top"/>
    </xf>
    <xf numFmtId="0" fontId="5" fillId="0" borderId="0"/>
    <xf numFmtId="0" fontId="47" fillId="38" borderId="0" applyNumberFormat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82" fillId="67" borderId="43" applyNumberFormat="0" applyAlignment="0" applyProtection="0"/>
    <xf numFmtId="0" fontId="89" fillId="34" borderId="43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45" fillId="44" borderId="17" xfId="0" applyFont="1" applyFill="1" applyBorder="1" applyAlignment="1" applyProtection="1">
      <alignment horizontal="left" vertical="center"/>
    </xf>
    <xf numFmtId="0" fontId="19" fillId="0" borderId="0" xfId="45" applyFont="1"/>
    <xf numFmtId="0" fontId="41" fillId="0" borderId="0" xfId="0" applyFont="1"/>
    <xf numFmtId="1" fontId="46" fillId="0" borderId="17" xfId="0" applyNumberFormat="1" applyFont="1" applyFill="1" applyBorder="1" applyAlignment="1" applyProtection="1">
      <alignment horizontal="center"/>
    </xf>
    <xf numFmtId="1" fontId="47" fillId="43" borderId="17" xfId="0" applyNumberFormat="1" applyFont="1" applyFill="1" applyBorder="1" applyAlignment="1" applyProtection="1">
      <alignment horizontal="center"/>
    </xf>
    <xf numFmtId="0" fontId="48" fillId="0" borderId="0" xfId="0" applyFont="1"/>
    <xf numFmtId="0" fontId="49" fillId="0" borderId="0" xfId="0" applyFont="1" applyFill="1" applyAlignment="1">
      <alignment vertical="center"/>
    </xf>
    <xf numFmtId="164" fontId="22" fillId="46" borderId="20" xfId="0" applyNumberFormat="1" applyFont="1" applyFill="1" applyBorder="1" applyAlignment="1">
      <alignment horizontal="right" vertical="center"/>
    </xf>
    <xf numFmtId="49" fontId="50" fillId="45" borderId="18" xfId="0" applyNumberFormat="1" applyFont="1" applyFill="1" applyBorder="1" applyAlignment="1">
      <alignment horizontal="right" vertical="center"/>
    </xf>
    <xf numFmtId="0" fontId="51" fillId="45" borderId="19" xfId="0" applyFont="1" applyFill="1" applyBorder="1" applyAlignment="1">
      <alignment horizontal="left" vertical="center"/>
    </xf>
    <xf numFmtId="0" fontId="50" fillId="45" borderId="19" xfId="0" applyFont="1" applyFill="1" applyBorder="1" applyAlignment="1">
      <alignment horizontal="left" vertical="center"/>
    </xf>
    <xf numFmtId="0" fontId="50" fillId="0" borderId="0" xfId="0" applyFont="1"/>
    <xf numFmtId="49" fontId="50" fillId="45" borderId="17" xfId="0" applyNumberFormat="1" applyFont="1" applyFill="1" applyBorder="1" applyAlignment="1">
      <alignment horizontal="right" vertical="center"/>
    </xf>
    <xf numFmtId="0" fontId="48" fillId="0" borderId="0" xfId="0" applyFont="1"/>
    <xf numFmtId="0" fontId="22" fillId="0" borderId="0" xfId="0" applyFont="1" applyFill="1" applyAlignment="1" applyProtection="1">
      <alignment horizontal="left" vertical="center" indent="1"/>
    </xf>
    <xf numFmtId="0" fontId="52" fillId="0" borderId="0" xfId="0" applyFont="1"/>
    <xf numFmtId="0" fontId="41" fillId="0" borderId="0" xfId="0" applyFont="1" applyAlignment="1">
      <alignment wrapText="1"/>
    </xf>
    <xf numFmtId="0" fontId="41" fillId="0" borderId="0" xfId="0" applyFont="1"/>
    <xf numFmtId="0" fontId="53" fillId="0" borderId="0" xfId="0" applyFont="1"/>
    <xf numFmtId="0" fontId="48" fillId="47" borderId="21" xfId="0" applyFont="1" applyFill="1" applyBorder="1"/>
    <xf numFmtId="0" fontId="48" fillId="47" borderId="22" xfId="0" applyFont="1" applyFill="1" applyBorder="1"/>
    <xf numFmtId="166" fontId="41" fillId="0" borderId="0" xfId="0" applyNumberFormat="1" applyFont="1"/>
    <xf numFmtId="166" fontId="50" fillId="45" borderId="19" xfId="0" applyNumberFormat="1" applyFont="1" applyFill="1" applyBorder="1" applyAlignment="1">
      <alignment horizontal="left" vertical="center"/>
    </xf>
    <xf numFmtId="0" fontId="10" fillId="0" borderId="0" xfId="0" applyFont="1"/>
    <xf numFmtId="0" fontId="54" fillId="0" borderId="0" xfId="0" applyFont="1"/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/>
    <xf numFmtId="0" fontId="55" fillId="44" borderId="19" xfId="72" applyFont="1" applyFill="1" applyBorder="1" applyAlignment="1">
      <alignment horizontal="left" vertical="center"/>
    </xf>
    <xf numFmtId="0" fontId="8" fillId="0" borderId="0" xfId="0" applyFont="1"/>
    <xf numFmtId="0" fontId="41" fillId="0" borderId="0" xfId="0" applyFont="1" applyAlignment="1">
      <alignment horizontal="center"/>
    </xf>
    <xf numFmtId="0" fontId="50" fillId="45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shrinkToFit="1"/>
    </xf>
    <xf numFmtId="164" fontId="22" fillId="49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3" fillId="0" borderId="0" xfId="0" applyFont="1"/>
    <xf numFmtId="166" fontId="9" fillId="0" borderId="0" xfId="0" applyNumberFormat="1" applyFont="1" applyBorder="1"/>
    <xf numFmtId="164" fontId="0" fillId="0" borderId="0" xfId="0" applyNumberFormat="1"/>
    <xf numFmtId="164" fontId="41" fillId="0" borderId="0" xfId="0" applyNumberFormat="1" applyFont="1"/>
    <xf numFmtId="164" fontId="50" fillId="45" borderId="19" xfId="0" applyNumberFormat="1" applyFont="1" applyFill="1" applyBorder="1" applyAlignment="1">
      <alignment horizontal="left" vertical="center"/>
    </xf>
    <xf numFmtId="164" fontId="41" fillId="0" borderId="0" xfId="0" applyNumberFormat="1" applyFont="1" applyFill="1"/>
    <xf numFmtId="164" fontId="9" fillId="0" borderId="0" xfId="0" applyNumberFormat="1" applyFont="1" applyBorder="1"/>
    <xf numFmtId="164" fontId="41" fillId="0" borderId="0" xfId="46" applyNumberFormat="1" applyFont="1" applyFill="1" applyBorder="1"/>
    <xf numFmtId="0" fontId="7" fillId="33" borderId="14" xfId="46" applyNumberFormat="1" applyFont="1"/>
    <xf numFmtId="0" fontId="0" fillId="0" borderId="0" xfId="0" applyAlignment="1">
      <alignment horizontal="left" indent="1"/>
    </xf>
    <xf numFmtId="164" fontId="41" fillId="0" borderId="23" xfId="0" applyNumberFormat="1" applyFont="1" applyFill="1" applyBorder="1"/>
    <xf numFmtId="0" fontId="0" fillId="48" borderId="22" xfId="0" applyFill="1" applyBorder="1"/>
    <xf numFmtId="0" fontId="43" fillId="48" borderId="22" xfId="0" applyFont="1" applyFill="1" applyBorder="1"/>
    <xf numFmtId="0" fontId="6" fillId="0" borderId="0" xfId="0" applyFont="1" applyAlignment="1">
      <alignment horizontal="center"/>
    </xf>
    <xf numFmtId="164" fontId="41" fillId="0" borderId="0" xfId="0" applyNumberFormat="1" applyFont="1" applyBorder="1"/>
    <xf numFmtId="164" fontId="41" fillId="0" borderId="0" xfId="0" applyNumberFormat="1" applyFont="1" applyFill="1" applyBorder="1"/>
    <xf numFmtId="164" fontId="41" fillId="0" borderId="24" xfId="0" applyNumberFormat="1" applyFont="1" applyFill="1" applyBorder="1"/>
    <xf numFmtId="164" fontId="48" fillId="0" borderId="14" xfId="0" applyNumberFormat="1" applyFont="1" applyBorder="1"/>
    <xf numFmtId="0" fontId="5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7" fillId="44" borderId="19" xfId="72" applyFont="1" applyFill="1" applyBorder="1" applyAlignment="1">
      <alignment horizontal="left" vertical="center"/>
    </xf>
    <xf numFmtId="0" fontId="58" fillId="0" borderId="0" xfId="0" applyFont="1"/>
    <xf numFmtId="0" fontId="59" fillId="45" borderId="19" xfId="0" applyFont="1" applyFill="1" applyBorder="1" applyAlignment="1">
      <alignment horizontal="left" vertical="center"/>
    </xf>
    <xf numFmtId="0" fontId="53" fillId="0" borderId="0" xfId="78" applyFont="1" applyFill="1" applyBorder="1" applyAlignment="1" applyProtection="1">
      <alignment vertical="center"/>
      <protection locked="0"/>
    </xf>
    <xf numFmtId="0" fontId="58" fillId="48" borderId="22" xfId="0" applyFont="1" applyFill="1" applyBorder="1"/>
    <xf numFmtId="0" fontId="60" fillId="47" borderId="22" xfId="0" applyFont="1" applyFill="1" applyBorder="1"/>
    <xf numFmtId="0" fontId="53" fillId="0" borderId="0" xfId="0" applyNumberFormat="1" applyFont="1"/>
    <xf numFmtId="164" fontId="48" fillId="0" borderId="0" xfId="0" applyNumberFormat="1" applyFont="1" applyBorder="1"/>
    <xf numFmtId="0" fontId="5" fillId="0" borderId="0" xfId="0" applyFont="1" applyAlignment="1">
      <alignment horizontal="left" indent="1"/>
    </xf>
    <xf numFmtId="0" fontId="48" fillId="0" borderId="0" xfId="0" applyFont="1" applyAlignment="1">
      <alignment horizontal="left"/>
    </xf>
    <xf numFmtId="0" fontId="5" fillId="0" borderId="0" xfId="0" applyFont="1"/>
    <xf numFmtId="0" fontId="22" fillId="0" borderId="0" xfId="0" applyFont="1" applyFill="1" applyBorder="1" applyAlignment="1">
      <alignment horizontal="center" shrinkToFit="1"/>
    </xf>
    <xf numFmtId="0" fontId="5" fillId="0" borderId="0" xfId="0" applyFont="1" applyFill="1"/>
    <xf numFmtId="0" fontId="5" fillId="0" borderId="20" xfId="0" applyFont="1" applyFill="1" applyBorder="1"/>
    <xf numFmtId="10" fontId="0" fillId="33" borderId="14" xfId="83" applyNumberFormat="1" applyFont="1" applyFill="1" applyBorder="1"/>
    <xf numFmtId="166" fontId="5" fillId="0" borderId="0" xfId="0" applyNumberFormat="1" applyFont="1" applyFill="1"/>
    <xf numFmtId="164" fontId="5" fillId="55" borderId="14" xfId="46" applyNumberFormat="1" applyFont="1" applyFill="1"/>
    <xf numFmtId="165" fontId="0" fillId="55" borderId="14" xfId="46" applyNumberFormat="1" applyFont="1" applyFill="1"/>
    <xf numFmtId="164" fontId="41" fillId="55" borderId="14" xfId="46" applyNumberFormat="1" applyFont="1" applyFill="1"/>
    <xf numFmtId="164" fontId="22" fillId="46" borderId="20" xfId="0" quotePrefix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indent="1"/>
    </xf>
    <xf numFmtId="164" fontId="5" fillId="0" borderId="0" xfId="0" applyNumberFormat="1" applyFont="1" applyFill="1"/>
    <xf numFmtId="167" fontId="41" fillId="0" borderId="0" xfId="83" applyNumberFormat="1" applyFont="1" applyFill="1"/>
    <xf numFmtId="0" fontId="0" fillId="56" borderId="0" xfId="0" applyFill="1"/>
    <xf numFmtId="164" fontId="48" fillId="0" borderId="14" xfId="0" applyNumberFormat="1" applyFont="1" applyFill="1" applyBorder="1"/>
    <xf numFmtId="164" fontId="9" fillId="0" borderId="0" xfId="0" applyNumberFormat="1" applyFont="1" applyFill="1" applyBorder="1"/>
    <xf numFmtId="164" fontId="48" fillId="0" borderId="0" xfId="0" applyNumberFormat="1" applyFont="1" applyFill="1" applyBorder="1"/>
    <xf numFmtId="0" fontId="41" fillId="0" borderId="0" xfId="0" applyFont="1" applyFill="1"/>
    <xf numFmtId="0" fontId="5" fillId="0" borderId="0" xfId="0" applyFont="1" applyFill="1" applyAlignment="1">
      <alignment horizontal="center"/>
    </xf>
    <xf numFmtId="164" fontId="41" fillId="0" borderId="14" xfId="46" applyNumberFormat="1" applyFont="1" applyFill="1"/>
    <xf numFmtId="0" fontId="41" fillId="52" borderId="0" xfId="0" applyFont="1" applyFill="1"/>
    <xf numFmtId="0" fontId="0" fillId="0" borderId="0" xfId="0" applyAlignment="1">
      <alignment vertical="top"/>
    </xf>
    <xf numFmtId="0" fontId="66" fillId="0" borderId="0" xfId="112" applyAlignment="1">
      <alignment vertical="top"/>
    </xf>
    <xf numFmtId="168" fontId="66" fillId="0" borderId="0" xfId="112" applyNumberFormat="1" applyAlignment="1">
      <alignment vertical="top"/>
    </xf>
    <xf numFmtId="0" fontId="66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8" fillId="0" borderId="14" xfId="0" applyNumberFormat="1" applyFont="1" applyBorder="1"/>
    <xf numFmtId="165" fontId="41" fillId="0" borderId="0" xfId="46" applyNumberFormat="1" applyFont="1" applyFill="1" applyBorder="1"/>
    <xf numFmtId="165" fontId="41" fillId="0" borderId="23" xfId="0" applyNumberFormat="1" applyFont="1" applyFill="1" applyBorder="1"/>
    <xf numFmtId="0" fontId="66" fillId="92" borderId="0" xfId="112" applyFill="1" applyAlignment="1">
      <alignment vertical="top"/>
    </xf>
    <xf numFmtId="182" fontId="66" fillId="92" borderId="0" xfId="112" applyNumberFormat="1" applyFill="1" applyAlignment="1">
      <alignment vertical="top"/>
    </xf>
    <xf numFmtId="0" fontId="1" fillId="0" borderId="0" xfId="10892" applyFont="1" applyFill="1" applyAlignment="1"/>
    <xf numFmtId="0" fontId="1" fillId="0" borderId="0" xfId="10892" applyFill="1" applyAlignment="1">
      <alignment vertical="top"/>
    </xf>
    <xf numFmtId="0" fontId="1" fillId="0" borderId="0" xfId="10892" applyFill="1" applyBorder="1" applyAlignment="1">
      <alignment vertical="top"/>
    </xf>
    <xf numFmtId="22" fontId="1" fillId="0" borderId="0" xfId="10893" applyNumberFormat="1"/>
    <xf numFmtId="22" fontId="1" fillId="92" borderId="0" xfId="10893" applyNumberFormat="1" applyFill="1"/>
    <xf numFmtId="0" fontId="1" fillId="0" borderId="0" xfId="10894" applyFill="1" applyAlignment="1">
      <alignment vertical="top"/>
    </xf>
    <xf numFmtId="0" fontId="1" fillId="92" borderId="0" xfId="10894" applyFill="1" applyAlignment="1">
      <alignment vertical="top"/>
    </xf>
    <xf numFmtId="0" fontId="66" fillId="93" borderId="0" xfId="112" applyFill="1" applyAlignment="1">
      <alignment vertical="top"/>
    </xf>
    <xf numFmtId="0" fontId="5" fillId="33" borderId="14" xfId="46" applyNumberFormat="1" applyFont="1"/>
  </cellXfs>
  <cellStyles count="10895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2 3" xfId="1089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2 3" xfId="10894"/>
    <cellStyle name="Normal 7 3" xfId="201"/>
    <cellStyle name="Normal 7 4" xfId="2932"/>
    <cellStyle name="Normal 7 5" xfId="114"/>
    <cellStyle name="Normal 7 5 2" xfId="10892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/>
  </sheetViews>
  <sheetFormatPr defaultColWidth="10.19921875" defaultRowHeight="13"/>
  <cols>
    <col min="1" max="1" width="4.59765625" customWidth="1"/>
    <col min="2" max="2" width="6" customWidth="1"/>
    <col min="3" max="3" width="54.09765625" customWidth="1"/>
    <col min="4" max="4" width="2.69921875" customWidth="1"/>
    <col min="5" max="5" width="15.8984375" customWidth="1"/>
    <col min="6" max="11" width="5.8984375" customWidth="1"/>
  </cols>
  <sheetData>
    <row r="1" spans="1:11">
      <c r="C1" t="s">
        <v>193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1">
        <v>30221</v>
      </c>
      <c r="G7" s="91">
        <v>29224</v>
      </c>
      <c r="H7" s="91">
        <v>28206</v>
      </c>
      <c r="I7" s="91">
        <v>27180</v>
      </c>
      <c r="J7" s="91">
        <v>26161</v>
      </c>
      <c r="K7" s="91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1">
        <v>2439</v>
      </c>
      <c r="G8" s="91">
        <v>2395</v>
      </c>
      <c r="H8" s="91">
        <v>2356</v>
      </c>
      <c r="I8" s="91">
        <v>2322</v>
      </c>
      <c r="J8" s="91">
        <v>2292</v>
      </c>
      <c r="K8" s="91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1">
        <v>120356</v>
      </c>
      <c r="G9" s="91">
        <v>112687</v>
      </c>
      <c r="H9" s="91">
        <v>105905</v>
      </c>
      <c r="I9" s="91">
        <v>99907</v>
      </c>
      <c r="J9" s="91">
        <v>94605</v>
      </c>
      <c r="K9" s="91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1">
        <v>30388</v>
      </c>
      <c r="G10" s="91">
        <v>31842</v>
      </c>
      <c r="H10" s="91">
        <v>33317</v>
      </c>
      <c r="I10" s="91">
        <v>34788</v>
      </c>
      <c r="J10" s="91">
        <v>36260</v>
      </c>
      <c r="K10" s="91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1">
        <v>2236</v>
      </c>
      <c r="G11" s="91">
        <v>2299</v>
      </c>
      <c r="H11" s="91">
        <v>2357</v>
      </c>
      <c r="I11" s="91">
        <v>2410</v>
      </c>
      <c r="J11" s="91">
        <v>2459</v>
      </c>
      <c r="K11" s="91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1">
        <v>541634</v>
      </c>
      <c r="G12" s="91">
        <v>555292</v>
      </c>
      <c r="H12" s="91">
        <v>568021</v>
      </c>
      <c r="I12" s="91">
        <v>579802</v>
      </c>
      <c r="J12" s="91">
        <v>590957</v>
      </c>
      <c r="K12" s="91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1">
        <v>33157</v>
      </c>
      <c r="G13" s="91">
        <v>32439</v>
      </c>
      <c r="H13" s="91">
        <v>30988</v>
      </c>
      <c r="I13" s="91">
        <v>31480</v>
      </c>
      <c r="J13" s="91">
        <v>31105</v>
      </c>
      <c r="K13" s="91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1">
        <v>2525</v>
      </c>
      <c r="G14" s="91">
        <v>2384</v>
      </c>
      <c r="H14" s="91">
        <v>2254</v>
      </c>
      <c r="I14" s="91">
        <v>2242</v>
      </c>
      <c r="J14" s="91">
        <v>2187</v>
      </c>
      <c r="K14" s="91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1">
        <v>122967</v>
      </c>
      <c r="G15" s="91">
        <v>115845</v>
      </c>
      <c r="H15" s="91">
        <v>110664</v>
      </c>
      <c r="I15" s="91">
        <v>104433</v>
      </c>
      <c r="J15" s="91">
        <v>99977</v>
      </c>
      <c r="K15" s="91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1">
        <v>33908</v>
      </c>
      <c r="G16" s="91">
        <v>34738</v>
      </c>
      <c r="H16" s="91">
        <v>36189</v>
      </c>
      <c r="I16" s="91">
        <v>37029</v>
      </c>
      <c r="J16" s="91">
        <v>38147</v>
      </c>
      <c r="K16" s="91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1">
        <v>2374</v>
      </c>
      <c r="G17" s="91">
        <v>2184</v>
      </c>
      <c r="H17" s="91">
        <v>2313</v>
      </c>
      <c r="I17" s="91">
        <v>2660</v>
      </c>
      <c r="J17" s="91">
        <v>2742</v>
      </c>
      <c r="K17" s="91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1">
        <v>537931</v>
      </c>
      <c r="G18" s="91">
        <v>554425</v>
      </c>
      <c r="H18" s="91">
        <v>567304</v>
      </c>
      <c r="I18" s="91">
        <v>581953</v>
      </c>
      <c r="J18" s="91">
        <v>591985</v>
      </c>
      <c r="K18" s="91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1">
        <v>33235</v>
      </c>
      <c r="G19" s="91">
        <v>32440</v>
      </c>
      <c r="H19" s="91">
        <v>31903</v>
      </c>
      <c r="I19" s="91">
        <v>31480</v>
      </c>
      <c r="J19" s="91">
        <v>31105</v>
      </c>
      <c r="K19" s="91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1">
        <v>2475</v>
      </c>
      <c r="G20" s="91">
        <v>2384</v>
      </c>
      <c r="H20" s="91">
        <v>2304</v>
      </c>
      <c r="I20" s="91">
        <v>2242</v>
      </c>
      <c r="J20" s="91">
        <v>2187</v>
      </c>
      <c r="K20" s="91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1">
        <v>123406</v>
      </c>
      <c r="G21" s="91">
        <v>115912</v>
      </c>
      <c r="H21" s="91">
        <v>109475</v>
      </c>
      <c r="I21" s="91">
        <v>104433</v>
      </c>
      <c r="J21" s="91">
        <v>99977</v>
      </c>
      <c r="K21" s="91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1">
        <v>35175</v>
      </c>
      <c r="G22" s="91">
        <v>34738</v>
      </c>
      <c r="H22" s="91">
        <v>35843</v>
      </c>
      <c r="I22" s="91">
        <v>37029</v>
      </c>
      <c r="J22" s="91">
        <v>38147</v>
      </c>
      <c r="K22" s="91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1">
        <v>2345</v>
      </c>
      <c r="G23" s="91">
        <v>2464</v>
      </c>
      <c r="H23" s="91">
        <v>2570</v>
      </c>
      <c r="I23" s="91">
        <v>2660</v>
      </c>
      <c r="J23" s="91">
        <v>2742</v>
      </c>
      <c r="K23" s="91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1">
        <v>538993</v>
      </c>
      <c r="G24" s="91">
        <v>554425</v>
      </c>
      <c r="H24" s="91">
        <v>571272</v>
      </c>
      <c r="I24" s="91">
        <v>581953</v>
      </c>
      <c r="J24" s="91">
        <v>591958</v>
      </c>
      <c r="K24" s="91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2">
        <v>0.97599999999999998</v>
      </c>
      <c r="G25" s="92">
        <v>1.276</v>
      </c>
      <c r="H25" s="92">
        <v>1.304</v>
      </c>
      <c r="I25" s="92">
        <v>1.022</v>
      </c>
      <c r="J25" s="92">
        <v>1.0189999999999999</v>
      </c>
      <c r="K25" s="92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2">
        <v>7.0999999999999994E-2</v>
      </c>
      <c r="G26" s="92">
        <v>9.0999999999999998E-2</v>
      </c>
      <c r="H26" s="92">
        <v>9.2999999999999999E-2</v>
      </c>
      <c r="I26" s="92">
        <v>7.2999999999999995E-2</v>
      </c>
      <c r="J26" s="92">
        <v>7.1999999999999995E-2</v>
      </c>
      <c r="K26" s="92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2">
        <v>6.4370000000000003</v>
      </c>
      <c r="G27" s="92">
        <v>6.06</v>
      </c>
      <c r="H27" s="92">
        <v>5.6340000000000003</v>
      </c>
      <c r="I27" s="92">
        <v>4.41</v>
      </c>
      <c r="J27" s="92">
        <v>4.258</v>
      </c>
      <c r="K27" s="92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2">
        <v>1.27</v>
      </c>
      <c r="G28" s="92">
        <v>1.2989999999999999</v>
      </c>
      <c r="H28" s="92">
        <v>1.4259999999999999</v>
      </c>
      <c r="I28" s="92">
        <v>1.32</v>
      </c>
      <c r="J28" s="92">
        <v>1.3660000000000001</v>
      </c>
      <c r="K28" s="92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2">
        <v>6.6000000000000003E-2</v>
      </c>
      <c r="G29" s="92">
        <v>7.6999999999999999E-2</v>
      </c>
      <c r="H29" s="92">
        <v>8.3000000000000004E-2</v>
      </c>
      <c r="I29" s="92">
        <v>8.5999999999999993E-2</v>
      </c>
      <c r="J29" s="92">
        <v>0.09</v>
      </c>
      <c r="K29" s="92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2">
        <v>24.661999999999999</v>
      </c>
      <c r="G30" s="92">
        <v>25.126000000000001</v>
      </c>
      <c r="H30" s="92">
        <v>25.145</v>
      </c>
      <c r="I30" s="92">
        <v>26.530999999999999</v>
      </c>
      <c r="J30" s="92">
        <v>27.172000000000001</v>
      </c>
      <c r="K30" s="92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2">
        <v>0.97599999999999998</v>
      </c>
      <c r="G37" s="92">
        <v>1.276</v>
      </c>
      <c r="H37" s="92">
        <v>1.304</v>
      </c>
      <c r="I37" s="92">
        <v>1.022</v>
      </c>
      <c r="J37" s="92">
        <v>1.0189999999999999</v>
      </c>
      <c r="K37" s="92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2">
        <v>7.0999999999999994E-2</v>
      </c>
      <c r="G38" s="92">
        <v>9.0999999999999998E-2</v>
      </c>
      <c r="H38" s="92">
        <v>9.2999999999999999E-2</v>
      </c>
      <c r="I38" s="92">
        <v>7.2999999999999995E-2</v>
      </c>
      <c r="J38" s="92">
        <v>7.1999999999999995E-2</v>
      </c>
      <c r="K38" s="92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2">
        <v>6.4370000000000003</v>
      </c>
      <c r="G39" s="92">
        <v>6.06</v>
      </c>
      <c r="H39" s="92">
        <v>5.6340000000000003</v>
      </c>
      <c r="I39" s="92">
        <v>4.41</v>
      </c>
      <c r="J39" s="92">
        <v>4.258</v>
      </c>
      <c r="K39" s="92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2">
        <v>1.27</v>
      </c>
      <c r="G40" s="92">
        <v>1.2989999999999999</v>
      </c>
      <c r="H40" s="92">
        <v>1.4259999999999999</v>
      </c>
      <c r="I40" s="92">
        <v>1.32</v>
      </c>
      <c r="J40" s="92">
        <v>1.3660000000000001</v>
      </c>
      <c r="K40" s="92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2">
        <v>6.6000000000000003E-2</v>
      </c>
      <c r="G41" s="92">
        <v>7.6999999999999999E-2</v>
      </c>
      <c r="H41" s="92">
        <v>8.3000000000000004E-2</v>
      </c>
      <c r="I41" s="92">
        <v>8.5999999999999993E-2</v>
      </c>
      <c r="J41" s="92">
        <v>0.09</v>
      </c>
      <c r="K41" s="92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2">
        <v>24.661999999999999</v>
      </c>
      <c r="G42" s="92">
        <v>25.126000000000001</v>
      </c>
      <c r="H42" s="92">
        <v>25.145</v>
      </c>
      <c r="I42" s="92">
        <v>26.530999999999999</v>
      </c>
      <c r="J42" s="92">
        <v>27.172000000000001</v>
      </c>
      <c r="K42" s="92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3">
        <v>32.291160558899897</v>
      </c>
      <c r="G43" s="93">
        <v>32.497464198656303</v>
      </c>
      <c r="H43" s="93">
        <v>32.639097502346097</v>
      </c>
      <c r="I43" s="93">
        <v>32.483761854673702</v>
      </c>
      <c r="J43" s="93">
        <v>32.765310325746697</v>
      </c>
      <c r="K43" s="93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3">
        <v>32.291160558899897</v>
      </c>
      <c r="G44" s="93">
        <v>32.497464198656303</v>
      </c>
      <c r="H44" s="93">
        <v>32.639097502346097</v>
      </c>
      <c r="I44" s="93">
        <v>32.483761854673702</v>
      </c>
      <c r="J44" s="93">
        <v>32.765310325746697</v>
      </c>
      <c r="K44" s="93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3">
        <v>41.978508726569899</v>
      </c>
      <c r="G45" s="93">
        <v>42.246703458253201</v>
      </c>
      <c r="H45" s="93">
        <v>42.430826753049999</v>
      </c>
      <c r="I45" s="93">
        <v>42.228890411075803</v>
      </c>
      <c r="J45" s="93">
        <v>42.594903423470697</v>
      </c>
      <c r="K45" s="93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3">
        <v>35.417794002585502</v>
      </c>
      <c r="G46" s="93">
        <v>35.629511169891501</v>
      </c>
      <c r="H46" s="93">
        <v>35.810052388759097</v>
      </c>
      <c r="I46" s="93">
        <v>35.663000760993498</v>
      </c>
      <c r="J46" s="93">
        <v>35.822461669875402</v>
      </c>
      <c r="K46" s="93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3">
        <v>32.291160558899897</v>
      </c>
      <c r="G47" s="93">
        <v>32.497464198656303</v>
      </c>
      <c r="H47" s="93">
        <v>32.639097502346097</v>
      </c>
      <c r="I47" s="93">
        <v>32.483761854673702</v>
      </c>
      <c r="J47" s="93">
        <v>32.765310325746697</v>
      </c>
      <c r="K47" s="93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3">
        <v>45.296825018673204</v>
      </c>
      <c r="G48" s="93">
        <v>45.575432742745903</v>
      </c>
      <c r="H48" s="93">
        <v>45.770662299368198</v>
      </c>
      <c r="I48" s="93">
        <v>45.585761808832103</v>
      </c>
      <c r="J48" s="93">
        <v>45.895942339553301</v>
      </c>
      <c r="K48" s="93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4"/>
      <c r="G49" s="94"/>
      <c r="H49" s="94"/>
      <c r="I49" s="94"/>
      <c r="J49" s="94"/>
      <c r="K49" s="94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4"/>
      <c r="G50" s="94"/>
      <c r="H50" s="94"/>
      <c r="I50" s="94"/>
      <c r="J50" s="94"/>
      <c r="K50" s="94">
        <v>3.6999999999999998E-2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2"/>
      <c r="G51" s="92"/>
      <c r="H51" s="92"/>
      <c r="I51" s="92"/>
      <c r="J51" s="92">
        <v>-3.5310000000000001</v>
      </c>
      <c r="K51" s="92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2"/>
      <c r="G52" s="92"/>
      <c r="H52" s="92"/>
      <c r="I52" s="92"/>
      <c r="J52" s="92">
        <v>-3.3639999999999999</v>
      </c>
      <c r="K52" s="9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30221</v>
      </c>
      <c r="M12" s="72">
        <f xml:space="preserve"> F_Inputs!G7</f>
        <v>29224</v>
      </c>
      <c r="N12" s="72">
        <f xml:space="preserve"> F_Inputs!H7</f>
        <v>28206</v>
      </c>
      <c r="O12" s="72">
        <f xml:space="preserve"> F_Inputs!I7</f>
        <v>27180</v>
      </c>
      <c r="P12" s="72">
        <f xml:space="preserve"> F_Inputs!J7</f>
        <v>26161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2439</v>
      </c>
      <c r="M13" s="72">
        <f xml:space="preserve"> F_Inputs!G8</f>
        <v>2395</v>
      </c>
      <c r="N13" s="72">
        <f xml:space="preserve"> F_Inputs!H8</f>
        <v>2356</v>
      </c>
      <c r="O13" s="72">
        <f xml:space="preserve"> F_Inputs!I8</f>
        <v>2322</v>
      </c>
      <c r="P13" s="72">
        <f xml:space="preserve"> F_Inputs!J8</f>
        <v>2292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120356</v>
      </c>
      <c r="M14" s="72">
        <f xml:space="preserve"> F_Inputs!G9</f>
        <v>112687</v>
      </c>
      <c r="N14" s="72">
        <f xml:space="preserve"> F_Inputs!H9</f>
        <v>105905</v>
      </c>
      <c r="O14" s="72">
        <f xml:space="preserve"> F_Inputs!I9</f>
        <v>99907</v>
      </c>
      <c r="P14" s="72">
        <f xml:space="preserve"> F_Inputs!J9</f>
        <v>94605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30388</v>
      </c>
      <c r="M15" s="72">
        <f xml:space="preserve"> F_Inputs!G10</f>
        <v>31842</v>
      </c>
      <c r="N15" s="72">
        <f xml:space="preserve"> F_Inputs!H10</f>
        <v>33317</v>
      </c>
      <c r="O15" s="72">
        <f xml:space="preserve"> F_Inputs!I10</f>
        <v>34788</v>
      </c>
      <c r="P15" s="72">
        <f xml:space="preserve"> F_Inputs!J10</f>
        <v>36260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2236</v>
      </c>
      <c r="M16" s="72">
        <f xml:space="preserve"> F_Inputs!G11</f>
        <v>2299</v>
      </c>
      <c r="N16" s="72">
        <f xml:space="preserve"> F_Inputs!H11</f>
        <v>2357</v>
      </c>
      <c r="O16" s="72">
        <f xml:space="preserve"> F_Inputs!I11</f>
        <v>2410</v>
      </c>
      <c r="P16" s="72">
        <f xml:space="preserve"> F_Inputs!J11</f>
        <v>2459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541634</v>
      </c>
      <c r="M17" s="72">
        <f xml:space="preserve"> F_Inputs!G12</f>
        <v>555292</v>
      </c>
      <c r="N17" s="72">
        <f xml:space="preserve"> F_Inputs!H12</f>
        <v>568021</v>
      </c>
      <c r="O17" s="72">
        <f xml:space="preserve"> F_Inputs!I12</f>
        <v>579802</v>
      </c>
      <c r="P17" s="72">
        <f xml:space="preserve"> F_Inputs!J12</f>
        <v>590957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33157</v>
      </c>
      <c r="M20" s="72">
        <f xml:space="preserve"> F_Inputs!G13</f>
        <v>32439</v>
      </c>
      <c r="N20" s="72">
        <f xml:space="preserve"> F_Inputs!H13</f>
        <v>30988</v>
      </c>
      <c r="O20" s="72">
        <f xml:space="preserve"> F_Inputs!I13</f>
        <v>31480</v>
      </c>
      <c r="P20" s="72">
        <f xml:space="preserve"> F_Inputs!J13</f>
        <v>31105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2525</v>
      </c>
      <c r="M21" s="72">
        <f xml:space="preserve"> F_Inputs!G14</f>
        <v>2384</v>
      </c>
      <c r="N21" s="72">
        <f xml:space="preserve"> F_Inputs!H14</f>
        <v>2254</v>
      </c>
      <c r="O21" s="72">
        <f xml:space="preserve"> F_Inputs!I14</f>
        <v>2242</v>
      </c>
      <c r="P21" s="72">
        <f xml:space="preserve"> F_Inputs!J14</f>
        <v>2187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122967</v>
      </c>
      <c r="M22" s="72">
        <f xml:space="preserve"> F_Inputs!G15</f>
        <v>115845</v>
      </c>
      <c r="N22" s="72">
        <f xml:space="preserve"> F_Inputs!H15</f>
        <v>110664</v>
      </c>
      <c r="O22" s="72">
        <f xml:space="preserve"> F_Inputs!I15</f>
        <v>104433</v>
      </c>
      <c r="P22" s="72">
        <f xml:space="preserve"> F_Inputs!J15</f>
        <v>99977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33908</v>
      </c>
      <c r="M23" s="72">
        <f xml:space="preserve"> F_Inputs!G16</f>
        <v>34738</v>
      </c>
      <c r="N23" s="72">
        <f xml:space="preserve"> F_Inputs!H16</f>
        <v>36189</v>
      </c>
      <c r="O23" s="72">
        <f xml:space="preserve"> F_Inputs!I16</f>
        <v>37029</v>
      </c>
      <c r="P23" s="72">
        <f xml:space="preserve"> F_Inputs!J16</f>
        <v>38147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2374</v>
      </c>
      <c r="M24" s="72">
        <f xml:space="preserve"> F_Inputs!G17</f>
        <v>2184</v>
      </c>
      <c r="N24" s="72">
        <f xml:space="preserve"> F_Inputs!H17</f>
        <v>2313</v>
      </c>
      <c r="O24" s="72">
        <f xml:space="preserve"> F_Inputs!I17</f>
        <v>2660</v>
      </c>
      <c r="P24" s="72">
        <f xml:space="preserve"> F_Inputs!J17</f>
        <v>2742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537931</v>
      </c>
      <c r="M25" s="72">
        <f xml:space="preserve"> F_Inputs!G18</f>
        <v>554425</v>
      </c>
      <c r="N25" s="72">
        <f xml:space="preserve"> F_Inputs!H18</f>
        <v>567304</v>
      </c>
      <c r="O25" s="72">
        <f xml:space="preserve"> F_Inputs!I18</f>
        <v>581953</v>
      </c>
      <c r="P25" s="72">
        <f xml:space="preserve"> F_Inputs!J18</f>
        <v>591985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33235</v>
      </c>
      <c r="M28" s="74">
        <f xml:space="preserve"> F_Inputs!G19</f>
        <v>32440</v>
      </c>
      <c r="N28" s="74">
        <f xml:space="preserve"> F_Inputs!H19</f>
        <v>31903</v>
      </c>
      <c r="O28" s="74">
        <f xml:space="preserve"> F_Inputs!I19</f>
        <v>31480</v>
      </c>
      <c r="P28" s="74">
        <f xml:space="preserve"> F_Inputs!J19</f>
        <v>31105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2475</v>
      </c>
      <c r="M29" s="74">
        <f xml:space="preserve"> F_Inputs!G20</f>
        <v>2384</v>
      </c>
      <c r="N29" s="74">
        <f xml:space="preserve"> F_Inputs!H20</f>
        <v>2304</v>
      </c>
      <c r="O29" s="74">
        <f xml:space="preserve"> F_Inputs!I20</f>
        <v>2242</v>
      </c>
      <c r="P29" s="74">
        <f xml:space="preserve"> F_Inputs!J20</f>
        <v>2187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123406</v>
      </c>
      <c r="M30" s="74">
        <f xml:space="preserve"> F_Inputs!G21</f>
        <v>115912</v>
      </c>
      <c r="N30" s="74">
        <f xml:space="preserve"> F_Inputs!H21</f>
        <v>109475</v>
      </c>
      <c r="O30" s="74">
        <f xml:space="preserve"> F_Inputs!I21</f>
        <v>104433</v>
      </c>
      <c r="P30" s="74">
        <f xml:space="preserve"> F_Inputs!J21</f>
        <v>99977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35175</v>
      </c>
      <c r="M31" s="74">
        <f xml:space="preserve"> F_Inputs!G22</f>
        <v>34738</v>
      </c>
      <c r="N31" s="74">
        <f xml:space="preserve"> F_Inputs!H22</f>
        <v>35843</v>
      </c>
      <c r="O31" s="74">
        <f xml:space="preserve"> F_Inputs!I22</f>
        <v>37029</v>
      </c>
      <c r="P31" s="74">
        <f xml:space="preserve"> F_Inputs!J22</f>
        <v>38147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2345</v>
      </c>
      <c r="M32" s="74">
        <f xml:space="preserve"> F_Inputs!G23</f>
        <v>2464</v>
      </c>
      <c r="N32" s="74">
        <f xml:space="preserve"> F_Inputs!H23</f>
        <v>2570</v>
      </c>
      <c r="O32" s="74">
        <f xml:space="preserve"> F_Inputs!I23</f>
        <v>2660</v>
      </c>
      <c r="P32" s="74">
        <f xml:space="preserve"> F_Inputs!J23</f>
        <v>2742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538993</v>
      </c>
      <c r="M33" s="74">
        <f xml:space="preserve"> F_Inputs!G24</f>
        <v>554425</v>
      </c>
      <c r="N33" s="74">
        <f xml:space="preserve"> F_Inputs!H24</f>
        <v>571272</v>
      </c>
      <c r="O33" s="74">
        <f xml:space="preserve"> F_Inputs!I24</f>
        <v>581953</v>
      </c>
      <c r="P33" s="74">
        <f xml:space="preserve"> F_Inputs!J24</f>
        <v>591958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0.97599999999999998</v>
      </c>
      <c r="M36" s="74">
        <f xml:space="preserve"> F_Inputs!G25</f>
        <v>1.276</v>
      </c>
      <c r="N36" s="74">
        <f xml:space="preserve"> F_Inputs!H25</f>
        <v>1.304</v>
      </c>
      <c r="O36" s="74">
        <f xml:space="preserve"> F_Inputs!I25</f>
        <v>1.022</v>
      </c>
      <c r="P36" s="74">
        <f xml:space="preserve"> F_Inputs!J25</f>
        <v>1.0189999999999999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7.0999999999999994E-2</v>
      </c>
      <c r="M37" s="74">
        <f xml:space="preserve"> F_Inputs!G26</f>
        <v>9.0999999999999998E-2</v>
      </c>
      <c r="N37" s="74">
        <f xml:space="preserve"> F_Inputs!H26</f>
        <v>9.2999999999999999E-2</v>
      </c>
      <c r="O37" s="74">
        <f xml:space="preserve"> F_Inputs!I26</f>
        <v>7.2999999999999995E-2</v>
      </c>
      <c r="P37" s="74">
        <f xml:space="preserve"> F_Inputs!J26</f>
        <v>7.1999999999999995E-2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6.4370000000000003</v>
      </c>
      <c r="M38" s="74">
        <f xml:space="preserve"> F_Inputs!G27</f>
        <v>6.06</v>
      </c>
      <c r="N38" s="74">
        <f xml:space="preserve"> F_Inputs!H27</f>
        <v>5.6340000000000003</v>
      </c>
      <c r="O38" s="74">
        <f xml:space="preserve"> F_Inputs!I27</f>
        <v>4.41</v>
      </c>
      <c r="P38" s="74">
        <f xml:space="preserve"> F_Inputs!J27</f>
        <v>4.258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1.27</v>
      </c>
      <c r="M39" s="74">
        <f xml:space="preserve"> F_Inputs!G28</f>
        <v>1.2989999999999999</v>
      </c>
      <c r="N39" s="74">
        <f xml:space="preserve"> F_Inputs!H28</f>
        <v>1.4259999999999999</v>
      </c>
      <c r="O39" s="74">
        <f xml:space="preserve"> F_Inputs!I28</f>
        <v>1.32</v>
      </c>
      <c r="P39" s="74">
        <f xml:space="preserve"> F_Inputs!J28</f>
        <v>1.3660000000000001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6.6000000000000003E-2</v>
      </c>
      <c r="M40" s="74">
        <f xml:space="preserve"> F_Inputs!G29</f>
        <v>7.6999999999999999E-2</v>
      </c>
      <c r="N40" s="74">
        <f xml:space="preserve"> F_Inputs!H29</f>
        <v>8.3000000000000004E-2</v>
      </c>
      <c r="O40" s="74">
        <f xml:space="preserve"> F_Inputs!I29</f>
        <v>8.5999999999999993E-2</v>
      </c>
      <c r="P40" s="74">
        <f xml:space="preserve"> F_Inputs!J29</f>
        <v>0.09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24.661999999999999</v>
      </c>
      <c r="M41" s="74">
        <f xml:space="preserve"> F_Inputs!G30</f>
        <v>25.126000000000001</v>
      </c>
      <c r="N41" s="74">
        <f xml:space="preserve"> F_Inputs!H30</f>
        <v>25.145</v>
      </c>
      <c r="O41" s="74">
        <f xml:space="preserve"> F_Inputs!I30</f>
        <v>26.530999999999999</v>
      </c>
      <c r="P41" s="74">
        <f xml:space="preserve"> F_Inputs!J30</f>
        <v>27.172000000000001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0</v>
      </c>
      <c r="M44" s="74">
        <f xml:space="preserve"> F_Inputs!G31</f>
        <v>0</v>
      </c>
      <c r="N44" s="74">
        <f xml:space="preserve"> F_Inputs!H31</f>
        <v>0</v>
      </c>
      <c r="O44" s="74">
        <f xml:space="preserve"> F_Inputs!I31</f>
        <v>0</v>
      </c>
      <c r="P44" s="74">
        <f xml:space="preserve"> F_Inputs!J31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0</v>
      </c>
      <c r="M45" s="74">
        <f xml:space="preserve"> F_Inputs!G32</f>
        <v>0</v>
      </c>
      <c r="N45" s="74">
        <f xml:space="preserve"> F_Inputs!H32</f>
        <v>0</v>
      </c>
      <c r="O45" s="74">
        <f xml:space="preserve"> F_Inputs!I32</f>
        <v>0</v>
      </c>
      <c r="P45" s="74">
        <f xml:space="preserve"> F_Inputs!J32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0</v>
      </c>
      <c r="M46" s="74">
        <f xml:space="preserve"> F_Inputs!G33</f>
        <v>0</v>
      </c>
      <c r="N46" s="74">
        <f xml:space="preserve"> F_Inputs!H33</f>
        <v>0</v>
      </c>
      <c r="O46" s="74">
        <f xml:space="preserve"> F_Inputs!I33</f>
        <v>0</v>
      </c>
      <c r="P46" s="74">
        <f xml:space="preserve"> F_Inputs!J33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0</v>
      </c>
      <c r="M47" s="74">
        <f xml:space="preserve"> F_Inputs!G34</f>
        <v>0</v>
      </c>
      <c r="N47" s="74">
        <f xml:space="preserve"> F_Inputs!H34</f>
        <v>0</v>
      </c>
      <c r="O47" s="74">
        <f xml:space="preserve"> F_Inputs!I34</f>
        <v>0</v>
      </c>
      <c r="P47" s="74">
        <f xml:space="preserve"> F_Inputs!J34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0</v>
      </c>
      <c r="M48" s="74">
        <f xml:space="preserve"> F_Inputs!G35</f>
        <v>0</v>
      </c>
      <c r="N48" s="74">
        <f xml:space="preserve"> F_Inputs!H35</f>
        <v>0</v>
      </c>
      <c r="O48" s="74">
        <f xml:space="preserve"> F_Inputs!I35</f>
        <v>0</v>
      </c>
      <c r="P48" s="74">
        <f xml:space="preserve"> F_Inputs!J35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</v>
      </c>
      <c r="M49" s="74">
        <f xml:space="preserve"> F_Inputs!G36</f>
        <v>0</v>
      </c>
      <c r="N49" s="74">
        <f xml:space="preserve"> F_Inputs!H36</f>
        <v>0</v>
      </c>
      <c r="O49" s="74">
        <f xml:space="preserve"> F_Inputs!I36</f>
        <v>0</v>
      </c>
      <c r="P49" s="74">
        <f xml:space="preserve"> F_Inputs!J36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0.97599999999999998</v>
      </c>
      <c r="M52" s="85">
        <f t="shared" ref="M52:P52" si="8">M36+M44</f>
        <v>1.276</v>
      </c>
      <c r="N52" s="85">
        <f t="shared" si="8"/>
        <v>1.304</v>
      </c>
      <c r="O52" s="85">
        <f t="shared" si="8"/>
        <v>1.022</v>
      </c>
      <c r="P52" s="85">
        <f t="shared" si="8"/>
        <v>1.0189999999999999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7.0999999999999994E-2</v>
      </c>
      <c r="M53" s="85">
        <f t="shared" si="9"/>
        <v>9.0999999999999998E-2</v>
      </c>
      <c r="N53" s="85">
        <f t="shared" si="9"/>
        <v>9.2999999999999999E-2</v>
      </c>
      <c r="O53" s="85">
        <f t="shared" si="9"/>
        <v>7.2999999999999995E-2</v>
      </c>
      <c r="P53" s="85">
        <f t="shared" si="9"/>
        <v>7.1999999999999995E-2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6.4370000000000003</v>
      </c>
      <c r="M54" s="85">
        <f t="shared" si="9"/>
        <v>6.06</v>
      </c>
      <c r="N54" s="85">
        <f t="shared" si="9"/>
        <v>5.6340000000000003</v>
      </c>
      <c r="O54" s="85">
        <f t="shared" si="9"/>
        <v>4.41</v>
      </c>
      <c r="P54" s="85">
        <f t="shared" si="9"/>
        <v>4.258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1.27</v>
      </c>
      <c r="M55" s="85">
        <f t="shared" si="9"/>
        <v>1.2989999999999999</v>
      </c>
      <c r="N55" s="85">
        <f t="shared" si="9"/>
        <v>1.4259999999999999</v>
      </c>
      <c r="O55" s="85">
        <f t="shared" si="9"/>
        <v>1.32</v>
      </c>
      <c r="P55" s="85">
        <f t="shared" si="9"/>
        <v>1.3660000000000001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6.6000000000000003E-2</v>
      </c>
      <c r="M56" s="85">
        <f t="shared" si="9"/>
        <v>7.6999999999999999E-2</v>
      </c>
      <c r="N56" s="85">
        <f t="shared" si="9"/>
        <v>8.3000000000000004E-2</v>
      </c>
      <c r="O56" s="85">
        <f t="shared" si="9"/>
        <v>8.5999999999999993E-2</v>
      </c>
      <c r="P56" s="85">
        <f t="shared" si="9"/>
        <v>0.09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24.661999999999999</v>
      </c>
      <c r="M57" s="85">
        <f t="shared" si="9"/>
        <v>25.126000000000001</v>
      </c>
      <c r="N57" s="85">
        <f t="shared" si="9"/>
        <v>25.145</v>
      </c>
      <c r="O57" s="85">
        <f t="shared" si="9"/>
        <v>26.530999999999999</v>
      </c>
      <c r="P57" s="85">
        <f t="shared" si="9"/>
        <v>27.172000000000001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32.291160558899897</v>
      </c>
      <c r="M63" s="73">
        <f xml:space="preserve"> F_Inputs!G43</f>
        <v>32.497464198656303</v>
      </c>
      <c r="N63" s="73">
        <f xml:space="preserve"> F_Inputs!H43</f>
        <v>32.639097502346097</v>
      </c>
      <c r="O63" s="73">
        <f xml:space="preserve"> F_Inputs!I43</f>
        <v>32.483761854673702</v>
      </c>
      <c r="P63" s="73">
        <f xml:space="preserve"> F_Inputs!J43</f>
        <v>32.765310325746697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32.291160558899897</v>
      </c>
      <c r="M64" s="73">
        <f xml:space="preserve"> F_Inputs!G44</f>
        <v>32.497464198656303</v>
      </c>
      <c r="N64" s="73">
        <f xml:space="preserve"> F_Inputs!H44</f>
        <v>32.639097502346097</v>
      </c>
      <c r="O64" s="73">
        <f xml:space="preserve"> F_Inputs!I44</f>
        <v>32.483761854673702</v>
      </c>
      <c r="P64" s="73">
        <f xml:space="preserve"> F_Inputs!J44</f>
        <v>32.765310325746697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41.978508726569899</v>
      </c>
      <c r="M65" s="73">
        <f xml:space="preserve"> F_Inputs!G45</f>
        <v>42.246703458253201</v>
      </c>
      <c r="N65" s="73">
        <f xml:space="preserve"> F_Inputs!H45</f>
        <v>42.430826753049999</v>
      </c>
      <c r="O65" s="73">
        <f xml:space="preserve"> F_Inputs!I45</f>
        <v>42.228890411075803</v>
      </c>
      <c r="P65" s="73">
        <f xml:space="preserve"> F_Inputs!J45</f>
        <v>42.594903423470697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35.417794002585502</v>
      </c>
      <c r="M66" s="73">
        <f xml:space="preserve"> F_Inputs!G46</f>
        <v>35.629511169891501</v>
      </c>
      <c r="N66" s="73">
        <f xml:space="preserve"> F_Inputs!H46</f>
        <v>35.810052388759097</v>
      </c>
      <c r="O66" s="73">
        <f xml:space="preserve"> F_Inputs!I46</f>
        <v>35.663000760993498</v>
      </c>
      <c r="P66" s="73">
        <f xml:space="preserve"> F_Inputs!J46</f>
        <v>35.822461669875402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32.291160558899897</v>
      </c>
      <c r="M67" s="73">
        <f xml:space="preserve"> F_Inputs!G47</f>
        <v>32.497464198656303</v>
      </c>
      <c r="N67" s="73">
        <f xml:space="preserve"> F_Inputs!H47</f>
        <v>32.639097502346097</v>
      </c>
      <c r="O67" s="73">
        <f xml:space="preserve"> F_Inputs!I47</f>
        <v>32.483761854673702</v>
      </c>
      <c r="P67" s="73">
        <f xml:space="preserve"> F_Inputs!J47</f>
        <v>32.765310325746697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45.296825018673204</v>
      </c>
      <c r="M68" s="73">
        <f xml:space="preserve"> F_Inputs!G48</f>
        <v>45.575432742745903</v>
      </c>
      <c r="N68" s="73">
        <f xml:space="preserve"> F_Inputs!H48</f>
        <v>45.770662299368198</v>
      </c>
      <c r="O68" s="73">
        <f xml:space="preserve"> F_Inputs!I48</f>
        <v>45.585761808832103</v>
      </c>
      <c r="P68" s="73">
        <f xml:space="preserve"> F_Inputs!J48</f>
        <v>45.895942339553301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3.6999999999999998E-2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3014</v>
      </c>
      <c r="M11" s="43">
        <f t="shared" si="3"/>
        <v>3216</v>
      </c>
      <c r="N11" s="43">
        <f t="shared" si="3"/>
        <v>3697</v>
      </c>
      <c r="O11" s="43">
        <f t="shared" si="3"/>
        <v>4300</v>
      </c>
      <c r="P11" s="43">
        <f t="shared" si="3"/>
        <v>4944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36</v>
      </c>
      <c r="M12" s="43">
        <f t="shared" si="3"/>
        <v>-11</v>
      </c>
      <c r="N12" s="43">
        <f t="shared" si="3"/>
        <v>-52</v>
      </c>
      <c r="O12" s="43">
        <f t="shared" si="3"/>
        <v>-80</v>
      </c>
      <c r="P12" s="43">
        <f t="shared" si="3"/>
        <v>-105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3050</v>
      </c>
      <c r="M13" s="43">
        <f t="shared" si="3"/>
        <v>3225</v>
      </c>
      <c r="N13" s="43">
        <f t="shared" si="3"/>
        <v>3570</v>
      </c>
      <c r="O13" s="43">
        <f t="shared" si="3"/>
        <v>4526</v>
      </c>
      <c r="P13" s="43">
        <f t="shared" si="3"/>
        <v>5372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4787</v>
      </c>
      <c r="M14" s="43">
        <f t="shared" si="3"/>
        <v>2896</v>
      </c>
      <c r="N14" s="43">
        <f t="shared" si="3"/>
        <v>2526</v>
      </c>
      <c r="O14" s="43">
        <f t="shared" si="3"/>
        <v>2241</v>
      </c>
      <c r="P14" s="43">
        <f t="shared" si="3"/>
        <v>1887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109</v>
      </c>
      <c r="M15" s="43">
        <f t="shared" si="3"/>
        <v>165</v>
      </c>
      <c r="N15" s="43">
        <f t="shared" si="3"/>
        <v>213</v>
      </c>
      <c r="O15" s="43">
        <f t="shared" si="3"/>
        <v>250</v>
      </c>
      <c r="P15" s="43">
        <f t="shared" si="3"/>
        <v>283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-2641</v>
      </c>
      <c r="M16" s="43">
        <f t="shared" si="3"/>
        <v>-867</v>
      </c>
      <c r="N16" s="43">
        <f t="shared" si="3"/>
        <v>3251</v>
      </c>
      <c r="O16" s="43">
        <f t="shared" si="3"/>
        <v>2151</v>
      </c>
      <c r="P16" s="43">
        <f t="shared" si="3"/>
        <v>1001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8355</v>
      </c>
      <c r="M17" s="46">
        <f t="shared" ref="M17:P17" si="4">SUM(M11:M16)</f>
        <v>8624</v>
      </c>
      <c r="N17" s="46">
        <f t="shared" si="4"/>
        <v>13205</v>
      </c>
      <c r="O17" s="46">
        <f t="shared" si="4"/>
        <v>13388</v>
      </c>
      <c r="P17" s="46">
        <f t="shared" si="4"/>
        <v>13382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2936</v>
      </c>
      <c r="M20" s="43">
        <f t="shared" si="6"/>
        <v>3215</v>
      </c>
      <c r="N20" s="43">
        <f t="shared" si="6"/>
        <v>2782</v>
      </c>
      <c r="O20" s="43">
        <f t="shared" si="6"/>
        <v>4300</v>
      </c>
      <c r="P20" s="43">
        <f t="shared" si="6"/>
        <v>4944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86</v>
      </c>
      <c r="M21" s="43">
        <f t="shared" si="6"/>
        <v>-11</v>
      </c>
      <c r="N21" s="43">
        <f t="shared" si="6"/>
        <v>-102</v>
      </c>
      <c r="O21" s="43">
        <f t="shared" si="6"/>
        <v>-80</v>
      </c>
      <c r="P21" s="43">
        <f t="shared" si="6"/>
        <v>-105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2611</v>
      </c>
      <c r="M22" s="43">
        <f t="shared" si="6"/>
        <v>3158</v>
      </c>
      <c r="N22" s="43">
        <f t="shared" si="6"/>
        <v>4759</v>
      </c>
      <c r="O22" s="43">
        <f t="shared" si="6"/>
        <v>4526</v>
      </c>
      <c r="P22" s="43">
        <f t="shared" si="6"/>
        <v>5372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3520</v>
      </c>
      <c r="M23" s="43">
        <f t="shared" si="6"/>
        <v>2896</v>
      </c>
      <c r="N23" s="43">
        <f t="shared" si="6"/>
        <v>2872</v>
      </c>
      <c r="O23" s="43">
        <f t="shared" si="6"/>
        <v>2241</v>
      </c>
      <c r="P23" s="43">
        <f t="shared" si="6"/>
        <v>1887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138</v>
      </c>
      <c r="M24" s="43">
        <f t="shared" si="6"/>
        <v>-115</v>
      </c>
      <c r="N24" s="43">
        <f t="shared" si="6"/>
        <v>-44</v>
      </c>
      <c r="O24" s="43">
        <f t="shared" si="6"/>
        <v>250</v>
      </c>
      <c r="P24" s="43">
        <f t="shared" si="6"/>
        <v>283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-3703</v>
      </c>
      <c r="M25" s="43">
        <f t="shared" si="6"/>
        <v>-867</v>
      </c>
      <c r="N25" s="43">
        <f t="shared" si="6"/>
        <v>-717</v>
      </c>
      <c r="O25" s="43">
        <f t="shared" si="6"/>
        <v>2151</v>
      </c>
      <c r="P25" s="43">
        <f t="shared" si="6"/>
        <v>1028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5588</v>
      </c>
      <c r="M26" s="46">
        <f t="shared" ref="M26:P26" si="7">SUM(M20:M25)</f>
        <v>8276</v>
      </c>
      <c r="N26" s="46">
        <f t="shared" si="7"/>
        <v>9550</v>
      </c>
      <c r="O26" s="46">
        <f t="shared" si="7"/>
        <v>13388</v>
      </c>
      <c r="P26" s="46">
        <f t="shared" si="7"/>
        <v>13409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6">
        <f t="shared" ref="L29:P34" si="9">(L11-L20)*INDEX(Modification.Factor,$A29,L$6)/1000000</f>
        <v>2.5187105235941918E-3</v>
      </c>
      <c r="M29" s="96">
        <f t="shared" si="9"/>
        <v>3.2497464198656304E-5</v>
      </c>
      <c r="N29" s="96">
        <f t="shared" si="9"/>
        <v>2.9864774214646676E-2</v>
      </c>
      <c r="O29" s="96">
        <f t="shared" si="9"/>
        <v>0</v>
      </c>
      <c r="P29" s="96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6">
        <f t="shared" si="9"/>
        <v>-1.6145580279449947E-3</v>
      </c>
      <c r="M30" s="96">
        <f t="shared" si="9"/>
        <v>0</v>
      </c>
      <c r="N30" s="96">
        <f t="shared" si="9"/>
        <v>1.6319548751173049E-3</v>
      </c>
      <c r="O30" s="96">
        <f t="shared" si="9"/>
        <v>0</v>
      </c>
      <c r="P30" s="96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6">
        <f t="shared" si="9"/>
        <v>1.8428565330964184E-2</v>
      </c>
      <c r="M31" s="96">
        <f t="shared" si="9"/>
        <v>2.8305291317029645E-3</v>
      </c>
      <c r="N31" s="96">
        <f t="shared" si="9"/>
        <v>-5.0450253009376451E-2</v>
      </c>
      <c r="O31" s="96">
        <f t="shared" si="9"/>
        <v>0</v>
      </c>
      <c r="P31" s="96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6">
        <f t="shared" si="9"/>
        <v>4.487434500127583E-2</v>
      </c>
      <c r="M32" s="96">
        <f t="shared" si="9"/>
        <v>0</v>
      </c>
      <c r="N32" s="96">
        <f t="shared" si="9"/>
        <v>-1.2390278126510649E-2</v>
      </c>
      <c r="O32" s="96">
        <f t="shared" si="9"/>
        <v>0</v>
      </c>
      <c r="P32" s="96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6">
        <f t="shared" si="9"/>
        <v>-9.3644365620809699E-4</v>
      </c>
      <c r="M33" s="96">
        <f t="shared" si="9"/>
        <v>9.0992899756237641E-3</v>
      </c>
      <c r="N33" s="96">
        <f t="shared" si="9"/>
        <v>8.388248058102947E-3</v>
      </c>
      <c r="O33" s="96">
        <f t="shared" si="9"/>
        <v>0</v>
      </c>
      <c r="P33" s="96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6">
        <f t="shared" si="9"/>
        <v>4.8105228169830948E-2</v>
      </c>
      <c r="M34" s="96">
        <f t="shared" si="9"/>
        <v>0</v>
      </c>
      <c r="N34" s="96">
        <f t="shared" si="9"/>
        <v>0.18161798800389301</v>
      </c>
      <c r="O34" s="96">
        <f t="shared" si="9"/>
        <v>0</v>
      </c>
      <c r="P34" s="96">
        <f t="shared" si="9"/>
        <v>-1.239190443167939E-3</v>
      </c>
    </row>
    <row r="35" spans="1:24" s="18" customFormat="1">
      <c r="D35" s="54" t="s">
        <v>49</v>
      </c>
      <c r="E35" s="14" t="s">
        <v>22</v>
      </c>
      <c r="F35" s="19"/>
      <c r="L35" s="97">
        <f>SUM(L29:L34)</f>
        <v>0.11137584734151207</v>
      </c>
      <c r="M35" s="97">
        <f t="shared" ref="M35:P35" si="10">SUM(M29:M34)</f>
        <v>1.1962316571525385E-2</v>
      </c>
      <c r="N35" s="97">
        <f t="shared" si="10"/>
        <v>0.15866243401587282</v>
      </c>
      <c r="O35" s="97">
        <f t="shared" si="10"/>
        <v>0</v>
      </c>
      <c r="P35" s="97">
        <f t="shared" si="10"/>
        <v>-1.239190443167939E-3</v>
      </c>
      <c r="W35" s="41">
        <f>SUM(L35:P35)</f>
        <v>0.28076140748574235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0.28076140748574235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1.0706780106514437</v>
      </c>
      <c r="M40" s="43">
        <f t="shared" si="12"/>
        <v>1.0541852411402117</v>
      </c>
      <c r="N40" s="43">
        <f t="shared" si="12"/>
        <v>1.0114203534027009</v>
      </c>
      <c r="O40" s="43">
        <f t="shared" si="12"/>
        <v>1.0225888231851281</v>
      </c>
      <c r="P40" s="43">
        <f t="shared" si="12"/>
        <v>1.019164977682351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8.1535180411222249E-2</v>
      </c>
      <c r="M41" s="43">
        <f t="shared" si="12"/>
        <v>7.7473954649596624E-2</v>
      </c>
      <c r="N41" s="43">
        <f t="shared" si="12"/>
        <v>7.3568525770288107E-2</v>
      </c>
      <c r="O41" s="43">
        <f t="shared" si="12"/>
        <v>7.2828594078178446E-2</v>
      </c>
      <c r="P41" s="43">
        <f t="shared" si="12"/>
        <v>7.165773368240802E-2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5.1619712825801205</v>
      </c>
      <c r="M42" s="43">
        <f t="shared" si="12"/>
        <v>4.8940693621213418</v>
      </c>
      <c r="N42" s="43">
        <f t="shared" si="12"/>
        <v>4.6955650117995251</v>
      </c>
      <c r="O42" s="43">
        <f t="shared" si="12"/>
        <v>4.4100897122998797</v>
      </c>
      <c r="P42" s="43">
        <f t="shared" si="12"/>
        <v>4.25851065956833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1.2009465590396691</v>
      </c>
      <c r="M43" s="43">
        <f t="shared" si="12"/>
        <v>1.237697959019691</v>
      </c>
      <c r="N43" s="43">
        <f t="shared" si="12"/>
        <v>1.295929985896803</v>
      </c>
      <c r="O43" s="43">
        <f t="shared" si="12"/>
        <v>1.3205652551788283</v>
      </c>
      <c r="P43" s="43">
        <f t="shared" si="12"/>
        <v>1.3665194453207368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7.6659215166828346E-2</v>
      </c>
      <c r="M44" s="43">
        <f t="shared" si="12"/>
        <v>7.0974461809865358E-2</v>
      </c>
      <c r="N44" s="43">
        <f t="shared" si="12"/>
        <v>7.549423252292653E-2</v>
      </c>
      <c r="O44" s="43">
        <f t="shared" si="12"/>
        <v>8.6406806533432037E-2</v>
      </c>
      <c r="P44" s="43">
        <f t="shared" si="12"/>
        <v>8.9842480913197451E-2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24.366566379119895</v>
      </c>
      <c r="M45" s="43">
        <f t="shared" si="12"/>
        <v>25.268159298396895</v>
      </c>
      <c r="N45" s="43">
        <f t="shared" si="12"/>
        <v>25.965879805080775</v>
      </c>
      <c r="O45" s="43">
        <f t="shared" si="12"/>
        <v>26.52877084193527</v>
      </c>
      <c r="P45" s="43">
        <f t="shared" si="12"/>
        <v>27.169709425880463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31.958356626969177</v>
      </c>
      <c r="M46" s="46">
        <f t="shared" ref="M46:P46" si="13">SUM(M40:M45)</f>
        <v>32.602560277137599</v>
      </c>
      <c r="N46" s="46">
        <f t="shared" si="13"/>
        <v>33.117857914473021</v>
      </c>
      <c r="O46" s="46">
        <f t="shared" si="13"/>
        <v>33.441250033210714</v>
      </c>
      <c r="P46" s="46">
        <f t="shared" si="13"/>
        <v>33.97540472304749</v>
      </c>
      <c r="W46" s="41">
        <f>SUM(L46:P46)</f>
        <v>165.09542957483799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0.97599999999999998</v>
      </c>
      <c r="M49" s="43">
        <f t="shared" si="15"/>
        <v>1.276</v>
      </c>
      <c r="N49" s="43">
        <f t="shared" si="15"/>
        <v>1.304</v>
      </c>
      <c r="O49" s="43">
        <f t="shared" si="15"/>
        <v>1.022</v>
      </c>
      <c r="P49" s="43">
        <f t="shared" si="15"/>
        <v>1.0189999999999999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7.0999999999999994E-2</v>
      </c>
      <c r="M50" s="43">
        <f t="shared" si="15"/>
        <v>9.0999999999999998E-2</v>
      </c>
      <c r="N50" s="43">
        <f t="shared" si="15"/>
        <v>9.2999999999999999E-2</v>
      </c>
      <c r="O50" s="43">
        <f t="shared" si="15"/>
        <v>7.2999999999999995E-2</v>
      </c>
      <c r="P50" s="43">
        <f t="shared" si="15"/>
        <v>7.1999999999999995E-2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6.4370000000000003</v>
      </c>
      <c r="M51" s="43">
        <f t="shared" si="15"/>
        <v>6.06</v>
      </c>
      <c r="N51" s="43">
        <f t="shared" si="15"/>
        <v>5.6340000000000003</v>
      </c>
      <c r="O51" s="43">
        <f t="shared" si="15"/>
        <v>4.41</v>
      </c>
      <c r="P51" s="43">
        <f t="shared" si="15"/>
        <v>4.258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1.27</v>
      </c>
      <c r="M52" s="43">
        <f t="shared" si="15"/>
        <v>1.2989999999999999</v>
      </c>
      <c r="N52" s="43">
        <f t="shared" si="15"/>
        <v>1.4259999999999999</v>
      </c>
      <c r="O52" s="43">
        <f t="shared" si="15"/>
        <v>1.32</v>
      </c>
      <c r="P52" s="43">
        <f t="shared" si="15"/>
        <v>1.3660000000000001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6.6000000000000003E-2</v>
      </c>
      <c r="M53" s="43">
        <f t="shared" si="15"/>
        <v>7.6999999999999999E-2</v>
      </c>
      <c r="N53" s="43">
        <f t="shared" si="15"/>
        <v>8.3000000000000004E-2</v>
      </c>
      <c r="O53" s="43">
        <f t="shared" si="15"/>
        <v>8.5999999999999993E-2</v>
      </c>
      <c r="P53" s="43">
        <f t="shared" si="15"/>
        <v>0.09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24.661999999999999</v>
      </c>
      <c r="M54" s="43">
        <f t="shared" si="15"/>
        <v>25.126000000000001</v>
      </c>
      <c r="N54" s="43">
        <f t="shared" si="15"/>
        <v>25.145</v>
      </c>
      <c r="O54" s="43">
        <f t="shared" si="15"/>
        <v>26.530999999999999</v>
      </c>
      <c r="P54" s="43">
        <f t="shared" si="15"/>
        <v>27.172000000000001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33.481999999999999</v>
      </c>
      <c r="M55" s="46">
        <f t="shared" ref="M55:P55" si="16">SUM(M49:M54)</f>
        <v>33.929000000000002</v>
      </c>
      <c r="N55" s="46">
        <f t="shared" si="16"/>
        <v>33.685000000000002</v>
      </c>
      <c r="O55" s="46">
        <f t="shared" si="16"/>
        <v>33.442</v>
      </c>
      <c r="P55" s="46">
        <f t="shared" si="16"/>
        <v>33.977000000000004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9.4678010651443767E-2</v>
      </c>
      <c r="M58" s="43">
        <f t="shared" si="18"/>
        <v>-0.2218147588597883</v>
      </c>
      <c r="N58" s="43">
        <f t="shared" si="18"/>
        <v>-0.29257964659729918</v>
      </c>
      <c r="O58" s="43">
        <f t="shared" si="18"/>
        <v>5.8882318512809562E-4</v>
      </c>
      <c r="P58" s="43">
        <f t="shared" si="18"/>
        <v>1.6497768235113064E-4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1.0535180411222256E-2</v>
      </c>
      <c r="M59" s="43">
        <f t="shared" si="18"/>
        <v>-1.3526045350403373E-2</v>
      </c>
      <c r="N59" s="43">
        <f t="shared" si="18"/>
        <v>-1.9431474229711893E-2</v>
      </c>
      <c r="O59" s="43">
        <f t="shared" si="18"/>
        <v>-1.7140592182154912E-4</v>
      </c>
      <c r="P59" s="43">
        <f t="shared" si="18"/>
        <v>-3.4226631759197435E-4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-1.2750287174198798</v>
      </c>
      <c r="M60" s="43">
        <f t="shared" si="18"/>
        <v>-1.1659306378786578</v>
      </c>
      <c r="N60" s="43">
        <f t="shared" si="18"/>
        <v>-0.93843498820047522</v>
      </c>
      <c r="O60" s="43">
        <f t="shared" si="18"/>
        <v>8.9712299879529667E-5</v>
      </c>
      <c r="P60" s="43">
        <f t="shared" si="18"/>
        <v>5.1065956832996307E-4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-6.9053440960330947E-2</v>
      </c>
      <c r="M61" s="43">
        <f t="shared" si="18"/>
        <v>-6.1302040980308892E-2</v>
      </c>
      <c r="N61" s="43">
        <f t="shared" si="18"/>
        <v>-0.13007001410319696</v>
      </c>
      <c r="O61" s="43">
        <f t="shared" si="18"/>
        <v>5.6525517882821674E-4</v>
      </c>
      <c r="P61" s="43">
        <f t="shared" si="18"/>
        <v>5.1944532073666672E-4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1.0659215166828342E-2</v>
      </c>
      <c r="M62" s="43">
        <f t="shared" si="18"/>
        <v>-6.0255381901346411E-3</v>
      </c>
      <c r="N62" s="43">
        <f t="shared" si="18"/>
        <v>-7.5057674770734745E-3</v>
      </c>
      <c r="O62" s="43">
        <f t="shared" si="18"/>
        <v>4.068065334320442E-4</v>
      </c>
      <c r="P62" s="43">
        <f t="shared" si="18"/>
        <v>-1.5751908680254612E-4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-0.29543362088010383</v>
      </c>
      <c r="M63" s="43">
        <f t="shared" si="18"/>
        <v>0.14215929839689423</v>
      </c>
      <c r="N63" s="43">
        <f t="shared" si="18"/>
        <v>0.82087980508077507</v>
      </c>
      <c r="O63" s="43">
        <f t="shared" si="18"/>
        <v>-2.2291580647291198E-3</v>
      </c>
      <c r="P63" s="43">
        <f t="shared" si="18"/>
        <v>-2.2905741195380358E-3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-1.5236433730308201</v>
      </c>
      <c r="M64" s="46">
        <f t="shared" ref="M64:P64" si="19">SUM(M58:M63)</f>
        <v>-1.3264397228623988</v>
      </c>
      <c r="N64" s="46">
        <f t="shared" si="19"/>
        <v>-0.56714208552698175</v>
      </c>
      <c r="O64" s="46">
        <f t="shared" si="19"/>
        <v>-7.4996678928278271E-4</v>
      </c>
      <c r="P64" s="46">
        <f t="shared" si="19"/>
        <v>-1.5952769525147958E-3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-3.4195704251619983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9.7196721175037956E-2</v>
      </c>
      <c r="M69" s="43">
        <f t="shared" ref="L69:P74" si="21">SUM(M29,M58)</f>
        <v>-0.22178226139558965</v>
      </c>
      <c r="N69" s="43">
        <f t="shared" si="21"/>
        <v>-0.26271487238265251</v>
      </c>
      <c r="O69" s="43">
        <f t="shared" si="21"/>
        <v>5.8882318512809562E-4</v>
      </c>
      <c r="P69" s="43">
        <f t="shared" si="21"/>
        <v>1.6497768235113064E-4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8.9206223832772602E-3</v>
      </c>
      <c r="M70" s="43">
        <f t="shared" si="21"/>
        <v>-1.3526045350403373E-2</v>
      </c>
      <c r="N70" s="43">
        <f t="shared" si="21"/>
        <v>-1.7799519354594586E-2</v>
      </c>
      <c r="O70" s="43">
        <f t="shared" si="21"/>
        <v>-1.7140592182154912E-4</v>
      </c>
      <c r="P70" s="43">
        <f t="shared" si="21"/>
        <v>-3.4226631759197435E-4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-1.2566001520889156</v>
      </c>
      <c r="M71" s="43">
        <f t="shared" si="21"/>
        <v>-1.1631001087469548</v>
      </c>
      <c r="N71" s="43">
        <f t="shared" si="21"/>
        <v>-0.98888524120985166</v>
      </c>
      <c r="O71" s="43">
        <f t="shared" si="21"/>
        <v>8.9712299879529667E-5</v>
      </c>
      <c r="P71" s="43">
        <f t="shared" si="21"/>
        <v>5.1065956832996307E-4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-2.4179095959055118E-2</v>
      </c>
      <c r="M72" s="43">
        <f t="shared" si="21"/>
        <v>-6.1302040980308892E-2</v>
      </c>
      <c r="N72" s="43">
        <f t="shared" si="21"/>
        <v>-0.1424602922297076</v>
      </c>
      <c r="O72" s="43">
        <f t="shared" si="21"/>
        <v>5.6525517882821674E-4</v>
      </c>
      <c r="P72" s="43">
        <f t="shared" si="21"/>
        <v>5.1944532073666672E-4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9.7227715106202456E-3</v>
      </c>
      <c r="M73" s="43">
        <f t="shared" si="21"/>
        <v>3.073751785489123E-3</v>
      </c>
      <c r="N73" s="43">
        <f t="shared" si="21"/>
        <v>8.8248058102947252E-4</v>
      </c>
      <c r="O73" s="43">
        <f t="shared" si="21"/>
        <v>4.068065334320442E-4</v>
      </c>
      <c r="P73" s="43">
        <f t="shared" si="21"/>
        <v>-1.5751908680254612E-4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-0.24732839271027288</v>
      </c>
      <c r="M74" s="43">
        <f t="shared" si="21"/>
        <v>0.14215929839689423</v>
      </c>
      <c r="N74" s="43">
        <f t="shared" si="21"/>
        <v>1.0024977930846681</v>
      </c>
      <c r="O74" s="43">
        <f t="shared" si="21"/>
        <v>-2.2291580647291198E-3</v>
      </c>
      <c r="P74" s="43">
        <f t="shared" si="21"/>
        <v>-3.529764562705975E-3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-1.4122675256893082</v>
      </c>
      <c r="M75" s="46">
        <f t="shared" ref="M75:P75" si="22">SUM(M69:M74)</f>
        <v>-1.3144774062908735</v>
      </c>
      <c r="N75" s="46">
        <f t="shared" si="22"/>
        <v>-0.40847965151110865</v>
      </c>
      <c r="O75" s="46">
        <f t="shared" si="22"/>
        <v>-7.4996678928278271E-4</v>
      </c>
      <c r="P75" s="46">
        <f t="shared" si="22"/>
        <v>-2.8344673956827351E-3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-3.1388090176762562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1.5236433730308201</v>
      </c>
      <c r="M80" s="77">
        <f t="shared" ref="M80:P80" si="23">0-M64</f>
        <v>1.3264397228623988</v>
      </c>
      <c r="N80" s="77">
        <f t="shared" si="23"/>
        <v>0.56714208552698175</v>
      </c>
      <c r="O80" s="77">
        <f t="shared" si="23"/>
        <v>7.4996678928278271E-4</v>
      </c>
      <c r="P80" s="77">
        <f t="shared" si="23"/>
        <v>1.5952769525147958E-3</v>
      </c>
      <c r="W80" s="41">
        <f>SUM(L80:P80)</f>
        <v>3.4195704251619983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2.0677525615083851E-2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1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-1.4122675256893082</v>
      </c>
      <c r="M86" s="77">
        <f>L86*(1+Discount.Rate)</f>
        <v>-1.4645214241398126</v>
      </c>
      <c r="N86" s="77">
        <f>M86*(1+Discount.Rate)</f>
        <v>-1.5187087168329856</v>
      </c>
      <c r="O86" s="77">
        <f>N86*(1+Discount.Rate)</f>
        <v>-1.574900939355806</v>
      </c>
      <c r="P86" s="77">
        <f>O86*(1+Discount.Rate)</f>
        <v>-1.6331722741119707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-1.3144774062908735</v>
      </c>
      <c r="N87" s="77">
        <f>M87*(1+Discount.Rate)</f>
        <v>-1.3631130703236358</v>
      </c>
      <c r="O87" s="77">
        <f>N87*(1+Discount.Rate)</f>
        <v>-1.4135482539256103</v>
      </c>
      <c r="P87" s="77">
        <f>O87*(1+Discount.Rate)</f>
        <v>-1.4658495393208577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-0.40847965151110865</v>
      </c>
      <c r="O88" s="77">
        <f>N88*(1+Discount.Rate)</f>
        <v>-0.42359339861701967</v>
      </c>
      <c r="P88" s="77">
        <f>O88*(1+Discount.Rate)</f>
        <v>-0.43926635436584938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-7.4996678928278271E-4</v>
      </c>
      <c r="P89" s="77">
        <f>O89*(1+Discount.Rate)</f>
        <v>-7.7771556048624564E-4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-2.8344673956827351E-3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196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-3.5419003507548465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5">
        <f>IF(W82,P92,P77)</f>
        <v>-3.5419003507548465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 hidden="1">
      <c r="F98" s="19"/>
    </row>
    <row r="99" spans="6:6" s="18" customFormat="1" ht="12.5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195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5.89843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18.59765625" style="88" bestFit="1" customWidth="1"/>
    <col min="11" max="11" width="8.09765625" style="88" customWidth="1"/>
    <col min="12" max="12" width="18.59765625" style="88" bestFit="1" customWidth="1"/>
    <col min="13" max="16384" width="9.296875" style="88"/>
  </cols>
  <sheetData>
    <row r="1" spans="1:12">
      <c r="C1" s="88" t="s">
        <v>194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107" t="s">
        <v>1</v>
      </c>
      <c r="G2" s="107" t="s">
        <v>2</v>
      </c>
      <c r="H2" s="107" t="s">
        <v>3</v>
      </c>
      <c r="I2" s="107" t="s">
        <v>4</v>
      </c>
      <c r="J2" s="107" t="s">
        <v>5</v>
      </c>
      <c r="K2" s="107" t="s">
        <v>61</v>
      </c>
      <c r="L2" s="98" t="s">
        <v>192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G4" s="89"/>
      <c r="H4" s="89"/>
      <c r="I4" s="89"/>
      <c r="J4" s="89">
        <f xml:space="preserve"> Calcs!P94</f>
        <v>-3.5419003507548465</v>
      </c>
      <c r="K4" s="89"/>
      <c r="L4" s="99">
        <f xml:space="preserve"> Calcs!P94</f>
        <v>-3.5419003507548465</v>
      </c>
    </row>
    <row r="5" spans="1:12" s="90" customFormat="1">
      <c r="B5" s="100" t="s">
        <v>186</v>
      </c>
      <c r="C5" s="100" t="s">
        <v>188</v>
      </c>
      <c r="D5" s="101" t="s">
        <v>185</v>
      </c>
      <c r="E5" s="102" t="s">
        <v>88</v>
      </c>
      <c r="F5" s="103">
        <f t="shared" ref="F5:L5" ca="1" si="0">NOW()</f>
        <v>43482.572544675924</v>
      </c>
      <c r="G5" s="103">
        <f t="shared" ca="1" si="0"/>
        <v>43482.572544675924</v>
      </c>
      <c r="H5" s="103">
        <f t="shared" ca="1" si="0"/>
        <v>43482.572544675924</v>
      </c>
      <c r="I5" s="103">
        <f t="shared" ca="1" si="0"/>
        <v>43482.572544675924</v>
      </c>
      <c r="J5" s="103">
        <f t="shared" ca="1" si="0"/>
        <v>43482.572544675924</v>
      </c>
      <c r="K5" s="103">
        <f t="shared" ca="1" si="0"/>
        <v>43482.572544675924</v>
      </c>
      <c r="L5" s="104">
        <f t="shared" ca="1" si="0"/>
        <v>43482.572544675924</v>
      </c>
    </row>
    <row r="6" spans="1:12">
      <c r="B6" s="100" t="s">
        <v>187</v>
      </c>
      <c r="C6" s="100" t="s">
        <v>189</v>
      </c>
      <c r="D6" s="101" t="s">
        <v>185</v>
      </c>
      <c r="E6" s="102" t="s">
        <v>88</v>
      </c>
      <c r="F6" s="105" t="str">
        <f t="shared" ref="F6:L6" ca="1" si="1">MID(CELL("filename"),SEARCH("[",CELL("filename"))+1,SEARCH("]",CELL("filename"))-SEARCH("[",CELL("filename"))-1)</f>
        <v>PR19PD008_SWT_ModelRun01.xlsx</v>
      </c>
      <c r="G6" s="105" t="str">
        <f t="shared" ca="1" si="1"/>
        <v>PR19PD008_SWT_ModelRun01.xlsx</v>
      </c>
      <c r="H6" s="105" t="str">
        <f t="shared" ca="1" si="1"/>
        <v>PR19PD008_SWT_ModelRun01.xlsx</v>
      </c>
      <c r="I6" s="105" t="str">
        <f t="shared" ca="1" si="1"/>
        <v>PR19PD008_SWT_ModelRun01.xlsx</v>
      </c>
      <c r="J6" s="105" t="str">
        <f t="shared" ca="1" si="1"/>
        <v>PR19PD008_SWT_ModelRun01.xlsx</v>
      </c>
      <c r="K6" s="105" t="str">
        <f t="shared" ca="1" si="1"/>
        <v>PR19PD008_SWT_ModelRun01.xlsx</v>
      </c>
      <c r="L6" s="106" t="str">
        <f t="shared" ca="1" si="1"/>
        <v>PR19PD008_SWT_ModelRun01.xlsx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2019-01-17T13:47:47Z</dcterms:created>
  <dcterms:modified xsi:type="dcterms:W3CDTF">2019-01-17T13:48:51Z</dcterms:modified>
</cp:coreProperties>
</file>