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360" windowHeight="13880"/>
  </bookViews>
  <sheets>
    <sheet name="F_Inputs" sheetId="7" r:id="rId1"/>
    <sheet name="Inputs" sheetId="6" r:id="rId2"/>
    <sheet name="Calcs" sheetId="5" r:id="rId3"/>
    <sheet name="Lists" sheetId="3" r:id="rId4"/>
    <sheet name="F_Outputs" sheetId="12" r:id="rId5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OnSave="0"/>
</workbook>
</file>

<file path=xl/calcChain.xml><?xml version="1.0" encoding="utf-8"?>
<calcChain xmlns="http://schemas.openxmlformats.org/spreadsheetml/2006/main">
  <c r="L6" i="12" l="1"/>
  <c r="K6" i="12"/>
  <c r="J6" i="12"/>
  <c r="I6" i="12"/>
  <c r="H6" i="12"/>
  <c r="G6" i="12"/>
  <c r="F6" i="12"/>
  <c r="L5" i="12"/>
  <c r="K5" i="12"/>
  <c r="J5" i="12"/>
  <c r="I5" i="12"/>
  <c r="H5" i="12"/>
  <c r="G5" i="12"/>
  <c r="F5" i="12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W82" i="5" l="1"/>
  <c r="P94" i="5" s="1"/>
  <c r="O87" i="5"/>
  <c r="O88" i="5"/>
  <c r="P89" i="5"/>
  <c r="O86" i="5"/>
  <c r="L4" i="12" l="1"/>
  <c r="J4" i="12"/>
  <c r="P88" i="5"/>
  <c r="P86" i="5"/>
  <c r="P87" i="5"/>
  <c r="P92" i="5" l="1"/>
</calcChain>
</file>

<file path=xl/sharedStrings.xml><?xml version="1.0" encoding="utf-8"?>
<sst xmlns="http://schemas.openxmlformats.org/spreadsheetml/2006/main" count="539" uniqueCount="197">
  <si>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</si>
  <si>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</si>
  <si>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</si>
  <si>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</si>
  <si>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</si>
  <si>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</si>
  <si>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</si>
  <si>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</si>
  <si>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</si>
  <si>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</si>
  <si>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</si>
  <si>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</si>
  <si>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</si>
  <si>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</si>
  <si>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</si>
  <si>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</si>
  <si>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</si>
  <si>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</si>
  <si>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</si>
  <si>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</si>
  <si>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</si>
  <si>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</si>
  <si>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</si>
  <si>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</si>
  <si>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</si>
  <si>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</si>
  <si>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</si>
  <si>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</si>
  <si>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</si>
  <si>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</si>
  <si>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</si>
  <si>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</si>
  <si>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</si>
  <si>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</si>
  <si>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</si>
  <si>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</si>
  <si>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</si>
  <si>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</si>
  <si>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</si>
  <si>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</si>
  <si>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</si>
  <si>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</si>
  <si>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</si>
  <si>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</si>
  <si>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</si>
  <si>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</si>
  <si>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</si>
  <si>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</si>
  <si>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</si>
  <si>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</si>
  <si>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</si>
  <si>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</si>
  <si>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</si>
  <si>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</si>
  <si>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</si>
  <si>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</si>
  <si>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</si>
  <si>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</si>
  <si>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</si>
  <si>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</si>
  <si>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</si>
  <si>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</si>
  <si>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</si>
  <si>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</si>
  <si>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</si>
  <si>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</si>
  <si>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</si>
  <si>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</si>
  <si>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</si>
  <si>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</si>
  <si>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</si>
  <si>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</si>
  <si>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</si>
  <si>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</si>
  <si>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</si>
  <si>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</si>
  <si>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</si>
  <si>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</si>
  <si>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</si>
  <si>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</si>
  <si>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</si>
  <si>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</si>
  <si>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</si>
  <si>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</si>
  <si>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</si>
  <si>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</si>
  <si>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</si>
  <si>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</si>
  <si>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</si>
  <si>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</si>
  <si>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</si>
  <si>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</si>
  <si>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</si>
  <si>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</si>
  <si>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</si>
  <si>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</si>
  <si>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</si>
  <si>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</si>
  <si>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</si>
  <si>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</si>
  <si>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</si>
  <si>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</si>
  <si>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</si>
  <si>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</si>
  <si>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</si>
  <si>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</si>
  <si>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</si>
  <si>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</si>
  <si>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</si>
  <si>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</si>
  <si>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</si>
  <si>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</si>
  <si>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</si>
  <si>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</si>
  <si>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</si>
  <si>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</si>
  <si>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</si>
  <si>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</si>
  <si>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</si>
  <si>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</si>
  <si>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</si>
  <si>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</si>
  <si>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</si>
  <si>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</si>
  <si>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</si>
  <si>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</si>
  <si>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</si>
  <si>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</si>
  <si>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</si>
  <si>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</si>
  <si>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</si>
  <si>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</si>
  <si>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</si>
  <si>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</si>
  <si>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</si>
  <si>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</si>
  <si>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</si>
  <si>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</si>
  <si>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</si>
  <si>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</si>
  <si>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</si>
  <si>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</si>
  <si>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</si>
  <si>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</si>
  <si>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</si>
  <si>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</si>
  <si>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</si>
  <si>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</si>
  <si>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</si>
  <si>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</si>
  <si>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</si>
  <si>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</si>
  <si>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</si>
  <si>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</si>
  <si>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</si>
  <si>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</si>
  <si>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</si>
  <si>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</si>
  <si>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</si>
  <si>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</si>
  <si>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</si>
  <si>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</si>
  <si>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</si>
  <si>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</si>
  <si>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</si>
  <si>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</si>
  <si>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</si>
  <si>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</si>
  <si>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</si>
  <si>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</si>
  <si>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</si>
  <si>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</si>
  <si>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</si>
  <si>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</si>
  <si>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</si>
  <si>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</si>
  <si>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</si>
  <si>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</si>
  <si>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</si>
  <si>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</si>
  <si>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</si>
  <si>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</si>
  <si>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</si>
  <si>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</si>
  <si>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</si>
  <si>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</si>
  <si>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</si>
  <si>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</si>
  <si>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</si>
  <si>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</si>
  <si>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RUN 1: early view of past delivery</t>
  </si>
  <si>
    <t>NWT</t>
  </si>
  <si>
    <t>PR19 application</t>
  </si>
  <si>
    <t>PR19PD008_IN</t>
  </si>
  <si>
    <t>PR19PD008_OUT</t>
  </si>
  <si>
    <t>Metered water and wastewater customer</t>
  </si>
  <si>
    <t>Total Net Adjustment incl. financing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</si>
</sst>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  <numFmt numFmtId="182" formatCode="0.000"/>
  </numFmts>
  <fonts count="111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0895">
    <xf numFmtId="0" fontId="0" fillId="0" borderId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37" fillId="5" borderId="4" applyNumberFormat="0" applyAlignment="0" applyProtection="0"/>
    <xf numFmtId="0" fontId="42" fillId="6" borderId="5" applyNumberFormat="0" applyAlignment="0" applyProtection="0"/>
    <xf numFmtId="0" fontId="28" fillId="6" borderId="4" applyNumberFormat="0" applyAlignment="0" applyProtection="0"/>
    <xf numFmtId="0" fontId="38" fillId="0" borderId="6" applyNumberFormat="0" applyFill="0" applyAlignment="0" applyProtection="0"/>
    <xf numFmtId="0" fontId="29" fillId="7" borderId="7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164" fontId="14" fillId="0" borderId="10">
      <alignment horizontal="center"/>
    </xf>
    <xf numFmtId="0" fontId="15" fillId="0" borderId="11" applyNumberFormat="0" applyAlignment="0" applyProtection="0"/>
    <xf numFmtId="0" fontId="16" fillId="0" borderId="0" applyNumberFormat="0" applyAlignment="0" applyProtection="0"/>
    <xf numFmtId="0" fontId="17" fillId="0" borderId="12" applyNumberFormat="0" applyFill="0" applyAlignment="0">
      <alignment vertical="top"/>
    </xf>
    <xf numFmtId="0" fontId="18" fillId="0" borderId="13" applyNumberFormat="0" applyFill="0" applyAlignment="0"/>
    <xf numFmtId="0" fontId="19" fillId="0" borderId="0" applyNumberFormat="0" applyFill="0" applyAlignment="0"/>
    <xf numFmtId="0" fontId="20" fillId="33" borderId="14" applyNumberFormat="0" applyFont="0" applyAlignment="0" applyProtection="0"/>
    <xf numFmtId="0" fontId="20" fillId="34" borderId="14" applyNumberFormat="0" applyFont="0" applyAlignment="0" applyProtection="0"/>
    <xf numFmtId="0" fontId="20" fillId="35" borderId="15" applyNumberFormat="0" applyFont="0" applyAlignment="0" applyProtection="0"/>
    <xf numFmtId="0" fontId="21" fillId="0" borderId="0" applyNumberFormat="0" applyFill="0" applyBorder="0" applyAlignment="0" applyProtection="0"/>
    <xf numFmtId="0" fontId="11" fillId="36" borderId="14" applyNumberFormat="0" applyFont="0" applyAlignment="0" applyProtection="0"/>
    <xf numFmtId="0" fontId="11" fillId="37" borderId="15" applyNumberFormat="0" applyFont="0" applyAlignment="0" applyProtection="0"/>
    <xf numFmtId="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9" fontId="24" fillId="0" borderId="0" applyFont="0" applyFill="0" applyBorder="0" applyAlignment="0" applyProtection="0">
      <alignment horizontal="left"/>
    </xf>
    <xf numFmtId="0" fontId="20" fillId="0" borderId="0" applyAlignment="0" applyProtection="0"/>
    <xf numFmtId="0" fontId="25" fillId="0" borderId="0" applyFill="0" applyBorder="0" applyAlignment="0" applyProtection="0"/>
    <xf numFmtId="49" fontId="25" fillId="0" borderId="0" applyNumberFormat="0" applyAlignment="0" applyProtection="0">
      <alignment horizontal="left"/>
    </xf>
    <xf numFmtId="49" fontId="26" fillId="0" borderId="16" applyNumberFormat="0" applyAlignment="0" applyProtection="0">
      <alignment horizontal="left" wrapText="1"/>
    </xf>
    <xf numFmtId="49" fontId="26" fillId="0" borderId="0" applyNumberFormat="0" applyAlignment="0" applyProtection="0">
      <alignment horizontal="left" wrapText="1"/>
    </xf>
    <xf numFmtId="49" fontId="27" fillId="0" borderId="0" applyAlignment="0" applyProtection="0">
      <alignment horizontal="left"/>
    </xf>
    <xf numFmtId="0" fontId="29" fillId="38" borderId="0" applyNumberFormat="0" applyAlignment="0" applyProtection="0"/>
    <xf numFmtId="0" fontId="31" fillId="0" borderId="10" applyNumberFormat="0" applyAlignment="0" applyProtection="0"/>
    <xf numFmtId="0" fontId="36" fillId="39" borderId="0" applyNumberFormat="0" applyFont="0" applyAlignment="0" applyProtection="0"/>
    <xf numFmtId="0" fontId="40" fillId="40" borderId="0" applyNumberFormat="0" applyAlignment="0" applyProtection="0"/>
    <xf numFmtId="0" fontId="41" fillId="0" borderId="0"/>
    <xf numFmtId="0" fontId="20" fillId="0" borderId="0"/>
    <xf numFmtId="0" fontId="41" fillId="0" borderId="0"/>
    <xf numFmtId="0" fontId="41" fillId="8" borderId="8" applyNumberFormat="0" applyFont="0" applyAlignment="0" applyProtection="0"/>
    <xf numFmtId="0" fontId="22" fillId="0" borderId="0"/>
    <xf numFmtId="0" fontId="29" fillId="41" borderId="10" applyNumberFormat="0" applyAlignment="0" applyProtection="0"/>
    <xf numFmtId="0" fontId="20" fillId="42" borderId="14" applyNumberFormat="0" applyFont="0" applyAlignment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0" fontId="56" fillId="0" borderId="0"/>
    <xf numFmtId="0" fontId="9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41" borderId="20" applyNumberFormat="0" applyAlignment="0" applyProtection="0"/>
    <xf numFmtId="0" fontId="22" fillId="0" borderId="0">
      <alignment vertical="top"/>
    </xf>
    <xf numFmtId="0" fontId="22" fillId="0" borderId="0" applyNumberFormat="0" applyFont="0" applyFill="0" applyBorder="0" applyAlignment="0" applyProtection="0"/>
    <xf numFmtId="37" fontId="49" fillId="50" borderId="25">
      <alignment horizontal="left"/>
    </xf>
    <xf numFmtId="37" fontId="46" fillId="50" borderId="26"/>
    <xf numFmtId="0" fontId="22" fillId="50" borderId="27" applyNumberFormat="0" applyBorder="0"/>
    <xf numFmtId="0" fontId="22" fillId="0" borderId="0" applyFont="0" applyFill="0" applyBorder="0" applyAlignment="0" applyProtection="0"/>
    <xf numFmtId="0" fontId="49" fillId="51" borderId="0"/>
    <xf numFmtId="0" fontId="22" fillId="52" borderId="20"/>
    <xf numFmtId="0" fontId="22" fillId="52" borderId="20"/>
    <xf numFmtId="0" fontId="49" fillId="52" borderId="0"/>
    <xf numFmtId="0" fontId="22" fillId="53" borderId="0"/>
    <xf numFmtId="0" fontId="22" fillId="53" borderId="0"/>
    <xf numFmtId="0" fontId="22" fillId="53" borderId="0"/>
    <xf numFmtId="0" fontId="61" fillId="50" borderId="28"/>
    <xf numFmtId="37" fontId="22" fillId="50" borderId="0">
      <alignment horizontal="right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56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4" fillId="0" borderId="0"/>
    <xf numFmtId="0" fontId="22" fillId="0" borderId="0">
      <alignment vertical="top"/>
    </xf>
    <xf numFmtId="0" fontId="11" fillId="0" borderId="0"/>
    <xf numFmtId="9" fontId="22" fillId="0" borderId="0" applyFont="0" applyFill="0" applyBorder="0" applyAlignment="0" applyProtection="0"/>
    <xf numFmtId="37" fontId="64" fillId="54" borderId="29"/>
    <xf numFmtId="0" fontId="65" fillId="0" borderId="30">
      <alignment horizontal="right"/>
    </xf>
    <xf numFmtId="0" fontId="66" fillId="0" borderId="0"/>
    <xf numFmtId="0" fontId="3" fillId="0" borderId="0"/>
    <xf numFmtId="0" fontId="3" fillId="0" borderId="0"/>
    <xf numFmtId="170" fontId="5" fillId="0" borderId="0" applyFont="0" applyFill="0" applyBorder="0" applyProtection="0">
      <alignment vertical="top"/>
    </xf>
    <xf numFmtId="43" fontId="5" fillId="0" borderId="0" applyFont="0" applyFill="0" applyBorder="0" applyAlignment="0" applyProtection="0"/>
    <xf numFmtId="175" fontId="5" fillId="0" borderId="0" applyFont="0" applyFill="0" applyBorder="0" applyProtection="0">
      <alignment vertical="top"/>
    </xf>
    <xf numFmtId="0" fontId="47" fillId="38" borderId="0" applyNumberFormat="0" applyBorder="0" applyAlignment="0" applyProtection="0"/>
    <xf numFmtId="175" fontId="5" fillId="0" borderId="0" applyFont="0" applyFill="0" applyBorder="0" applyProtection="0">
      <alignment vertical="top"/>
    </xf>
    <xf numFmtId="0" fontId="69" fillId="44" borderId="0" applyNumberFormat="0" applyBorder="0" applyAlignment="0" applyProtection="0"/>
    <xf numFmtId="0" fontId="69" fillId="57" borderId="0" applyNumberFormat="0" applyBorder="0" applyAlignment="0" applyProtection="0"/>
    <xf numFmtId="0" fontId="69" fillId="58" borderId="0" applyNumberFormat="0" applyBorder="0" applyAlignment="0" applyProtection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171" fontId="5" fillId="65" borderId="0" applyNumberFormat="0" applyFont="0" applyBorder="0" applyAlignment="0" applyProtection="0"/>
    <xf numFmtId="0" fontId="5" fillId="66" borderId="0" applyNumberFormat="0" applyFont="0" applyBorder="0" applyAlignment="0" applyProtection="0"/>
    <xf numFmtId="172" fontId="74" fillId="0" borderId="0" applyNumberFormat="0" applyProtection="0">
      <alignment vertical="top"/>
    </xf>
    <xf numFmtId="172" fontId="75" fillId="0" borderId="0" applyNumberFormat="0" applyProtection="0">
      <alignment vertical="top"/>
    </xf>
    <xf numFmtId="172" fontId="22" fillId="50" borderId="0" applyNumberFormat="0" applyProtection="0">
      <alignment vertical="top"/>
    </xf>
    <xf numFmtId="9" fontId="5" fillId="0" borderId="0" applyFont="0" applyFill="0" applyBorder="0" applyAlignment="0" applyProtection="0"/>
    <xf numFmtId="0" fontId="78" fillId="0" borderId="0" applyNumberFormat="0" applyFill="0" applyBorder="0" applyProtection="0">
      <alignment vertical="top"/>
    </xf>
    <xf numFmtId="0" fontId="76" fillId="0" borderId="0" applyNumberFormat="0" applyFill="0" applyBorder="0" applyAlignment="0" applyProtection="0">
      <alignment vertical="top"/>
      <protection locked="0"/>
    </xf>
    <xf numFmtId="176" fontId="22" fillId="0" borderId="0" applyFont="0" applyFill="0" applyBorder="0" applyProtection="0">
      <alignment vertical="top"/>
    </xf>
    <xf numFmtId="177" fontId="22" fillId="0" borderId="0" applyFont="0" applyFill="0" applyBorder="0" applyProtection="0">
      <alignment vertical="top"/>
    </xf>
    <xf numFmtId="174" fontId="22" fillId="0" borderId="0" applyFont="0" applyFill="0" applyBorder="0" applyProtection="0">
      <alignment vertical="top"/>
    </xf>
    <xf numFmtId="0" fontId="70" fillId="0" borderId="0"/>
    <xf numFmtId="0" fontId="71" fillId="0" borderId="0"/>
    <xf numFmtId="0" fontId="72" fillId="0" borderId="0"/>
    <xf numFmtId="173" fontId="49" fillId="0" borderId="0" applyNumberFormat="0" applyFill="0" applyBorder="0" applyProtection="0">
      <alignment vertical="top"/>
    </xf>
    <xf numFmtId="0" fontId="73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0" fontId="22" fillId="0" borderId="0"/>
    <xf numFmtId="0" fontId="79" fillId="67" borderId="0" applyNumberFormat="0" applyBorder="0" applyAlignment="0" applyProtection="0"/>
    <xf numFmtId="0" fontId="79" fillId="34" borderId="0" applyNumberFormat="0" applyBorder="0" applyAlignment="0" applyProtection="0"/>
    <xf numFmtId="0" fontId="79" fillId="68" borderId="0" applyNumberFormat="0" applyBorder="0" applyAlignment="0" applyProtection="0"/>
    <xf numFmtId="0" fontId="79" fillId="67" borderId="0" applyNumberFormat="0" applyBorder="0" applyAlignment="0" applyProtection="0"/>
    <xf numFmtId="0" fontId="79" fillId="69" borderId="0" applyNumberFormat="0" applyBorder="0" applyAlignment="0" applyProtection="0"/>
    <xf numFmtId="0" fontId="79" fillId="34" borderId="0" applyNumberFormat="0" applyBorder="0" applyAlignment="0" applyProtection="0"/>
    <xf numFmtId="0" fontId="79" fillId="70" borderId="0" applyNumberFormat="0" applyBorder="0" applyAlignment="0" applyProtection="0"/>
    <xf numFmtId="0" fontId="79" fillId="71" borderId="0" applyNumberFormat="0" applyBorder="0" applyAlignment="0" applyProtection="0"/>
    <xf numFmtId="0" fontId="79" fillId="33" borderId="0" applyNumberFormat="0" applyBorder="0" applyAlignment="0" applyProtection="0"/>
    <xf numFmtId="0" fontId="79" fillId="70" borderId="0" applyNumberFormat="0" applyBorder="0" applyAlignment="0" applyProtection="0"/>
    <xf numFmtId="0" fontId="79" fillId="72" borderId="0" applyNumberFormat="0" applyBorder="0" applyAlignment="0" applyProtection="0"/>
    <xf numFmtId="0" fontId="79" fillId="34" borderId="0" applyNumberFormat="0" applyBorder="0" applyAlignment="0" applyProtection="0"/>
    <xf numFmtId="0" fontId="80" fillId="73" borderId="0" applyNumberFormat="0" applyBorder="0" applyAlignment="0" applyProtection="0"/>
    <xf numFmtId="0" fontId="80" fillId="71" borderId="0" applyNumberFormat="0" applyBorder="0" applyAlignment="0" applyProtection="0"/>
    <xf numFmtId="0" fontId="80" fillId="33" borderId="0" applyNumberFormat="0" applyBorder="0" applyAlignment="0" applyProtection="0"/>
    <xf numFmtId="0" fontId="80" fillId="70" borderId="0" applyNumberFormat="0" applyBorder="0" applyAlignment="0" applyProtection="0"/>
    <xf numFmtId="0" fontId="80" fillId="73" borderId="0" applyNumberFormat="0" applyBorder="0" applyAlignment="0" applyProtection="0"/>
    <xf numFmtId="0" fontId="80" fillId="34" borderId="0" applyNumberFormat="0" applyBorder="0" applyAlignment="0" applyProtection="0"/>
    <xf numFmtId="0" fontId="80" fillId="73" borderId="0" applyNumberFormat="0" applyBorder="0" applyAlignment="0" applyProtection="0"/>
    <xf numFmtId="0" fontId="80" fillId="74" borderId="0" applyNumberFormat="0" applyBorder="0" applyAlignment="0" applyProtection="0"/>
    <xf numFmtId="0" fontId="80" fillId="75" borderId="0" applyNumberFormat="0" applyBorder="0" applyAlignment="0" applyProtection="0"/>
    <xf numFmtId="0" fontId="80" fillId="76" borderId="0" applyNumberFormat="0" applyBorder="0" applyAlignment="0" applyProtection="0"/>
    <xf numFmtId="0" fontId="80" fillId="73" borderId="0" applyNumberFormat="0" applyBorder="0" applyAlignment="0" applyProtection="0"/>
    <xf numFmtId="0" fontId="80" fillId="77" borderId="0" applyNumberFormat="0" applyBorder="0" applyAlignment="0" applyProtection="0"/>
    <xf numFmtId="0" fontId="81" fillId="78" borderId="0" applyNumberFormat="0" applyBorder="0" applyAlignment="0" applyProtection="0"/>
    <xf numFmtId="0" fontId="82" fillId="67" borderId="31" applyNumberFormat="0" applyAlignment="0" applyProtection="0"/>
    <xf numFmtId="0" fontId="83" fillId="79" borderId="32" applyNumberFormat="0" applyAlignment="0" applyProtection="0"/>
    <xf numFmtId="0" fontId="84" fillId="0" borderId="0" applyNumberFormat="0" applyFill="0" applyBorder="0" applyAlignment="0" applyProtection="0"/>
    <xf numFmtId="0" fontId="85" fillId="80" borderId="0" applyNumberFormat="0" applyBorder="0" applyAlignment="0" applyProtection="0"/>
    <xf numFmtId="0" fontId="86" fillId="0" borderId="33" applyNumberFormat="0" applyFill="0" applyAlignment="0" applyProtection="0"/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8" fillId="0" borderId="0" applyNumberFormat="0" applyFill="0" applyBorder="0" applyAlignment="0" applyProtection="0"/>
    <xf numFmtId="0" fontId="89" fillId="34" borderId="31" applyNumberFormat="0" applyAlignment="0" applyProtection="0"/>
    <xf numFmtId="0" fontId="90" fillId="0" borderId="36" applyNumberFormat="0" applyFill="0" applyAlignment="0" applyProtection="0"/>
    <xf numFmtId="0" fontId="91" fillId="33" borderId="0" applyNumberFormat="0" applyBorder="0" applyAlignment="0" applyProtection="0"/>
    <xf numFmtId="0" fontId="22" fillId="68" borderId="37" applyNumberFormat="0" applyFont="0" applyAlignment="0" applyProtection="0"/>
    <xf numFmtId="0" fontId="92" fillId="67" borderId="38" applyNumberFormat="0" applyAlignment="0" applyProtection="0"/>
    <xf numFmtId="9" fontId="22" fillId="0" borderId="0" applyFont="0" applyFill="0" applyBorder="0" applyAlignment="0" applyProtection="0"/>
    <xf numFmtId="0" fontId="96" fillId="0" borderId="0">
      <alignment vertical="top"/>
    </xf>
    <xf numFmtId="0" fontId="93" fillId="0" borderId="0" applyNumberFormat="0" applyFill="0" applyBorder="0" applyAlignment="0" applyProtection="0"/>
    <xf numFmtId="0" fontId="94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0" fontId="22" fillId="53" borderId="0">
      <alignment vertical="top"/>
    </xf>
    <xf numFmtId="178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2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9" fontId="101" fillId="0" borderId="0" applyFont="0" applyFill="0" applyBorder="0" applyAlignment="0" applyProtection="0"/>
    <xf numFmtId="0" fontId="3" fillId="0" borderId="0"/>
    <xf numFmtId="170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0" fontId="4" fillId="0" borderId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0" fontId="102" fillId="0" borderId="0"/>
    <xf numFmtId="0" fontId="22" fillId="0" borderId="0">
      <alignment vertical="top"/>
    </xf>
    <xf numFmtId="0" fontId="3" fillId="0" borderId="0"/>
    <xf numFmtId="0" fontId="3" fillId="0" borderId="0"/>
    <xf numFmtId="0" fontId="3" fillId="0" borderId="0"/>
    <xf numFmtId="0" fontId="68" fillId="0" borderId="0" applyNumberFormat="0" applyFill="0" applyBorder="0" applyAlignment="0" applyProtection="0"/>
    <xf numFmtId="0" fontId="3" fillId="0" borderId="0"/>
    <xf numFmtId="0" fontId="67" fillId="0" borderId="0" applyNumberFormat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6" fontId="3" fillId="0" borderId="0" applyFont="0" applyFill="0" applyBorder="0" applyProtection="0">
      <alignment vertical="top"/>
    </xf>
    <xf numFmtId="177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179" fontId="98" fillId="81" borderId="0" applyNumberFormat="0">
      <alignment horizontal="left"/>
    </xf>
    <xf numFmtId="0" fontId="99" fillId="82" borderId="0" applyNumberFormat="0"/>
    <xf numFmtId="0" fontId="100" fillId="87" borderId="0" applyBorder="0"/>
    <xf numFmtId="180" fontId="5" fillId="88" borderId="0">
      <alignment horizontal="right" vertical="center"/>
    </xf>
    <xf numFmtId="0" fontId="5" fillId="84" borderId="40">
      <alignment horizontal="right" vertical="center" wrapText="1"/>
    </xf>
    <xf numFmtId="0" fontId="5" fillId="85" borderId="40">
      <alignment horizontal="right" vertical="center" wrapText="1"/>
    </xf>
    <xf numFmtId="0" fontId="99" fillId="82" borderId="40">
      <alignment horizontal="center" vertical="center" wrapText="1"/>
    </xf>
    <xf numFmtId="0" fontId="97" fillId="83" borderId="41">
      <alignment horizontal="left" vertical="center" wrapText="1"/>
    </xf>
    <xf numFmtId="180" fontId="69" fillId="89" borderId="0">
      <alignment horizontal="right" vertical="center"/>
    </xf>
    <xf numFmtId="0" fontId="98" fillId="81" borderId="40">
      <alignment horizontal="left" vertical="center" wrapText="1" readingOrder="1"/>
    </xf>
    <xf numFmtId="0" fontId="5" fillId="83" borderId="40">
      <alignment horizontal="right" vertical="center" wrapText="1"/>
    </xf>
    <xf numFmtId="0" fontId="69" fillId="87" borderId="40">
      <alignment horizontal="right" vertical="center" wrapText="1"/>
    </xf>
    <xf numFmtId="0" fontId="5" fillId="0" borderId="40">
      <alignment horizontal="left" vertical="center" wrapText="1"/>
    </xf>
    <xf numFmtId="181" fontId="69" fillId="90" borderId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8" fillId="91" borderId="0"/>
    <xf numFmtId="0" fontId="68" fillId="0" borderId="0" applyNumberFormat="0" applyFill="0" applyBorder="0" applyAlignment="0" applyProtection="0"/>
    <xf numFmtId="0" fontId="22" fillId="0" borderId="0"/>
    <xf numFmtId="0" fontId="79" fillId="0" borderId="0"/>
    <xf numFmtId="0" fontId="79" fillId="0" borderId="0"/>
    <xf numFmtId="0" fontId="66" fillId="0" borderId="0"/>
    <xf numFmtId="0" fontId="3" fillId="0" borderId="0"/>
    <xf numFmtId="0" fontId="101" fillId="0" borderId="0"/>
    <xf numFmtId="0" fontId="3" fillId="0" borderId="0"/>
    <xf numFmtId="0" fontId="101" fillId="0" borderId="0"/>
    <xf numFmtId="40" fontId="104" fillId="86" borderId="0">
      <alignment horizontal="right"/>
    </xf>
    <xf numFmtId="0" fontId="105" fillId="86" borderId="0">
      <alignment horizontal="right"/>
    </xf>
    <xf numFmtId="0" fontId="106" fillId="86" borderId="42"/>
    <xf numFmtId="0" fontId="106" fillId="0" borderId="0" applyBorder="0">
      <alignment horizontal="centerContinuous"/>
    </xf>
    <xf numFmtId="0" fontId="107" fillId="0" borderId="0" applyBorder="0">
      <alignment horizontal="centerContinuous"/>
    </xf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0" fontId="3" fillId="0" borderId="0"/>
    <xf numFmtId="9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6" fontId="3" fillId="0" borderId="0" applyFont="0" applyFill="0" applyBorder="0" applyProtection="0">
      <alignment vertical="top"/>
    </xf>
    <xf numFmtId="177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0" fontId="3" fillId="0" borderId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110" fillId="0" borderId="0" applyFont="0" applyFill="0" applyBorder="0" applyProtection="0">
      <alignment vertical="top"/>
    </xf>
    <xf numFmtId="172" fontId="22" fillId="0" borderId="0" applyFont="0" applyFill="0" applyBorder="0" applyProtection="0">
      <alignment vertical="top"/>
    </xf>
    <xf numFmtId="172" fontId="49" fillId="0" borderId="0" applyFont="0" applyFill="0" applyBorder="0" applyAlignment="0" applyProtection="0"/>
    <xf numFmtId="175" fontId="22" fillId="0" borderId="0" applyFont="0" applyFill="0" applyBorder="0" applyProtection="0">
      <alignment vertical="top"/>
    </xf>
    <xf numFmtId="172" fontId="22" fillId="0" borderId="0" applyFont="0" applyFill="0" applyBorder="0" applyProtection="0">
      <alignment vertical="top"/>
    </xf>
    <xf numFmtId="177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74" fontId="22" fillId="0" borderId="0" applyFont="0" applyFill="0" applyBorder="0" applyProtection="0">
      <alignment vertical="top"/>
    </xf>
    <xf numFmtId="175" fontId="22" fillId="0" borderId="0" applyFont="0" applyFill="0" applyBorder="0" applyProtection="0">
      <alignment vertical="top"/>
    </xf>
    <xf numFmtId="178" fontId="22" fillId="0" borderId="0" applyFont="0" applyFill="0" applyBorder="0" applyProtection="0">
      <alignment vertical="top"/>
    </xf>
    <xf numFmtId="0" fontId="5" fillId="0" borderId="0"/>
    <xf numFmtId="0" fontId="47" fillId="38" borderId="0" applyNumberFormat="0" applyBorder="0" applyAlignment="0" applyProtection="0"/>
    <xf numFmtId="0" fontId="66" fillId="0" borderId="0"/>
    <xf numFmtId="43" fontId="5" fillId="0" borderId="0" applyFont="0" applyFill="0" applyBorder="0" applyAlignment="0" applyProtection="0"/>
    <xf numFmtId="175" fontId="22" fillId="0" borderId="0" applyFont="0" applyFill="0" applyBorder="0" applyProtection="0">
      <alignment vertical="top"/>
    </xf>
    <xf numFmtId="0" fontId="95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5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0" fontId="2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82" fillId="67" borderId="43" applyNumberFormat="0" applyAlignment="0" applyProtection="0"/>
    <xf numFmtId="0" fontId="89" fillId="34" borderId="43" applyNumberForma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45" fillId="44" borderId="17" xfId="0" applyFont="1" applyFill="1" applyBorder="1" applyAlignment="1" applyProtection="1">
      <alignment horizontal="left" vertical="center"/>
    </xf>
    <xf numFmtId="0" fontId="19" fillId="0" borderId="0" xfId="45" applyFont="1"/>
    <xf numFmtId="0" fontId="41" fillId="0" borderId="0" xfId="0" applyFont="1"/>
    <xf numFmtId="1" fontId="46" fillId="0" borderId="17" xfId="0" applyNumberFormat="1" applyFont="1" applyFill="1" applyBorder="1" applyAlignment="1" applyProtection="1">
      <alignment horizontal="center"/>
    </xf>
    <xf numFmtId="1" fontId="47" fillId="43" borderId="17" xfId="0" applyNumberFormat="1" applyFont="1" applyFill="1" applyBorder="1" applyAlignment="1" applyProtection="1">
      <alignment horizontal="center"/>
    </xf>
    <xf numFmtId="0" fontId="48" fillId="0" borderId="0" xfId="0" applyFont="1"/>
    <xf numFmtId="0" fontId="49" fillId="0" borderId="0" xfId="0" applyFont="1" applyFill="1" applyAlignment="1">
      <alignment vertical="center"/>
    </xf>
    <xf numFmtId="164" fontId="22" fillId="46" borderId="20" xfId="0" applyNumberFormat="1" applyFont="1" applyFill="1" applyBorder="1" applyAlignment="1">
      <alignment horizontal="right" vertical="center"/>
    </xf>
    <xf numFmtId="49" fontId="50" fillId="45" borderId="18" xfId="0" applyNumberFormat="1" applyFont="1" applyFill="1" applyBorder="1" applyAlignment="1">
      <alignment horizontal="right" vertical="center"/>
    </xf>
    <xf numFmtId="0" fontId="51" fillId="45" borderId="19" xfId="0" applyFont="1" applyFill="1" applyBorder="1" applyAlignment="1">
      <alignment horizontal="left" vertical="center"/>
    </xf>
    <xf numFmtId="0" fontId="50" fillId="45" borderId="19" xfId="0" applyFont="1" applyFill="1" applyBorder="1" applyAlignment="1">
      <alignment horizontal="left" vertical="center"/>
    </xf>
    <xf numFmtId="0" fontId="50" fillId="0" borderId="0" xfId="0" applyFont="1"/>
    <xf numFmtId="49" fontId="50" fillId="45" borderId="17" xfId="0" applyNumberFormat="1" applyFont="1" applyFill="1" applyBorder="1" applyAlignment="1">
      <alignment horizontal="right" vertical="center"/>
    </xf>
    <xf numFmtId="0" fontId="48" fillId="0" borderId="0" xfId="0" applyFont="1"/>
    <xf numFmtId="0" fontId="22" fillId="0" borderId="0" xfId="0" applyFont="1" applyFill="1" applyAlignment="1" applyProtection="1">
      <alignment horizontal="left" vertical="center" indent="1"/>
    </xf>
    <xf numFmtId="0" fontId="52" fillId="0" borderId="0" xfId="0" applyFont="1"/>
    <xf numFmtId="0" fontId="41" fillId="0" borderId="0" xfId="0" applyFont="1" applyAlignment="1">
      <alignment wrapText="1"/>
    </xf>
    <xf numFmtId="0" fontId="41" fillId="0" borderId="0" xfId="0" applyFont="1"/>
    <xf numFmtId="0" fontId="53" fillId="0" borderId="0" xfId="0" applyFont="1"/>
    <xf numFmtId="0" fontId="48" fillId="47" borderId="21" xfId="0" applyFont="1" applyFill="1" applyBorder="1"/>
    <xf numFmtId="0" fontId="48" fillId="47" borderId="22" xfId="0" applyFont="1" applyFill="1" applyBorder="1"/>
    <xf numFmtId="166" fontId="41" fillId="0" borderId="0" xfId="0" applyNumberFormat="1" applyFont="1"/>
    <xf numFmtId="166" fontId="50" fillId="45" borderId="19" xfId="0" applyNumberFormat="1" applyFont="1" applyFill="1" applyBorder="1" applyAlignment="1">
      <alignment horizontal="left" vertical="center"/>
    </xf>
    <xf numFmtId="0" fontId="10" fillId="0" borderId="0" xfId="0" applyFont="1"/>
    <xf numFmtId="0" fontId="54" fillId="0" borderId="0" xfId="0" applyFont="1"/>
    <xf numFmtId="0" fontId="4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9" fillId="0" borderId="0" xfId="0" applyFont="1"/>
    <xf numFmtId="0" fontId="55" fillId="44" borderId="19" xfId="72" applyFont="1" applyFill="1" applyBorder="1" applyAlignment="1">
      <alignment horizontal="left" vertical="center"/>
    </xf>
    <xf numFmtId="0" fontId="8" fillId="0" borderId="0" xfId="0" applyFont="1"/>
    <xf numFmtId="0" fontId="41" fillId="0" borderId="0" xfId="0" applyFont="1" applyAlignment="1">
      <alignment horizontal="center"/>
    </xf>
    <xf numFmtId="0" fontId="50" fillId="45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shrinkToFit="1"/>
    </xf>
    <xf numFmtId="164" fontId="22" fillId="49" borderId="2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3" fillId="0" borderId="0" xfId="0" applyFont="1"/>
    <xf numFmtId="166" fontId="9" fillId="0" borderId="0" xfId="0" applyNumberFormat="1" applyFont="1" applyBorder="1"/>
    <xf numFmtId="164" fontId="0" fillId="0" borderId="0" xfId="0" applyNumberFormat="1"/>
    <xf numFmtId="164" fontId="41" fillId="0" borderId="0" xfId="0" applyNumberFormat="1" applyFont="1"/>
    <xf numFmtId="164" fontId="50" fillId="45" borderId="19" xfId="0" applyNumberFormat="1" applyFont="1" applyFill="1" applyBorder="1" applyAlignment="1">
      <alignment horizontal="left" vertical="center"/>
    </xf>
    <xf numFmtId="164" fontId="41" fillId="0" borderId="0" xfId="0" applyNumberFormat="1" applyFont="1" applyFill="1"/>
    <xf numFmtId="164" fontId="9" fillId="0" borderId="0" xfId="0" applyNumberFormat="1" applyFont="1" applyBorder="1"/>
    <xf numFmtId="164" fontId="41" fillId="0" borderId="0" xfId="46" applyNumberFormat="1" applyFont="1" applyFill="1" applyBorder="1"/>
    <xf numFmtId="0" fontId="7" fillId="33" borderId="14" xfId="46" applyNumberFormat="1" applyFont="1"/>
    <xf numFmtId="0" fontId="0" fillId="0" borderId="0" xfId="0" applyAlignment="1">
      <alignment horizontal="left" indent="1"/>
    </xf>
    <xf numFmtId="164" fontId="41" fillId="0" borderId="23" xfId="0" applyNumberFormat="1" applyFont="1" applyFill="1" applyBorder="1"/>
    <xf numFmtId="0" fontId="0" fillId="48" borderId="22" xfId="0" applyFill="1" applyBorder="1"/>
    <xf numFmtId="0" fontId="43" fillId="48" borderId="22" xfId="0" applyFont="1" applyFill="1" applyBorder="1"/>
    <xf numFmtId="0" fontId="6" fillId="0" borderId="0" xfId="0" applyFont="1" applyAlignment="1">
      <alignment horizontal="center"/>
    </xf>
    <xf numFmtId="164" fontId="41" fillId="0" borderId="0" xfId="0" applyNumberFormat="1" applyFont="1" applyBorder="1"/>
    <xf numFmtId="164" fontId="41" fillId="0" borderId="0" xfId="0" applyNumberFormat="1" applyFont="1" applyFill="1" applyBorder="1"/>
    <xf numFmtId="164" fontId="41" fillId="0" borderId="24" xfId="0" applyNumberFormat="1" applyFont="1" applyFill="1" applyBorder="1"/>
    <xf numFmtId="164" fontId="48" fillId="0" borderId="14" xfId="0" applyNumberFormat="1" applyFont="1" applyBorder="1"/>
    <xf numFmtId="0" fontId="5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7" fillId="44" borderId="19" xfId="72" applyFont="1" applyFill="1" applyBorder="1" applyAlignment="1">
      <alignment horizontal="left" vertical="center"/>
    </xf>
    <xf numFmtId="0" fontId="58" fillId="0" borderId="0" xfId="0" applyFont="1"/>
    <xf numFmtId="0" fontId="59" fillId="45" borderId="19" xfId="0" applyFont="1" applyFill="1" applyBorder="1" applyAlignment="1">
      <alignment horizontal="left" vertical="center"/>
    </xf>
    <xf numFmtId="0" fontId="53" fillId="0" borderId="0" xfId="78" applyFont="1" applyFill="1" applyBorder="1" applyAlignment="1" applyProtection="1">
      <alignment vertical="center"/>
      <protection locked="0"/>
    </xf>
    <xf numFmtId="0" fontId="58" fillId="48" borderId="22" xfId="0" applyFont="1" applyFill="1" applyBorder="1"/>
    <xf numFmtId="0" fontId="60" fillId="47" borderId="22" xfId="0" applyFont="1" applyFill="1" applyBorder="1"/>
    <xf numFmtId="0" fontId="53" fillId="0" borderId="0" xfId="0" applyNumberFormat="1" applyFont="1"/>
    <xf numFmtId="164" fontId="48" fillId="0" borderId="0" xfId="0" applyNumberFormat="1" applyFont="1" applyBorder="1"/>
    <xf numFmtId="0" fontId="5" fillId="0" borderId="0" xfId="0" applyFont="1" applyAlignment="1">
      <alignment horizontal="left" indent="1"/>
    </xf>
    <xf numFmtId="0" fontId="48" fillId="0" borderId="0" xfId="0" applyFont="1" applyAlignment="1">
      <alignment horizontal="left"/>
    </xf>
    <xf numFmtId="0" fontId="5" fillId="0" borderId="0" xfId="0" applyFont="1"/>
    <xf numFmtId="0" fontId="22" fillId="0" borderId="0" xfId="0" applyFont="1" applyFill="1" applyBorder="1" applyAlignment="1">
      <alignment horizontal="center" shrinkToFit="1"/>
    </xf>
    <xf numFmtId="0" fontId="5" fillId="0" borderId="0" xfId="0" applyFont="1" applyFill="1"/>
    <xf numFmtId="0" fontId="5" fillId="0" borderId="20" xfId="0" applyFont="1" applyFill="1" applyBorder="1"/>
    <xf numFmtId="10" fontId="0" fillId="33" borderId="14" xfId="83" applyNumberFormat="1" applyFont="1" applyFill="1" applyBorder="1"/>
    <xf numFmtId="166" fontId="5" fillId="0" borderId="0" xfId="0" applyNumberFormat="1" applyFont="1" applyFill="1"/>
    <xf numFmtId="164" fontId="5" fillId="55" borderId="14" xfId="46" applyNumberFormat="1" applyFont="1" applyFill="1"/>
    <xf numFmtId="165" fontId="0" fillId="55" borderId="14" xfId="46" applyNumberFormat="1" applyFont="1" applyFill="1"/>
    <xf numFmtId="164" fontId="41" fillId="55" borderId="14" xfId="46" applyNumberFormat="1" applyFont="1" applyFill="1"/>
    <xf numFmtId="164" fontId="22" fillId="46" borderId="20" xfId="0" quotePrefix="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indent="1"/>
    </xf>
    <xf numFmtId="164" fontId="5" fillId="0" borderId="0" xfId="0" applyNumberFormat="1" applyFont="1" applyFill="1"/>
    <xf numFmtId="167" fontId="41" fillId="0" borderId="0" xfId="83" applyNumberFormat="1" applyFont="1" applyFill="1"/>
    <xf numFmtId="0" fontId="0" fillId="56" borderId="0" xfId="0" applyFill="1"/>
    <xf numFmtId="164" fontId="48" fillId="0" borderId="14" xfId="0" applyNumberFormat="1" applyFont="1" applyFill="1" applyBorder="1"/>
    <xf numFmtId="164" fontId="9" fillId="0" borderId="0" xfId="0" applyNumberFormat="1" applyFont="1" applyFill="1" applyBorder="1"/>
    <xf numFmtId="164" fontId="48" fillId="0" borderId="0" xfId="0" applyNumberFormat="1" applyFont="1" applyFill="1" applyBorder="1"/>
    <xf numFmtId="0" fontId="41" fillId="0" borderId="0" xfId="0" applyFont="1" applyFill="1"/>
    <xf numFmtId="0" fontId="5" fillId="0" borderId="0" xfId="0" applyFont="1" applyFill="1" applyAlignment="1">
      <alignment horizontal="center"/>
    </xf>
    <xf numFmtId="164" fontId="41" fillId="0" borderId="14" xfId="46" applyNumberFormat="1" applyFont="1" applyFill="1"/>
    <xf numFmtId="0" fontId="41" fillId="52" borderId="0" xfId="0" applyFont="1" applyFill="1"/>
    <xf numFmtId="0" fontId="0" fillId="0" borderId="0" xfId="0" applyAlignment="1">
      <alignment vertical="top"/>
    </xf>
    <xf numFmtId="0" fontId="66" fillId="0" borderId="0" xfId="112" applyAlignment="1">
      <alignment vertical="top"/>
    </xf>
    <xf numFmtId="168" fontId="66" fillId="0" borderId="0" xfId="112" applyNumberFormat="1" applyAlignment="1">
      <alignment vertical="top"/>
    </xf>
    <xf numFmtId="0" fontId="66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8" fillId="0" borderId="14" xfId="0" applyNumberFormat="1" applyFont="1" applyBorder="1"/>
    <xf numFmtId="165" fontId="41" fillId="0" borderId="0" xfId="46" applyNumberFormat="1" applyFont="1" applyFill="1" applyBorder="1"/>
    <xf numFmtId="165" fontId="41" fillId="0" borderId="23" xfId="0" applyNumberFormat="1" applyFont="1" applyFill="1" applyBorder="1"/>
    <xf numFmtId="0" fontId="66" fillId="92" borderId="0" xfId="112" applyFill="1" applyAlignment="1">
      <alignment vertical="top"/>
    </xf>
    <xf numFmtId="182" fontId="66" fillId="92" borderId="0" xfId="112" applyNumberFormat="1" applyFill="1" applyAlignment="1">
      <alignment vertical="top"/>
    </xf>
    <xf numFmtId="0" fontId="1" fillId="0" borderId="0" xfId="10892" applyFont="1" applyFill="1" applyAlignment="1"/>
    <xf numFmtId="0" fontId="1" fillId="0" borderId="0" xfId="10892" applyFill="1" applyAlignment="1">
      <alignment vertical="top"/>
    </xf>
    <xf numFmtId="0" fontId="1" fillId="0" borderId="0" xfId="10892" applyFill="1" applyBorder="1" applyAlignment="1">
      <alignment vertical="top"/>
    </xf>
    <xf numFmtId="22" fontId="1" fillId="0" borderId="0" xfId="10893" applyNumberFormat="1"/>
    <xf numFmtId="22" fontId="1" fillId="92" borderId="0" xfId="10893" applyNumberFormat="1" applyFill="1"/>
    <xf numFmtId="0" fontId="1" fillId="0" borderId="0" xfId="10894" applyFill="1" applyAlignment="1">
      <alignment vertical="top"/>
    </xf>
    <xf numFmtId="0" fontId="1" fillId="92" borderId="0" xfId="10894" applyFill="1" applyAlignment="1">
      <alignment vertical="top"/>
    </xf>
    <xf numFmtId="0" fontId="66" fillId="93" borderId="0" xfId="112" applyFill="1" applyAlignment="1">
      <alignment vertical="top"/>
    </xf>
    <xf numFmtId="0" fontId="5" fillId="33" borderId="14" xfId="46" applyNumberFormat="1" applyFont="1"/>
  </cellXfs>
  <cellStyles count="10895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2 3" xfId="1089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2 3" xfId="10894"/>
    <cellStyle name="Normal 7 3" xfId="201"/>
    <cellStyle name="Normal 7 4" xfId="2932"/>
    <cellStyle name="Normal 7 5" xfId="114"/>
    <cellStyle name="Normal 7 5 2" xfId="10892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75" zoomScaleNormal="75" workbookViewId="0"/>
  </sheetViews>
  <sheetFormatPr defaultColWidth="10.19921875" defaultRowHeight="13"/>
  <cols>
    <col min="1" max="1" width="5" customWidth="1"/>
    <col min="2" max="2" width="6" customWidth="1"/>
    <col min="3" max="3" width="54.09765625" customWidth="1"/>
    <col min="4" max="4" width="2.69921875" customWidth="1"/>
    <col min="5" max="5" width="15.8984375" customWidth="1"/>
    <col min="6" max="11" width="5.8984375" customWidth="1"/>
  </cols>
  <sheetData>
    <row r="1" spans="1:11">
      <c r="C1" t="s">
        <v>193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190</v>
      </c>
      <c r="G5" t="s">
        <v>190</v>
      </c>
      <c r="H5" t="s">
        <v>190</v>
      </c>
      <c r="I5" t="s">
        <v>190</v>
      </c>
      <c r="J5" t="s">
        <v>190</v>
      </c>
      <c r="K5" t="s">
        <v>190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191</v>
      </c>
      <c r="B7" t="s">
        <v>90</v>
      </c>
      <c r="C7" t="s">
        <v>137</v>
      </c>
      <c r="D7" t="s">
        <v>138</v>
      </c>
      <c r="E7" t="s">
        <v>88</v>
      </c>
      <c r="F7" s="91">
        <v>47109</v>
      </c>
      <c r="G7" s="91">
        <v>47109</v>
      </c>
      <c r="H7" s="91">
        <v>47109</v>
      </c>
      <c r="I7" s="91">
        <v>47109</v>
      </c>
      <c r="J7" s="91">
        <v>47109</v>
      </c>
      <c r="K7" s="91"/>
    </row>
    <row r="8" spans="1:11">
      <c r="A8" t="s">
        <v>191</v>
      </c>
      <c r="B8" t="s">
        <v>91</v>
      </c>
      <c r="C8" t="s">
        <v>139</v>
      </c>
      <c r="D8" t="s">
        <v>138</v>
      </c>
      <c r="E8" t="s">
        <v>88</v>
      </c>
      <c r="F8" s="91">
        <v>28269</v>
      </c>
      <c r="G8" s="91">
        <v>28269</v>
      </c>
      <c r="H8" s="91">
        <v>28269</v>
      </c>
      <c r="I8" s="91">
        <v>28269</v>
      </c>
      <c r="J8" s="91">
        <v>28269</v>
      </c>
      <c r="K8" s="91"/>
    </row>
    <row r="9" spans="1:11">
      <c r="A9" t="s">
        <v>191</v>
      </c>
      <c r="B9" t="s">
        <v>92</v>
      </c>
      <c r="C9" t="s">
        <v>140</v>
      </c>
      <c r="D9" t="s">
        <v>138</v>
      </c>
      <c r="E9" t="s">
        <v>88</v>
      </c>
      <c r="F9" s="91">
        <v>1678184</v>
      </c>
      <c r="G9" s="91">
        <v>1616836</v>
      </c>
      <c r="H9" s="91">
        <v>1558102</v>
      </c>
      <c r="I9" s="91">
        <v>1505809</v>
      </c>
      <c r="J9" s="91">
        <v>1459174</v>
      </c>
      <c r="K9" s="91"/>
    </row>
    <row r="10" spans="1:11">
      <c r="A10" t="s">
        <v>191</v>
      </c>
      <c r="B10" t="s">
        <v>93</v>
      </c>
      <c r="C10" t="s">
        <v>141</v>
      </c>
      <c r="D10" t="s">
        <v>138</v>
      </c>
      <c r="E10" t="s">
        <v>88</v>
      </c>
      <c r="F10" s="91">
        <v>23188</v>
      </c>
      <c r="G10" s="91">
        <v>23503</v>
      </c>
      <c r="H10" s="91">
        <v>23838</v>
      </c>
      <c r="I10" s="91">
        <v>24195</v>
      </c>
      <c r="J10" s="91">
        <v>24575</v>
      </c>
      <c r="K10" s="91"/>
    </row>
    <row r="11" spans="1:11">
      <c r="A11" t="s">
        <v>191</v>
      </c>
      <c r="B11" t="s">
        <v>94</v>
      </c>
      <c r="C11" t="s">
        <v>142</v>
      </c>
      <c r="D11" t="s">
        <v>138</v>
      </c>
      <c r="E11" t="s">
        <v>88</v>
      </c>
      <c r="F11" s="91">
        <v>14968</v>
      </c>
      <c r="G11" s="91">
        <v>14968</v>
      </c>
      <c r="H11" s="91">
        <v>14968</v>
      </c>
      <c r="I11" s="91">
        <v>14968</v>
      </c>
      <c r="J11" s="91">
        <v>14968</v>
      </c>
      <c r="K11" s="91"/>
    </row>
    <row r="12" spans="1:11">
      <c r="A12" t="s">
        <v>191</v>
      </c>
      <c r="B12" t="s">
        <v>95</v>
      </c>
      <c r="C12" t="s">
        <v>143</v>
      </c>
      <c r="D12" t="s">
        <v>138</v>
      </c>
      <c r="E12" t="s">
        <v>88</v>
      </c>
      <c r="F12" s="91">
        <v>1142043</v>
      </c>
      <c r="G12" s="91">
        <v>1215584</v>
      </c>
      <c r="H12" s="91">
        <v>1287897</v>
      </c>
      <c r="I12" s="91">
        <v>1355314</v>
      </c>
      <c r="J12" s="91">
        <v>1418178</v>
      </c>
      <c r="K12" s="91"/>
    </row>
    <row r="13" spans="1:11">
      <c r="A13" t="s">
        <v>191</v>
      </c>
      <c r="B13" t="s">
        <v>96</v>
      </c>
      <c r="C13" t="s">
        <v>144</v>
      </c>
      <c r="D13" t="s">
        <v>138</v>
      </c>
      <c r="E13" t="s">
        <v>88</v>
      </c>
      <c r="F13" s="91">
        <v>45716</v>
      </c>
      <c r="G13" s="91">
        <v>45781.5</v>
      </c>
      <c r="H13" s="91">
        <v>42910.286524693198</v>
      </c>
      <c r="I13" s="91">
        <v>42729.061254059801</v>
      </c>
      <c r="J13" s="91">
        <v>42286.851852595399</v>
      </c>
      <c r="K13" s="91"/>
    </row>
    <row r="14" spans="1:11">
      <c r="A14" t="s">
        <v>191</v>
      </c>
      <c r="B14" t="s">
        <v>97</v>
      </c>
      <c r="C14" t="s">
        <v>145</v>
      </c>
      <c r="D14" t="s">
        <v>138</v>
      </c>
      <c r="E14" t="s">
        <v>88</v>
      </c>
      <c r="F14" s="91">
        <v>27267</v>
      </c>
      <c r="G14" s="91">
        <v>26064.5</v>
      </c>
      <c r="H14" s="91">
        <v>22032.671140078</v>
      </c>
      <c r="I14" s="91">
        <v>22800.1850611072</v>
      </c>
      <c r="J14" s="91">
        <v>22756.917922931701</v>
      </c>
      <c r="K14" s="91"/>
    </row>
    <row r="15" spans="1:11">
      <c r="A15" t="s">
        <v>191</v>
      </c>
      <c r="B15" t="s">
        <v>98</v>
      </c>
      <c r="C15" t="s">
        <v>146</v>
      </c>
      <c r="D15" t="s">
        <v>138</v>
      </c>
      <c r="E15" t="s">
        <v>88</v>
      </c>
      <c r="F15" s="91">
        <v>1691242</v>
      </c>
      <c r="G15" s="91">
        <v>1688909.2972925601</v>
      </c>
      <c r="H15" s="91">
        <v>1631042.5852598399</v>
      </c>
      <c r="I15" s="91">
        <v>1597027.3892218501</v>
      </c>
      <c r="J15" s="91">
        <v>1576289.4856630999</v>
      </c>
      <c r="K15" s="91"/>
    </row>
    <row r="16" spans="1:11">
      <c r="A16" t="s">
        <v>191</v>
      </c>
      <c r="B16" t="s">
        <v>99</v>
      </c>
      <c r="C16" t="s">
        <v>147</v>
      </c>
      <c r="D16" t="s">
        <v>138</v>
      </c>
      <c r="E16" t="s">
        <v>88</v>
      </c>
      <c r="F16" s="91">
        <v>25146</v>
      </c>
      <c r="G16" s="91">
        <v>24803.271188877501</v>
      </c>
      <c r="H16" s="91">
        <v>27151.628927361398</v>
      </c>
      <c r="I16" s="91">
        <v>28235.327001082798</v>
      </c>
      <c r="J16" s="91">
        <v>29908.680386609001</v>
      </c>
      <c r="K16" s="91"/>
    </row>
    <row r="17" spans="1:11">
      <c r="A17" t="s">
        <v>191</v>
      </c>
      <c r="B17" t="s">
        <v>100</v>
      </c>
      <c r="C17" t="s">
        <v>148</v>
      </c>
      <c r="D17" t="s">
        <v>138</v>
      </c>
      <c r="E17" t="s">
        <v>88</v>
      </c>
      <c r="F17" s="91">
        <v>15521</v>
      </c>
      <c r="G17" s="91">
        <v>15990</v>
      </c>
      <c r="H17" s="91">
        <v>42660.868515068702</v>
      </c>
      <c r="I17" s="91">
        <v>51164.167022675501</v>
      </c>
      <c r="J17" s="91">
        <v>52280.715939321097</v>
      </c>
      <c r="K17" s="91"/>
    </row>
    <row r="18" spans="1:11">
      <c r="A18" t="s">
        <v>191</v>
      </c>
      <c r="B18" t="s">
        <v>101</v>
      </c>
      <c r="C18" t="s">
        <v>149</v>
      </c>
      <c r="D18" t="s">
        <v>138</v>
      </c>
      <c r="E18" t="s">
        <v>88</v>
      </c>
      <c r="F18" s="91">
        <v>1115567</v>
      </c>
      <c r="G18" s="91">
        <v>1139492.5990701001</v>
      </c>
      <c r="H18" s="91">
        <v>1197995.9310437599</v>
      </c>
      <c r="I18" s="91">
        <v>1237243.5082308401</v>
      </c>
      <c r="J18" s="91">
        <v>1296902.86745951</v>
      </c>
      <c r="K18" s="91"/>
    </row>
    <row r="19" spans="1:11">
      <c r="A19" t="s">
        <v>191</v>
      </c>
      <c r="B19" t="s">
        <v>102</v>
      </c>
      <c r="C19" t="s">
        <v>150</v>
      </c>
      <c r="D19" t="s">
        <v>138</v>
      </c>
      <c r="E19" t="s">
        <v>88</v>
      </c>
      <c r="F19" s="91">
        <v>45009</v>
      </c>
      <c r="G19" s="91">
        <v>44617</v>
      </c>
      <c r="H19" s="91">
        <v>44146</v>
      </c>
      <c r="I19" s="91">
        <v>43266.251572084897</v>
      </c>
      <c r="J19" s="91">
        <v>42286.851852595399</v>
      </c>
      <c r="K19" s="91"/>
    </row>
    <row r="20" spans="1:11">
      <c r="A20" t="s">
        <v>191</v>
      </c>
      <c r="B20" t="s">
        <v>103</v>
      </c>
      <c r="C20" t="s">
        <v>151</v>
      </c>
      <c r="D20" t="s">
        <v>138</v>
      </c>
      <c r="E20" t="s">
        <v>88</v>
      </c>
      <c r="F20" s="91">
        <v>25120</v>
      </c>
      <c r="G20" s="91">
        <v>24682</v>
      </c>
      <c r="H20" s="91">
        <v>24279</v>
      </c>
      <c r="I20" s="91">
        <v>23729.6202523957</v>
      </c>
      <c r="J20" s="91">
        <v>22756.917922931701</v>
      </c>
      <c r="K20" s="91"/>
    </row>
    <row r="21" spans="1:11">
      <c r="A21" t="s">
        <v>191</v>
      </c>
      <c r="B21" t="s">
        <v>104</v>
      </c>
      <c r="C21" t="s">
        <v>152</v>
      </c>
      <c r="D21" t="s">
        <v>138</v>
      </c>
      <c r="E21" t="s">
        <v>88</v>
      </c>
      <c r="F21" s="91">
        <v>1714540</v>
      </c>
      <c r="G21" s="91">
        <v>1688940</v>
      </c>
      <c r="H21" s="91">
        <v>1642920</v>
      </c>
      <c r="I21" s="91">
        <v>1612744.1151985801</v>
      </c>
      <c r="J21" s="91">
        <v>1576289.4856630999</v>
      </c>
      <c r="K21" s="91"/>
    </row>
    <row r="22" spans="1:11">
      <c r="A22" t="s">
        <v>191</v>
      </c>
      <c r="B22" t="s">
        <v>105</v>
      </c>
      <c r="C22" t="s">
        <v>153</v>
      </c>
      <c r="D22" t="s">
        <v>138</v>
      </c>
      <c r="E22" t="s">
        <v>88</v>
      </c>
      <c r="F22" s="91">
        <v>25068</v>
      </c>
      <c r="G22" s="91">
        <v>25996</v>
      </c>
      <c r="H22" s="91">
        <v>27298</v>
      </c>
      <c r="I22" s="91">
        <v>28597.403701123902</v>
      </c>
      <c r="J22" s="91">
        <v>29908.680386609001</v>
      </c>
      <c r="K22" s="91"/>
    </row>
    <row r="23" spans="1:11">
      <c r="A23" t="s">
        <v>191</v>
      </c>
      <c r="B23" t="s">
        <v>106</v>
      </c>
      <c r="C23" t="s">
        <v>154</v>
      </c>
      <c r="D23" t="s">
        <v>138</v>
      </c>
      <c r="E23" t="s">
        <v>88</v>
      </c>
      <c r="F23" s="91">
        <v>16729</v>
      </c>
      <c r="G23" s="91">
        <v>44369</v>
      </c>
      <c r="H23" s="91">
        <v>49720</v>
      </c>
      <c r="I23" s="91">
        <v>51140.612655106001</v>
      </c>
      <c r="J23" s="91">
        <v>52280.715939321097</v>
      </c>
      <c r="K23" s="91"/>
    </row>
    <row r="24" spans="1:11">
      <c r="A24" t="s">
        <v>191</v>
      </c>
      <c r="B24" t="s">
        <v>107</v>
      </c>
      <c r="C24" t="s">
        <v>155</v>
      </c>
      <c r="D24" t="s">
        <v>138</v>
      </c>
      <c r="E24" t="s">
        <v>88</v>
      </c>
      <c r="F24" s="91">
        <v>1098587</v>
      </c>
      <c r="G24" s="91">
        <v>1143348</v>
      </c>
      <c r="H24" s="91">
        <v>1186980</v>
      </c>
      <c r="I24" s="91">
        <v>1239754.1283936801</v>
      </c>
      <c r="J24" s="91">
        <v>1296902.86745951</v>
      </c>
      <c r="K24" s="91"/>
    </row>
    <row r="25" spans="1:11">
      <c r="A25" t="s">
        <v>191</v>
      </c>
      <c r="B25" t="s">
        <v>108</v>
      </c>
      <c r="C25" t="s">
        <v>156</v>
      </c>
      <c r="D25" t="s">
        <v>49</v>
      </c>
      <c r="E25" t="s">
        <v>88</v>
      </c>
      <c r="F25" s="92">
        <v>1.18</v>
      </c>
      <c r="G25" s="92">
        <v>1.1020000000000001</v>
      </c>
      <c r="H25" s="92">
        <v>1.0569999999999999</v>
      </c>
      <c r="I25" s="92">
        <v>1.014</v>
      </c>
      <c r="J25" s="92">
        <v>0.98442071260737996</v>
      </c>
      <c r="K25" s="92"/>
    </row>
    <row r="26" spans="1:11">
      <c r="A26" t="s">
        <v>191</v>
      </c>
      <c r="B26" t="s">
        <v>109</v>
      </c>
      <c r="C26" t="s">
        <v>157</v>
      </c>
      <c r="D26" t="s">
        <v>49</v>
      </c>
      <c r="E26" t="s">
        <v>88</v>
      </c>
      <c r="F26" s="92">
        <v>0.53500000000000003</v>
      </c>
      <c r="G26" s="92">
        <v>0.501</v>
      </c>
      <c r="H26" s="92">
        <v>0.47199999999999998</v>
      </c>
      <c r="I26" s="92">
        <v>0.46100000000000002</v>
      </c>
      <c r="J26" s="92">
        <v>0.43831077542927899</v>
      </c>
      <c r="K26" s="92"/>
    </row>
    <row r="27" spans="1:11">
      <c r="A27" t="s">
        <v>191</v>
      </c>
      <c r="B27" t="s">
        <v>110</v>
      </c>
      <c r="C27" t="s">
        <v>158</v>
      </c>
      <c r="D27" t="s">
        <v>49</v>
      </c>
      <c r="E27" t="s">
        <v>88</v>
      </c>
      <c r="F27" s="92">
        <v>76.19</v>
      </c>
      <c r="G27" s="92">
        <v>69.162999999999997</v>
      </c>
      <c r="H27" s="92">
        <v>60.447000000000003</v>
      </c>
      <c r="I27" s="92">
        <v>56.814</v>
      </c>
      <c r="J27" s="92">
        <v>56.2121951851516</v>
      </c>
      <c r="K27" s="92"/>
    </row>
    <row r="28" spans="1:11">
      <c r="A28" t="s">
        <v>191</v>
      </c>
      <c r="B28" t="s">
        <v>111</v>
      </c>
      <c r="C28" t="s">
        <v>159</v>
      </c>
      <c r="D28" t="s">
        <v>49</v>
      </c>
      <c r="E28" t="s">
        <v>88</v>
      </c>
      <c r="F28" s="92">
        <v>0.59599999999999997</v>
      </c>
      <c r="G28" s="92">
        <v>0.58899999999999997</v>
      </c>
      <c r="H28" s="92">
        <v>0.59499999999999997</v>
      </c>
      <c r="I28" s="92">
        <v>0.58099999999999996</v>
      </c>
      <c r="J28" s="92">
        <v>0.59638113712378205</v>
      </c>
      <c r="K28" s="92"/>
    </row>
    <row r="29" spans="1:11">
      <c r="A29" t="s">
        <v>191</v>
      </c>
      <c r="B29" t="s">
        <v>112</v>
      </c>
      <c r="C29" t="s">
        <v>160</v>
      </c>
      <c r="D29" t="s">
        <v>49</v>
      </c>
      <c r="E29" t="s">
        <v>88</v>
      </c>
      <c r="F29" s="92">
        <v>0.4</v>
      </c>
      <c r="G29" s="92">
        <v>0.7</v>
      </c>
      <c r="H29" s="92">
        <v>0.65</v>
      </c>
      <c r="I29" s="92">
        <v>0.65500000000000003</v>
      </c>
      <c r="J29" s="92">
        <v>0.69246841299040596</v>
      </c>
      <c r="K29" s="92"/>
    </row>
    <row r="30" spans="1:11">
      <c r="A30" t="s">
        <v>191</v>
      </c>
      <c r="B30" t="s">
        <v>113</v>
      </c>
      <c r="C30" t="s">
        <v>161</v>
      </c>
      <c r="D30" t="s">
        <v>49</v>
      </c>
      <c r="E30" t="s">
        <v>88</v>
      </c>
      <c r="F30" s="92">
        <v>50.854999999999997</v>
      </c>
      <c r="G30" s="92">
        <v>50.006999999999998</v>
      </c>
      <c r="H30" s="92">
        <v>48.171999999999997</v>
      </c>
      <c r="I30" s="92">
        <v>47.347999999999999</v>
      </c>
      <c r="J30" s="92">
        <v>49.904968485060998</v>
      </c>
      <c r="K30" s="92"/>
    </row>
    <row r="31" spans="1:11">
      <c r="A31" t="s">
        <v>191</v>
      </c>
      <c r="B31" t="s">
        <v>114</v>
      </c>
      <c r="C31" t="s">
        <v>162</v>
      </c>
      <c r="D31" t="s">
        <v>49</v>
      </c>
      <c r="E31" t="s">
        <v>88</v>
      </c>
      <c r="F31" s="92">
        <v>3.1987349999999999E-4</v>
      </c>
      <c r="G31" s="92">
        <v>2.6069274041095902E-3</v>
      </c>
      <c r="H31" s="92">
        <v>5.1260182430441798E-3</v>
      </c>
      <c r="I31" s="92">
        <v>7.41797145110837E-3</v>
      </c>
      <c r="J31" s="92">
        <v>8.4710274783343503E-3</v>
      </c>
      <c r="K31" s="92"/>
    </row>
    <row r="32" spans="1:11">
      <c r="A32" t="s">
        <v>191</v>
      </c>
      <c r="B32" t="s">
        <v>115</v>
      </c>
      <c r="C32" t="s">
        <v>163</v>
      </c>
      <c r="D32" t="s">
        <v>49</v>
      </c>
      <c r="E32" t="s">
        <v>88</v>
      </c>
      <c r="F32" s="92">
        <v>9.7894999999999997E-5</v>
      </c>
      <c r="G32" s="92">
        <v>1.9584350958904101E-4</v>
      </c>
      <c r="H32" s="92">
        <v>4.28195627888516E-4</v>
      </c>
      <c r="I32" s="92">
        <v>8.6355610990205005E-4</v>
      </c>
      <c r="J32" s="92">
        <v>9.5335803386658701E-4</v>
      </c>
      <c r="K32" s="92"/>
    </row>
    <row r="33" spans="1:11">
      <c r="A33" t="s">
        <v>191</v>
      </c>
      <c r="B33" t="s">
        <v>116</v>
      </c>
      <c r="C33" t="s">
        <v>164</v>
      </c>
      <c r="D33" t="s">
        <v>49</v>
      </c>
      <c r="E33" t="s">
        <v>88</v>
      </c>
      <c r="F33" s="92">
        <v>1.3024382535000001</v>
      </c>
      <c r="G33" s="92">
        <v>2.3138760980828801</v>
      </c>
      <c r="H33" s="92">
        <v>6.0272120536290901</v>
      </c>
      <c r="I33" s="92">
        <v>7.3838640612558004</v>
      </c>
      <c r="J33" s="92">
        <v>8.1959734406426197</v>
      </c>
      <c r="K33" s="92"/>
    </row>
    <row r="34" spans="1:11">
      <c r="A34" t="s">
        <v>191</v>
      </c>
      <c r="B34" t="s">
        <v>117</v>
      </c>
      <c r="C34" t="s">
        <v>165</v>
      </c>
      <c r="D34" t="s">
        <v>49</v>
      </c>
      <c r="E34" t="s">
        <v>88</v>
      </c>
      <c r="F34" s="92">
        <v>9.2938999999999999E-5</v>
      </c>
      <c r="G34" s="92">
        <v>3.8289675378203302E-4</v>
      </c>
      <c r="H34" s="92">
        <v>1.5454765687877899E-3</v>
      </c>
      <c r="I34" s="92">
        <v>2.2883332801564302E-3</v>
      </c>
      <c r="J34" s="92">
        <v>2.5873057549027001E-3</v>
      </c>
      <c r="K34" s="92"/>
    </row>
    <row r="35" spans="1:11">
      <c r="A35" t="s">
        <v>191</v>
      </c>
      <c r="B35" t="s">
        <v>118</v>
      </c>
      <c r="C35" t="s">
        <v>166</v>
      </c>
      <c r="D35" t="s">
        <v>49</v>
      </c>
      <c r="E35" t="s">
        <v>88</v>
      </c>
      <c r="F35" s="92">
        <v>9.7970920000000097E-6</v>
      </c>
      <c r="G35" s="92">
        <v>3.6439035662504702E-5</v>
      </c>
      <c r="H35" s="92">
        <v>3.4664141886387498E-5</v>
      </c>
      <c r="I35" s="92">
        <v>3.6627341076603999E-5</v>
      </c>
      <c r="J35" s="92">
        <v>3.9666192937074597E-5</v>
      </c>
      <c r="K35" s="92"/>
    </row>
    <row r="36" spans="1:11">
      <c r="A36" t="s">
        <v>191</v>
      </c>
      <c r="B36" t="s">
        <v>119</v>
      </c>
      <c r="C36" t="s">
        <v>167</v>
      </c>
      <c r="D36" t="s">
        <v>49</v>
      </c>
      <c r="E36" t="s">
        <v>88</v>
      </c>
      <c r="F36" s="92">
        <v>0.29991874372799998</v>
      </c>
      <c r="G36" s="92">
        <v>0.343888694345858</v>
      </c>
      <c r="H36" s="92">
        <v>1.23980736561048</v>
      </c>
      <c r="I36" s="92">
        <v>1.82007386528682</v>
      </c>
      <c r="J36" s="92">
        <v>2.1381495963753099</v>
      </c>
      <c r="K36" s="92"/>
    </row>
    <row r="37" spans="1:11">
      <c r="A37" t="s">
        <v>191</v>
      </c>
      <c r="B37" t="s">
        <v>120</v>
      </c>
      <c r="C37" t="s">
        <v>168</v>
      </c>
      <c r="D37" t="s">
        <v>49</v>
      </c>
      <c r="E37" t="s">
        <v>88</v>
      </c>
      <c r="F37" s="92">
        <v>1.1803198735</v>
      </c>
      <c r="G37" s="92">
        <v>1.1046069274041099</v>
      </c>
      <c r="H37" s="92">
        <v>1.0621260182430401</v>
      </c>
      <c r="I37" s="92">
        <v>1.02141797145111</v>
      </c>
      <c r="J37" s="92">
        <v>0.99289174008571501</v>
      </c>
      <c r="K37" s="92"/>
    </row>
    <row r="38" spans="1:11">
      <c r="A38" t="s">
        <v>191</v>
      </c>
      <c r="B38" t="s">
        <v>121</v>
      </c>
      <c r="C38" t="s">
        <v>169</v>
      </c>
      <c r="D38" t="s">
        <v>49</v>
      </c>
      <c r="E38" t="s">
        <v>88</v>
      </c>
      <c r="F38" s="92">
        <v>0.53509789500000005</v>
      </c>
      <c r="G38" s="92">
        <v>0.50119584350958901</v>
      </c>
      <c r="H38" s="92">
        <v>0.47242819562788901</v>
      </c>
      <c r="I38" s="92">
        <v>0.46186355610990198</v>
      </c>
      <c r="J38" s="92">
        <v>0.43926413346314602</v>
      </c>
      <c r="K38" s="92"/>
    </row>
    <row r="39" spans="1:11">
      <c r="A39" t="s">
        <v>191</v>
      </c>
      <c r="B39" t="s">
        <v>122</v>
      </c>
      <c r="C39" t="s">
        <v>170</v>
      </c>
      <c r="D39" t="s">
        <v>49</v>
      </c>
      <c r="E39" t="s">
        <v>88</v>
      </c>
      <c r="F39" s="92">
        <v>77.492438253499998</v>
      </c>
      <c r="G39" s="92">
        <v>71.476876098082897</v>
      </c>
      <c r="H39" s="92">
        <v>66.474212053629103</v>
      </c>
      <c r="I39" s="92">
        <v>64.1978640612558</v>
      </c>
      <c r="J39" s="92">
        <v>64.408168625794204</v>
      </c>
      <c r="K39" s="92"/>
    </row>
    <row r="40" spans="1:11">
      <c r="A40" t="s">
        <v>191</v>
      </c>
      <c r="B40" t="s">
        <v>123</v>
      </c>
      <c r="C40" t="s">
        <v>171</v>
      </c>
      <c r="D40" t="s">
        <v>49</v>
      </c>
      <c r="E40" t="s">
        <v>88</v>
      </c>
      <c r="F40" s="92">
        <v>0.59609293900000004</v>
      </c>
      <c r="G40" s="92">
        <v>0.58938289675378197</v>
      </c>
      <c r="H40" s="92">
        <v>0.59654547656878798</v>
      </c>
      <c r="I40" s="92">
        <v>0.58328833328015595</v>
      </c>
      <c r="J40" s="92">
        <v>0.598968442878685</v>
      </c>
      <c r="K40" s="92"/>
    </row>
    <row r="41" spans="1:11">
      <c r="A41" t="s">
        <v>191</v>
      </c>
      <c r="B41" t="s">
        <v>124</v>
      </c>
      <c r="C41" t="s">
        <v>172</v>
      </c>
      <c r="D41" t="s">
        <v>49</v>
      </c>
      <c r="E41" t="s">
        <v>88</v>
      </c>
      <c r="F41" s="92">
        <v>0.40000979709200002</v>
      </c>
      <c r="G41" s="92">
        <v>0.70003643903566204</v>
      </c>
      <c r="H41" s="92">
        <v>0.65003466414188604</v>
      </c>
      <c r="I41" s="92">
        <v>0.65503662734107704</v>
      </c>
      <c r="J41" s="92">
        <v>0.69250807918334301</v>
      </c>
      <c r="K41" s="92"/>
    </row>
    <row r="42" spans="1:11">
      <c r="A42" t="s">
        <v>191</v>
      </c>
      <c r="B42" t="s">
        <v>125</v>
      </c>
      <c r="C42" t="s">
        <v>173</v>
      </c>
      <c r="D42" t="s">
        <v>49</v>
      </c>
      <c r="E42" t="s">
        <v>88</v>
      </c>
      <c r="F42" s="92">
        <v>51.154918743727997</v>
      </c>
      <c r="G42" s="92">
        <v>50.350888694345898</v>
      </c>
      <c r="H42" s="92">
        <v>49.4118073656105</v>
      </c>
      <c r="I42" s="92">
        <v>49.1680738652868</v>
      </c>
      <c r="J42" s="92">
        <v>52.043118081436297</v>
      </c>
      <c r="K42" s="92"/>
    </row>
    <row r="43" spans="1:11">
      <c r="A43" t="s">
        <v>191</v>
      </c>
      <c r="B43" t="s">
        <v>126</v>
      </c>
      <c r="C43" t="s">
        <v>174</v>
      </c>
      <c r="D43" t="s">
        <v>175</v>
      </c>
      <c r="E43" t="s">
        <v>88</v>
      </c>
      <c r="F43" s="93">
        <v>32.779340702020697</v>
      </c>
      <c r="G43" s="93">
        <v>31.298689456794602</v>
      </c>
      <c r="H43" s="93">
        <v>29.612281319429599</v>
      </c>
      <c r="I43" s="93">
        <v>28.277238055729899</v>
      </c>
      <c r="J43" s="93">
        <v>28.825441132804801</v>
      </c>
      <c r="K43" s="93"/>
    </row>
    <row r="44" spans="1:11">
      <c r="A44" t="s">
        <v>191</v>
      </c>
      <c r="B44" t="s">
        <v>127</v>
      </c>
      <c r="C44" t="s">
        <v>176</v>
      </c>
      <c r="D44" t="s">
        <v>175</v>
      </c>
      <c r="E44" t="s">
        <v>88</v>
      </c>
      <c r="F44" s="93">
        <v>32.779340702020697</v>
      </c>
      <c r="G44" s="93">
        <v>31.298689456794602</v>
      </c>
      <c r="H44" s="93">
        <v>29.612281319429599</v>
      </c>
      <c r="I44" s="93">
        <v>28.277238055729899</v>
      </c>
      <c r="J44" s="93">
        <v>28.825441132804801</v>
      </c>
      <c r="K44" s="93"/>
    </row>
    <row r="45" spans="1:11">
      <c r="A45" t="s">
        <v>191</v>
      </c>
      <c r="B45" t="s">
        <v>128</v>
      </c>
      <c r="C45" t="s">
        <v>177</v>
      </c>
      <c r="D45" t="s">
        <v>175</v>
      </c>
      <c r="E45" t="s">
        <v>88</v>
      </c>
      <c r="F45" s="93">
        <v>42.613142912626898</v>
      </c>
      <c r="G45" s="93">
        <v>40.688296293832998</v>
      </c>
      <c r="H45" s="93">
        <v>38.4959657152585</v>
      </c>
      <c r="I45" s="93">
        <v>36.760409472448799</v>
      </c>
      <c r="J45" s="93">
        <v>37.473073472646199</v>
      </c>
      <c r="K45" s="93"/>
    </row>
    <row r="46" spans="1:11">
      <c r="A46" t="s">
        <v>191</v>
      </c>
      <c r="B46" t="s">
        <v>129</v>
      </c>
      <c r="C46" t="s">
        <v>178</v>
      </c>
      <c r="D46" t="s">
        <v>175</v>
      </c>
      <c r="E46" t="s">
        <v>88</v>
      </c>
      <c r="F46" s="93">
        <v>39.137539525277802</v>
      </c>
      <c r="G46" s="93">
        <v>37.701201212856198</v>
      </c>
      <c r="H46" s="93">
        <v>35.998406294577002</v>
      </c>
      <c r="I46" s="93">
        <v>34.018970173559303</v>
      </c>
      <c r="J46" s="93">
        <v>34.115886136616901</v>
      </c>
      <c r="K46" s="93"/>
    </row>
    <row r="47" spans="1:11">
      <c r="A47" t="s">
        <v>191</v>
      </c>
      <c r="B47" t="s">
        <v>130</v>
      </c>
      <c r="C47" t="s">
        <v>179</v>
      </c>
      <c r="D47" t="s">
        <v>175</v>
      </c>
      <c r="E47" t="s">
        <v>88</v>
      </c>
      <c r="F47" s="93">
        <v>37.156829401061501</v>
      </c>
      <c r="G47" s="93">
        <v>35.648704706563102</v>
      </c>
      <c r="H47" s="93">
        <v>33.900032128359001</v>
      </c>
      <c r="I47" s="93">
        <v>32.501163467970002</v>
      </c>
      <c r="J47" s="93">
        <v>33.165709557119897</v>
      </c>
      <c r="K47" s="93"/>
    </row>
    <row r="48" spans="1:11">
      <c r="A48" t="s">
        <v>191</v>
      </c>
      <c r="B48" t="s">
        <v>131</v>
      </c>
      <c r="C48" t="s">
        <v>180</v>
      </c>
      <c r="D48" t="s">
        <v>175</v>
      </c>
      <c r="E48" t="s">
        <v>88</v>
      </c>
      <c r="F48" s="93">
        <v>49.585505691986299</v>
      </c>
      <c r="G48" s="93">
        <v>47.709252370118001</v>
      </c>
      <c r="H48" s="93">
        <v>44.886247999127299</v>
      </c>
      <c r="I48" s="93">
        <v>42.514096117131103</v>
      </c>
      <c r="J48" s="93">
        <v>42.7752891246556</v>
      </c>
      <c r="K48" s="93"/>
    </row>
    <row r="49" spans="1:11">
      <c r="A49" t="s">
        <v>191</v>
      </c>
      <c r="B49" t="s">
        <v>132</v>
      </c>
      <c r="C49" t="s">
        <v>181</v>
      </c>
      <c r="D49" t="s">
        <v>54</v>
      </c>
      <c r="E49" t="s">
        <v>88</v>
      </c>
      <c r="F49" s="94"/>
      <c r="G49" s="94"/>
      <c r="H49" s="94"/>
      <c r="I49" s="94"/>
      <c r="J49" s="94"/>
      <c r="K49" s="94">
        <v>0.02</v>
      </c>
    </row>
    <row r="50" spans="1:11">
      <c r="A50" t="s">
        <v>191</v>
      </c>
      <c r="B50" t="s">
        <v>133</v>
      </c>
      <c r="C50" t="s">
        <v>182</v>
      </c>
      <c r="D50" t="s">
        <v>54</v>
      </c>
      <c r="E50" t="s">
        <v>88</v>
      </c>
      <c r="F50" s="94"/>
      <c r="G50" s="94"/>
      <c r="H50" s="94"/>
      <c r="I50" s="94"/>
      <c r="J50" s="94"/>
      <c r="K50" s="94">
        <v>3.7400000000000003E-2</v>
      </c>
    </row>
    <row r="51" spans="1:11">
      <c r="A51" t="s">
        <v>191</v>
      </c>
      <c r="B51" t="s">
        <v>134</v>
      </c>
      <c r="C51" t="s">
        <v>136</v>
      </c>
      <c r="D51" t="s">
        <v>49</v>
      </c>
      <c r="E51" t="s">
        <v>88</v>
      </c>
      <c r="F51" s="92"/>
      <c r="G51" s="92"/>
      <c r="H51" s="92"/>
      <c r="I51" s="92"/>
      <c r="J51" s="92">
        <v>6.3389397561424499</v>
      </c>
      <c r="K51" s="92"/>
    </row>
    <row r="52" spans="1:11">
      <c r="A52" t="s">
        <v>191</v>
      </c>
      <c r="B52" t="s">
        <v>135</v>
      </c>
      <c r="C52" t="s">
        <v>183</v>
      </c>
      <c r="D52" t="s">
        <v>49</v>
      </c>
      <c r="E52" t="s">
        <v>88</v>
      </c>
      <c r="F52" s="92"/>
      <c r="G52" s="92"/>
      <c r="H52" s="92"/>
      <c r="I52" s="92"/>
      <c r="J52" s="92">
        <v>6.0282091769147099</v>
      </c>
      <c r="K52" s="92"/>
    </row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="75" zoomScaleNormal="75" workbookViewId="0">
      <pane xSplit="8" ySplit="7" topLeftCell="I12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57" bestFit="1" customWidth="1"/>
    <col min="7" max="8" width="2.69921875" customWidth="1"/>
    <col min="9" max="11" width="10" bestFit="1" customWidth="1"/>
    <col min="12" max="12" width="11.69921875" bestFit="1" customWidth="1"/>
    <col min="13" max="16" width="10.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F_Inputs!F7</f>
        <v>47109</v>
      </c>
      <c r="M12" s="72">
        <f xml:space="preserve"> F_Inputs!G7</f>
        <v>47109</v>
      </c>
      <c r="N12" s="72">
        <f xml:space="preserve"> F_Inputs!H7</f>
        <v>47109</v>
      </c>
      <c r="O12" s="72">
        <f xml:space="preserve"> F_Inputs!I7</f>
        <v>47109</v>
      </c>
      <c r="P12" s="72">
        <f xml:space="preserve"> F_Inputs!J7</f>
        <v>47109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F_Inputs!F8</f>
        <v>28269</v>
      </c>
      <c r="M13" s="72">
        <f xml:space="preserve"> F_Inputs!G8</f>
        <v>28269</v>
      </c>
      <c r="N13" s="72">
        <f xml:space="preserve"> F_Inputs!H8</f>
        <v>28269</v>
      </c>
      <c r="O13" s="72">
        <f xml:space="preserve"> F_Inputs!I8</f>
        <v>28269</v>
      </c>
      <c r="P13" s="72">
        <f xml:space="preserve"> F_Inputs!J8</f>
        <v>28269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F_Inputs!F9</f>
        <v>1678184</v>
      </c>
      <c r="M14" s="72">
        <f xml:space="preserve"> F_Inputs!G9</f>
        <v>1616836</v>
      </c>
      <c r="N14" s="72">
        <f xml:space="preserve"> F_Inputs!H9</f>
        <v>1558102</v>
      </c>
      <c r="O14" s="72">
        <f xml:space="preserve"> F_Inputs!I9</f>
        <v>1505809</v>
      </c>
      <c r="P14" s="72">
        <f xml:space="preserve"> F_Inputs!J9</f>
        <v>1459174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2">
        <f xml:space="preserve"> F_Inputs!F10</f>
        <v>23188</v>
      </c>
      <c r="M15" s="72">
        <f xml:space="preserve"> F_Inputs!G10</f>
        <v>23503</v>
      </c>
      <c r="N15" s="72">
        <f xml:space="preserve"> F_Inputs!H10</f>
        <v>23838</v>
      </c>
      <c r="O15" s="72">
        <f xml:space="preserve"> F_Inputs!I10</f>
        <v>24195</v>
      </c>
      <c r="P15" s="72">
        <f xml:space="preserve"> F_Inputs!J10</f>
        <v>24575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F_Inputs!F11</f>
        <v>14968</v>
      </c>
      <c r="M16" s="72">
        <f xml:space="preserve"> F_Inputs!G11</f>
        <v>14968</v>
      </c>
      <c r="N16" s="72">
        <f xml:space="preserve"> F_Inputs!H11</f>
        <v>14968</v>
      </c>
      <c r="O16" s="72">
        <f xml:space="preserve"> F_Inputs!I11</f>
        <v>14968</v>
      </c>
      <c r="P16" s="72">
        <f xml:space="preserve"> F_Inputs!J11</f>
        <v>14968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F_Inputs!F12</f>
        <v>1142043</v>
      </c>
      <c r="M17" s="72">
        <f xml:space="preserve"> F_Inputs!G12</f>
        <v>1215584</v>
      </c>
      <c r="N17" s="72">
        <f xml:space="preserve"> F_Inputs!H12</f>
        <v>1287897</v>
      </c>
      <c r="O17" s="72">
        <f xml:space="preserve"> F_Inputs!I12</f>
        <v>1355314</v>
      </c>
      <c r="P17" s="72">
        <f xml:space="preserve"> F_Inputs!J12</f>
        <v>1418178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F_Inputs!F13</f>
        <v>45716</v>
      </c>
      <c r="M20" s="72">
        <f xml:space="preserve"> F_Inputs!G13</f>
        <v>45781.5</v>
      </c>
      <c r="N20" s="72">
        <f xml:space="preserve"> F_Inputs!H13</f>
        <v>42910.286524693198</v>
      </c>
      <c r="O20" s="72">
        <f xml:space="preserve"> F_Inputs!I13</f>
        <v>42729.061254059801</v>
      </c>
      <c r="P20" s="72">
        <f xml:space="preserve"> F_Inputs!J13</f>
        <v>42286.851852595399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F_Inputs!F14</f>
        <v>27267</v>
      </c>
      <c r="M21" s="72">
        <f xml:space="preserve"> F_Inputs!G14</f>
        <v>26064.5</v>
      </c>
      <c r="N21" s="72">
        <f xml:space="preserve"> F_Inputs!H14</f>
        <v>22032.671140078</v>
      </c>
      <c r="O21" s="72">
        <f xml:space="preserve"> F_Inputs!I14</f>
        <v>22800.1850611072</v>
      </c>
      <c r="P21" s="72">
        <f xml:space="preserve"> F_Inputs!J14</f>
        <v>22756.917922931701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F_Inputs!F15</f>
        <v>1691242</v>
      </c>
      <c r="M22" s="72">
        <f xml:space="preserve"> F_Inputs!G15</f>
        <v>1688909.2972925601</v>
      </c>
      <c r="N22" s="72">
        <f xml:space="preserve"> F_Inputs!H15</f>
        <v>1631042.5852598399</v>
      </c>
      <c r="O22" s="72">
        <f xml:space="preserve"> F_Inputs!I15</f>
        <v>1597027.3892218501</v>
      </c>
      <c r="P22" s="72">
        <f xml:space="preserve"> F_Inputs!J15</f>
        <v>1576289.4856630999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2">
        <f xml:space="preserve"> F_Inputs!F16</f>
        <v>25146</v>
      </c>
      <c r="M23" s="72">
        <f xml:space="preserve"> F_Inputs!G16</f>
        <v>24803.271188877501</v>
      </c>
      <c r="N23" s="72">
        <f xml:space="preserve"> F_Inputs!H16</f>
        <v>27151.628927361398</v>
      </c>
      <c r="O23" s="72">
        <f xml:space="preserve"> F_Inputs!I16</f>
        <v>28235.327001082798</v>
      </c>
      <c r="P23" s="72">
        <f xml:space="preserve"> F_Inputs!J16</f>
        <v>29908.680386609001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F_Inputs!F17</f>
        <v>15521</v>
      </c>
      <c r="M24" s="72">
        <f xml:space="preserve"> F_Inputs!G17</f>
        <v>15990</v>
      </c>
      <c r="N24" s="72">
        <f xml:space="preserve"> F_Inputs!H17</f>
        <v>42660.868515068702</v>
      </c>
      <c r="O24" s="72">
        <f xml:space="preserve"> F_Inputs!I17</f>
        <v>51164.167022675501</v>
      </c>
      <c r="P24" s="72">
        <f xml:space="preserve"> F_Inputs!J17</f>
        <v>52280.715939321097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F_Inputs!F18</f>
        <v>1115567</v>
      </c>
      <c r="M25" s="72">
        <f xml:space="preserve"> F_Inputs!G18</f>
        <v>1139492.5990701001</v>
      </c>
      <c r="N25" s="72">
        <f xml:space="preserve"> F_Inputs!H18</f>
        <v>1197995.9310437599</v>
      </c>
      <c r="O25" s="72">
        <f xml:space="preserve"> F_Inputs!I18</f>
        <v>1237243.5082308401</v>
      </c>
      <c r="P25" s="72">
        <f xml:space="preserve"> F_Inputs!J18</f>
        <v>1296902.86745951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F_Inputs!F19</f>
        <v>45009</v>
      </c>
      <c r="M28" s="74">
        <f xml:space="preserve"> F_Inputs!G19</f>
        <v>44617</v>
      </c>
      <c r="N28" s="74">
        <f xml:space="preserve"> F_Inputs!H19</f>
        <v>44146</v>
      </c>
      <c r="O28" s="74">
        <f xml:space="preserve"> F_Inputs!I19</f>
        <v>43266.251572084897</v>
      </c>
      <c r="P28" s="74">
        <f xml:space="preserve"> F_Inputs!J19</f>
        <v>42286.851852595399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F_Inputs!F20</f>
        <v>25120</v>
      </c>
      <c r="M29" s="74">
        <f xml:space="preserve"> F_Inputs!G20</f>
        <v>24682</v>
      </c>
      <c r="N29" s="74">
        <f xml:space="preserve"> F_Inputs!H20</f>
        <v>24279</v>
      </c>
      <c r="O29" s="74">
        <f xml:space="preserve"> F_Inputs!I20</f>
        <v>23729.6202523957</v>
      </c>
      <c r="P29" s="74">
        <f xml:space="preserve"> F_Inputs!J20</f>
        <v>22756.917922931701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F_Inputs!F21</f>
        <v>1714540</v>
      </c>
      <c r="M30" s="74">
        <f xml:space="preserve"> F_Inputs!G21</f>
        <v>1688940</v>
      </c>
      <c r="N30" s="74">
        <f xml:space="preserve"> F_Inputs!H21</f>
        <v>1642920</v>
      </c>
      <c r="O30" s="74">
        <f xml:space="preserve"> F_Inputs!I21</f>
        <v>1612744.1151985801</v>
      </c>
      <c r="P30" s="74">
        <f xml:space="preserve"> F_Inputs!J21</f>
        <v>1576289.4856630999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4">
        <f xml:space="preserve"> F_Inputs!F22</f>
        <v>25068</v>
      </c>
      <c r="M31" s="74">
        <f xml:space="preserve"> F_Inputs!G22</f>
        <v>25996</v>
      </c>
      <c r="N31" s="74">
        <f xml:space="preserve"> F_Inputs!H22</f>
        <v>27298</v>
      </c>
      <c r="O31" s="74">
        <f xml:space="preserve"> F_Inputs!I22</f>
        <v>28597.403701123902</v>
      </c>
      <c r="P31" s="74">
        <f xml:space="preserve"> F_Inputs!J22</f>
        <v>29908.680386609001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F_Inputs!F23</f>
        <v>16729</v>
      </c>
      <c r="M32" s="74">
        <f xml:space="preserve"> F_Inputs!G23</f>
        <v>44369</v>
      </c>
      <c r="N32" s="74">
        <f xml:space="preserve"> F_Inputs!H23</f>
        <v>49720</v>
      </c>
      <c r="O32" s="74">
        <f xml:space="preserve"> F_Inputs!I23</f>
        <v>51140.612655106001</v>
      </c>
      <c r="P32" s="74">
        <f xml:space="preserve"> F_Inputs!J23</f>
        <v>52280.715939321097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F_Inputs!F24</f>
        <v>1098587</v>
      </c>
      <c r="M33" s="74">
        <f xml:space="preserve"> F_Inputs!G24</f>
        <v>1143348</v>
      </c>
      <c r="N33" s="74">
        <f xml:space="preserve"> F_Inputs!H24</f>
        <v>1186980</v>
      </c>
      <c r="O33" s="74">
        <f xml:space="preserve"> F_Inputs!I24</f>
        <v>1239754.1283936801</v>
      </c>
      <c r="P33" s="74">
        <f xml:space="preserve"> F_Inputs!J24</f>
        <v>1296902.86745951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F_Inputs!F25</f>
        <v>1.18</v>
      </c>
      <c r="M36" s="74">
        <f xml:space="preserve"> F_Inputs!G25</f>
        <v>1.1020000000000001</v>
      </c>
      <c r="N36" s="74">
        <f xml:space="preserve"> F_Inputs!H25</f>
        <v>1.0569999999999999</v>
      </c>
      <c r="O36" s="74">
        <f xml:space="preserve"> F_Inputs!I25</f>
        <v>1.014</v>
      </c>
      <c r="P36" s="74">
        <f xml:space="preserve"> F_Inputs!J25</f>
        <v>0.98442071260737996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F_Inputs!F26</f>
        <v>0.53500000000000003</v>
      </c>
      <c r="M37" s="74">
        <f xml:space="preserve"> F_Inputs!G26</f>
        <v>0.501</v>
      </c>
      <c r="N37" s="74">
        <f xml:space="preserve"> F_Inputs!H26</f>
        <v>0.47199999999999998</v>
      </c>
      <c r="O37" s="74">
        <f xml:space="preserve"> F_Inputs!I26</f>
        <v>0.46100000000000002</v>
      </c>
      <c r="P37" s="74">
        <f xml:space="preserve"> F_Inputs!J26</f>
        <v>0.43831077542927899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F_Inputs!F27</f>
        <v>76.19</v>
      </c>
      <c r="M38" s="74">
        <f xml:space="preserve"> F_Inputs!G27</f>
        <v>69.162999999999997</v>
      </c>
      <c r="N38" s="74">
        <f xml:space="preserve"> F_Inputs!H27</f>
        <v>60.447000000000003</v>
      </c>
      <c r="O38" s="74">
        <f xml:space="preserve"> F_Inputs!I27</f>
        <v>56.814</v>
      </c>
      <c r="P38" s="74">
        <f xml:space="preserve"> F_Inputs!J27</f>
        <v>56.2121951851516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F_Inputs!F28</f>
        <v>0.59599999999999997</v>
      </c>
      <c r="M39" s="74">
        <f xml:space="preserve"> F_Inputs!G28</f>
        <v>0.58899999999999997</v>
      </c>
      <c r="N39" s="74">
        <f xml:space="preserve"> F_Inputs!H28</f>
        <v>0.59499999999999997</v>
      </c>
      <c r="O39" s="74">
        <f xml:space="preserve"> F_Inputs!I28</f>
        <v>0.58099999999999996</v>
      </c>
      <c r="P39" s="74">
        <f xml:space="preserve"> F_Inputs!J28</f>
        <v>0.59638113712378205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F_Inputs!F29</f>
        <v>0.4</v>
      </c>
      <c r="M40" s="74">
        <f xml:space="preserve"> F_Inputs!G29</f>
        <v>0.7</v>
      </c>
      <c r="N40" s="74">
        <f xml:space="preserve"> F_Inputs!H29</f>
        <v>0.65</v>
      </c>
      <c r="O40" s="74">
        <f xml:space="preserve"> F_Inputs!I29</f>
        <v>0.65500000000000003</v>
      </c>
      <c r="P40" s="74">
        <f xml:space="preserve"> F_Inputs!J29</f>
        <v>0.69246841299040596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F_Inputs!F30</f>
        <v>50.854999999999997</v>
      </c>
      <c r="M41" s="74">
        <f xml:space="preserve"> F_Inputs!G30</f>
        <v>50.006999999999998</v>
      </c>
      <c r="N41" s="74">
        <f xml:space="preserve"> F_Inputs!H30</f>
        <v>48.171999999999997</v>
      </c>
      <c r="O41" s="74">
        <f xml:space="preserve"> F_Inputs!I30</f>
        <v>47.347999999999999</v>
      </c>
      <c r="P41" s="74">
        <f xml:space="preserve"> F_Inputs!J30</f>
        <v>49.904968485060998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F_Inputs!F31</f>
        <v>3.1987349999999999E-4</v>
      </c>
      <c r="M44" s="74">
        <f xml:space="preserve"> F_Inputs!G31</f>
        <v>2.6069274041095902E-3</v>
      </c>
      <c r="N44" s="74">
        <f xml:space="preserve"> F_Inputs!H31</f>
        <v>5.1260182430441798E-3</v>
      </c>
      <c r="O44" s="74">
        <f xml:space="preserve"> F_Inputs!I31</f>
        <v>7.41797145110837E-3</v>
      </c>
      <c r="P44" s="74">
        <f xml:space="preserve"> F_Inputs!J31</f>
        <v>8.4710274783343503E-3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F_Inputs!F32</f>
        <v>9.7894999999999997E-5</v>
      </c>
      <c r="M45" s="74">
        <f xml:space="preserve"> F_Inputs!G32</f>
        <v>1.9584350958904101E-4</v>
      </c>
      <c r="N45" s="74">
        <f xml:space="preserve"> F_Inputs!H32</f>
        <v>4.28195627888516E-4</v>
      </c>
      <c r="O45" s="74">
        <f xml:space="preserve"> F_Inputs!I32</f>
        <v>8.6355610990205005E-4</v>
      </c>
      <c r="P45" s="74">
        <f xml:space="preserve"> F_Inputs!J32</f>
        <v>9.5335803386658701E-4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F_Inputs!F33</f>
        <v>1.3024382535000001</v>
      </c>
      <c r="M46" s="74">
        <f xml:space="preserve"> F_Inputs!G33</f>
        <v>2.3138760980828801</v>
      </c>
      <c r="N46" s="74">
        <f xml:space="preserve"> F_Inputs!H33</f>
        <v>6.0272120536290901</v>
      </c>
      <c r="O46" s="74">
        <f xml:space="preserve"> F_Inputs!I33</f>
        <v>7.3838640612558004</v>
      </c>
      <c r="P46" s="74">
        <f xml:space="preserve"> F_Inputs!J33</f>
        <v>8.1959734406426197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F_Inputs!F34</f>
        <v>9.2938999999999999E-5</v>
      </c>
      <c r="M47" s="74">
        <f xml:space="preserve"> F_Inputs!G34</f>
        <v>3.8289675378203302E-4</v>
      </c>
      <c r="N47" s="74">
        <f xml:space="preserve"> F_Inputs!H34</f>
        <v>1.5454765687877899E-3</v>
      </c>
      <c r="O47" s="74">
        <f xml:space="preserve"> F_Inputs!I34</f>
        <v>2.2883332801564302E-3</v>
      </c>
      <c r="P47" s="74">
        <f xml:space="preserve"> F_Inputs!J34</f>
        <v>2.5873057549027001E-3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F_Inputs!F35</f>
        <v>9.7970920000000097E-6</v>
      </c>
      <c r="M48" s="74">
        <f xml:space="preserve"> F_Inputs!G35</f>
        <v>3.6439035662504702E-5</v>
      </c>
      <c r="N48" s="74">
        <f xml:space="preserve"> F_Inputs!H35</f>
        <v>3.4664141886387498E-5</v>
      </c>
      <c r="O48" s="74">
        <f xml:space="preserve"> F_Inputs!I35</f>
        <v>3.6627341076603999E-5</v>
      </c>
      <c r="P48" s="74">
        <f xml:space="preserve"> F_Inputs!J35</f>
        <v>3.9666192937074597E-5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F_Inputs!F36</f>
        <v>0.29991874372799998</v>
      </c>
      <c r="M49" s="74">
        <f xml:space="preserve"> F_Inputs!G36</f>
        <v>0.343888694345858</v>
      </c>
      <c r="N49" s="74">
        <f xml:space="preserve"> F_Inputs!H36</f>
        <v>1.23980736561048</v>
      </c>
      <c r="O49" s="74">
        <f xml:space="preserve"> F_Inputs!I36</f>
        <v>1.82007386528682</v>
      </c>
      <c r="P49" s="74">
        <f xml:space="preserve"> F_Inputs!J36</f>
        <v>2.1381495963753099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1.1803198735</v>
      </c>
      <c r="M52" s="85">
        <f t="shared" ref="M52:P52" si="8">M36+M44</f>
        <v>1.1046069274041097</v>
      </c>
      <c r="N52" s="85">
        <f t="shared" si="8"/>
        <v>1.0621260182430441</v>
      </c>
      <c r="O52" s="85">
        <f t="shared" si="8"/>
        <v>1.0214179714511085</v>
      </c>
      <c r="P52" s="85">
        <f t="shared" si="8"/>
        <v>0.99289174008571435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0.53509789500000005</v>
      </c>
      <c r="M53" s="85">
        <f t="shared" si="9"/>
        <v>0.50119584350958901</v>
      </c>
      <c r="N53" s="85">
        <f t="shared" si="9"/>
        <v>0.47242819562788851</v>
      </c>
      <c r="O53" s="85">
        <f t="shared" si="9"/>
        <v>0.4618635561099021</v>
      </c>
      <c r="P53" s="85">
        <f t="shared" si="9"/>
        <v>0.43926413346314558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77.492438253499998</v>
      </c>
      <c r="M54" s="85">
        <f t="shared" si="9"/>
        <v>71.476876098082883</v>
      </c>
      <c r="N54" s="85">
        <f t="shared" si="9"/>
        <v>66.474212053629088</v>
      </c>
      <c r="O54" s="85">
        <f t="shared" si="9"/>
        <v>64.1978640612558</v>
      </c>
      <c r="P54" s="85">
        <f t="shared" si="9"/>
        <v>64.408168625794218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0.59609293899999993</v>
      </c>
      <c r="M55" s="85">
        <f t="shared" si="9"/>
        <v>0.58938289675378197</v>
      </c>
      <c r="N55" s="85">
        <f t="shared" si="9"/>
        <v>0.59654547656878776</v>
      </c>
      <c r="O55" s="85">
        <f t="shared" si="9"/>
        <v>0.58328833328015639</v>
      </c>
      <c r="P55" s="85">
        <f t="shared" si="9"/>
        <v>0.59896844287868478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0.40000979709200002</v>
      </c>
      <c r="M56" s="85">
        <f t="shared" si="9"/>
        <v>0.70003643903566248</v>
      </c>
      <c r="N56" s="85">
        <f t="shared" si="9"/>
        <v>0.65003466414188638</v>
      </c>
      <c r="O56" s="85">
        <f t="shared" si="9"/>
        <v>0.65503662734107659</v>
      </c>
      <c r="P56" s="85">
        <f t="shared" si="9"/>
        <v>0.69250807918334301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51.154918743727997</v>
      </c>
      <c r="M57" s="85">
        <f t="shared" si="9"/>
        <v>50.350888694345855</v>
      </c>
      <c r="N57" s="85">
        <f t="shared" si="9"/>
        <v>49.411807365610478</v>
      </c>
      <c r="O57" s="85">
        <f t="shared" si="9"/>
        <v>49.168073865286821</v>
      </c>
      <c r="P57" s="85">
        <f t="shared" si="9"/>
        <v>52.043118081436305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4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F_Inputs!F43</f>
        <v>32.779340702020697</v>
      </c>
      <c r="M63" s="73">
        <f xml:space="preserve"> F_Inputs!G43</f>
        <v>31.298689456794602</v>
      </c>
      <c r="N63" s="73">
        <f xml:space="preserve"> F_Inputs!H43</f>
        <v>29.612281319429599</v>
      </c>
      <c r="O63" s="73">
        <f xml:space="preserve"> F_Inputs!I43</f>
        <v>28.277238055729899</v>
      </c>
      <c r="P63" s="73">
        <f xml:space="preserve"> F_Inputs!J43</f>
        <v>28.825441132804801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F_Inputs!F44</f>
        <v>32.779340702020697</v>
      </c>
      <c r="M64" s="73">
        <f xml:space="preserve"> F_Inputs!G44</f>
        <v>31.298689456794602</v>
      </c>
      <c r="N64" s="73">
        <f xml:space="preserve"> F_Inputs!H44</f>
        <v>29.612281319429599</v>
      </c>
      <c r="O64" s="73">
        <f xml:space="preserve"> F_Inputs!I44</f>
        <v>28.277238055729899</v>
      </c>
      <c r="P64" s="73">
        <f xml:space="preserve"> F_Inputs!J44</f>
        <v>28.825441132804801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F_Inputs!F45</f>
        <v>42.613142912626898</v>
      </c>
      <c r="M65" s="73">
        <f xml:space="preserve"> F_Inputs!G45</f>
        <v>40.688296293832998</v>
      </c>
      <c r="N65" s="73">
        <f xml:space="preserve"> F_Inputs!H45</f>
        <v>38.4959657152585</v>
      </c>
      <c r="O65" s="73">
        <f xml:space="preserve"> F_Inputs!I45</f>
        <v>36.760409472448799</v>
      </c>
      <c r="P65" s="73">
        <f xml:space="preserve"> F_Inputs!J45</f>
        <v>37.473073472646199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F_Inputs!F46</f>
        <v>39.137539525277802</v>
      </c>
      <c r="M66" s="73">
        <f xml:space="preserve"> F_Inputs!G46</f>
        <v>37.701201212856198</v>
      </c>
      <c r="N66" s="73">
        <f xml:space="preserve"> F_Inputs!H46</f>
        <v>35.998406294577002</v>
      </c>
      <c r="O66" s="73">
        <f xml:space="preserve"> F_Inputs!I46</f>
        <v>34.018970173559303</v>
      </c>
      <c r="P66" s="73">
        <f xml:space="preserve"> F_Inputs!J46</f>
        <v>34.115886136616901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F_Inputs!F47</f>
        <v>37.156829401061501</v>
      </c>
      <c r="M67" s="73">
        <f xml:space="preserve"> F_Inputs!G47</f>
        <v>35.648704706563102</v>
      </c>
      <c r="N67" s="73">
        <f xml:space="preserve"> F_Inputs!H47</f>
        <v>33.900032128359001</v>
      </c>
      <c r="O67" s="73">
        <f xml:space="preserve"> F_Inputs!I47</f>
        <v>32.501163467970002</v>
      </c>
      <c r="P67" s="73">
        <f xml:space="preserve"> F_Inputs!J47</f>
        <v>33.165709557119897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F_Inputs!F48</f>
        <v>49.585505691986299</v>
      </c>
      <c r="M68" s="73">
        <f xml:space="preserve"> F_Inputs!G48</f>
        <v>47.709252370118001</v>
      </c>
      <c r="N68" s="73">
        <f xml:space="preserve"> F_Inputs!H48</f>
        <v>44.886247999127299</v>
      </c>
      <c r="O68" s="73">
        <f xml:space="preserve"> F_Inputs!I48</f>
        <v>42.514096117131103</v>
      </c>
      <c r="P68" s="73">
        <f xml:space="preserve"> F_Inputs!J48</f>
        <v>42.7752891246556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4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F_Inputs!K49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F_Inputs!K50</f>
        <v>3.7400000000000003E-2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="75" zoomScaleNormal="75" workbookViewId="0">
      <pane xSplit="8" ySplit="7" topLeftCell="I11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57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2" customFormat="1" ht="32.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4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4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2.5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-2100</v>
      </c>
      <c r="M11" s="43">
        <f t="shared" si="3"/>
        <v>-2492</v>
      </c>
      <c r="N11" s="43">
        <f t="shared" si="3"/>
        <v>-2963</v>
      </c>
      <c r="O11" s="43">
        <f t="shared" si="3"/>
        <v>-3842.7484279151031</v>
      </c>
      <c r="P11" s="43">
        <f t="shared" si="3"/>
        <v>-4822.1481474046013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si="2"/>
        <v>Unmetered wastewater-only customer</v>
      </c>
      <c r="F12" s="19"/>
      <c r="L12" s="43">
        <f t="shared" si="3"/>
        <v>-3149</v>
      </c>
      <c r="M12" s="43">
        <f t="shared" si="3"/>
        <v>-3587</v>
      </c>
      <c r="N12" s="43">
        <f t="shared" si="3"/>
        <v>-3990</v>
      </c>
      <c r="O12" s="43">
        <f t="shared" si="3"/>
        <v>-4539.3797476043001</v>
      </c>
      <c r="P12" s="43">
        <f t="shared" si="3"/>
        <v>-5512.0820770682985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si="2"/>
        <v>Unmetered water and wastewater customer</v>
      </c>
      <c r="F13" s="19"/>
      <c r="L13" s="43">
        <f t="shared" si="3"/>
        <v>36356</v>
      </c>
      <c r="M13" s="43">
        <f t="shared" si="3"/>
        <v>72104</v>
      </c>
      <c r="N13" s="43">
        <f t="shared" si="3"/>
        <v>84818</v>
      </c>
      <c r="O13" s="43">
        <f t="shared" si="3"/>
        <v>106935.11519858008</v>
      </c>
      <c r="P13" s="43">
        <f t="shared" si="3"/>
        <v>117115.48566309991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si="2"/>
        <v>Metered water-only customer</v>
      </c>
      <c r="F14" s="19"/>
      <c r="L14" s="43">
        <f t="shared" si="3"/>
        <v>1880</v>
      </c>
      <c r="M14" s="43">
        <f t="shared" si="3"/>
        <v>2493</v>
      </c>
      <c r="N14" s="43">
        <f t="shared" si="3"/>
        <v>3460</v>
      </c>
      <c r="O14" s="43">
        <f t="shared" si="3"/>
        <v>4402.4037011239016</v>
      </c>
      <c r="P14" s="43">
        <f t="shared" si="3"/>
        <v>5333.6803866090013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si="2"/>
        <v>Metered wastewater-only customer</v>
      </c>
      <c r="F15" s="19"/>
      <c r="L15" s="43">
        <f t="shared" si="3"/>
        <v>1761</v>
      </c>
      <c r="M15" s="43">
        <f t="shared" si="3"/>
        <v>29401</v>
      </c>
      <c r="N15" s="43">
        <f t="shared" si="3"/>
        <v>34752</v>
      </c>
      <c r="O15" s="43">
        <f t="shared" si="3"/>
        <v>36172.612655106001</v>
      </c>
      <c r="P15" s="43">
        <f t="shared" si="3"/>
        <v>37312.715939321097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si="2"/>
        <v>Metered water and wastewater customer</v>
      </c>
      <c r="F16" s="19"/>
      <c r="L16" s="43">
        <f t="shared" si="3"/>
        <v>-43456</v>
      </c>
      <c r="M16" s="43">
        <f t="shared" si="3"/>
        <v>-72236</v>
      </c>
      <c r="N16" s="43">
        <f t="shared" si="3"/>
        <v>-100917</v>
      </c>
      <c r="O16" s="43">
        <f t="shared" si="3"/>
        <v>-115559.87160631991</v>
      </c>
      <c r="P16" s="43">
        <f t="shared" si="3"/>
        <v>-121275.13254049001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-8708</v>
      </c>
      <c r="M17" s="46">
        <f t="shared" ref="M17:P17" si="4">SUM(M11:M16)</f>
        <v>25683</v>
      </c>
      <c r="N17" s="46">
        <f t="shared" si="4"/>
        <v>15160</v>
      </c>
      <c r="O17" s="46">
        <f t="shared" si="4"/>
        <v>23568.131772970664</v>
      </c>
      <c r="P17" s="46">
        <f t="shared" si="4"/>
        <v>28152.519224067102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-1393</v>
      </c>
      <c r="M20" s="43">
        <f t="shared" si="6"/>
        <v>-1327.5</v>
      </c>
      <c r="N20" s="43">
        <f t="shared" si="6"/>
        <v>-4198.7134753068021</v>
      </c>
      <c r="O20" s="43">
        <f t="shared" si="6"/>
        <v>-4379.9387459401987</v>
      </c>
      <c r="P20" s="43">
        <f t="shared" si="6"/>
        <v>-4822.1481474046013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si="5"/>
        <v>Unmetered wastewater-only customer</v>
      </c>
      <c r="F21" s="19"/>
      <c r="L21" s="43">
        <f t="shared" si="6"/>
        <v>-1002</v>
      </c>
      <c r="M21" s="43">
        <f t="shared" si="6"/>
        <v>-2204.5</v>
      </c>
      <c r="N21" s="43">
        <f t="shared" si="6"/>
        <v>-6236.3288599219995</v>
      </c>
      <c r="O21" s="43">
        <f t="shared" si="6"/>
        <v>-5468.8149388927995</v>
      </c>
      <c r="P21" s="43">
        <f t="shared" si="6"/>
        <v>-5512.0820770682985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si="5"/>
        <v>Unmetered water and wastewater customer</v>
      </c>
      <c r="F22" s="19"/>
      <c r="L22" s="43">
        <f t="shared" si="6"/>
        <v>13058</v>
      </c>
      <c r="M22" s="43">
        <f t="shared" si="6"/>
        <v>72073.297292560106</v>
      </c>
      <c r="N22" s="43">
        <f t="shared" si="6"/>
        <v>72940.585259839892</v>
      </c>
      <c r="O22" s="43">
        <f t="shared" si="6"/>
        <v>91218.389221850084</v>
      </c>
      <c r="P22" s="43">
        <f t="shared" si="6"/>
        <v>117115.48566309991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si="5"/>
        <v>Metered water-only customer</v>
      </c>
      <c r="F23" s="19"/>
      <c r="L23" s="43">
        <f t="shared" si="6"/>
        <v>1958</v>
      </c>
      <c r="M23" s="43">
        <f t="shared" si="6"/>
        <v>1300.2711888775011</v>
      </c>
      <c r="N23" s="43">
        <f t="shared" si="6"/>
        <v>3313.6289273613984</v>
      </c>
      <c r="O23" s="43">
        <f t="shared" si="6"/>
        <v>4040.3270010827982</v>
      </c>
      <c r="P23" s="43">
        <f t="shared" si="6"/>
        <v>5333.6803866090013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si="5"/>
        <v>Metered wastewater-only customer</v>
      </c>
      <c r="F24" s="19"/>
      <c r="L24" s="43">
        <f t="shared" si="6"/>
        <v>553</v>
      </c>
      <c r="M24" s="43">
        <f t="shared" si="6"/>
        <v>1022</v>
      </c>
      <c r="N24" s="43">
        <f t="shared" si="6"/>
        <v>27692.868515068702</v>
      </c>
      <c r="O24" s="43">
        <f t="shared" si="6"/>
        <v>36196.167022675501</v>
      </c>
      <c r="P24" s="43">
        <f t="shared" si="6"/>
        <v>37312.715939321097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si="5"/>
        <v>Metered water and wastewater customer</v>
      </c>
      <c r="F25" s="19"/>
      <c r="L25" s="43">
        <f t="shared" si="6"/>
        <v>-26476</v>
      </c>
      <c r="M25" s="43">
        <f t="shared" si="6"/>
        <v>-76091.400929899886</v>
      </c>
      <c r="N25" s="43">
        <f t="shared" si="6"/>
        <v>-89901.06895624008</v>
      </c>
      <c r="O25" s="43">
        <f t="shared" si="6"/>
        <v>-118070.49176915991</v>
      </c>
      <c r="P25" s="43">
        <f t="shared" si="6"/>
        <v>-121275.13254049001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-13302</v>
      </c>
      <c r="M26" s="46">
        <f t="shared" ref="M26:P26" si="7">SUM(M20:M25)</f>
        <v>-5227.8324484622863</v>
      </c>
      <c r="N26" s="46">
        <f t="shared" si="7"/>
        <v>3610.9714108011103</v>
      </c>
      <c r="O26" s="46">
        <f t="shared" si="7"/>
        <v>3535.6377916154743</v>
      </c>
      <c r="P26" s="46">
        <f t="shared" si="7"/>
        <v>28152.519224067102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si="8">INDEX(Customer.List,A29)</f>
        <v>Unmetered water-only customer</v>
      </c>
      <c r="F29" s="59" t="s">
        <v>44</v>
      </c>
      <c r="L29" s="96">
        <f t="shared" ref="L29:P34" si="9">(L11-L20)*INDEX(Modification.Factor,$A29,L$6)/1000000</f>
        <v>-2.3174993876328633E-2</v>
      </c>
      <c r="M29" s="96">
        <f t="shared" si="9"/>
        <v>-3.6447323872437314E-2</v>
      </c>
      <c r="N29" s="96">
        <f t="shared" si="9"/>
        <v>3.6592295060995039E-2</v>
      </c>
      <c r="O29" s="96">
        <f t="shared" si="9"/>
        <v>1.5190258504028881E-2</v>
      </c>
      <c r="P29" s="96">
        <f t="shared" si="9"/>
        <v>0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si="8"/>
        <v>Unmetered wastewater-only customer</v>
      </c>
      <c r="F30" s="59" t="s">
        <v>44</v>
      </c>
      <c r="L30" s="96">
        <f t="shared" si="9"/>
        <v>-7.0377244487238436E-2</v>
      </c>
      <c r="M30" s="96">
        <f t="shared" si="9"/>
        <v>-4.3270438174018537E-2</v>
      </c>
      <c r="N30" s="96">
        <f t="shared" si="9"/>
        <v>6.6518922135963818E-2</v>
      </c>
      <c r="O30" s="96">
        <f t="shared" si="9"/>
        <v>2.6281860161437756E-2</v>
      </c>
      <c r="P30" s="96">
        <f t="shared" si="9"/>
        <v>0</v>
      </c>
    </row>
    <row r="31" spans="1:24" s="18" customFormat="1">
      <c r="A31" s="8">
        <v>3</v>
      </c>
      <c r="D31" s="54" t="s">
        <v>49</v>
      </c>
      <c r="E31" s="45" t="str">
        <f t="shared" si="8"/>
        <v>Unmetered water and wastewater customer</v>
      </c>
      <c r="F31" s="59" t="s">
        <v>44</v>
      </c>
      <c r="L31" s="96">
        <f t="shared" si="9"/>
        <v>0.99280100357838152</v>
      </c>
      <c r="M31" s="96">
        <f t="shared" si="9"/>
        <v>1.2492408573372721E-3</v>
      </c>
      <c r="N31" s="96">
        <f t="shared" si="9"/>
        <v>0.45723255062310947</v>
      </c>
      <c r="O31" s="96">
        <f t="shared" si="9"/>
        <v>0.57775328247086755</v>
      </c>
      <c r="P31" s="96">
        <f t="shared" si="9"/>
        <v>0</v>
      </c>
    </row>
    <row r="32" spans="1:24" s="18" customFormat="1">
      <c r="A32" s="8">
        <v>4</v>
      </c>
      <c r="D32" s="54" t="s">
        <v>49</v>
      </c>
      <c r="E32" s="45" t="str">
        <f t="shared" si="8"/>
        <v>Metered water-only customer</v>
      </c>
      <c r="F32" s="59" t="s">
        <v>44</v>
      </c>
      <c r="L32" s="96">
        <f t="shared" si="9"/>
        <v>-3.0527280829716688E-3</v>
      </c>
      <c r="M32" s="96">
        <f t="shared" si="9"/>
        <v>4.4967308900500089E-2</v>
      </c>
      <c r="N32" s="96">
        <f t="shared" si="9"/>
        <v>5.2691253426174244E-3</v>
      </c>
      <c r="O32" s="96">
        <f t="shared" si="9"/>
        <v>1.2317476459239073E-2</v>
      </c>
      <c r="P32" s="96">
        <f t="shared" si="9"/>
        <v>0</v>
      </c>
    </row>
    <row r="33" spans="1:24" s="18" customFormat="1">
      <c r="A33" s="8">
        <v>5</v>
      </c>
      <c r="D33" s="54" t="s">
        <v>49</v>
      </c>
      <c r="E33" s="45" t="str">
        <f t="shared" si="8"/>
        <v>Metered wastewater-only customer</v>
      </c>
      <c r="F33" s="59" t="s">
        <v>44</v>
      </c>
      <c r="L33" s="96">
        <f t="shared" si="9"/>
        <v>4.4885449916482294E-2</v>
      </c>
      <c r="M33" s="96">
        <f t="shared" si="9"/>
        <v>1.0116745908675544</v>
      </c>
      <c r="N33" s="96">
        <f t="shared" si="9"/>
        <v>0.2393047841374816</v>
      </c>
      <c r="O33" s="96">
        <f t="shared" si="9"/>
        <v>-7.6554435076099539E-4</v>
      </c>
      <c r="P33" s="96">
        <f t="shared" si="9"/>
        <v>0</v>
      </c>
    </row>
    <row r="34" spans="1:24" s="18" customFormat="1">
      <c r="A34" s="8">
        <v>6</v>
      </c>
      <c r="D34" s="54" t="s">
        <v>49</v>
      </c>
      <c r="E34" s="45" t="str">
        <f t="shared" si="8"/>
        <v>Metered water and wastewater customer</v>
      </c>
      <c r="F34" s="59" t="s">
        <v>44</v>
      </c>
      <c r="L34" s="96">
        <f t="shared" si="9"/>
        <v>-0.84196188664992733</v>
      </c>
      <c r="M34" s="96">
        <f t="shared" si="9"/>
        <v>0.18393829595258129</v>
      </c>
      <c r="N34" s="96">
        <f t="shared" si="9"/>
        <v>-0.49446381277149298</v>
      </c>
      <c r="O34" s="96">
        <f t="shared" si="9"/>
        <v>0.10673674691658716</v>
      </c>
      <c r="P34" s="96">
        <f t="shared" si="9"/>
        <v>0</v>
      </c>
    </row>
    <row r="35" spans="1:24" s="18" customFormat="1">
      <c r="D35" s="54" t="s">
        <v>49</v>
      </c>
      <c r="E35" s="14" t="s">
        <v>22</v>
      </c>
      <c r="F35" s="19"/>
      <c r="L35" s="97">
        <f>SUM(L29:L34)</f>
        <v>9.9119600398397734E-2</v>
      </c>
      <c r="M35" s="97">
        <f t="shared" ref="M35:P35" si="10">SUM(M29:M34)</f>
        <v>1.1621116745315172</v>
      </c>
      <c r="N35" s="97">
        <f t="shared" si="10"/>
        <v>0.31045386452867441</v>
      </c>
      <c r="O35" s="97">
        <f t="shared" si="10"/>
        <v>0.73751408016139941</v>
      </c>
      <c r="P35" s="97">
        <f t="shared" si="10"/>
        <v>0</v>
      </c>
      <c r="W35" s="41">
        <f>SUM(L35:P35)</f>
        <v>2.3091992196199884</v>
      </c>
    </row>
    <row r="36" spans="1:24" s="3" customFormat="1" ht="12.5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>SUM(L35:P35)</f>
        <v>2.3091992196199884</v>
      </c>
      <c r="W37" s="22"/>
    </row>
    <row r="38" spans="1:24" s="18" customFormat="1" ht="12.5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si="11">INDEX(Customer.List,A40)</f>
        <v>Unmetered water-only customer</v>
      </c>
      <c r="F40" s="59" t="s">
        <v>44</v>
      </c>
      <c r="L40" s="43">
        <f t="shared" ref="L40:P45" si="12">INDEX(Reforecast.Customer.Numbers,$A20,L$6)*INDEX(Modification.Factor,$A29,L$6)/1000000</f>
        <v>1.4985403395335781</v>
      </c>
      <c r="M40" s="43">
        <f t="shared" si="12"/>
        <v>1.4329009513662421</v>
      </c>
      <c r="N40" s="43">
        <f t="shared" si="12"/>
        <v>1.2706714760665438</v>
      </c>
      <c r="O40" s="43">
        <f t="shared" si="12"/>
        <v>1.2082598369789137</v>
      </c>
      <c r="P40" s="43">
        <f t="shared" si="12"/>
        <v>1.2189371587686264</v>
      </c>
    </row>
    <row r="41" spans="1:24" s="18" customFormat="1">
      <c r="A41" s="8">
        <v>2</v>
      </c>
      <c r="D41" s="54" t="s">
        <v>49</v>
      </c>
      <c r="E41" s="45" t="str">
        <f t="shared" si="11"/>
        <v>Unmetered wastewater-only customer</v>
      </c>
      <c r="F41" s="59" t="s">
        <v>44</v>
      </c>
      <c r="L41" s="43">
        <f t="shared" si="12"/>
        <v>0.89379428292199825</v>
      </c>
      <c r="M41" s="43">
        <f t="shared" si="12"/>
        <v>0.8157846913466229</v>
      </c>
      <c r="N41" s="43">
        <f t="shared" si="12"/>
        <v>0.65243765601846737</v>
      </c>
      <c r="O41" s="43">
        <f t="shared" si="12"/>
        <v>0.64472626068762495</v>
      </c>
      <c r="P41" s="43">
        <f t="shared" si="12"/>
        <v>0.65597819795153822</v>
      </c>
    </row>
    <row r="42" spans="1:24" s="18" customFormat="1">
      <c r="A42" s="8">
        <v>3</v>
      </c>
      <c r="D42" s="54" t="s">
        <v>49</v>
      </c>
      <c r="E42" s="45" t="str">
        <f t="shared" si="11"/>
        <v>Unmetered water and wastewater customer</v>
      </c>
      <c r="F42" s="59" t="s">
        <v>44</v>
      </c>
      <c r="L42" s="43">
        <f t="shared" si="12"/>
        <v>72.069137045836939</v>
      </c>
      <c r="M42" s="43">
        <f t="shared" si="12"/>
        <v>68.718841901648972</v>
      </c>
      <c r="N42" s="43">
        <f t="shared" si="12"/>
        <v>62.788559442289383</v>
      </c>
      <c r="O42" s="43">
        <f t="shared" si="12"/>
        <v>58.707380766511072</v>
      </c>
      <c r="P42" s="43">
        <f t="shared" si="12"/>
        <v>59.068411710413031</v>
      </c>
    </row>
    <row r="43" spans="1:24" s="18" customFormat="1">
      <c r="A43" s="8">
        <v>4</v>
      </c>
      <c r="D43" s="54" t="s">
        <v>49</v>
      </c>
      <c r="E43" s="45" t="str">
        <f t="shared" si="11"/>
        <v>Metered water-only customer</v>
      </c>
      <c r="F43" s="59" t="s">
        <v>44</v>
      </c>
      <c r="L43" s="43">
        <f t="shared" si="12"/>
        <v>0.98415256890263558</v>
      </c>
      <c r="M43" s="43">
        <f t="shared" si="12"/>
        <v>0.93511311782890971</v>
      </c>
      <c r="N43" s="43">
        <f t="shared" si="12"/>
        <v>0.97741536968674558</v>
      </c>
      <c r="O43" s="43">
        <f t="shared" si="12"/>
        <v>0.96053674709052939</v>
      </c>
      <c r="P43" s="43">
        <f t="shared" si="12"/>
        <v>1.02036113456602</v>
      </c>
    </row>
    <row r="44" spans="1:24" s="18" customFormat="1">
      <c r="A44" s="8">
        <v>5</v>
      </c>
      <c r="D44" s="54" t="s">
        <v>49</v>
      </c>
      <c r="E44" s="45" t="str">
        <f t="shared" si="11"/>
        <v>Metered wastewater-only customer</v>
      </c>
      <c r="F44" s="59" t="s">
        <v>44</v>
      </c>
      <c r="L44" s="43">
        <f t="shared" si="12"/>
        <v>0.57671114913387556</v>
      </c>
      <c r="M44" s="43">
        <f t="shared" si="12"/>
        <v>0.57002278825794406</v>
      </c>
      <c r="N44" s="43">
        <f t="shared" si="12"/>
        <v>1.446204813284528</v>
      </c>
      <c r="O44" s="43">
        <f t="shared" si="12"/>
        <v>1.6628949561064965</v>
      </c>
      <c r="P44" s="43">
        <f t="shared" si="12"/>
        <v>1.7339270402818121</v>
      </c>
    </row>
    <row r="45" spans="1:24" s="18" customFormat="1">
      <c r="A45" s="8">
        <v>6</v>
      </c>
      <c r="D45" s="54" t="s">
        <v>49</v>
      </c>
      <c r="E45" s="45" t="str">
        <f t="shared" si="11"/>
        <v>Metered water and wastewater customer</v>
      </c>
      <c r="F45" s="59" t="s">
        <v>44</v>
      </c>
      <c r="L45" s="43">
        <f t="shared" si="12"/>
        <v>55.315953828292081</v>
      </c>
      <c r="M45" s="43">
        <f t="shared" si="12"/>
        <v>54.364339982917095</v>
      </c>
      <c r="N45" s="43">
        <f t="shared" si="12"/>
        <v>53.773542462775616</v>
      </c>
      <c r="O45" s="43">
        <f t="shared" si="12"/>
        <v>52.600289429222421</v>
      </c>
      <c r="P45" s="43">
        <f t="shared" si="12"/>
        <v>55.475395122175442</v>
      </c>
    </row>
    <row r="46" spans="1:24" s="18" customFormat="1" ht="13.5" customHeight="1">
      <c r="D46" s="54" t="s">
        <v>49</v>
      </c>
      <c r="E46" s="14" t="s">
        <v>22</v>
      </c>
      <c r="F46" s="19"/>
      <c r="L46" s="46">
        <f>SUM(L40:L45)</f>
        <v>131.33828921462111</v>
      </c>
      <c r="M46" s="46">
        <f t="shared" ref="M46:P46" si="13">SUM(M40:M45)</f>
        <v>126.83700343336579</v>
      </c>
      <c r="N46" s="46">
        <f t="shared" si="13"/>
        <v>120.90883122012127</v>
      </c>
      <c r="O46" s="46">
        <f t="shared" si="13"/>
        <v>115.78408799659707</v>
      </c>
      <c r="P46" s="46">
        <f t="shared" si="13"/>
        <v>119.17301036415647</v>
      </c>
      <c r="W46" s="41">
        <f>SUM(L46:P46)</f>
        <v>614.04122222886167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si="14">INDEX(Customer.List,A49)</f>
        <v>Unmetered water-only customer</v>
      </c>
      <c r="F49" s="59" t="s">
        <v>44</v>
      </c>
      <c r="L49" s="43">
        <f t="shared" ref="L49:P54" si="15">INDEX(Actual.Revenue.Collected.Net,$A49,L$6)</f>
        <v>1.1803198735</v>
      </c>
      <c r="M49" s="43">
        <f t="shared" si="15"/>
        <v>1.1046069274041097</v>
      </c>
      <c r="N49" s="43">
        <f t="shared" si="15"/>
        <v>1.0621260182430441</v>
      </c>
      <c r="O49" s="43">
        <f t="shared" si="15"/>
        <v>1.0214179714511085</v>
      </c>
      <c r="P49" s="43">
        <f t="shared" si="15"/>
        <v>0.99289174008571435</v>
      </c>
    </row>
    <row r="50" spans="1:23" s="18" customFormat="1">
      <c r="A50" s="8">
        <v>2</v>
      </c>
      <c r="D50" s="54" t="s">
        <v>49</v>
      </c>
      <c r="E50" s="45" t="str">
        <f t="shared" si="14"/>
        <v>Unmetered wastewater-only customer</v>
      </c>
      <c r="F50" s="59" t="s">
        <v>44</v>
      </c>
      <c r="L50" s="43">
        <f t="shared" si="15"/>
        <v>0.53509789500000005</v>
      </c>
      <c r="M50" s="43">
        <f t="shared" si="15"/>
        <v>0.50119584350958901</v>
      </c>
      <c r="N50" s="43">
        <f t="shared" si="15"/>
        <v>0.47242819562788851</v>
      </c>
      <c r="O50" s="43">
        <f t="shared" si="15"/>
        <v>0.4618635561099021</v>
      </c>
      <c r="P50" s="43">
        <f t="shared" si="15"/>
        <v>0.43926413346314558</v>
      </c>
    </row>
    <row r="51" spans="1:23" s="18" customFormat="1">
      <c r="A51" s="8">
        <v>3</v>
      </c>
      <c r="D51" s="54" t="s">
        <v>49</v>
      </c>
      <c r="E51" s="45" t="str">
        <f t="shared" si="14"/>
        <v>Unmetered water and wastewater customer</v>
      </c>
      <c r="F51" s="59" t="s">
        <v>44</v>
      </c>
      <c r="L51" s="43">
        <f t="shared" si="15"/>
        <v>77.492438253499998</v>
      </c>
      <c r="M51" s="43">
        <f t="shared" si="15"/>
        <v>71.476876098082883</v>
      </c>
      <c r="N51" s="43">
        <f t="shared" si="15"/>
        <v>66.474212053629088</v>
      </c>
      <c r="O51" s="43">
        <f t="shared" si="15"/>
        <v>64.1978640612558</v>
      </c>
      <c r="P51" s="43">
        <f t="shared" si="15"/>
        <v>64.408168625794218</v>
      </c>
    </row>
    <row r="52" spans="1:23" s="18" customFormat="1">
      <c r="A52" s="8">
        <v>4</v>
      </c>
      <c r="D52" s="54" t="s">
        <v>49</v>
      </c>
      <c r="E52" s="45" t="str">
        <f t="shared" si="14"/>
        <v>Metered water-only customer</v>
      </c>
      <c r="F52" s="59" t="s">
        <v>44</v>
      </c>
      <c r="L52" s="43">
        <f t="shared" si="15"/>
        <v>0.59609293899999993</v>
      </c>
      <c r="M52" s="43">
        <f t="shared" si="15"/>
        <v>0.58938289675378197</v>
      </c>
      <c r="N52" s="43">
        <f t="shared" si="15"/>
        <v>0.59654547656878776</v>
      </c>
      <c r="O52" s="43">
        <f t="shared" si="15"/>
        <v>0.58328833328015639</v>
      </c>
      <c r="P52" s="43">
        <f t="shared" si="15"/>
        <v>0.59896844287868478</v>
      </c>
    </row>
    <row r="53" spans="1:23" s="18" customFormat="1">
      <c r="A53" s="8">
        <v>5</v>
      </c>
      <c r="D53" s="54" t="s">
        <v>49</v>
      </c>
      <c r="E53" s="45" t="str">
        <f t="shared" si="14"/>
        <v>Metered wastewater-only customer</v>
      </c>
      <c r="F53" s="59" t="s">
        <v>44</v>
      </c>
      <c r="L53" s="43">
        <f t="shared" si="15"/>
        <v>0.40000979709200002</v>
      </c>
      <c r="M53" s="43">
        <f t="shared" si="15"/>
        <v>0.70003643903566248</v>
      </c>
      <c r="N53" s="43">
        <f t="shared" si="15"/>
        <v>0.65003466414188638</v>
      </c>
      <c r="O53" s="43">
        <f t="shared" si="15"/>
        <v>0.65503662734107659</v>
      </c>
      <c r="P53" s="43">
        <f t="shared" si="15"/>
        <v>0.69250807918334301</v>
      </c>
    </row>
    <row r="54" spans="1:23" s="18" customFormat="1">
      <c r="A54" s="8">
        <v>6</v>
      </c>
      <c r="D54" s="54" t="s">
        <v>49</v>
      </c>
      <c r="E54" s="45" t="str">
        <f t="shared" si="14"/>
        <v>Metered water and wastewater customer</v>
      </c>
      <c r="F54" s="59" t="s">
        <v>44</v>
      </c>
      <c r="L54" s="43">
        <f t="shared" si="15"/>
        <v>51.154918743727997</v>
      </c>
      <c r="M54" s="43">
        <f t="shared" si="15"/>
        <v>50.350888694345855</v>
      </c>
      <c r="N54" s="43">
        <f t="shared" si="15"/>
        <v>49.411807365610478</v>
      </c>
      <c r="O54" s="43">
        <f t="shared" si="15"/>
        <v>49.168073865286821</v>
      </c>
      <c r="P54" s="43">
        <f t="shared" si="15"/>
        <v>52.043118081436305</v>
      </c>
    </row>
    <row r="55" spans="1:23" s="18" customFormat="1">
      <c r="D55" s="54" t="s">
        <v>49</v>
      </c>
      <c r="E55" s="14" t="s">
        <v>22</v>
      </c>
      <c r="F55" s="19"/>
      <c r="L55" s="46">
        <f>SUM(L49:L54)</f>
        <v>131.35887750181999</v>
      </c>
      <c r="M55" s="46">
        <f t="shared" ref="M55:P55" si="16">SUM(M49:M54)</f>
        <v>124.72298689913187</v>
      </c>
      <c r="N55" s="46">
        <f t="shared" si="16"/>
        <v>118.66715377382118</v>
      </c>
      <c r="O55" s="46">
        <f t="shared" si="16"/>
        <v>116.08754441472485</v>
      </c>
      <c r="P55" s="46">
        <f t="shared" si="16"/>
        <v>119.17491910284141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si="17">INDEX(Customer.List,A58)</f>
        <v>Unmetered water-only customer</v>
      </c>
      <c r="F58" s="59" t="s">
        <v>44</v>
      </c>
      <c r="L58" s="43">
        <f t="shared" ref="L58:P63" si="18">L40-L49</f>
        <v>0.31822046603357812</v>
      </c>
      <c r="M58" s="43">
        <f t="shared" si="18"/>
        <v>0.32829402396213236</v>
      </c>
      <c r="N58" s="43">
        <f t="shared" si="18"/>
        <v>0.20854545782349976</v>
      </c>
      <c r="O58" s="43">
        <f t="shared" si="18"/>
        <v>0.18684186552780524</v>
      </c>
      <c r="P58" s="43">
        <f t="shared" si="18"/>
        <v>0.22604541868291206</v>
      </c>
    </row>
    <row r="59" spans="1:23" s="18" customFormat="1">
      <c r="A59" s="8">
        <v>2</v>
      </c>
      <c r="D59" s="54" t="s">
        <v>49</v>
      </c>
      <c r="E59" s="45" t="str">
        <f t="shared" si="17"/>
        <v>Unmetered wastewater-only customer</v>
      </c>
      <c r="F59" s="59" t="s">
        <v>44</v>
      </c>
      <c r="L59" s="43">
        <f t="shared" si="18"/>
        <v>0.35869638792199821</v>
      </c>
      <c r="M59" s="43">
        <f t="shared" si="18"/>
        <v>0.31458884783703389</v>
      </c>
      <c r="N59" s="43">
        <f t="shared" si="18"/>
        <v>0.18000946039057886</v>
      </c>
      <c r="O59" s="43">
        <f t="shared" si="18"/>
        <v>0.18286270457772286</v>
      </c>
      <c r="P59" s="43">
        <f t="shared" si="18"/>
        <v>0.21671406448839264</v>
      </c>
    </row>
    <row r="60" spans="1:23" s="18" customFormat="1">
      <c r="A60" s="8">
        <v>3</v>
      </c>
      <c r="D60" s="54" t="s">
        <v>49</v>
      </c>
      <c r="E60" s="45" t="str">
        <f t="shared" si="17"/>
        <v>Unmetered water and wastewater customer</v>
      </c>
      <c r="F60" s="59" t="s">
        <v>44</v>
      </c>
      <c r="L60" s="43">
        <f t="shared" si="18"/>
        <v>-5.4233012076630587</v>
      </c>
      <c r="M60" s="43">
        <f t="shared" si="18"/>
        <v>-2.7580341964339112</v>
      </c>
      <c r="N60" s="43">
        <f t="shared" si="18"/>
        <v>-3.6856526113397052</v>
      </c>
      <c r="O60" s="43">
        <f t="shared" si="18"/>
        <v>-5.4904832947447275</v>
      </c>
      <c r="P60" s="43">
        <f t="shared" si="18"/>
        <v>-5.3397569153811872</v>
      </c>
    </row>
    <row r="61" spans="1:23" s="18" customFormat="1">
      <c r="A61" s="8">
        <v>4</v>
      </c>
      <c r="D61" s="54" t="s">
        <v>49</v>
      </c>
      <c r="E61" s="45" t="str">
        <f t="shared" si="17"/>
        <v>Metered water-only customer</v>
      </c>
      <c r="F61" s="59" t="s">
        <v>44</v>
      </c>
      <c r="L61" s="43">
        <f t="shared" si="18"/>
        <v>0.38805962990263565</v>
      </c>
      <c r="M61" s="43">
        <f t="shared" si="18"/>
        <v>0.34573022107512774</v>
      </c>
      <c r="N61" s="43">
        <f t="shared" si="18"/>
        <v>0.38086989311795783</v>
      </c>
      <c r="O61" s="43">
        <f t="shared" si="18"/>
        <v>0.377248413810373</v>
      </c>
      <c r="P61" s="43">
        <f t="shared" si="18"/>
        <v>0.42139269168733517</v>
      </c>
    </row>
    <row r="62" spans="1:23" s="18" customFormat="1">
      <c r="A62" s="8">
        <v>5</v>
      </c>
      <c r="D62" s="54" t="s">
        <v>49</v>
      </c>
      <c r="E62" s="45" t="str">
        <f t="shared" si="17"/>
        <v>Metered wastewater-only customer</v>
      </c>
      <c r="F62" s="59" t="s">
        <v>44</v>
      </c>
      <c r="L62" s="43">
        <f t="shared" si="18"/>
        <v>0.17670135204187554</v>
      </c>
      <c r="M62" s="43">
        <f t="shared" si="18"/>
        <v>-0.13001365077771843</v>
      </c>
      <c r="N62" s="43">
        <f t="shared" si="18"/>
        <v>0.79617014914264161</v>
      </c>
      <c r="O62" s="43">
        <f t="shared" si="18"/>
        <v>1.0078583287654199</v>
      </c>
      <c r="P62" s="43">
        <f t="shared" si="18"/>
        <v>1.041418961098469</v>
      </c>
    </row>
    <row r="63" spans="1:23" s="18" customFormat="1">
      <c r="A63" s="8">
        <v>6</v>
      </c>
      <c r="D63" s="54" t="s">
        <v>49</v>
      </c>
      <c r="E63" s="45" t="str">
        <f t="shared" si="17"/>
        <v>Metered water and wastewater customer</v>
      </c>
      <c r="F63" s="59" t="s">
        <v>44</v>
      </c>
      <c r="L63" s="43">
        <f t="shared" si="18"/>
        <v>4.1610350845640838</v>
      </c>
      <c r="M63" s="43">
        <f t="shared" si="18"/>
        <v>4.0134512885712397</v>
      </c>
      <c r="N63" s="43">
        <f t="shared" si="18"/>
        <v>4.3617350971651376</v>
      </c>
      <c r="O63" s="43">
        <f t="shared" si="18"/>
        <v>3.4322155639355998</v>
      </c>
      <c r="P63" s="43">
        <f t="shared" si="18"/>
        <v>3.4322770407391374</v>
      </c>
    </row>
    <row r="64" spans="1:23" s="18" customFormat="1">
      <c r="D64" s="54" t="s">
        <v>49</v>
      </c>
      <c r="E64" s="14" t="s">
        <v>22</v>
      </c>
      <c r="F64" s="19"/>
      <c r="L64" s="46">
        <f>SUM(L58:L63)</f>
        <v>-2.0588287198886945E-2</v>
      </c>
      <c r="M64" s="46">
        <f t="shared" ref="M64:P64" si="19">SUM(M58:M63)</f>
        <v>2.1140165342339041</v>
      </c>
      <c r="N64" s="46">
        <f t="shared" si="19"/>
        <v>2.2416774463001108</v>
      </c>
      <c r="O64" s="46">
        <f t="shared" si="19"/>
        <v>-0.30345641812780677</v>
      </c>
      <c r="P64" s="46">
        <f t="shared" si="19"/>
        <v>-1.9087386849414578E-3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>SUM(L64:P64)</f>
        <v>4.0297405365223806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si="20">INDEX(Customer.List,A69)</f>
        <v>Unmetered water-only customer</v>
      </c>
      <c r="F69" s="59" t="s">
        <v>44</v>
      </c>
      <c r="L69" s="43">
        <f>SUM(L29,L58)</f>
        <v>0.29504547215724947</v>
      </c>
      <c r="M69" s="43">
        <f t="shared" ref="L69:P74" si="21">SUM(M29,M58)</f>
        <v>0.29184670008969504</v>
      </c>
      <c r="N69" s="43">
        <f t="shared" si="21"/>
        <v>0.2451377528844948</v>
      </c>
      <c r="O69" s="43">
        <f t="shared" si="21"/>
        <v>0.20203212403183413</v>
      </c>
      <c r="P69" s="43">
        <f t="shared" si="21"/>
        <v>0.22604541868291206</v>
      </c>
    </row>
    <row r="70" spans="1:23" s="18" customFormat="1">
      <c r="A70" s="8">
        <v>2</v>
      </c>
      <c r="D70" s="54" t="s">
        <v>49</v>
      </c>
      <c r="E70" s="45" t="str">
        <f t="shared" si="20"/>
        <v>Unmetered wastewater-only customer</v>
      </c>
      <c r="F70" s="59" t="s">
        <v>44</v>
      </c>
      <c r="L70" s="43">
        <f t="shared" si="21"/>
        <v>0.28831914343475978</v>
      </c>
      <c r="M70" s="43">
        <f t="shared" si="21"/>
        <v>0.27131840966301535</v>
      </c>
      <c r="N70" s="43">
        <f t="shared" si="21"/>
        <v>0.24652838252654269</v>
      </c>
      <c r="O70" s="43">
        <f t="shared" si="21"/>
        <v>0.2091445647391606</v>
      </c>
      <c r="P70" s="43">
        <f t="shared" si="21"/>
        <v>0.21671406448839264</v>
      </c>
    </row>
    <row r="71" spans="1:23" s="18" customFormat="1">
      <c r="A71" s="8">
        <v>3</v>
      </c>
      <c r="D71" s="54" t="s">
        <v>49</v>
      </c>
      <c r="E71" s="45" t="str">
        <f t="shared" si="20"/>
        <v>Unmetered water and wastewater customer</v>
      </c>
      <c r="F71" s="59" t="s">
        <v>44</v>
      </c>
      <c r="L71" s="43">
        <f t="shared" si="21"/>
        <v>-4.4305002040846775</v>
      </c>
      <c r="M71" s="43">
        <f t="shared" si="21"/>
        <v>-2.756784955576574</v>
      </c>
      <c r="N71" s="43">
        <f t="shared" si="21"/>
        <v>-3.2284200607165956</v>
      </c>
      <c r="O71" s="43">
        <f t="shared" si="21"/>
        <v>-4.91273001227386</v>
      </c>
      <c r="P71" s="43">
        <f t="shared" si="21"/>
        <v>-5.3397569153811872</v>
      </c>
    </row>
    <row r="72" spans="1:23" s="18" customFormat="1">
      <c r="A72" s="8">
        <v>4</v>
      </c>
      <c r="D72" s="54" t="s">
        <v>49</v>
      </c>
      <c r="E72" s="45" t="str">
        <f t="shared" si="20"/>
        <v>Metered water-only customer</v>
      </c>
      <c r="F72" s="59" t="s">
        <v>44</v>
      </c>
      <c r="L72" s="43">
        <f t="shared" si="21"/>
        <v>0.38500690181966396</v>
      </c>
      <c r="M72" s="43">
        <f t="shared" si="21"/>
        <v>0.39069752997562784</v>
      </c>
      <c r="N72" s="43">
        <f t="shared" si="21"/>
        <v>0.38613901846057525</v>
      </c>
      <c r="O72" s="43">
        <f t="shared" si="21"/>
        <v>0.38956589026961208</v>
      </c>
      <c r="P72" s="43">
        <f t="shared" si="21"/>
        <v>0.42139269168733517</v>
      </c>
      <c r="W72" s="30"/>
    </row>
    <row r="73" spans="1:23" s="18" customFormat="1">
      <c r="A73" s="8">
        <v>5</v>
      </c>
      <c r="D73" s="54" t="s">
        <v>49</v>
      </c>
      <c r="E73" s="45" t="str">
        <f t="shared" si="20"/>
        <v>Metered wastewater-only customer</v>
      </c>
      <c r="F73" s="59" t="s">
        <v>44</v>
      </c>
      <c r="L73" s="43">
        <f t="shared" si="21"/>
        <v>0.22158680195835784</v>
      </c>
      <c r="M73" s="43">
        <f t="shared" si="21"/>
        <v>0.88166094008983598</v>
      </c>
      <c r="N73" s="43">
        <f t="shared" si="21"/>
        <v>1.0354749332801232</v>
      </c>
      <c r="O73" s="43">
        <f t="shared" si="21"/>
        <v>1.0070927844146589</v>
      </c>
      <c r="P73" s="43">
        <f t="shared" si="21"/>
        <v>1.041418961098469</v>
      </c>
    </row>
    <row r="74" spans="1:23" s="18" customFormat="1">
      <c r="A74" s="8">
        <v>6</v>
      </c>
      <c r="D74" s="54" t="s">
        <v>49</v>
      </c>
      <c r="E74" s="45" t="str">
        <f t="shared" si="20"/>
        <v>Metered water and wastewater customer</v>
      </c>
      <c r="F74" s="59" t="s">
        <v>44</v>
      </c>
      <c r="L74" s="43">
        <f t="shared" si="21"/>
        <v>3.3190731979141566</v>
      </c>
      <c r="M74" s="43">
        <f t="shared" si="21"/>
        <v>4.1973895845238207</v>
      </c>
      <c r="N74" s="43">
        <f t="shared" si="21"/>
        <v>3.8672712843936448</v>
      </c>
      <c r="O74" s="43">
        <f t="shared" si="21"/>
        <v>3.5389523108521868</v>
      </c>
      <c r="P74" s="43">
        <f t="shared" si="21"/>
        <v>3.4322770407391374</v>
      </c>
    </row>
    <row r="75" spans="1:23" s="18" customFormat="1">
      <c r="D75" s="54" t="s">
        <v>49</v>
      </c>
      <c r="E75" s="14" t="s">
        <v>22</v>
      </c>
      <c r="F75" s="19"/>
      <c r="L75" s="46">
        <f>SUM(L69:L74)</f>
        <v>7.8531313199510233E-2</v>
      </c>
      <c r="M75" s="46">
        <f t="shared" ref="M75:P75" si="22">SUM(M69:M74)</f>
        <v>3.2761282087654213</v>
      </c>
      <c r="N75" s="46">
        <f t="shared" si="22"/>
        <v>2.5521313108287851</v>
      </c>
      <c r="O75" s="46">
        <f t="shared" si="22"/>
        <v>0.43405766203359253</v>
      </c>
      <c r="P75" s="46">
        <f t="shared" si="22"/>
        <v>-1.9087386849414578E-3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>SUM(L75:P75)</f>
        <v>6.3389397561423682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 ht="12.5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>0-L64</f>
        <v>2.0588287198886945E-2</v>
      </c>
      <c r="M80" s="77">
        <f t="shared" ref="M80:P80" si="23">0-M64</f>
        <v>-2.1140165342339041</v>
      </c>
      <c r="N80" s="77">
        <f t="shared" si="23"/>
        <v>-2.2416774463001108</v>
      </c>
      <c r="O80" s="77">
        <f t="shared" si="23"/>
        <v>0.30345641812780677</v>
      </c>
      <c r="P80" s="77">
        <f t="shared" si="23"/>
        <v>1.9087386849414578E-3</v>
      </c>
      <c r="W80" s="41">
        <f>SUM(L80:P80)</f>
        <v>-4.0297405365223806</v>
      </c>
    </row>
    <row r="81" spans="1:24" s="18" customFormat="1" ht="12.5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>IF(SUM(W35+W46)=0,0,W80/(W35+W46))</f>
        <v>-6.5380673011500657E-3</v>
      </c>
    </row>
    <row r="82" spans="1:24" s="18" customFormat="1" ht="12.5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>ABS(W81)&gt;Materiality.Threshold</f>
        <v>0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>INDEX($L$75:$P$75,1,$A86)</f>
        <v>7.8531313199510233E-2</v>
      </c>
      <c r="M86" s="77">
        <f>L86*(1+Discount.Rate)</f>
        <v>8.1468384313171924E-2</v>
      </c>
      <c r="N86" s="77">
        <f>M86*(1+Discount.Rate)</f>
        <v>8.4515301886484567E-2</v>
      </c>
      <c r="O86" s="77">
        <f>N86*(1+Discount.Rate)</f>
        <v>8.7676174177039101E-2</v>
      </c>
      <c r="P86" s="77">
        <f>O86*(1+Discount.Rate)</f>
        <v>9.0955263091260369E-2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>INDEX($L$75:$P$75,1,$A87)</f>
        <v>3.2761282087654213</v>
      </c>
      <c r="N87" s="77">
        <f>M87*(1+Discount.Rate)</f>
        <v>3.3986554037732484</v>
      </c>
      <c r="O87" s="77">
        <f>N87*(1+Discount.Rate)</f>
        <v>3.5257651158743681</v>
      </c>
      <c r="P87" s="77">
        <f>O87*(1+Discount.Rate)</f>
        <v>3.65762873120807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>INDEX($L$75:$P$75,1,$A88)</f>
        <v>2.5521313108287851</v>
      </c>
      <c r="O88" s="77">
        <f>N88*(1+Discount.Rate)</f>
        <v>2.6475810218537821</v>
      </c>
      <c r="P88" s="77">
        <f>O88*(1+Discount.Rate)</f>
        <v>2.7466005520711136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>INDEX($L$75:$P$75,1,$A89)</f>
        <v>0.43405766203359253</v>
      </c>
      <c r="P89" s="77">
        <f>O89*(1+Discount.Rate)</f>
        <v>0.45029141859364891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>INDEX($L$75:$P$75,1,$A90)</f>
        <v>-1.9087386849414578E-3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196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>SUM(P86:P90)</f>
        <v>6.9435672262791517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5">
        <f>IF(W82,P92,P77)</f>
        <v>6.3389397561423682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 ht="12.5">
      <c r="F97" s="19"/>
    </row>
    <row r="98" spans="6:6" s="18" customFormat="1" ht="12.5" hidden="1">
      <c r="F98" s="19"/>
    </row>
    <row r="99" spans="6:6" s="18" customFormat="1" ht="12.5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3" customWidth="1"/>
    <col min="4" max="4" width="9.69921875" style="3" customWidth="1"/>
    <col min="5" max="5" width="40" style="3" bestFit="1" customWidth="1"/>
    <col min="6" max="8" width="2.69921875" style="3" customWidth="1"/>
    <col min="9" max="21" width="9.69921875" style="3" customWidth="1"/>
    <col min="22" max="23" width="9.09765625" style="3" customWidth="1"/>
    <col min="24" max="16384" width="0" style="3" hidden="1"/>
  </cols>
  <sheetData>
    <row r="1" spans="1:23" ht="32.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ht="1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ht="13">
      <c r="I4" s="18"/>
      <c r="J4" s="18"/>
      <c r="K4" s="18"/>
      <c r="V4" s="25"/>
    </row>
    <row r="5" spans="1:23" ht="1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ht="1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4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 ht="1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08" t="s">
        <v>195</v>
      </c>
    </row>
    <row r="18" spans="1:23" ht="1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75" zoomScaleNormal="75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88" customWidth="1"/>
    <col min="2" max="2" width="25.8984375" style="88" bestFit="1" customWidth="1"/>
    <col min="3" max="3" width="89.59765625" style="88" bestFit="1" customWidth="1"/>
    <col min="4" max="4" width="4.69921875" style="88" customWidth="1"/>
    <col min="5" max="5" width="19.09765625" style="88" bestFit="1" customWidth="1"/>
    <col min="6" max="6" width="11.69921875" style="88" customWidth="1"/>
    <col min="7" max="9" width="8.09765625" style="88" customWidth="1"/>
    <col min="10" max="10" width="18.59765625" style="88" bestFit="1" customWidth="1"/>
    <col min="11" max="11" width="8.09765625" style="88" customWidth="1"/>
    <col min="12" max="12" width="18.59765625" style="88" bestFit="1" customWidth="1"/>
    <col min="13" max="16384" width="9.296875" style="88"/>
  </cols>
  <sheetData>
    <row r="1" spans="1:12">
      <c r="C1" s="88" t="s">
        <v>194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107" t="s">
        <v>1</v>
      </c>
      <c r="G2" s="107" t="s">
        <v>2</v>
      </c>
      <c r="H2" s="107" t="s">
        <v>3</v>
      </c>
      <c r="I2" s="107" t="s">
        <v>4</v>
      </c>
      <c r="J2" s="107" t="s">
        <v>5</v>
      </c>
      <c r="K2" s="107" t="s">
        <v>61</v>
      </c>
      <c r="L2" s="98" t="s">
        <v>192</v>
      </c>
    </row>
    <row r="4" spans="1:12">
      <c r="B4" s="87" t="s">
        <v>184</v>
      </c>
      <c r="C4" s="87" t="s">
        <v>136</v>
      </c>
      <c r="D4" s="87" t="s">
        <v>49</v>
      </c>
      <c r="E4" s="87" t="s">
        <v>88</v>
      </c>
      <c r="G4" s="89"/>
      <c r="H4" s="89"/>
      <c r="I4" s="89"/>
      <c r="J4" s="89">
        <f xml:space="preserve"> Calcs!P94</f>
        <v>6.3389397561423682</v>
      </c>
      <c r="K4" s="89"/>
      <c r="L4" s="99">
        <f xml:space="preserve"> Calcs!P94</f>
        <v>6.3389397561423682</v>
      </c>
    </row>
    <row r="5" spans="1:12" s="90" customFormat="1">
      <c r="B5" s="100" t="s">
        <v>186</v>
      </c>
      <c r="C5" s="100" t="s">
        <v>188</v>
      </c>
      <c r="D5" s="101" t="s">
        <v>185</v>
      </c>
      <c r="E5" s="102" t="s">
        <v>88</v>
      </c>
      <c r="F5" s="103">
        <f t="shared" ref="F5:L5" ca="1" si="0">NOW()</f>
        <v>43482.585330787035</v>
      </c>
      <c r="G5" s="103">
        <f t="shared" ca="1" si="0"/>
        <v>43482.585330787035</v>
      </c>
      <c r="H5" s="103">
        <f t="shared" ca="1" si="0"/>
        <v>43482.585330787035</v>
      </c>
      <c r="I5" s="103">
        <f t="shared" ca="1" si="0"/>
        <v>43482.585330787035</v>
      </c>
      <c r="J5" s="103">
        <f t="shared" ca="1" si="0"/>
        <v>43482.585330787035</v>
      </c>
      <c r="K5" s="103">
        <f t="shared" ca="1" si="0"/>
        <v>43482.585330787035</v>
      </c>
      <c r="L5" s="104">
        <f t="shared" ca="1" si="0"/>
        <v>43482.585330787035</v>
      </c>
    </row>
    <row r="6" spans="1:12">
      <c r="B6" s="100" t="s">
        <v>187</v>
      </c>
      <c r="C6" s="100" t="s">
        <v>189</v>
      </c>
      <c r="D6" s="101" t="s">
        <v>185</v>
      </c>
      <c r="E6" s="102" t="s">
        <v>88</v>
      </c>
      <c r="F6" s="105" t="str">
        <f t="shared" ref="F6:L6" ca="1" si="1">MID(CELL("filename"),SEARCH("[",CELL("filename"))+1,SEARCH("]",CELL("filename"))-SEARCH("[",CELL("filename"))-1)</f>
        <v>PR19PD008_UUW_ModelRun01.xlsx</v>
      </c>
      <c r="G6" s="105" t="str">
        <f t="shared" ca="1" si="1"/>
        <v>PR19PD008_UUW_ModelRun01.xlsx</v>
      </c>
      <c r="H6" s="105" t="str">
        <f t="shared" ca="1" si="1"/>
        <v>PR19PD008_UUW_ModelRun01.xlsx</v>
      </c>
      <c r="I6" s="105" t="str">
        <f t="shared" ca="1" si="1"/>
        <v>PR19PD008_UUW_ModelRun01.xlsx</v>
      </c>
      <c r="J6" s="105" t="str">
        <f t="shared" ca="1" si="1"/>
        <v>PR19PD008_UUW_ModelRun01.xlsx</v>
      </c>
      <c r="K6" s="105" t="str">
        <f t="shared" ca="1" si="1"/>
        <v>PR19PD008_UUW_ModelRun01.xlsx</v>
      </c>
      <c r="L6" s="106" t="str">
        <f t="shared" ca="1" si="1"/>
        <v>PR19PD008_UUW_ModelRun01.xlsx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F_Inputs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2019-01-17T14:03:12Z</dcterms:created>
  <dcterms:modified xsi:type="dcterms:W3CDTF">2019-01-17T14:05:42Z</dcterms:modified>
</cp:coreProperties>
</file>