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90" activeTab="1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>{"P&amp;L phased",#N/A,FALSE,"P and L";"Interest phased",#N/A,FALSE,"Interest";"Cshf phased",#N/A,FALSE,"Cashflow";"BSheet phased",#N/A,FALSE,"B Sheet";"Capex phased",#N/A,FALSE,"Capex"}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>{"bal",#N/A,FALSE,"working papers";"income",#N/A,FALSE,"working papers"}</definedName>
  </definedNames>
  <calcPr calcId="152511"/>
</workbook>
</file>

<file path=xl/calcChain.xml><?xml version="1.0" encoding="utf-8"?>
<calcChain xmlns="http://schemas.openxmlformats.org/spreadsheetml/2006/main"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<sst xmlns="http://schemas.openxmlformats.org/spreadsheetml/2006/main" count="966" uniqueCount="470">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</sst>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1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1" borderId="0" applyNumberFormat="0" applyBorder="0" applyAlignment="0" applyProtection="0"/>
    <xf numFmtId="0" fontId="56" fillId="14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3" borderId="0" applyNumberFormat="0" applyBorder="0" applyAlignment="0" applyProtection="0"/>
    <xf numFmtId="0" fontId="56" fillId="14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7" borderId="0" applyNumberFormat="0" applyBorder="0" applyAlignment="0" applyProtection="0"/>
    <xf numFmtId="0" fontId="56" fillId="34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57" fillId="37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2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1" borderId="21" applyNumberFormat="0" applyAlignment="0" applyProtection="0"/>
    <xf numFmtId="0" fontId="60" fillId="43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4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1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61" fillId="0" borderId="0"/>
  </cellStyleXfs>
  <cellXfs count="267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/>
    <xf numFmtId="0" fontId="2" fillId="0" borderId="0" xfId="1"/>
    <xf numFmtId="1" fontId="2" fillId="0" borderId="0" xfId="1" applyNumberFormat="1" applyAlignment="1" applyProtection="1">
      <alignment vertical="center"/>
      <protection locked="0"/>
    </xf>
    <xf numFmtId="1" fontId="5" fillId="0" borderId="0" xfId="3" applyNumberFormat="1" applyFont="1" applyAlignment="1">
      <alignment horizontal="right"/>
      <protection locked="0"/>
    </xf>
    <xf numFmtId="1" fontId="6" fillId="0" borderId="0" xfId="3" applyNumberFormat="1" applyFont="1" applyAlignment="1">
      <alignment horizontal="right"/>
      <protection locked="0"/>
    </xf>
    <xf numFmtId="0" fontId="8" fillId="0" borderId="0" xfId="4" applyFont="1"/>
    <xf numFmtId="1" fontId="2" fillId="0" borderId="0" xfId="1" applyNumberFormat="1" applyAlignment="1" applyProtection="1">
      <alignment horizontal="right"/>
      <protection locked="0"/>
    </xf>
    <xf numFmtId="1" fontId="6" fillId="0" borderId="2" xfId="1" applyNumberFormat="1" applyFont="1" applyBorder="1" applyAlignment="1">
      <alignment horizontal="center"/>
    </xf>
    <xf numFmtId="1" fontId="9" fillId="4" borderId="2" xfId="4" applyNumberFormat="1" applyFont="1" applyFill="1" applyBorder="1" applyAlignment="1">
      <alignment horizontal="center"/>
    </xf>
    <xf numFmtId="165" fontId="10" fillId="0" borderId="0" xfId="5" applyNumberFormat="1" applyFont="1" applyAlignment="1" applyProtection="1">
      <alignment horizontal="right" vertical="center"/>
      <protection locked="0"/>
    </xf>
    <xf numFmtId="0" fontId="11" fillId="0" borderId="0" xfId="1" applyFont="1" applyProtection="1">
      <protection locked="0"/>
    </xf>
    <xf numFmtId="1" fontId="2" fillId="0" borderId="0" xfId="6" applyNumberFormat="1" applyAlignment="1" applyProtection="1">
      <alignment vertical="center"/>
      <protection locked="0"/>
    </xf>
    <xf numFmtId="1" fontId="6" fillId="0" borderId="0" xfId="6" applyNumberFormat="1" applyFont="1" applyAlignment="1" applyProtection="1">
      <alignment horizontal="left" vertical="center"/>
      <protection locked="0"/>
    </xf>
    <xf numFmtId="1" fontId="10" fillId="0" borderId="0" xfId="6" applyNumberFormat="1" applyFont="1" applyAlignment="1" applyProtection="1">
      <alignment vertical="center"/>
      <protection locked="0"/>
    </xf>
    <xf numFmtId="166" fontId="2" fillId="5" borderId="3" xfId="1" applyNumberFormat="1" applyFill="1" applyBorder="1" applyAlignment="1">
      <alignment horizontal="right" vertical="center"/>
    </xf>
    <xf numFmtId="1" fontId="2" fillId="0" borderId="0" xfId="6" applyNumberFormat="1" applyAlignment="1" applyProtection="1">
      <alignment vertical="center" shrinkToFit="1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 shrinkToFit="1"/>
      <protection locked="0"/>
    </xf>
    <xf numFmtId="0" fontId="2" fillId="0" borderId="0" xfId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0" fontId="11" fillId="0" borderId="0" xfId="1" applyFont="1" applyAlignment="1" applyProtection="1">
      <alignment shrinkToFit="1"/>
      <protection locked="0"/>
    </xf>
    <xf numFmtId="0" fontId="2" fillId="0" borderId="0" xfId="1" applyAlignment="1" applyProtection="1">
      <alignment horizontal="left" indent="1" shrinkToFit="1"/>
      <protection locked="0"/>
    </xf>
    <xf numFmtId="0" fontId="16" fillId="0" borderId="0" xfId="1" applyFont="1" applyAlignment="1" applyProtection="1">
      <alignment vertical="center"/>
      <protection locked="0"/>
    </xf>
    <xf numFmtId="167" fontId="2" fillId="0" borderId="0" xfId="1" applyNumberFormat="1" applyAlignment="1" applyProtection="1">
      <alignment horizontal="right"/>
      <protection locked="0"/>
    </xf>
    <xf numFmtId="165" fontId="2" fillId="8" borderId="5" xfId="7" applyNumberFormat="1" applyFont="1" applyFill="1" applyAlignment="1">
      <alignment horizontal="right"/>
    </xf>
    <xf numFmtId="0" fontId="17" fillId="0" borderId="0" xfId="1" applyFont="1" applyAlignment="1" applyProtection="1">
      <alignment vertical="center"/>
      <protection locked="0"/>
    </xf>
    <xf numFmtId="168" fontId="10" fillId="0" borderId="0" xfId="1" applyNumberFormat="1" applyFont="1" applyProtection="1">
      <protection locked="0"/>
    </xf>
    <xf numFmtId="0" fontId="2" fillId="0" borderId="0" xfId="1" applyAlignment="1" applyProtection="1">
      <alignment vertical="center" shrinkToFit="1"/>
      <protection locked="0"/>
    </xf>
    <xf numFmtId="0" fontId="2" fillId="0" borderId="0" xfId="1" applyAlignment="1" applyProtection="1">
      <alignment shrinkToFit="1"/>
      <protection locked="0"/>
    </xf>
    <xf numFmtId="167" fontId="2" fillId="0" borderId="0" xfId="1" applyNumberForma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167" fontId="2" fillId="0" borderId="0" xfId="1" applyNumberFormat="1" applyProtection="1">
      <protection locked="0"/>
    </xf>
    <xf numFmtId="165" fontId="2" fillId="9" borderId="5" xfId="7" applyNumberFormat="1" applyFont="1" applyFill="1" applyAlignment="1">
      <alignment horizontal="right"/>
    </xf>
    <xf numFmtId="0" fontId="19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Protection="1">
      <protection locked="0"/>
    </xf>
    <xf numFmtId="0" fontId="2" fillId="0" borderId="0" xfId="1" applyAlignment="1" applyProtection="1">
      <alignment horizontal="left" vertical="center" indent="1" shrinkToFit="1"/>
      <protection locked="0"/>
    </xf>
    <xf numFmtId="165" fontId="2" fillId="0" borderId="0" xfId="1" applyNumberFormat="1" applyAlignment="1" applyProtection="1">
      <alignment vertical="center"/>
      <protection locked="0"/>
    </xf>
    <xf numFmtId="169" fontId="2" fillId="0" borderId="0" xfId="1" applyNumberFormat="1" applyAlignment="1" applyProtection="1">
      <alignment vertical="center"/>
      <protection locked="0"/>
    </xf>
    <xf numFmtId="0" fontId="6" fillId="0" borderId="0" xfId="1" applyFont="1" applyAlignment="1" applyProtection="1">
      <alignment shrinkToFit="1"/>
      <protection locked="0"/>
    </xf>
    <xf numFmtId="165" fontId="2" fillId="0" borderId="0" xfId="5" applyNumberFormat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vertical="center"/>
      <protection locked="0"/>
    </xf>
    <xf numFmtId="166" fontId="2" fillId="0" borderId="5" xfId="6" applyNumberFormat="1" applyBorder="1" applyProtection="1">
      <protection locked="0"/>
    </xf>
    <xf numFmtId="171" fontId="6" fillId="0" borderId="0" xfId="8" applyFont="1" applyAlignment="1">
      <alignment horizontal="left" vertical="top"/>
    </xf>
    <xf numFmtId="171" fontId="2" fillId="0" borderId="0" xfId="8" applyAlignment="1">
      <alignment horizontal="left" vertical="top" wrapText="1" indent="1"/>
    </xf>
    <xf numFmtId="171" fontId="2" fillId="0" borderId="0" xfId="8" applyAlignment="1">
      <alignment horizontal="left" vertical="top" indent="1"/>
    </xf>
    <xf numFmtId="170" fontId="2" fillId="0" borderId="5" xfId="6" applyNumberFormat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>
      <alignment horizontal="right"/>
    </xf>
    <xf numFmtId="0" fontId="17" fillId="0" borderId="0" xfId="1" applyFont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>
      <alignment horizontal="right"/>
    </xf>
    <xf numFmtId="0" fontId="15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0" fontId="2" fillId="0" borderId="0" xfId="5" applyAlignment="1">
      <alignment vertical="center"/>
    </xf>
    <xf numFmtId="10" fontId="6" fillId="0" borderId="0" xfId="1" applyNumberFormat="1" applyFont="1" applyAlignment="1">
      <alignment horizontal="left" vertical="center"/>
    </xf>
    <xf numFmtId="1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10" fontId="6" fillId="0" borderId="0" xfId="1" applyNumberFormat="1" applyFont="1" applyAlignment="1">
      <alignment vertical="center"/>
    </xf>
    <xf numFmtId="0" fontId="10" fillId="0" borderId="0" xfId="1" applyFont="1"/>
    <xf numFmtId="0" fontId="11" fillId="0" borderId="0" xfId="1" applyFont="1"/>
    <xf numFmtId="0" fontId="27" fillId="0" borderId="0" xfId="1" applyFont="1"/>
    <xf numFmtId="0" fontId="11" fillId="0" borderId="0" xfId="1" applyFont="1" applyAlignment="1">
      <alignment shrinkToFit="1"/>
    </xf>
    <xf numFmtId="0" fontId="6" fillId="0" borderId="0" xfId="1" applyFont="1" applyAlignment="1">
      <alignment shrinkToFit="1"/>
    </xf>
    <xf numFmtId="167" fontId="11" fillId="0" borderId="0" xfId="1" applyNumberFormat="1" applyFont="1"/>
    <xf numFmtId="0" fontId="6" fillId="0" borderId="0" xfId="1" applyFont="1" applyAlignment="1" applyProtection="1">
      <alignment horizontal="left" indent="1" shrinkToFit="1"/>
      <protection locked="0"/>
    </xf>
    <xf numFmtId="165" fontId="6" fillId="0" borderId="8" xfId="5" applyNumberFormat="1" applyFont="1" applyBorder="1" applyAlignment="1">
      <alignment horizontal="right"/>
    </xf>
    <xf numFmtId="0" fontId="2" fillId="0" borderId="0" xfId="1" applyAlignment="1" applyProtection="1">
      <alignment horizontal="left" indent="2" shrinkToFit="1"/>
      <protection locked="0"/>
    </xf>
    <xf numFmtId="168" fontId="2" fillId="0" borderId="0" xfId="1" applyNumberFormat="1"/>
    <xf numFmtId="9" fontId="2" fillId="0" borderId="0" xfId="6" applyAlignment="1" applyProtection="1">
      <alignment horizontal="right"/>
      <protection locked="0"/>
    </xf>
    <xf numFmtId="168" fontId="2" fillId="0" borderId="0" xfId="6" applyNumberFormat="1"/>
    <xf numFmtId="9" fontId="2" fillId="0" borderId="0" xfId="6"/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>
      <alignment horizontal="right"/>
    </xf>
    <xf numFmtId="168" fontId="17" fillId="0" borderId="0" xfId="1" applyNumberFormat="1" applyFont="1"/>
    <xf numFmtId="0" fontId="6" fillId="0" borderId="0" xfId="1" applyFont="1"/>
    <xf numFmtId="0" fontId="2" fillId="0" borderId="0" xfId="1" applyAlignment="1">
      <alignment shrinkToFit="1"/>
    </xf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>
      <alignment horizontal="left" vertical="center"/>
    </xf>
    <xf numFmtId="1" fontId="26" fillId="0" borderId="2" xfId="4" applyNumberFormat="1" applyFont="1" applyBorder="1" applyAlignment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Alignment="1">
      <alignment horizontal="right" vertical="center"/>
    </xf>
    <xf numFmtId="0" fontId="10" fillId="3" borderId="0" xfId="1" applyFont="1" applyFill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Alignment="1">
      <alignment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horizontal="left" vertical="center"/>
    </xf>
    <xf numFmtId="1" fontId="2" fillId="0" borderId="0" xfId="9" applyNumberFormat="1" applyAlignment="1">
      <alignment vertical="center"/>
    </xf>
    <xf numFmtId="1" fontId="2" fillId="0" borderId="0" xfId="9" applyNumberFormat="1" applyAlignment="1">
      <alignment horizontal="left" vertical="center"/>
    </xf>
    <xf numFmtId="1" fontId="13" fillId="0" borderId="0" xfId="1" applyNumberFormat="1" applyFont="1" applyAlignment="1">
      <alignment horizontal="left" vertical="center"/>
    </xf>
    <xf numFmtId="1" fontId="15" fillId="0" borderId="0" xfId="1" applyNumberFormat="1" applyFont="1" applyAlignment="1" applyProtection="1">
      <alignment horizontal="left" vertical="center"/>
      <protection hidden="1"/>
    </xf>
    <xf numFmtId="1" fontId="6" fillId="0" borderId="0" xfId="1" applyNumberFormat="1" applyFont="1" applyAlignment="1" applyProtection="1">
      <alignment horizontal="right" vertical="center"/>
      <protection hidden="1"/>
    </xf>
    <xf numFmtId="0" fontId="6" fillId="0" borderId="0" xfId="1" applyFont="1" applyAlignment="1">
      <alignment horizontal="left" vertical="center"/>
    </xf>
    <xf numFmtId="1" fontId="15" fillId="0" borderId="0" xfId="1" applyNumberFormat="1" applyFont="1" applyAlignment="1" applyProtection="1">
      <alignment horizontal="right" vertical="center"/>
      <protection hidden="1"/>
    </xf>
    <xf numFmtId="1" fontId="2" fillId="0" borderId="0" xfId="1" applyNumberFormat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 indent="1"/>
    </xf>
    <xf numFmtId="177" fontId="2" fillId="8" borderId="3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0" fontId="2" fillId="0" borderId="0" xfId="9" applyNumberFormat="1" applyAlignment="1">
      <alignment vertical="center"/>
    </xf>
    <xf numFmtId="10" fontId="2" fillId="0" borderId="0" xfId="9" applyNumberFormat="1" applyAlignment="1">
      <alignment horizontal="left" vertical="center"/>
    </xf>
    <xf numFmtId="10" fontId="15" fillId="0" borderId="0" xfId="9" applyNumberFormat="1" applyFont="1" applyAlignment="1">
      <alignment vertical="center"/>
    </xf>
    <xf numFmtId="177" fontId="2" fillId="0" borderId="0" xfId="1" applyNumberFormat="1" applyAlignment="1">
      <alignment horizontal="right"/>
    </xf>
    <xf numFmtId="0" fontId="15" fillId="0" borderId="0" xfId="1" applyFont="1"/>
    <xf numFmtId="177" fontId="2" fillId="12" borderId="3" xfId="1" applyNumberFormat="1" applyFill="1" applyBorder="1" applyAlignment="1">
      <alignment horizontal="right"/>
    </xf>
    <xf numFmtId="0" fontId="2" fillId="0" borderId="0" xfId="4" applyFont="1" applyAlignment="1">
      <alignment horizontal="left" vertical="center" indent="1"/>
    </xf>
    <xf numFmtId="178" fontId="2" fillId="8" borderId="3" xfId="1" applyNumberFormat="1" applyFill="1" applyBorder="1" applyAlignment="1" applyProtection="1">
      <alignment horizontal="right" vertical="center"/>
      <protection locked="0"/>
    </xf>
    <xf numFmtId="178" fontId="2" fillId="0" borderId="0" xfId="1" applyNumberFormat="1" applyAlignment="1">
      <alignment horizontal="left" vertical="center"/>
    </xf>
    <xf numFmtId="178" fontId="2" fillId="0" borderId="0" xfId="1" applyNumberFormat="1" applyAlignment="1">
      <alignment horizontal="right" vertical="center"/>
    </xf>
    <xf numFmtId="1" fontId="6" fillId="0" borderId="0" xfId="9" applyNumberFormat="1" applyFont="1" applyAlignment="1">
      <alignment vertical="center"/>
    </xf>
    <xf numFmtId="10" fontId="2" fillId="0" borderId="0" xfId="1" applyNumberFormat="1" applyAlignment="1">
      <alignment shrinkToFit="1"/>
    </xf>
    <xf numFmtId="10" fontId="2" fillId="0" borderId="0" xfId="1" applyNumberFormat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Alignment="1">
      <alignment horizontal="left" vertical="center" shrinkToFit="1"/>
    </xf>
    <xf numFmtId="178" fontId="2" fillId="8" borderId="3" xfId="9" applyNumberFormat="1" applyFill="1" applyBorder="1"/>
    <xf numFmtId="178" fontId="2" fillId="0" borderId="0" xfId="9" applyNumberFormat="1"/>
    <xf numFmtId="178" fontId="2" fillId="0" borderId="0" xfId="9" applyNumberFormat="1" applyAlignment="1">
      <alignment horizontal="center"/>
    </xf>
    <xf numFmtId="0" fontId="2" fillId="13" borderId="7" xfId="1" applyFill="1" applyBorder="1"/>
    <xf numFmtId="1" fontId="17" fillId="0" borderId="0" xfId="6" applyNumberFormat="1" applyFont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Alignment="1">
      <alignment horizontal="left" vertical="center" indent="1"/>
    </xf>
    <xf numFmtId="165" fontId="2" fillId="0" borderId="0" xfId="7" applyNumberFormat="1" applyFont="1" applyFill="1" applyBorder="1" applyAlignment="1">
      <alignment horizontal="right"/>
    </xf>
    <xf numFmtId="165" fontId="6" fillId="0" borderId="0" xfId="7" applyNumberFormat="1" applyFont="1" applyFill="1" applyBorder="1" applyAlignment="1">
      <alignment horizontal="right"/>
    </xf>
    <xf numFmtId="1" fontId="2" fillId="0" borderId="0" xfId="6" applyNumberFormat="1" applyAlignment="1">
      <alignment horizontal="left" vertical="center" indent="1"/>
    </xf>
    <xf numFmtId="165" fontId="6" fillId="0" borderId="0" xfId="1" applyNumberFormat="1" applyFont="1" applyAlignment="1" applyProtection="1">
      <alignment vertical="center"/>
      <protection locked="0"/>
    </xf>
    <xf numFmtId="0" fontId="6" fillId="0" borderId="0" xfId="1" applyFont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0" fontId="53" fillId="0" borderId="0" xfId="1" applyFont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2" fontId="2" fillId="0" borderId="5" xfId="7" applyNumberFormat="1" applyFont="1" applyFill="1" applyAlignment="1" applyProtection="1">
      <alignment shrinkToFit="1"/>
      <protection locked="0"/>
    </xf>
    <xf numFmtId="164" fontId="2" fillId="0" borderId="5" xfId="71" applyFont="1" applyBorder="1" applyAlignment="1" applyProtection="1">
      <alignment shrinkToFit="1"/>
      <protection locked="0"/>
    </xf>
    <xf numFmtId="9" fontId="2" fillId="0" borderId="5" xfId="72" applyFont="1" applyBorder="1" applyAlignment="1">
      <alignment horizontal="right"/>
    </xf>
    <xf numFmtId="0" fontId="2" fillId="27" borderId="5" xfId="7" applyFont="1" applyFill="1" applyProtection="1">
      <protection locked="0"/>
    </xf>
    <xf numFmtId="173" fontId="2" fillId="7" borderId="20" xfId="6" applyNumberFormat="1" applyFill="1" applyBorder="1" applyProtection="1">
      <protection locked="0"/>
    </xf>
    <xf numFmtId="49" fontId="12" fillId="0" borderId="4" xfId="1" applyNumberFormat="1" applyFont="1" applyBorder="1" applyAlignment="1">
      <alignment horizontal="right" vertical="center"/>
    </xf>
    <xf numFmtId="49" fontId="12" fillId="0" borderId="2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54" fillId="0" borderId="2" xfId="1" applyFont="1" applyBorder="1" applyAlignment="1">
      <alignment horizontal="left" vertical="center"/>
    </xf>
    <xf numFmtId="49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54" fillId="0" borderId="0" xfId="1" applyFont="1" applyAlignment="1">
      <alignment horizontal="left" vertical="center"/>
    </xf>
    <xf numFmtId="179" fontId="2" fillId="28" borderId="5" xfId="7" applyNumberFormat="1" applyFont="1" applyFill="1" applyProtection="1">
      <protection locked="0"/>
    </xf>
    <xf numFmtId="0" fontId="53" fillId="0" borderId="0" xfId="1" applyFont="1" applyProtection="1">
      <protection locked="0"/>
    </xf>
    <xf numFmtId="167" fontId="53" fillId="0" borderId="0" xfId="1" applyNumberFormat="1" applyFont="1" applyAlignment="1" applyProtection="1">
      <alignment vertical="center"/>
      <protection locked="0"/>
    </xf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12" fillId="6" borderId="2" xfId="1" applyFont="1" applyFill="1" applyBorder="1" applyAlignment="1">
      <alignment vertical="center"/>
    </xf>
    <xf numFmtId="171" fontId="2" fillId="0" borderId="0" xfId="8" applyAlignment="1">
      <alignment vertical="center"/>
    </xf>
    <xf numFmtId="0" fontId="2" fillId="0" borderId="0" xfId="0" applyFont="1" applyAlignment="1">
      <alignment shrinkToFit="1"/>
    </xf>
    <xf numFmtId="178" fontId="2" fillId="0" borderId="0" xfId="73" applyNumberForma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ill="1"/>
    <xf numFmtId="173" fontId="2" fillId="0" borderId="5" xfId="6" applyNumberFormat="1" applyBorder="1" applyProtection="1">
      <protection locked="0"/>
    </xf>
    <xf numFmtId="49" fontId="12" fillId="29" borderId="4" xfId="1" applyNumberFormat="1" applyFont="1" applyFill="1" applyBorder="1" applyAlignment="1">
      <alignment horizontal="right" vertical="center"/>
    </xf>
    <xf numFmtId="49" fontId="12" fillId="29" borderId="2" xfId="1" applyNumberFormat="1" applyFont="1" applyFill="1" applyBorder="1" applyAlignment="1">
      <alignment horizontal="right" vertical="center"/>
    </xf>
    <xf numFmtId="0" fontId="12" fillId="29" borderId="2" xfId="1" applyFont="1" applyFill="1" applyBorder="1" applyAlignment="1">
      <alignment horizontal="left" vertical="center"/>
    </xf>
    <xf numFmtId="0" fontId="12" fillId="29" borderId="0" xfId="1" applyFont="1" applyFill="1"/>
    <xf numFmtId="167" fontId="2" fillId="0" borderId="0" xfId="6" applyNumberFormat="1"/>
    <xf numFmtId="10" fontId="2" fillId="0" borderId="5" xfId="72" applyNumberFormat="1" applyFont="1" applyBorder="1" applyAlignment="1">
      <alignment horizontal="right"/>
    </xf>
    <xf numFmtId="10" fontId="2" fillId="0" borderId="5" xfId="72" applyNumberFormat="1" applyFont="1" applyBorder="1" applyAlignment="1" applyProtection="1">
      <alignment shrinkToFit="1"/>
      <protection locked="0"/>
    </xf>
    <xf numFmtId="0" fontId="2" fillId="11" borderId="0" xfId="1" applyFill="1" applyAlignment="1" applyProtection="1">
      <alignment shrinkToFit="1"/>
      <protection locked="0"/>
    </xf>
    <xf numFmtId="0" fontId="13" fillId="29" borderId="2" xfId="1" applyFont="1" applyFill="1" applyBorder="1" applyAlignment="1">
      <alignment horizontal="left" vertical="center"/>
    </xf>
    <xf numFmtId="172" fontId="2" fillId="0" borderId="5" xfId="7" applyNumberFormat="1" applyFont="1" applyFill="1" applyAlignment="1" applyProtection="1">
      <alignment shrinkToFit="1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0" fontId="11" fillId="30" borderId="0" xfId="1" applyFont="1" applyFill="1"/>
    <xf numFmtId="0" fontId="11" fillId="30" borderId="0" xfId="1" applyFont="1" applyFill="1" applyProtection="1">
      <protection locked="0"/>
    </xf>
    <xf numFmtId="0" fontId="2" fillId="30" borderId="0" xfId="1" applyFill="1" applyProtection="1">
      <protection locked="0"/>
    </xf>
    <xf numFmtId="165" fontId="2" fillId="0" borderId="0" xfId="71" applyNumberFormat="1" applyFont="1" applyAlignment="1" applyProtection="1">
      <alignment horizontal="right" vertical="center"/>
      <protection locked="0"/>
    </xf>
    <xf numFmtId="165" fontId="2" fillId="0" borderId="0" xfId="7" applyNumberFormat="1" applyFont="1" applyFill="1" applyBorder="1" applyAlignment="1">
      <alignment horizontal="left"/>
    </xf>
    <xf numFmtId="173" fontId="55" fillId="0" borderId="0" xfId="0" applyNumberFormat="1" applyFont="1"/>
    <xf numFmtId="0" fontId="6" fillId="11" borderId="0" xfId="1" applyFont="1" applyFill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Alignment="1">
      <alignment shrinkToFit="1"/>
    </xf>
    <xf numFmtId="0" fontId="27" fillId="11" borderId="0" xfId="1" applyFont="1" applyFill="1"/>
    <xf numFmtId="0" fontId="2" fillId="11" borderId="0" xfId="1" applyFill="1" applyAlignment="1" applyProtection="1">
      <alignment horizontal="left" indent="1" shrinkToFit="1"/>
      <protection locked="0"/>
    </xf>
    <xf numFmtId="0" fontId="16" fillId="11" borderId="0" xfId="1" applyFont="1" applyFill="1" applyAlignment="1" applyProtection="1">
      <alignment vertical="center"/>
      <protection locked="0"/>
    </xf>
    <xf numFmtId="165" fontId="2" fillId="11" borderId="0" xfId="7" applyNumberFormat="1" applyFont="1" applyFill="1" applyBorder="1" applyAlignment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>
      <alignment horizontal="right"/>
    </xf>
    <xf numFmtId="165" fontId="2" fillId="11" borderId="0" xfId="5" applyNumberFormat="1" applyFill="1" applyAlignment="1">
      <alignment horizontal="right"/>
    </xf>
    <xf numFmtId="167" fontId="11" fillId="11" borderId="0" xfId="1" applyNumberFormat="1" applyFont="1" applyFill="1"/>
    <xf numFmtId="165" fontId="2" fillId="0" borderId="0" xfId="7" quotePrefix="1" applyNumberFormat="1" applyFont="1" applyFill="1" applyBorder="1" applyAlignment="1">
      <alignment horizontal="right"/>
    </xf>
    <xf numFmtId="165" fontId="2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2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2" fillId="45" borderId="5" xfId="7" applyNumberFormat="1" applyFont="1" applyFill="1" applyAlignment="1">
      <alignment horizontal="right"/>
    </xf>
    <xf numFmtId="49" fontId="23" fillId="46" borderId="0" xfId="5" applyNumberFormat="1" applyFont="1" applyFill="1" applyAlignment="1">
      <alignment horizontal="right" vertical="center"/>
    </xf>
    <xf numFmtId="0" fontId="2" fillId="46" borderId="0" xfId="5" applyFill="1" applyAlignment="1">
      <alignment horizontal="left" vertical="center"/>
    </xf>
    <xf numFmtId="0" fontId="24" fillId="46" borderId="0" xfId="5" applyFont="1" applyFill="1" applyAlignment="1">
      <alignment horizontal="left" vertical="center"/>
    </xf>
    <xf numFmtId="49" fontId="23" fillId="46" borderId="0" xfId="5" applyNumberFormat="1" applyFont="1" applyFill="1" applyAlignment="1">
      <alignment shrinkToFit="1"/>
    </xf>
    <xf numFmtId="0" fontId="2" fillId="46" borderId="0" xfId="5" applyFill="1" applyAlignment="1">
      <alignment horizontal="left" vertical="center" shrinkToFit="1"/>
    </xf>
    <xf numFmtId="165" fontId="6" fillId="46" borderId="0" xfId="5" applyNumberFormat="1" applyFont="1" applyFill="1" applyAlignment="1">
      <alignment horizontal="right" vertical="center"/>
    </xf>
    <xf numFmtId="165" fontId="2" fillId="46" borderId="0" xfId="5" applyNumberFormat="1" applyFill="1" applyAlignment="1">
      <alignment horizontal="right" vertical="center"/>
    </xf>
    <xf numFmtId="0" fontId="2" fillId="46" borderId="0" xfId="1" applyFill="1"/>
    <xf numFmtId="0" fontId="10" fillId="46" borderId="0" xfId="5" applyFont="1" applyFill="1" applyAlignment="1">
      <alignment vertical="center"/>
    </xf>
    <xf numFmtId="49" fontId="25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horizontal="right" vertical="center"/>
    </xf>
    <xf numFmtId="1" fontId="23" fillId="46" borderId="0" xfId="5" applyNumberFormat="1" applyFont="1" applyFill="1" applyAlignment="1">
      <alignment shrinkToFit="1"/>
    </xf>
    <xf numFmtId="0" fontId="8" fillId="46" borderId="0" xfId="4" applyFont="1" applyFill="1"/>
    <xf numFmtId="1" fontId="2" fillId="46" borderId="0" xfId="1" applyNumberFormat="1" applyFill="1" applyAlignment="1" applyProtection="1">
      <alignment horizontal="right"/>
      <protection locked="0"/>
    </xf>
    <xf numFmtId="1" fontId="6" fillId="46" borderId="2" xfId="1" applyNumberFormat="1" applyFont="1" applyFill="1" applyBorder="1" applyAlignment="1">
      <alignment horizontal="center"/>
    </xf>
    <xf numFmtId="1" fontId="9" fillId="46" borderId="2" xfId="4" applyNumberFormat="1" applyFont="1" applyFill="1" applyBorder="1" applyAlignment="1">
      <alignment horizontal="center"/>
    </xf>
    <xf numFmtId="0" fontId="2" fillId="46" borderId="0" xfId="5" applyFill="1" applyAlignment="1">
      <alignment vertical="center"/>
    </xf>
    <xf numFmtId="49" fontId="23" fillId="46" borderId="0" xfId="1" applyNumberFormat="1" applyFont="1" applyFill="1" applyAlignment="1">
      <alignment horizontal="right" vertical="center"/>
    </xf>
    <xf numFmtId="1" fontId="2" fillId="46" borderId="0" xfId="1" applyNumberFormat="1" applyFill="1" applyAlignment="1">
      <alignment vertical="center"/>
    </xf>
    <xf numFmtId="1" fontId="20" fillId="46" borderId="0" xfId="1" applyNumberFormat="1" applyFont="1" applyFill="1" applyAlignment="1">
      <alignment horizontal="left" vertical="center"/>
    </xf>
    <xf numFmtId="1" fontId="23" fillId="46" borderId="0" xfId="1" applyNumberFormat="1" applyFont="1" applyFill="1" applyAlignment="1">
      <alignment shrinkToFit="1"/>
    </xf>
    <xf numFmtId="1" fontId="2" fillId="46" borderId="0" xfId="1" applyNumberFormat="1" applyFill="1" applyAlignment="1">
      <alignment horizontal="right" vertical="center"/>
    </xf>
    <xf numFmtId="0" fontId="10" fillId="46" borderId="0" xfId="1" applyFont="1" applyFill="1" applyAlignment="1">
      <alignment vertical="center"/>
    </xf>
    <xf numFmtId="49" fontId="23" fillId="46" borderId="0" xfId="1" applyNumberFormat="1" applyFont="1" applyFill="1" applyAlignment="1">
      <alignment vertical="center"/>
    </xf>
    <xf numFmtId="1" fontId="20" fillId="46" borderId="0" xfId="1" applyNumberFormat="1" applyFont="1" applyFill="1" applyAlignment="1">
      <alignment vertical="center"/>
    </xf>
    <xf numFmtId="1" fontId="2" fillId="46" borderId="0" xfId="6" applyNumberFormat="1" applyFill="1" applyAlignment="1" applyProtection="1">
      <alignment vertical="center"/>
      <protection locked="0"/>
    </xf>
    <xf numFmtId="166" fontId="2" fillId="46" borderId="3" xfId="1" applyNumberFormat="1" applyFill="1" applyBorder="1" applyAlignment="1">
      <alignment horizontal="right" vertical="center"/>
    </xf>
    <xf numFmtId="0" fontId="28" fillId="46" borderId="0" xfId="0" applyFont="1" applyFill="1"/>
    <xf numFmtId="0" fontId="10" fillId="46" borderId="0" xfId="1" applyFont="1" applyFill="1"/>
    <xf numFmtId="168" fontId="2" fillId="46" borderId="0" xfId="1" applyNumberFormat="1" applyFill="1"/>
    <xf numFmtId="0" fontId="61" fillId="0" borderId="0" xfId="130" applyAlignment="1">
      <alignment vertical="top"/>
    </xf>
    <xf numFmtId="0" fontId="61" fillId="47" borderId="0" xfId="130" applyFill="1" applyAlignment="1">
      <alignment vertical="top"/>
    </xf>
    <xf numFmtId="0" fontId="76" fillId="0" borderId="0" xfId="0" applyFont="1"/>
    <xf numFmtId="181" fontId="75" fillId="0" borderId="0" xfId="130" applyNumberFormat="1" applyFont="1" applyAlignment="1">
      <alignment vertical="top"/>
    </xf>
    <xf numFmtId="181" fontId="61" fillId="0" borderId="0" xfId="130" applyNumberFormat="1" applyAlignment="1">
      <alignment vertical="top"/>
    </xf>
  </cellXfs>
  <cellStyles count="131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22" activePane="bottomLeft" state="frozen"/>
      <selection pane="bottomLeft"/>
    </sheetView>
  </sheetViews>
  <sheetFormatPr defaultRowHeight="14.5"/>
  <cols>
    <col min="1" max="1" width="3.36328125" customWidth="1"/>
    <col min="2" max="2" width="5.6328125" customWidth="1"/>
    <col min="3" max="3" width="12" customWidth="1"/>
    <col min="4" max="4" width="2.6328125" customWidth="1"/>
    <col min="5" max="5" width="15.26953125" customWidth="1"/>
    <col min="6" max="16" width="7.3632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3.7367061406307002E-2</v>
      </c>
      <c r="K5" s="226">
        <v>3.7367061406307002E-2</v>
      </c>
      <c r="L5" s="226">
        <v>3.7367061406307002E-2</v>
      </c>
      <c r="M5" s="226">
        <v>3.7367061406307002E-2</v>
      </c>
      <c r="N5" s="226">
        <v>3.7367061406307002E-2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102.485722071328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102.5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42.480657611500497</v>
      </c>
      <c r="K12" s="226">
        <v>46.686993803929397</v>
      </c>
      <c r="L12" s="226">
        <v>49.009502652268203</v>
      </c>
      <c r="M12" s="226">
        <v>45.366722765293403</v>
      </c>
      <c r="N12" s="226">
        <v>45.065851029462401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40.859921351818002</v>
      </c>
      <c r="K14" s="226">
        <v>45.069001595829398</v>
      </c>
      <c r="L14" s="226">
        <v>47.377166801180202</v>
      </c>
      <c r="M14" s="226">
        <v>43.756884453545297</v>
      </c>
      <c r="N14" s="226">
        <v>43.4578708793169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43.012</v>
      </c>
      <c r="K16" s="226">
        <v>48.07</v>
      </c>
      <c r="L16" s="226">
        <v>51.204999999999998</v>
      </c>
      <c r="M16" s="226">
        <v>52.487000000000002</v>
      </c>
      <c r="N16" s="226">
        <v>62.45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1.3260000000000001</v>
      </c>
      <c r="K18" s="226">
        <v>1.133</v>
      </c>
      <c r="L18" s="226">
        <v>1.5329999999999999</v>
      </c>
      <c r="M18" s="226">
        <v>1.375</v>
      </c>
      <c r="N18" s="226">
        <v>1.4159999999999999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0.54</v>
      </c>
      <c r="K20" s="226">
        <v>0.54400000000000004</v>
      </c>
      <c r="L20" s="226">
        <v>5.7000000000000002E-2</v>
      </c>
      <c r="M20" s="226">
        <v>0</v>
      </c>
      <c r="N20" s="226">
        <v>0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0.59799999999999998</v>
      </c>
      <c r="K28" s="227">
        <v>0.58399999999999996</v>
      </c>
      <c r="L28" s="227">
        <v>0.56899999999999995</v>
      </c>
      <c r="M28" s="227">
        <v>0.62</v>
      </c>
      <c r="N28" s="227">
        <v>0.64400000000000002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288.10000000000002</v>
      </c>
      <c r="O34" s="229">
        <v>296.7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289.10000000000002</v>
      </c>
      <c r="O35" s="229">
        <v>297.8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281.3</v>
      </c>
      <c r="N36" s="229">
        <v>289.7</v>
      </c>
      <c r="O36" s="229">
        <v>298.39999999999998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281.89999999999998</v>
      </c>
      <c r="N37" s="229">
        <v>290.39999999999998</v>
      </c>
      <c r="O37" s="229">
        <v>299.10000000000002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283.8</v>
      </c>
      <c r="N38" s="229">
        <v>292.3</v>
      </c>
      <c r="O38" s="229">
        <v>301.10000000000002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284.2</v>
      </c>
      <c r="N39" s="229">
        <v>292.7</v>
      </c>
      <c r="O39" s="229">
        <v>301.5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284.39999999999998</v>
      </c>
      <c r="N40" s="229">
        <v>292.89999999999998</v>
      </c>
      <c r="O40" s="229">
        <v>301.7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284.89999999999998</v>
      </c>
      <c r="N41" s="229">
        <v>293.39999999999998</v>
      </c>
      <c r="O41" s="229">
        <v>302.2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287.3</v>
      </c>
      <c r="N42" s="229">
        <v>295.89999999999998</v>
      </c>
      <c r="O42" s="229">
        <v>304.8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285.10000000000002</v>
      </c>
      <c r="N43" s="229">
        <v>293.7</v>
      </c>
      <c r="O43" s="229">
        <v>302.5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287.3</v>
      </c>
      <c r="N44" s="229">
        <v>295.89999999999998</v>
      </c>
      <c r="O44" s="229">
        <v>304.8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287.5</v>
      </c>
      <c r="N45" s="229">
        <v>296.10000000000002</v>
      </c>
      <c r="O45" s="229">
        <v>305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80" zoomScaleNormal="80" workbookViewId="0">
      <pane xSplit="7" ySplit="7" topLeftCell="H8" activePane="bottomRight" state="frozen"/>
      <selection pane="topRight"/>
      <selection pane="bottomLeft"/>
      <selection pane="bottomRight" activeCell="H12" sqref="H12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WoC</v>
      </c>
      <c r="I12" s="150" t="s">
        <v>10</v>
      </c>
      <c r="K12" s="24" t="b">
        <f>CompanyType="WoC"</f>
        <v>1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102.485722071328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0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3.7367061406307002E-2</v>
      </c>
      <c r="M26" s="35">
        <f>+F_Inputs!K5</f>
        <v>3.7367061406307002E-2</v>
      </c>
      <c r="N26" s="35">
        <f>+F_Inputs!L5</f>
        <v>3.7367061406307002E-2</v>
      </c>
      <c r="O26" s="35">
        <f>+F_Inputs!M5</f>
        <v>3.7367061406307002E-2</v>
      </c>
      <c r="P26" s="35">
        <f>+F_Inputs!N5</f>
        <v>3.7367061406307002E-2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0</v>
      </c>
      <c r="M27" s="35">
        <f>+F_Inputs!K6</f>
        <v>0</v>
      </c>
      <c r="N27" s="35">
        <f>+F_Inputs!L6</f>
        <v>0</v>
      </c>
      <c r="O27" s="35">
        <f>+F_Inputs!M6</f>
        <v>0</v>
      </c>
      <c r="P27" s="35">
        <f>+F_Inputs!N6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102.5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40.859921351818002</v>
      </c>
      <c r="M40" s="35">
        <f>+F_Inputs!K14</f>
        <v>45.069001595829398</v>
      </c>
      <c r="N40" s="35">
        <f>+F_Inputs!L14</f>
        <v>47.377166801180202</v>
      </c>
      <c r="O40" s="35">
        <f>+F_Inputs!M14</f>
        <v>43.756884453545297</v>
      </c>
      <c r="P40" s="35">
        <f>+F_Inputs!N14</f>
        <v>43.4578708793169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0</v>
      </c>
      <c r="M41" s="35">
        <f>+F_Inputs!K15</f>
        <v>0</v>
      </c>
      <c r="N41" s="35">
        <f>+F_Inputs!L15</f>
        <v>0</v>
      </c>
      <c r="O41" s="35">
        <f>+F_Inputs!M15</f>
        <v>0</v>
      </c>
      <c r="P41" s="35">
        <f>+F_Inputs!N15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42.480657611500497</v>
      </c>
      <c r="M46" s="35">
        <f>+F_Inputs!K12</f>
        <v>46.686993803929397</v>
      </c>
      <c r="N46" s="35">
        <f>+F_Inputs!L12</f>
        <v>49.009502652268203</v>
      </c>
      <c r="O46" s="35">
        <f>+F_Inputs!M12</f>
        <v>45.366722765293403</v>
      </c>
      <c r="P46" s="35">
        <f>+F_Inputs!N12</f>
        <v>45.065851029462401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0</v>
      </c>
      <c r="M47" s="35">
        <f>+F_Inputs!K13</f>
        <v>0</v>
      </c>
      <c r="N47" s="35">
        <f>+F_Inputs!L13</f>
        <v>0</v>
      </c>
      <c r="O47" s="35">
        <f>+F_Inputs!M13</f>
        <v>0</v>
      </c>
      <c r="P47" s="35">
        <f>+F_Inputs!N13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43.012</v>
      </c>
      <c r="M52" s="35">
        <f>+F_Inputs!K16</f>
        <v>48.07</v>
      </c>
      <c r="N52" s="35">
        <f>+F_Inputs!L16</f>
        <v>51.204999999999998</v>
      </c>
      <c r="O52" s="35">
        <f>+F_Inputs!M16</f>
        <v>52.487000000000002</v>
      </c>
      <c r="P52" s="35">
        <f>+F_Inputs!N16</f>
        <v>62.45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0</v>
      </c>
      <c r="M53" s="35">
        <f>+F_Inputs!K17</f>
        <v>0</v>
      </c>
      <c r="N53" s="35">
        <f>+F_Inputs!L17</f>
        <v>0</v>
      </c>
      <c r="O53" s="35">
        <f>+F_Inputs!M17</f>
        <v>0</v>
      </c>
      <c r="P53" s="35">
        <f>+F_Inputs!N17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1.3260000000000001</v>
      </c>
      <c r="M60" s="35">
        <f>+F_Inputs!K18</f>
        <v>1.133</v>
      </c>
      <c r="N60" s="35">
        <f>+F_Inputs!L18</f>
        <v>1.5329999999999999</v>
      </c>
      <c r="O60" s="35">
        <f>+F_Inputs!M18</f>
        <v>1.375</v>
      </c>
      <c r="P60" s="35">
        <f>+F_Inputs!N18</f>
        <v>1.4159999999999999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</v>
      </c>
      <c r="O61" s="35">
        <f>+F_Inputs!M19</f>
        <v>0</v>
      </c>
      <c r="P61" s="35">
        <f>+F_Inputs!N19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0.54</v>
      </c>
      <c r="M62" s="35">
        <f>+F_Inputs!K20</f>
        <v>0.54400000000000004</v>
      </c>
      <c r="N62" s="35">
        <f>+F_Inputs!L20</f>
        <v>5.7000000000000002E-2</v>
      </c>
      <c r="O62" s="35">
        <f>+F_Inputs!M20</f>
        <v>0</v>
      </c>
      <c r="P62" s="35">
        <f>+F_Inputs!N20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</v>
      </c>
      <c r="N64" s="230">
        <f>+F_Inputs!L30</f>
        <v>0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</v>
      </c>
      <c r="M66" s="35">
        <f>+F_Inputs!K22</f>
        <v>0</v>
      </c>
      <c r="N66" s="35">
        <f>+F_Inputs!L22</f>
        <v>0</v>
      </c>
      <c r="O66" s="35">
        <f>+F_Inputs!M22</f>
        <v>0</v>
      </c>
      <c r="P66" s="35">
        <f>+F_Inputs!N22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0</v>
      </c>
      <c r="M68" s="35">
        <f>+F_Inputs!K24</f>
        <v>0</v>
      </c>
      <c r="N68" s="35">
        <f>+F_Inputs!L24</f>
        <v>0</v>
      </c>
      <c r="O68" s="35">
        <f>+F_Inputs!M24</f>
        <v>0</v>
      </c>
      <c r="P68" s="35">
        <f>+F_Inputs!N24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0</v>
      </c>
      <c r="M70" s="230">
        <f>+F_Inputs!K31</f>
        <v>0</v>
      </c>
      <c r="N70" s="230">
        <f>+F_Inputs!L31</f>
        <v>0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+F_Inputs!J28</f>
        <v>0.59799999999999998</v>
      </c>
      <c r="M125" s="179">
        <f>+F_Inputs!K28</f>
        <v>0.58399999999999996</v>
      </c>
      <c r="N125" s="179">
        <f>+F_Inputs!L28</f>
        <v>0.56899999999999995</v>
      </c>
      <c r="O125" s="179">
        <f>+F_Inputs!M28</f>
        <v>0.62</v>
      </c>
      <c r="P125" s="179">
        <f>+F_Inputs!N28</f>
        <v>0.64400000000000002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+F_Inputs!J29</f>
        <v>0</v>
      </c>
      <c r="M126" s="179">
        <f>+F_Inputs!K29</f>
        <v>0</v>
      </c>
      <c r="N126" s="179">
        <f>+F_Inputs!L29</f>
        <v>0</v>
      </c>
      <c r="O126" s="179">
        <f>+F_Inputs!M29</f>
        <v>0</v>
      </c>
      <c r="P126" s="179">
        <f>+F_Inputs!N29</f>
        <v>0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0.49499999999999994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1.0062500000000001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X18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40.565184761660021</v>
      </c>
      <c r="M14" s="50">
        <f>Actual.Totex.Water/Indexation.Average</f>
        <v>44.384517437655262</v>
      </c>
      <c r="N14" s="50">
        <f>Actual.Totex.Water/Indexation.Average</f>
        <v>45.573676225408462</v>
      </c>
      <c r="O14" s="50">
        <f>Actual.Totex.Water/Indexation.Average</f>
        <v>45.217887004489299</v>
      </c>
      <c r="P14" s="50">
        <f>Actual.Totex.Water/Indexation.Average</f>
        <v>52.23618169904848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1.7598492226647819</v>
      </c>
      <c r="M18" s="50">
        <f>SUM(INDEX(Actual.Exclusions.Water,,M6))/Indexation.Average</f>
        <v>1.5484259567910936</v>
      </c>
      <c r="N18" s="50">
        <f>SUM(INDEX(Actual.Exclusions.Water,,N6))/Indexation.Average</f>
        <v>1.4151380763284729</v>
      </c>
      <c r="O18" s="50">
        <f>SUM(INDEX(Actual.Exclusions.Water,,O6))/Indexation.Average</f>
        <v>1.1845713153956747</v>
      </c>
      <c r="P18" s="50">
        <f>SUM(INDEX(Actual.Exclusions.Water,,P6))/Indexation.Average</f>
        <v>1.1844104609423962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38.805335538995237</v>
      </c>
      <c r="M30" s="221">
        <f t="shared" ref="M30:P30" si="2">M14-M18+M22</f>
        <v>42.83609148086417</v>
      </c>
      <c r="N30" s="221">
        <f t="shared" si="2"/>
        <v>44.158538149079988</v>
      </c>
      <c r="O30" s="221">
        <f t="shared" si="2"/>
        <v>44.033315689093627</v>
      </c>
      <c r="P30" s="221">
        <f t="shared" si="2"/>
        <v>51.051771238106085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0</v>
      </c>
      <c r="P31" s="221">
        <f t="shared" si="3"/>
        <v>0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38.805335538995237</v>
      </c>
      <c r="M32" s="81">
        <f>SUM(M30:M31)</f>
        <v>42.83609148086417</v>
      </c>
      <c r="N32" s="81">
        <f t="shared" ref="N32:P32" si="4">SUM(N30:N31)</f>
        <v>44.158538149079988</v>
      </c>
      <c r="O32" s="81">
        <f t="shared" si="4"/>
        <v>44.033315689093627</v>
      </c>
      <c r="P32" s="81">
        <f t="shared" si="4"/>
        <v>51.051771238106085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0.49502855585734395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100.621430517832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-0.31380466602394286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0.54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2.3000000000000007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0.49499999999999994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100.625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-0.31562499999999982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2.3000000000000007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1.0016515763592071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100.16515763592071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-8.8003029780749809E-2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-8.8003029780749813E-4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53.600000000000009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0.53600000000000003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-0.19406502497000064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-0.1282203397357182</v>
      </c>
      <c r="M97" s="153">
        <f>FD.AddInc.Coeff.Water/100*Baseline.Totex.Water</f>
        <v>-0.14142862993811792</v>
      </c>
      <c r="N97" s="153">
        <f>FD.AddInc.Coeff.Water/100*Baseline.Totex.Water</f>
        <v>-0.14867176005204985</v>
      </c>
      <c r="O97" s="153">
        <f>FD.AddInc.Coeff.Water/100*Baseline.Totex.Water</f>
        <v>-0.13731114512193038</v>
      </c>
      <c r="P97" s="153">
        <f>FD.AddInc.Coeff.Water/100*Baseline.Totex.Water</f>
        <v>-0.13637282657395672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0.49793967645177251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9.2262370980086855E-2</v>
      </c>
      <c r="M105" s="153">
        <f>IF(SUM(Baseline.Totex.Water)=0,0,$G101*(Baseline.Totex.Water/SUM(Baseline.Totex.Water)))</f>
        <v>0.10176654304185358</v>
      </c>
      <c r="N105" s="153">
        <f>IF(SUM(Baseline.Totex.Water)=0,0,$G101*(Baseline.Totex.Water/SUM(Baseline.Totex.Water)))</f>
        <v>0.10697841784273174</v>
      </c>
      <c r="O105" s="153">
        <f>IF(SUM(Baseline.Totex.Water)=0,0,$G101*(Baseline.Totex.Water/SUM(Baseline.Totex.Water)))</f>
        <v>9.8803761065148654E-2</v>
      </c>
      <c r="P105" s="153">
        <f>IF(SUM(Baseline.Totex.Water)=0,0,$G101*(Baseline.Totex.Water/SUM(Baseline.Totex.Water)))</f>
        <v>9.8128583521951682E-2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0.10628295793603681</v>
      </c>
      <c r="M109" s="153">
        <f>M105*(1+WACC)^Calcs!M7</f>
        <v>0.11315774602955266</v>
      </c>
      <c r="N109" s="153">
        <f>N105*(1+WACC)^Calcs!N7</f>
        <v>0.1148195079569326</v>
      </c>
      <c r="O109" s="153">
        <f>O105*(1+WACC)^Calcs!O7</f>
        <v>0.10236069646349401</v>
      </c>
      <c r="P109" s="153">
        <f>P105*(1+WACC)^Calcs!P7</f>
        <v>9.8128583521951682E-2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0.53474949190796772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41.113837372660349</v>
      </c>
      <c r="M136" s="153">
        <f>Baseline.Totex.Water*(FD.AllExp.Coeff.Water/100)</f>
        <v>45.349074125828068</v>
      </c>
      <c r="N136" s="153">
        <f>Baseline.Totex.Water*(FD.AllExp.Coeff.Water/100)</f>
        <v>47.671582974166903</v>
      </c>
      <c r="O136" s="153">
        <f>Baseline.Totex.Water*(FD.AllExp.Coeff.Water/100)</f>
        <v>44.028803087192109</v>
      </c>
      <c r="P136" s="153">
        <f>Baseline.Totex.Water*(FD.AllExp.Coeff.Water/100)</f>
        <v>43.727931351360994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42.480657611500497</v>
      </c>
      <c r="M140" s="153">
        <f>Inputs!M46</f>
        <v>46.686993803929397</v>
      </c>
      <c r="N140" s="153">
        <f>Inputs!N46</f>
        <v>49.009502652268203</v>
      </c>
      <c r="O140" s="153">
        <f>Inputs!O46</f>
        <v>45.366722765293403</v>
      </c>
      <c r="P140" s="153">
        <f>Inputs!P46</f>
        <v>45.065851029462401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1.3668202388401482</v>
      </c>
      <c r="M144" s="153">
        <f t="shared" ref="M144:P144" si="5">M140-M136</f>
        <v>1.3379196781013292</v>
      </c>
      <c r="N144" s="153">
        <f t="shared" si="5"/>
        <v>1.3379196781013007</v>
      </c>
      <c r="O144" s="153">
        <f t="shared" si="5"/>
        <v>1.3379196781012936</v>
      </c>
      <c r="P144" s="153">
        <f t="shared" si="5"/>
        <v>1.3379196781014073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41.115295860266869</v>
      </c>
      <c r="M148" s="153">
        <f>Baseline.Totex.Water*(AllExp.Coeff.Water/100)</f>
        <v>45.350682855803335</v>
      </c>
      <c r="N148" s="153">
        <f>Baseline.Totex.Water*(AllExp.Coeff.Water/100)</f>
        <v>47.673274093687581</v>
      </c>
      <c r="O148" s="153">
        <f>Baseline.Totex.Water*(AllExp.Coeff.Water/100)</f>
        <v>44.030364981379961</v>
      </c>
      <c r="P148" s="153">
        <f>Baseline.Totex.Water*(AllExp.Coeff.Water/100)</f>
        <v>43.729482572312634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42.482116099107017</v>
      </c>
      <c r="M152" s="153">
        <f t="shared" ref="M152:P152" si="7">M148+M144</f>
        <v>46.688602533904664</v>
      </c>
      <c r="N152" s="153">
        <f t="shared" si="7"/>
        <v>49.011193771788882</v>
      </c>
      <c r="O152" s="153">
        <f t="shared" si="7"/>
        <v>45.368284659481255</v>
      </c>
      <c r="P152" s="153">
        <f t="shared" si="7"/>
        <v>45.067402250414041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1.4584876065200092E-3</v>
      </c>
      <c r="M156" s="153">
        <f t="shared" si="9"/>
        <v>1.6087299752669537E-3</v>
      </c>
      <c r="N156" s="153">
        <f t="shared" si="9"/>
        <v>1.6911195206787966E-3</v>
      </c>
      <c r="O156" s="153">
        <f t="shared" si="9"/>
        <v>1.5618941878514647E-3</v>
      </c>
      <c r="P156" s="153">
        <f t="shared" si="9"/>
        <v>1.5512209516401754E-3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-2.3099603212716318</v>
      </c>
      <c r="M162" s="218">
        <f>(Actual.Totex.Water-SUM(Inputs!M60:M64))/Indexation.Average-M148</f>
        <v>-2.5145913749391653</v>
      </c>
      <c r="N162" s="218">
        <f>(Actual.Totex.Water-SUM(Inputs!N60:N64))/Indexation.Average-N148</f>
        <v>-3.5147359446075939</v>
      </c>
      <c r="O162" s="218">
        <f>(Actual.Totex.Water-SUM(Inputs!O60:O64))/Indexation.Average-O148</f>
        <v>2.950707713665679E-3</v>
      </c>
      <c r="P162" s="218">
        <f>(Actual.Totex.Water-SUM(Inputs!P60:P64))/Indexation.Average-P148</f>
        <v>7.3222886657934509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0</v>
      </c>
      <c r="P163" s="218">
        <f>(Actual.Totex.Sewerage-SUM(Inputs!P66:P72))/Indexation.Average-P149</f>
        <v>0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-2.3085018336651117</v>
      </c>
      <c r="M166" s="153">
        <f t="shared" ref="L166:P167" si="10">M162+M156</f>
        <v>-2.5129826449638983</v>
      </c>
      <c r="N166" s="153">
        <f t="shared" si="10"/>
        <v>-3.5130448250869151</v>
      </c>
      <c r="O166" s="153">
        <f t="shared" si="10"/>
        <v>4.5126019015171437E-3</v>
      </c>
      <c r="P166" s="153">
        <f t="shared" si="10"/>
        <v>7.3238398867450911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-2.6593117072142896</v>
      </c>
      <c r="M170" s="153">
        <f>M166*(1+WACC)^Calcs!M7</f>
        <v>-2.7942724928619027</v>
      </c>
      <c r="N170" s="153">
        <f>N166*(1+WACC)^Calcs!N7</f>
        <v>-3.7705369585864856</v>
      </c>
      <c r="O170" s="153">
        <f>O166*(1+WACC)^Calcs!O7</f>
        <v>4.6750555699717608E-3</v>
      </c>
      <c r="P170" s="153">
        <f>P166*(1+WACC)^Calcs!P7</f>
        <v>7.3238398867450911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-1.8956062163476144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0.60233886265262715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-0.60704780048410412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-0.75380892395554244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0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-0.60704780048410412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0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-0.60704780048410412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-0.75380892395554244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0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-0.75380892395554244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-0.75380892395554244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E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.90625" style="262" customWidth="1"/>
    <col min="2" max="2" width="20.54296875" style="262" customWidth="1"/>
    <col min="3" max="3" width="22.90625" style="262" customWidth="1"/>
    <col min="4" max="4" width="3.26953125" style="262" customWidth="1"/>
    <col min="5" max="5" width="15.26953125" style="262" customWidth="1"/>
    <col min="6" max="6" width="7.36328125" style="262" customWidth="1"/>
    <col min="7" max="7" width="14.08984375" style="262" customWidth="1"/>
    <col min="8" max="16384" width="8.9062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-0.60704780048410412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0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-0.60704780048410412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-0.75380892395554244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0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-0.75380892395554244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P2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288.10000000000002</v>
      </c>
      <c r="Q11" s="128">
        <f>F_Inputs!O34</f>
        <v>296.7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289.10000000000002</v>
      </c>
      <c r="Q12" s="128">
        <f>F_Inputs!O35</f>
        <v>297.8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281.3</v>
      </c>
      <c r="P13" s="128">
        <f>F_Inputs!N36</f>
        <v>289.7</v>
      </c>
      <c r="Q13" s="128">
        <f>F_Inputs!O36</f>
        <v>298.39999999999998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281.89999999999998</v>
      </c>
      <c r="P14" s="128">
        <f>F_Inputs!N37</f>
        <v>290.39999999999998</v>
      </c>
      <c r="Q14" s="128">
        <f>F_Inputs!O37</f>
        <v>299.10000000000002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283.8</v>
      </c>
      <c r="P15" s="128">
        <f>F_Inputs!N38</f>
        <v>292.3</v>
      </c>
      <c r="Q15" s="128">
        <f>F_Inputs!O38</f>
        <v>301.10000000000002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284.2</v>
      </c>
      <c r="P16" s="128">
        <f>F_Inputs!N39</f>
        <v>292.7</v>
      </c>
      <c r="Q16" s="128">
        <f>F_Inputs!O39</f>
        <v>301.5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284.39999999999998</v>
      </c>
      <c r="P17" s="128">
        <f>F_Inputs!N40</f>
        <v>292.89999999999998</v>
      </c>
      <c r="Q17" s="128">
        <f>F_Inputs!O40</f>
        <v>301.7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284.89999999999998</v>
      </c>
      <c r="P18" s="128">
        <f>F_Inputs!N41</f>
        <v>293.39999999999998</v>
      </c>
      <c r="Q18" s="128">
        <f>F_Inputs!O41</f>
        <v>302.2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287.3</v>
      </c>
      <c r="P19" s="128">
        <f>F_Inputs!N42</f>
        <v>295.89999999999998</v>
      </c>
      <c r="Q19" s="128">
        <f>F_Inputs!O42</f>
        <v>304.8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285.10000000000002</v>
      </c>
      <c r="P20" s="128">
        <f>F_Inputs!N43</f>
        <v>293.7</v>
      </c>
      <c r="Q20" s="128">
        <f>F_Inputs!O43</f>
        <v>302.5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287.3</v>
      </c>
      <c r="P21" s="128">
        <f>F_Inputs!N44</f>
        <v>295.89999999999998</v>
      </c>
      <c r="Q21" s="128">
        <f>F_Inputs!O44</f>
        <v>304.8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287.5</v>
      </c>
      <c r="P22" s="128">
        <f>F_Inputs!N45</f>
        <v>296.10000000000002</v>
      </c>
      <c r="Q22" s="128">
        <f>F_Inputs!O45</f>
        <v>305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288.10000000000002</v>
      </c>
      <c r="Q29" s="133">
        <f t="shared" si="2"/>
        <v>296.7</v>
      </c>
      <c r="R29" s="133">
        <f t="shared" si="2"/>
        <v>296.7</v>
      </c>
      <c r="S29" s="133">
        <f t="shared" si="2"/>
        <v>296.7</v>
      </c>
      <c r="T29" s="133">
        <f t="shared" si="2"/>
        <v>296.7</v>
      </c>
      <c r="U29" s="133">
        <f t="shared" si="2"/>
        <v>296.7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289.10000000000002</v>
      </c>
      <c r="Q30" s="133">
        <f t="shared" si="3"/>
        <v>297.8</v>
      </c>
      <c r="R30" s="133">
        <f t="shared" si="3"/>
        <v>297.8</v>
      </c>
      <c r="S30" s="133">
        <f t="shared" si="3"/>
        <v>297.8</v>
      </c>
      <c r="T30" s="133">
        <f t="shared" si="3"/>
        <v>297.8</v>
      </c>
      <c r="U30" s="133">
        <f t="shared" si="3"/>
        <v>297.8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281.3</v>
      </c>
      <c r="P31" s="133">
        <f t="shared" si="3"/>
        <v>289.7</v>
      </c>
      <c r="Q31" s="133">
        <f t="shared" si="3"/>
        <v>298.39999999999998</v>
      </c>
      <c r="R31" s="133">
        <f t="shared" si="3"/>
        <v>298.39999999999998</v>
      </c>
      <c r="S31" s="133">
        <f t="shared" si="3"/>
        <v>298.39999999999998</v>
      </c>
      <c r="T31" s="133">
        <f t="shared" si="3"/>
        <v>298.39999999999998</v>
      </c>
      <c r="U31" s="133">
        <f t="shared" si="3"/>
        <v>298.39999999999998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281.89999999999998</v>
      </c>
      <c r="P32" s="133">
        <f t="shared" si="3"/>
        <v>290.39999999999998</v>
      </c>
      <c r="Q32" s="133">
        <f t="shared" si="3"/>
        <v>299.10000000000002</v>
      </c>
      <c r="R32" s="133">
        <f t="shared" si="3"/>
        <v>299.10000000000002</v>
      </c>
      <c r="S32" s="133">
        <f t="shared" si="3"/>
        <v>299.10000000000002</v>
      </c>
      <c r="T32" s="133">
        <f t="shared" si="3"/>
        <v>299.10000000000002</v>
      </c>
      <c r="U32" s="133">
        <f t="shared" si="3"/>
        <v>299.10000000000002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283.8</v>
      </c>
      <c r="P33" s="133">
        <f t="shared" si="3"/>
        <v>292.3</v>
      </c>
      <c r="Q33" s="133">
        <f t="shared" si="3"/>
        <v>301.10000000000002</v>
      </c>
      <c r="R33" s="133">
        <f t="shared" si="3"/>
        <v>301.10000000000002</v>
      </c>
      <c r="S33" s="133">
        <f t="shared" si="3"/>
        <v>301.10000000000002</v>
      </c>
      <c r="T33" s="133">
        <f t="shared" si="3"/>
        <v>301.10000000000002</v>
      </c>
      <c r="U33" s="133">
        <f t="shared" si="3"/>
        <v>301.10000000000002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284.2</v>
      </c>
      <c r="P34" s="133">
        <f t="shared" si="3"/>
        <v>292.7</v>
      </c>
      <c r="Q34" s="133">
        <f t="shared" si="3"/>
        <v>301.5</v>
      </c>
      <c r="R34" s="133">
        <f t="shared" si="3"/>
        <v>301.5</v>
      </c>
      <c r="S34" s="133">
        <f t="shared" si="3"/>
        <v>301.5</v>
      </c>
      <c r="T34" s="133">
        <f t="shared" si="3"/>
        <v>301.5</v>
      </c>
      <c r="U34" s="133">
        <f t="shared" si="3"/>
        <v>301.5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284.39999999999998</v>
      </c>
      <c r="P35" s="133">
        <f t="shared" si="3"/>
        <v>292.89999999999998</v>
      </c>
      <c r="Q35" s="133">
        <f t="shared" si="3"/>
        <v>301.7</v>
      </c>
      <c r="R35" s="133">
        <f t="shared" si="3"/>
        <v>301.7</v>
      </c>
      <c r="S35" s="133">
        <f t="shared" si="3"/>
        <v>301.7</v>
      </c>
      <c r="T35" s="133">
        <f t="shared" si="3"/>
        <v>301.7</v>
      </c>
      <c r="U35" s="133">
        <f t="shared" si="3"/>
        <v>301.7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284.89999999999998</v>
      </c>
      <c r="P36" s="133">
        <f t="shared" si="3"/>
        <v>293.39999999999998</v>
      </c>
      <c r="Q36" s="133">
        <f t="shared" si="3"/>
        <v>302.2</v>
      </c>
      <c r="R36" s="133">
        <f t="shared" si="3"/>
        <v>302.2</v>
      </c>
      <c r="S36" s="133">
        <f t="shared" si="3"/>
        <v>302.2</v>
      </c>
      <c r="T36" s="133">
        <f t="shared" si="3"/>
        <v>302.2</v>
      </c>
      <c r="U36" s="133">
        <f t="shared" si="3"/>
        <v>302.2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287.3</v>
      </c>
      <c r="P37" s="133">
        <f t="shared" si="3"/>
        <v>295.89999999999998</v>
      </c>
      <c r="Q37" s="133">
        <f t="shared" si="3"/>
        <v>304.8</v>
      </c>
      <c r="R37" s="133">
        <f t="shared" si="3"/>
        <v>304.8</v>
      </c>
      <c r="S37" s="133">
        <f t="shared" si="3"/>
        <v>304.8</v>
      </c>
      <c r="T37" s="133">
        <f t="shared" si="3"/>
        <v>304.8</v>
      </c>
      <c r="U37" s="133">
        <f t="shared" si="3"/>
        <v>304.8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285.10000000000002</v>
      </c>
      <c r="P38" s="133">
        <f t="shared" si="3"/>
        <v>293.7</v>
      </c>
      <c r="Q38" s="133">
        <f t="shared" si="3"/>
        <v>302.5</v>
      </c>
      <c r="R38" s="133">
        <f t="shared" si="3"/>
        <v>302.5</v>
      </c>
      <c r="S38" s="133">
        <f t="shared" si="3"/>
        <v>302.5</v>
      </c>
      <c r="T38" s="133">
        <f t="shared" si="3"/>
        <v>302.5</v>
      </c>
      <c r="U38" s="133">
        <f t="shared" si="3"/>
        <v>302.5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287.3</v>
      </c>
      <c r="P39" s="133">
        <f t="shared" si="3"/>
        <v>295.89999999999998</v>
      </c>
      <c r="Q39" s="133">
        <f t="shared" si="3"/>
        <v>304.8</v>
      </c>
      <c r="R39" s="133">
        <f t="shared" si="3"/>
        <v>304.8</v>
      </c>
      <c r="S39" s="133">
        <f t="shared" si="3"/>
        <v>304.8</v>
      </c>
      <c r="T39" s="133">
        <f t="shared" si="3"/>
        <v>304.8</v>
      </c>
      <c r="U39" s="133">
        <f t="shared" si="3"/>
        <v>304.8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287.5</v>
      </c>
      <c r="P40" s="133">
        <f t="shared" si="3"/>
        <v>296.10000000000002</v>
      </c>
      <c r="Q40" s="133">
        <f t="shared" si="3"/>
        <v>305</v>
      </c>
      <c r="R40" s="133">
        <f t="shared" si="3"/>
        <v>305</v>
      </c>
      <c r="S40" s="133">
        <f t="shared" si="3"/>
        <v>305</v>
      </c>
      <c r="T40" s="133">
        <f t="shared" si="3"/>
        <v>305</v>
      </c>
      <c r="U40" s="133">
        <f t="shared" si="3"/>
        <v>305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284.00833333333338</v>
      </c>
      <c r="P41" s="129">
        <f t="shared" si="4"/>
        <v>292.51666666666671</v>
      </c>
      <c r="Q41" s="129">
        <f t="shared" si="4"/>
        <v>301.3</v>
      </c>
      <c r="R41" s="129">
        <f t="shared" si="4"/>
        <v>301.3</v>
      </c>
      <c r="S41" s="129">
        <f t="shared" si="4"/>
        <v>301.3</v>
      </c>
      <c r="T41" s="129">
        <f t="shared" si="4"/>
        <v>301.3</v>
      </c>
      <c r="U41" s="129">
        <f t="shared" si="4"/>
        <v>301.3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1.1945492662473793</v>
      </c>
      <c r="Q45" s="185">
        <f t="shared" si="5"/>
        <v>1.230188679245283</v>
      </c>
      <c r="R45" s="185">
        <f t="shared" si="5"/>
        <v>1.2670859538784067</v>
      </c>
      <c r="S45" s="185">
        <f t="shared" si="5"/>
        <v>1.2670859538784067</v>
      </c>
      <c r="T45" s="185">
        <f t="shared" si="5"/>
        <v>1.2670859538784067</v>
      </c>
      <c r="U45" s="185">
        <f t="shared" si="5"/>
        <v>1.2670859538784067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1.1607574673887131</v>
      </c>
      <c r="P49" s="185">
        <f t="shared" si="6"/>
        <v>1.1955314873471614</v>
      </c>
      <c r="Q49" s="185">
        <f t="shared" si="6"/>
        <v>1.231429447225912</v>
      </c>
      <c r="R49" s="185">
        <f t="shared" si="6"/>
        <v>1.231429447225912</v>
      </c>
      <c r="S49" s="185">
        <f t="shared" si="6"/>
        <v>1.231429447225912</v>
      </c>
      <c r="T49" s="185">
        <f t="shared" si="6"/>
        <v>1.231429447225912</v>
      </c>
      <c r="U49" s="185">
        <f t="shared" si="6"/>
        <v>1.231429447225912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3.3101943071933038E-2</v>
      </c>
      <c r="P51" s="139">
        <f t="shared" si="7"/>
        <v>2.9958041137290614E-2</v>
      </c>
      <c r="Q51" s="139">
        <f t="shared" si="7"/>
        <v>3.0026779100905676E-2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2019-01-20T13:18:23Z</dcterms:created>
  <dcterms:modified xsi:type="dcterms:W3CDTF">2019-01-29T09:14:26Z</dcterms:modified>
  <cp:category/>
  <cp:contentStatus/>
</cp:coreProperties>
</file>