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90" activeTab="1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F_Inputs!$A$1:$P$45</definedName>
    <definedName name="_xlnm.Print_Area" localSheetId="4">F_Outputs!$A$1:$G$9</definedName>
    <definedName name="_xlnm.Print_Area" localSheetId="1">Inputs!$A$1:$AA$165</definedName>
    <definedName name="_xlnm.Print_Area" localSheetId="5">RPI!$A$1:$IY$59</definedName>
    <definedName name="_xlnm.Print_Area" localSheetId="6">Timeline!$A$1:$V$11</definedName>
    <definedName name="_xlnm.Print_Area" localSheetId="3">'Totex menu adjustments'!$A$1:$X$51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H33" i="4" l="1"/>
  <c r="H32" i="4"/>
  <c r="H23" i="4"/>
  <c r="H22" i="4"/>
  <c r="H13" i="4"/>
  <c r="H15" i="4" s="1"/>
  <c r="H12" i="4"/>
  <c r="I12" i="7" l="1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Q11" i="7"/>
  <c r="P11" i="7"/>
  <c r="O11" i="7"/>
  <c r="N11" i="7"/>
  <c r="M11" i="7"/>
  <c r="L11" i="7"/>
  <c r="K11" i="7"/>
  <c r="J11" i="7"/>
  <c r="I11" i="7"/>
  <c r="H18" i="7"/>
  <c r="K78" i="4" l="1"/>
  <c r="K75" i="4"/>
  <c r="M125" i="4" l="1"/>
  <c r="N125" i="4"/>
  <c r="O125" i="4"/>
  <c r="P125" i="4"/>
  <c r="M126" i="4"/>
  <c r="N126" i="4"/>
  <c r="O126" i="4"/>
  <c r="P126" i="4"/>
  <c r="L126" i="4"/>
  <c r="L125" i="4"/>
  <c r="P64" i="4" l="1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 l="1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O53" i="4"/>
  <c r="N53" i="4"/>
  <c r="M53" i="4"/>
  <c r="L53" i="4"/>
  <c r="P52" i="4"/>
  <c r="O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 l="1"/>
  <c r="O27" i="4"/>
  <c r="N27" i="4"/>
  <c r="M27" i="4"/>
  <c r="L27" i="4"/>
  <c r="P26" i="4"/>
  <c r="O26" i="4"/>
  <c r="N26" i="4"/>
  <c r="M26" i="4"/>
  <c r="L26" i="4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L166" i="5"/>
  <c r="L170" i="5" s="1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0" i="4" s="1"/>
  <c r="N123" i="5" s="1"/>
  <c r="N126" i="5" s="1"/>
  <c r="N14" i="5"/>
  <c r="N15" i="5"/>
  <c r="N162" i="5"/>
  <c r="N166" i="5" s="1"/>
  <c r="N170" i="5" s="1"/>
  <c r="N163" i="5"/>
  <c r="N167" i="5" s="1"/>
  <c r="N171" i="5" s="1"/>
  <c r="N51" i="7"/>
  <c r="N30" i="5" l="1"/>
  <c r="Q36" i="7"/>
  <c r="Q45" i="7"/>
  <c r="Q29" i="7"/>
  <c r="P41" i="7"/>
  <c r="P49" i="7" s="1"/>
  <c r="O19" i="5"/>
  <c r="O135" i="4"/>
  <c r="O140" i="4" s="1"/>
  <c r="O123" i="5" s="1"/>
  <c r="O126" i="5" s="1"/>
  <c r="O14" i="5"/>
  <c r="O18" i="5"/>
  <c r="O180" i="5"/>
  <c r="O183" i="5" s="1"/>
  <c r="O15" i="5"/>
  <c r="O31" i="5" s="1"/>
  <c r="O163" i="5"/>
  <c r="O167" i="5" s="1"/>
  <c r="O171" i="5" s="1"/>
  <c r="O162" i="5"/>
  <c r="O166" i="5" s="1"/>
  <c r="O170" i="5" s="1"/>
  <c r="N31" i="5"/>
  <c r="O51" i="7"/>
  <c r="M32" i="5"/>
  <c r="N32" i="5" l="1"/>
  <c r="R36" i="7"/>
  <c r="R45" i="7"/>
  <c r="O30" i="5"/>
  <c r="P135" i="4"/>
  <c r="P140" i="4" s="1"/>
  <c r="P123" i="5" s="1"/>
  <c r="P126" i="5" s="1"/>
  <c r="P130" i="5" s="1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O32" i="5" l="1"/>
  <c r="S36" i="7"/>
  <c r="S45" i="7"/>
  <c r="P203" i="5"/>
  <c r="P19" i="8" s="1"/>
  <c r="F8" i="15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s="1"/>
  <c r="M106" i="5" l="1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P12" i="8" s="1"/>
  <c r="G5" i="15" s="1"/>
  <c r="U29" i="7"/>
  <c r="U41" i="7" s="1"/>
  <c r="U49" i="7" s="1"/>
  <c r="T41" i="7"/>
  <c r="T49" i="7" s="1"/>
  <c r="P113" i="5" l="1"/>
  <c r="P197" i="5" s="1"/>
  <c r="P11" i="8" s="1"/>
  <c r="T51" i="7"/>
  <c r="U51" i="7"/>
  <c r="G4" i="15" l="1"/>
  <c r="P14" i="8"/>
  <c r="G6" i="15" s="1"/>
</calcChain>
</file>

<file path=xl/sharedStrings.xml><?xml version="1.0" encoding="utf-8"?>
<sst xmlns="http://schemas.openxmlformats.org/spreadsheetml/2006/main" count="966" uniqueCount="470">
  <si>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</si>
  <si>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</si>
  <si>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</si>
  <si>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</si>
  <si>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</si>
  <si>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</si>
  <si>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</si>
  <si>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</si>
  <si>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</si>
  <si>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</si>
  <si>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</si>
  <si>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</si>
  <si>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</si>
  <si>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</si>
  <si>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</si>
  <si>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</si>
  <si>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</si>
  <si>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</si>
  <si>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</si>
  <si>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</si>
  <si>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</si>
  <si>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</si>
  <si>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</si>
  <si>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</si>
  <si>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</si>
  <si>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</si>
  <si>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</si>
  <si>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</si>
  <si>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</si>
  <si>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</si>
  <si>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</si>
  <si>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</si>
  <si>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</si>
  <si>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</si>
  <si>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</si>
  <si>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</si>
  <si>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</si>
  <si>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</si>
  <si>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</si>
  <si>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</si>
  <si>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</si>
  <si>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</si>
  <si>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</si>
  <si>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</si>
  <si>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</si>
  <si>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</si>
  <si>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</si>
  <si>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</si>
  <si>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</si>
  <si>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</si>
  <si>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</si>
  <si>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</si>
  <si>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</si>
  <si>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</si>
  <si>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</si>
  <si>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</si>
  <si>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</si>
  <si>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</si>
  <si>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</si>
  <si>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</si>
  <si>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</si>
  <si>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</si>
  <si>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</si>
  <si>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</si>
  <si>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</si>
  <si>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</si>
  <si>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</si>
  <si>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</si>
  <si>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</si>
  <si>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</si>
  <si>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</si>
  <si>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</si>
  <si>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</si>
  <si>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</si>
  <si>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</si>
  <si>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</si>
  <si>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</si>
  <si>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</si>
  <si>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</si>
  <si>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</si>
  <si>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</si>
  <si>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</si>
  <si>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</si>
  <si>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</si>
  <si>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</si>
  <si>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</si>
  <si>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</si>
  <si>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</si>
  <si>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</si>
  <si>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</si>
  <si>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</si>
  <si>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</si>
  <si>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</si>
  <si>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</si>
  <si>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</si>
  <si>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</si>
  <si>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</si>
  <si>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</si>
  <si>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</si>
  <si>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</si>
  <si>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</si>
  <si>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</si>
  <si>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</si>
  <si>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</si>
  <si>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</si>
  <si>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</si>
  <si>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</si>
  <si>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</si>
  <si>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</si>
  <si>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</si>
  <si>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</si>
  <si>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</si>
  <si>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</si>
  <si>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</si>
  <si>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</si>
  <si>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</si>
  <si>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</si>
  <si>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</si>
  <si>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</si>
  <si>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</si>
  <si>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</si>
  <si>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</si>
  <si>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</si>
  <si>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</si>
  <si>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</si>
  <si>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</si>
  <si>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</si>
  <si>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</si>
  <si>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</si>
  <si>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</si>
  <si>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</si>
  <si>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</si>
  <si>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</si>
  <si>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</si>
  <si>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</si>
  <si>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</si>
  <si>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</si>
  <si>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</si>
  <si>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</si>
  <si>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</si>
  <si>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</si>
  <si>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</si>
  <si>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</si>
  <si>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</si>
  <si>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</si>
  <si>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</si>
  <si>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</si>
  <si>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</si>
  <si>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</si>
  <si>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</si>
  <si>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</si>
  <si>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</si>
  <si>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</si>
  <si>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</si>
  <si>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</si>
  <si>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</si>
  <si>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</si>
  <si>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</si>
  <si>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</si>
  <si>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</si>
  <si>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</si>
  <si>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</si>
  <si>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</si>
  <si>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</si>
  <si>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</si>
  <si>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</si>
  <si>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</si>
  <si>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</si>
  <si>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</si>
  <si>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</si>
  <si>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</si>
  <si>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</si>
  <si>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</si>
  <si>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</si>
  <si>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</si>
  <si>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</si>
  <si>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</si>
  <si>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</si>
  <si>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</si>
  <si>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</si>
  <si>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</si>
  <si>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</si>
  <si>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</si>
  <si>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</si>
  <si>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</si>
  <si>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</si>
  <si>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</si>
  <si>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</si>
  <si>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</si>
  <si>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</si>
  <si>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</si>
  <si>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</si>
  <si>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</si>
  <si>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</si>
  <si>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</si>
  <si>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</si>
  <si>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</si>
  <si>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</si>
  <si>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</si>
  <si>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</si>
  <si>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</si>
  <si>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</si>
  <si>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</si>
  <si>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</si>
  <si>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</si>
  <si>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</si>
  <si>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</si>
  <si>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</si>
  <si>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</si>
  <si>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</si>
  <si>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</si>
  <si>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</si>
  <si>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</si>
  <si>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</si>
  <si>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</si>
  <si>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</si>
  <si>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</si>
  <si>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</si>
  <si>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</si>
  <si>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</si>
  <si>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</si>
  <si>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</si>
  <si>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</si>
  <si>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</si>
  <si>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</si>
  <si>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</si>
  <si>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</si>
  <si>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</si>
  <si>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</si>
  <si>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</si>
  <si>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</si>
  <si>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</si>
  <si>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</si>
  <si>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</si>
  <si>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</si>
  <si>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</si>
  <si>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</si>
  <si>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</si>
  <si>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</si>
  <si>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</si>
  <si>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</si>
  <si>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</si>
  <si>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</si>
  <si>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</si>
  <si>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</si>
  <si>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</si>
  <si>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</si>
  <si>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</si>
  <si>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</si>
  <si>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</si>
  <si>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</si>
  <si>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</si>
  <si>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</si>
  <si>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</si>
  <si>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</si>
  <si>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</si>
  <si>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</si>
  <si>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</si>
  <si>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</si>
  <si>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</si>
  <si>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</si>
  <si>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</si>
  <si>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</si>
  <si>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</si>
  <si>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</si>
  <si>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</si>
  <si>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</si>
  <si>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</si>
  <si>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</si>
  <si>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</si>
  <si>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</si>
  <si>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</si>
  <si>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</si>
  <si>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</si>
  <si>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</si>
  <si>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</si>
  <si>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</si>
  <si>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</si>
  <si>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</si>
  <si>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</si>
  <si>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</si>
  <si>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</si>
  <si>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</si>
  <si>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</si>
  <si>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</si>
  <si>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</si>
  <si>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</si>
  <si>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</si>
  <si>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</si>
  <si>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</si>
  <si>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</si>
  <si>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</si>
  <si>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</si>
  <si>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</si>
  <si>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</si>
  <si>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</si>
  <si>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</si>
  <si>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</si>
  <si>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</si>
  <si>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</si>
  <si>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</si>
  <si>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</si>
  <si>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</si>
  <si>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</si>
  <si>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</si>
  <si>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</si>
  <si>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</si>
  <si>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</si>
  <si>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</si>
  <si>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</si>
  <si>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</si>
  <si>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</si>
  <si>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</si>
  <si>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</si>
  <si>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</si>
  <si>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</si>
  <si>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</si>
  <si>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</si>
  <si>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</si>
  <si>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</si>
  <si>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</si>
  <si>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</si>
  <si>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</si>
  <si>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</si>
  <si>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</si>
  <si>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</si>
  <si>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</si>
  <si>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</si>
  <si>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</si>
  <si>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</si>
  <si>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</si>
  <si>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</si>
  <si>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</si>
  <si>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</si>
  <si>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</si>
  <si>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</si>
  <si>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</si>
  <si>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</si>
  <si>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</si>
  <si>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</si>
  <si>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</si>
  <si>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</si>
  <si>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</si>
  <si>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</si>
  <si>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</si>
  <si>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</si>
  <si>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</si>
  <si>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</si>
  <si>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</si>
  <si>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</si>
  <si>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</si>
  <si>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</si>
  <si>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</si>
  <si>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</si>
  <si>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</si>
  <si>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</si>
  <si>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</si>
  <si>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</si>
  <si>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</si>
  <si>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</si>
  <si>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</si>
  <si>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</si>
  <si>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</si>
  <si>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</si>
  <si>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</si>
  <si>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</si>
  <si>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</si>
  <si>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</si>
  <si>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</si>
  <si>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</si>
  <si>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</si>
  <si>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</si>
  <si>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</si>
  <si>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</si>
  <si>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</si>
  <si>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</si>
  <si>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</si>
  <si>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</si>
  <si>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</si>
  <si>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</si>
  <si>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</si>
  <si>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</si>
  <si>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</si>
  <si>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</si>
  <si>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</si>
  <si>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</si>
  <si>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</si>
  <si>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</si>
  <si>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</si>
  <si>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</si>
  <si>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</si>
  <si>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</si>
  <si>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</si>
  <si>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</si>
  <si>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</si>
  <si>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</si>
  <si>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</si>
  <si>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</si>
  <si>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</si>
  <si>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</si>
  <si>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</si>
  <si>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</si>
  <si>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</si>
  <si>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</si>
  <si>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</si>
  <si>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</si>
  <si>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</si>
  <si>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</si>
  <si>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</si>
  <si>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</si>
  <si>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</si>
  <si>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</si>
  <si>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</si>
  <si>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</si>
  <si>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</si>
  <si>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</si>
  <si>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</si>
  <si>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</si>
  <si>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</si>
  <si>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</si>
  <si>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</si>
  <si>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</si>
  <si>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</si>
  <si>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</si>
  <si>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</si>
  <si>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</si>
  <si>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</si>
  <si>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</si>
  <si>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</si>
  <si>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</si>
  <si>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</si>
  <si>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</si>
  <si>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</si>
  <si>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</si>
  <si>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</si>
  <si>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</si>
  <si>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</si>
  <si>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</si>
  <si>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</si>
  <si>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</si>
  <si>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</si>
  <si>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</si>
  <si>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</si>
  <si>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</si>
  <si>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</si>
  <si>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</si>
  <si>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</si>
  <si>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</si>
  <si>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</si>
  <si>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</si>
  <si>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</si>
  <si>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</si>
  <si>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</si>
  <si>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</si>
  <si>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</si>
  <si>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</si>
  <si>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</si>
  <si>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</si>
  <si>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</si>
  <si>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</si>
  <si>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</si>
  <si>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</si>
  <si>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</si>
  <si>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</si>
  <si>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</si>
  <si>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</si>
  <si>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</si>
  <si>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 Totex IN</t>
  </si>
  <si>
    <t>PR19_Totex_PD</t>
  </si>
  <si>
    <t>SVE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</si>
</sst>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</numFmts>
  <fonts count="7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2">
    <xf numFmtId="0" fontId="0" fillId="0" borderId="0"/>
    <xf numFmtId="0" fontId="3" fillId="0" borderId="0"/>
    <xf numFmtId="0" fontId="5" fillId="0" borderId="0" applyNumberFormat="0" applyFill="0" applyAlignment="0"/>
    <xf numFmtId="37" fontId="3" fillId="0" borderId="0" applyFill="0" applyBorder="0" applyProtection="0">
      <protection locked="0"/>
    </xf>
    <xf numFmtId="0" fontId="8" fillId="0" borderId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5" applyNumberFormat="0" applyFont="0" applyAlignment="0" applyProtection="0"/>
    <xf numFmtId="171" fontId="3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166" fontId="33" fillId="0" borderId="3">
      <alignment horizontal="center"/>
    </xf>
    <xf numFmtId="0" fontId="34" fillId="0" borderId="9" applyNumberFormat="0" applyAlignment="0" applyProtection="0"/>
    <xf numFmtId="0" fontId="35" fillId="0" borderId="0" applyNumberFormat="0" applyAlignment="0" applyProtection="0"/>
    <xf numFmtId="0" fontId="36" fillId="0" borderId="10" applyNumberFormat="0" applyFill="0" applyAlignment="0">
      <alignment vertical="top"/>
    </xf>
    <xf numFmtId="0" fontId="37" fillId="0" borderId="11" applyNumberFormat="0" applyFill="0" applyAlignment="0"/>
    <xf numFmtId="0" fontId="15" fillId="14" borderId="5" applyNumberFormat="0" applyFont="0" applyAlignment="0" applyProtection="0"/>
    <xf numFmtId="0" fontId="15" fillId="15" borderId="12" applyNumberFormat="0" applyFont="0" applyAlignment="0" applyProtection="0"/>
    <xf numFmtId="0" fontId="38" fillId="0" borderId="0" applyNumberFormat="0" applyFill="0" applyBorder="0" applyAlignment="0" applyProtection="0"/>
    <xf numFmtId="0" fontId="8" fillId="16" borderId="5" applyNumberFormat="0" applyFont="0" applyAlignment="0" applyProtection="0"/>
    <xf numFmtId="0" fontId="8" fillId="17" borderId="12" applyNumberFormat="0" applyFont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7" fontId="7" fillId="18" borderId="13">
      <alignment horizontal="left"/>
    </xf>
    <xf numFmtId="37" fontId="27" fillId="18" borderId="14"/>
    <xf numFmtId="0" fontId="3" fillId="18" borderId="15" applyNumberFormat="0" applyBorder="0"/>
    <xf numFmtId="49" fontId="40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4" fillId="19" borderId="0" applyNumberFormat="0" applyAlignment="0" applyProtection="0"/>
    <xf numFmtId="0" fontId="45" fillId="0" borderId="3" applyNumberFormat="0" applyAlignment="0" applyProtection="0"/>
    <xf numFmtId="0" fontId="7" fillId="20" borderId="0"/>
    <xf numFmtId="0" fontId="3" fillId="11" borderId="3"/>
    <xf numFmtId="0" fontId="3" fillId="11" borderId="3"/>
    <xf numFmtId="0" fontId="7" fillId="11" borderId="0"/>
    <xf numFmtId="0" fontId="3" fillId="21" borderId="0"/>
    <xf numFmtId="0" fontId="3" fillId="21" borderId="0"/>
    <xf numFmtId="0" fontId="3" fillId="21" borderId="0"/>
    <xf numFmtId="0" fontId="46" fillId="18" borderId="17"/>
    <xf numFmtId="37" fontId="3" fillId="18" borderId="0">
      <alignment horizontal="right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2" borderId="0" applyNumberFormat="0" applyFont="0" applyAlignment="0" applyProtection="0"/>
    <xf numFmtId="0" fontId="49" fillId="0" borderId="0"/>
    <xf numFmtId="0" fontId="50" fillId="23" borderId="0" applyNumberFormat="0" applyAlignment="0" applyProtection="0"/>
    <xf numFmtId="0" fontId="3" fillId="0" borderId="0"/>
    <xf numFmtId="0" fontId="3" fillId="0" borderId="0"/>
    <xf numFmtId="0" fontId="4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9" fillId="2" borderId="1" applyNumberFormat="0" applyFont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1" fillId="0" borderId="0">
      <alignment vertical="top"/>
    </xf>
    <xf numFmtId="0" fontId="44" fillId="24" borderId="3" applyNumberFormat="0" applyAlignment="0" applyProtection="0"/>
    <xf numFmtId="0" fontId="15" fillId="25" borderId="5" applyNumberFormat="0" applyFont="0" applyAlignment="0"/>
    <xf numFmtId="37" fontId="52" fillId="26" borderId="18"/>
    <xf numFmtId="0" fontId="53" fillId="0" borderId="19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4" fillId="24" borderId="3" applyNumberFormat="0" applyAlignment="0" applyProtection="0"/>
    <xf numFmtId="0" fontId="57" fillId="31" borderId="0" applyNumberFormat="0" applyBorder="0" applyAlignment="0" applyProtection="0"/>
    <xf numFmtId="0" fontId="57" fillId="14" borderId="0" applyNumberFormat="0" applyBorder="0" applyAlignment="0" applyProtection="0"/>
    <xf numFmtId="0" fontId="57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3" borderId="0" applyNumberFormat="0" applyBorder="0" applyAlignment="0" applyProtection="0"/>
    <xf numFmtId="0" fontId="57" fillId="1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42" borderId="0" applyNumberFormat="0" applyBorder="0" applyAlignment="0" applyProtection="0"/>
    <xf numFmtId="0" fontId="3" fillId="18" borderId="15" applyNumberFormat="0" applyBorder="0"/>
    <xf numFmtId="0" fontId="3" fillId="18" borderId="15" applyNumberFormat="0" applyBorder="0"/>
    <xf numFmtId="0" fontId="60" fillId="31" borderId="21" applyNumberFormat="0" applyAlignment="0" applyProtection="0"/>
    <xf numFmtId="0" fontId="61" fillId="43" borderId="22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23">
      <alignment vertical="top"/>
    </xf>
    <xf numFmtId="0" fontId="64" fillId="44" borderId="0" applyNumberFormat="0" applyBorder="0" applyAlignment="0" applyProtection="0"/>
    <xf numFmtId="37" fontId="3" fillId="18" borderId="0">
      <alignment horizontal="right"/>
    </xf>
    <xf numFmtId="37" fontId="3" fillId="18" borderId="0">
      <alignment horizontal="right"/>
    </xf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14" borderId="21" applyNumberFormat="0" applyAlignment="0" applyProtection="0"/>
    <xf numFmtId="0" fontId="70" fillId="0" borderId="27" applyNumberFormat="0" applyFill="0" applyAlignment="0" applyProtection="0"/>
    <xf numFmtId="0" fontId="71" fillId="7" borderId="0" applyNumberFormat="0" applyBorder="0" applyAlignment="0" applyProtection="0"/>
    <xf numFmtId="0" fontId="72" fillId="31" borderId="2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0"/>
    <xf numFmtId="0" fontId="1" fillId="0" borderId="0"/>
  </cellStyleXfs>
  <cellXfs count="267"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5" fillId="0" borderId="0" xfId="2"/>
    <xf numFmtId="0" fontId="3" fillId="0" borderId="0" xfId="1"/>
    <xf numFmtId="1" fontId="3" fillId="0" borderId="0" xfId="1" applyNumberFormat="1" applyAlignment="1" applyProtection="1">
      <alignment vertical="center"/>
      <protection locked="0"/>
    </xf>
    <xf numFmtId="1" fontId="6" fillId="0" borderId="0" xfId="3" applyNumberFormat="1" applyFont="1" applyAlignment="1">
      <alignment horizontal="right"/>
      <protection locked="0"/>
    </xf>
    <xf numFmtId="1" fontId="7" fillId="0" borderId="0" xfId="3" applyNumberFormat="1" applyFont="1" applyAlignment="1">
      <alignment horizontal="right"/>
      <protection locked="0"/>
    </xf>
    <xf numFmtId="0" fontId="9" fillId="0" borderId="0" xfId="4" applyFont="1"/>
    <xf numFmtId="1" fontId="3" fillId="0" borderId="0" xfId="1" applyNumberFormat="1" applyAlignment="1" applyProtection="1">
      <alignment horizontal="right"/>
      <protection locked="0"/>
    </xf>
    <xf numFmtId="1" fontId="7" fillId="0" borderId="2" xfId="1" applyNumberFormat="1" applyFont="1" applyBorder="1" applyAlignment="1">
      <alignment horizontal="center"/>
    </xf>
    <xf numFmtId="1" fontId="10" fillId="4" borderId="2" xfId="4" applyNumberFormat="1" applyFont="1" applyFill="1" applyBorder="1" applyAlignment="1">
      <alignment horizontal="center"/>
    </xf>
    <xf numFmtId="165" fontId="11" fillId="0" borderId="0" xfId="5" applyNumberFormat="1" applyFont="1" applyAlignment="1" applyProtection="1">
      <alignment horizontal="right" vertical="center"/>
      <protection locked="0"/>
    </xf>
    <xf numFmtId="0" fontId="12" fillId="0" borderId="0" xfId="1" applyFont="1" applyProtection="1">
      <protection locked="0"/>
    </xf>
    <xf numFmtId="1" fontId="3" fillId="0" borderId="0" xfId="6" applyNumberFormat="1" applyAlignment="1" applyProtection="1">
      <alignment vertical="center"/>
      <protection locked="0"/>
    </xf>
    <xf numFmtId="1" fontId="7" fillId="0" borderId="0" xfId="6" applyNumberFormat="1" applyFont="1" applyAlignment="1" applyProtection="1">
      <alignment horizontal="left" vertical="center"/>
      <protection locked="0"/>
    </xf>
    <xf numFmtId="1" fontId="11" fillId="0" borderId="0" xfId="6" applyNumberFormat="1" applyFont="1" applyAlignment="1" applyProtection="1">
      <alignment vertical="center"/>
      <protection locked="0"/>
    </xf>
    <xf numFmtId="166" fontId="3" fillId="5" borderId="3" xfId="1" applyNumberFormat="1" applyFill="1" applyBorder="1" applyAlignment="1">
      <alignment horizontal="right" vertical="center"/>
    </xf>
    <xf numFmtId="1" fontId="3" fillId="0" borderId="0" xfId="6" applyNumberFormat="1" applyAlignment="1" applyProtection="1">
      <alignment vertical="center" shrinkToFit="1"/>
      <protection locked="0"/>
    </xf>
    <xf numFmtId="49" fontId="13" fillId="6" borderId="4" xfId="1" applyNumberFormat="1" applyFont="1" applyFill="1" applyBorder="1" applyAlignment="1">
      <alignment horizontal="right" vertical="center"/>
    </xf>
    <xf numFmtId="49" fontId="13" fillId="6" borderId="2" xfId="1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horizontal="left" vertical="center"/>
    </xf>
    <xf numFmtId="0" fontId="14" fillId="6" borderId="2" xfId="1" applyFont="1" applyFill="1" applyBorder="1" applyAlignment="1">
      <alignment horizontal="left" vertical="center"/>
    </xf>
    <xf numFmtId="0" fontId="13" fillId="0" borderId="0" xfId="1" applyFont="1"/>
    <xf numFmtId="1" fontId="3" fillId="7" borderId="5" xfId="7" applyNumberFormat="1" applyFont="1" applyAlignment="1" applyProtection="1">
      <alignment horizontal="center" vertical="center"/>
      <protection locked="0"/>
    </xf>
    <xf numFmtId="0" fontId="9" fillId="0" borderId="5" xfId="1" applyFont="1" applyBorder="1"/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 shrinkToFit="1"/>
      <protection locked="0"/>
    </xf>
    <xf numFmtId="0" fontId="3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2" fillId="0" borderId="0" xfId="1" applyFont="1" applyAlignment="1" applyProtection="1">
      <alignment shrinkToFit="1"/>
      <protection locked="0"/>
    </xf>
    <xf numFmtId="0" fontId="3" fillId="0" borderId="0" xfId="1" applyAlignment="1" applyProtection="1">
      <alignment horizontal="left" indent="1" shrinkToFit="1"/>
      <protection locked="0"/>
    </xf>
    <xf numFmtId="0" fontId="17" fillId="0" borderId="0" xfId="1" applyFont="1" applyAlignment="1" applyProtection="1">
      <alignment vertical="center"/>
      <protection locked="0"/>
    </xf>
    <xf numFmtId="167" fontId="3" fillId="0" borderId="0" xfId="1" applyNumberFormat="1" applyAlignment="1" applyProtection="1">
      <alignment horizontal="right"/>
      <protection locked="0"/>
    </xf>
    <xf numFmtId="165" fontId="3" fillId="8" borderId="5" xfId="7" applyNumberFormat="1" applyFont="1" applyFill="1" applyAlignment="1">
      <alignment horizontal="right"/>
    </xf>
    <xf numFmtId="0" fontId="18" fillId="0" borderId="0" xfId="1" applyFont="1" applyAlignment="1" applyProtection="1">
      <alignment vertical="center"/>
      <protection locked="0"/>
    </xf>
    <xf numFmtId="168" fontId="11" fillId="0" borderId="0" xfId="1" applyNumberFormat="1" applyFont="1" applyProtection="1">
      <protection locked="0"/>
    </xf>
    <xf numFmtId="0" fontId="3" fillId="0" borderId="0" xfId="1" applyAlignment="1" applyProtection="1">
      <alignment vertical="center" shrinkToFit="1"/>
      <protection locked="0"/>
    </xf>
    <xf numFmtId="0" fontId="3" fillId="0" borderId="0" xfId="1" applyAlignment="1" applyProtection="1">
      <alignment shrinkToFit="1"/>
      <protection locked="0"/>
    </xf>
    <xf numFmtId="167" fontId="3" fillId="0" borderId="0" xfId="1" applyNumberForma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167" fontId="3" fillId="0" borderId="0" xfId="1" applyNumberFormat="1" applyProtection="1">
      <protection locked="0"/>
    </xf>
    <xf numFmtId="165" fontId="3" fillId="9" borderId="5" xfId="7" applyNumberFormat="1" applyFont="1" applyFill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11" fillId="0" borderId="0" xfId="1" applyFont="1" applyProtection="1">
      <protection locked="0"/>
    </xf>
    <xf numFmtId="0" fontId="3" fillId="0" borderId="0" xfId="1" applyAlignment="1" applyProtection="1">
      <alignment horizontal="left" vertical="center" indent="1" shrinkToFit="1"/>
      <protection locked="0"/>
    </xf>
    <xf numFmtId="165" fontId="3" fillId="0" borderId="0" xfId="1" applyNumberFormat="1" applyAlignment="1" applyProtection="1">
      <alignment vertical="center"/>
      <protection locked="0"/>
    </xf>
    <xf numFmtId="169" fontId="3" fillId="0" borderId="0" xfId="1" applyNumberFormat="1" applyAlignment="1" applyProtection="1">
      <alignment vertical="center"/>
      <protection locked="0"/>
    </xf>
    <xf numFmtId="0" fontId="7" fillId="0" borderId="0" xfId="1" applyFont="1" applyAlignment="1" applyProtection="1">
      <alignment shrinkToFit="1"/>
      <protection locked="0"/>
    </xf>
    <xf numFmtId="165" fontId="3" fillId="0" borderId="0" xfId="5" applyNumberFormat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22" fillId="0" borderId="0" xfId="1" applyFont="1" applyAlignment="1" applyProtection="1">
      <alignment vertical="center"/>
      <protection locked="0"/>
    </xf>
    <xf numFmtId="166" fontId="3" fillId="0" borderId="5" xfId="6" applyNumberFormat="1" applyBorder="1" applyProtection="1">
      <protection locked="0"/>
    </xf>
    <xf numFmtId="171" fontId="7" fillId="0" borderId="0" xfId="8" applyFont="1" applyAlignment="1">
      <alignment horizontal="left" vertical="top"/>
    </xf>
    <xf numFmtId="171" fontId="3" fillId="0" borderId="0" xfId="8" applyAlignment="1">
      <alignment horizontal="left" vertical="top" wrapText="1" indent="1"/>
    </xf>
    <xf numFmtId="171" fontId="3" fillId="0" borderId="0" xfId="8" applyAlignment="1">
      <alignment horizontal="left" vertical="top" indent="1"/>
    </xf>
    <xf numFmtId="170" fontId="3" fillId="0" borderId="5" xfId="6" applyNumberFormat="1" applyBorder="1" applyProtection="1">
      <protection locked="0"/>
    </xf>
    <xf numFmtId="0" fontId="23" fillId="0" borderId="0" xfId="1" applyFont="1"/>
    <xf numFmtId="0" fontId="18" fillId="0" borderId="0" xfId="1" applyFont="1"/>
    <xf numFmtId="0" fontId="3" fillId="0" borderId="5" xfId="7" applyFont="1" applyFill="1" applyAlignment="1">
      <alignment horizontal="right"/>
    </xf>
    <xf numFmtId="0" fontId="18" fillId="0" borderId="0" xfId="1" applyFont="1" applyProtection="1">
      <protection locked="0"/>
    </xf>
    <xf numFmtId="172" fontId="3" fillId="0" borderId="5" xfId="7" applyNumberFormat="1" applyFont="1" applyFill="1" applyAlignment="1">
      <alignment horizontal="right" vertical="top"/>
    </xf>
    <xf numFmtId="174" fontId="3" fillId="0" borderId="5" xfId="7" applyNumberFormat="1" applyFont="1" applyFill="1" applyAlignment="1">
      <alignment horizontal="right"/>
    </xf>
    <xf numFmtId="0" fontId="16" fillId="0" borderId="0" xfId="1" applyFont="1" applyProtection="1">
      <protection locked="0"/>
    </xf>
    <xf numFmtId="0" fontId="7" fillId="10" borderId="6" xfId="1" applyFont="1" applyFill="1" applyBorder="1" applyProtection="1">
      <protection locked="0"/>
    </xf>
    <xf numFmtId="0" fontId="7" fillId="10" borderId="7" xfId="1" applyFont="1" applyFill="1" applyBorder="1" applyProtection="1">
      <protection locked="0"/>
    </xf>
    <xf numFmtId="0" fontId="7" fillId="10" borderId="7" xfId="1" applyFont="1" applyFill="1" applyBorder="1" applyAlignment="1" applyProtection="1">
      <alignment shrinkToFit="1"/>
      <protection locked="0"/>
    </xf>
    <xf numFmtId="0" fontId="19" fillId="10" borderId="7" xfId="1" applyFont="1" applyFill="1" applyBorder="1" applyProtection="1">
      <protection locked="0"/>
    </xf>
    <xf numFmtId="0" fontId="3" fillId="0" borderId="0" xfId="5" applyAlignment="1">
      <alignment vertical="center"/>
    </xf>
    <xf numFmtId="10" fontId="7" fillId="0" borderId="0" xfId="1" applyNumberFormat="1" applyFont="1" applyAlignment="1">
      <alignment horizontal="left" vertical="center"/>
    </xf>
    <xf numFmtId="1" fontId="3" fillId="0" borderId="0" xfId="1" applyNumberFormat="1" applyAlignment="1">
      <alignment vertical="center"/>
    </xf>
    <xf numFmtId="0" fontId="3" fillId="0" borderId="0" xfId="1" applyAlignment="1">
      <alignment vertical="center"/>
    </xf>
    <xf numFmtId="10" fontId="7" fillId="0" borderId="0" xfId="1" applyNumberFormat="1" applyFont="1" applyAlignment="1">
      <alignment vertical="center"/>
    </xf>
    <xf numFmtId="0" fontId="11" fillId="0" borderId="0" xfId="1" applyFont="1"/>
    <xf numFmtId="0" fontId="12" fillId="0" borderId="0" xfId="1" applyFont="1"/>
    <xf numFmtId="0" fontId="28" fillId="0" borderId="0" xfId="1" applyFont="1"/>
    <xf numFmtId="0" fontId="12" fillId="0" borderId="0" xfId="1" applyFont="1" applyAlignment="1">
      <alignment shrinkToFit="1"/>
    </xf>
    <xf numFmtId="0" fontId="7" fillId="0" borderId="0" xfId="1" applyFont="1" applyAlignment="1">
      <alignment shrinkToFit="1"/>
    </xf>
    <xf numFmtId="167" fontId="12" fillId="0" borderId="0" xfId="1" applyNumberFormat="1" applyFont="1"/>
    <xf numFmtId="0" fontId="7" fillId="0" borderId="0" xfId="1" applyFont="1" applyAlignment="1" applyProtection="1">
      <alignment horizontal="left" indent="1" shrinkToFit="1"/>
      <protection locked="0"/>
    </xf>
    <xf numFmtId="165" fontId="7" fillId="0" borderId="8" xfId="5" applyNumberFormat="1" applyFont="1" applyBorder="1" applyAlignment="1">
      <alignment horizontal="right"/>
    </xf>
    <xf numFmtId="0" fontId="3" fillId="0" borderId="0" xfId="1" applyAlignment="1" applyProtection="1">
      <alignment horizontal="left" indent="2" shrinkToFit="1"/>
      <protection locked="0"/>
    </xf>
    <xf numFmtId="168" fontId="3" fillId="0" borderId="0" xfId="1" applyNumberFormat="1"/>
    <xf numFmtId="9" fontId="3" fillId="0" borderId="0" xfId="6" applyAlignment="1" applyProtection="1">
      <alignment horizontal="right"/>
      <protection locked="0"/>
    </xf>
    <xf numFmtId="168" fontId="3" fillId="0" borderId="0" xfId="6" applyNumberFormat="1"/>
    <xf numFmtId="9" fontId="3" fillId="0" borderId="0" xfId="6"/>
    <xf numFmtId="175" fontId="3" fillId="0" borderId="5" xfId="7" applyNumberFormat="1" applyFont="1" applyFill="1" applyAlignment="1" applyProtection="1">
      <alignment shrinkToFit="1"/>
      <protection locked="0"/>
    </xf>
    <xf numFmtId="165" fontId="3" fillId="0" borderId="5" xfId="7" applyNumberFormat="1" applyFont="1" applyFill="1" applyAlignment="1">
      <alignment horizontal="right"/>
    </xf>
    <xf numFmtId="168" fontId="18" fillId="0" borderId="0" xfId="1" applyNumberFormat="1" applyFont="1"/>
    <xf numFmtId="0" fontId="7" fillId="0" borderId="0" xfId="1" applyFont="1"/>
    <xf numFmtId="0" fontId="3" fillId="0" borderId="0" xfId="1" applyAlignment="1">
      <alignment shrinkToFit="1"/>
    </xf>
    <xf numFmtId="0" fontId="29" fillId="10" borderId="6" xfId="1" applyFont="1" applyFill="1" applyBorder="1"/>
    <xf numFmtId="0" fontId="29" fillId="10" borderId="7" xfId="1" applyFont="1" applyFill="1" applyBorder="1"/>
    <xf numFmtId="0" fontId="30" fillId="3" borderId="2" xfId="4" applyFont="1" applyFill="1" applyBorder="1" applyAlignment="1">
      <alignment horizontal="left" vertical="center"/>
    </xf>
    <xf numFmtId="1" fontId="27" fillId="0" borderId="2" xfId="4" applyNumberFormat="1" applyFont="1" applyBorder="1" applyAlignment="1">
      <alignment horizontal="center"/>
    </xf>
    <xf numFmtId="0" fontId="18" fillId="0" borderId="0" xfId="4" applyFont="1"/>
    <xf numFmtId="176" fontId="9" fillId="0" borderId="0" xfId="4" applyNumberFormat="1" applyFont="1" applyAlignment="1">
      <alignment horizontal="center"/>
    </xf>
    <xf numFmtId="0" fontId="7" fillId="0" borderId="0" xfId="4" applyFont="1" applyAlignment="1">
      <alignment vertical="center"/>
    </xf>
    <xf numFmtId="166" fontId="3" fillId="5" borderId="3" xfId="4" applyNumberFormat="1" applyFont="1" applyFill="1" applyBorder="1" applyAlignment="1">
      <alignment horizontal="right" vertical="center"/>
    </xf>
    <xf numFmtId="49" fontId="13" fillId="6" borderId="4" xfId="4" applyNumberFormat="1" applyFont="1" applyFill="1" applyBorder="1" applyAlignment="1">
      <alignment horizontal="right" vertical="center"/>
    </xf>
    <xf numFmtId="49" fontId="13" fillId="6" borderId="2" xfId="4" applyNumberFormat="1" applyFont="1" applyFill="1" applyBorder="1" applyAlignment="1">
      <alignment horizontal="right" vertical="center"/>
    </xf>
    <xf numFmtId="0" fontId="13" fillId="6" borderId="2" xfId="4" applyFont="1" applyFill="1" applyBorder="1" applyAlignment="1">
      <alignment horizontal="left" vertical="center"/>
    </xf>
    <xf numFmtId="0" fontId="14" fillId="6" borderId="2" xfId="4" applyFont="1" applyFill="1" applyBorder="1" applyAlignment="1">
      <alignment horizontal="left" vertical="center"/>
    </xf>
    <xf numFmtId="0" fontId="29" fillId="10" borderId="6" xfId="4" applyFont="1" applyFill="1" applyBorder="1"/>
    <xf numFmtId="0" fontId="29" fillId="10" borderId="7" xfId="4" applyFont="1" applyFill="1" applyBorder="1"/>
    <xf numFmtId="0" fontId="24" fillId="3" borderId="2" xfId="1" applyFont="1" applyFill="1" applyBorder="1" applyAlignment="1">
      <alignment vertical="center"/>
    </xf>
    <xf numFmtId="49" fontId="31" fillId="3" borderId="2" xfId="1" applyNumberFormat="1" applyFont="1" applyFill="1" applyBorder="1"/>
    <xf numFmtId="0" fontId="24" fillId="3" borderId="2" xfId="1" applyFont="1" applyFill="1" applyBorder="1" applyAlignment="1">
      <alignment horizontal="right" vertical="center"/>
    </xf>
    <xf numFmtId="0" fontId="24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vertical="center"/>
    </xf>
    <xf numFmtId="1" fontId="32" fillId="3" borderId="2" xfId="1" applyNumberFormat="1" applyFont="1" applyFill="1" applyBorder="1" applyAlignment="1">
      <alignment horizontal="left"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horizontal="left" vertical="center"/>
    </xf>
    <xf numFmtId="1" fontId="3" fillId="0" borderId="0" xfId="9" applyNumberFormat="1" applyAlignment="1">
      <alignment vertical="center"/>
    </xf>
    <xf numFmtId="1" fontId="3" fillId="0" borderId="0" xfId="9" applyNumberFormat="1" applyAlignment="1">
      <alignment horizontal="left" vertical="center"/>
    </xf>
    <xf numFmtId="1" fontId="14" fillId="0" borderId="0" xfId="1" applyNumberFormat="1" applyFont="1" applyAlignment="1">
      <alignment horizontal="left" vertical="center"/>
    </xf>
    <xf numFmtId="1" fontId="16" fillId="0" borderId="0" xfId="1" applyNumberFormat="1" applyFont="1" applyAlignment="1" applyProtection="1">
      <alignment horizontal="left" vertical="center"/>
      <protection hidden="1"/>
    </xf>
    <xf numFmtId="1" fontId="7" fillId="0" borderId="0" xfId="1" applyNumberFormat="1" applyFont="1" applyAlignment="1" applyProtection="1">
      <alignment horizontal="right" vertical="center"/>
      <protection hidden="1"/>
    </xf>
    <xf numFmtId="0" fontId="7" fillId="0" borderId="0" xfId="1" applyFont="1" applyAlignment="1">
      <alignment horizontal="left" vertical="center"/>
    </xf>
    <xf numFmtId="1" fontId="16" fillId="0" borderId="0" xfId="1" applyNumberFormat="1" applyFont="1" applyAlignment="1" applyProtection="1">
      <alignment horizontal="right" vertical="center"/>
      <protection hidden="1"/>
    </xf>
    <xf numFmtId="1" fontId="3" fillId="0" borderId="0" xfId="1" applyNumberFormat="1" applyAlignment="1" applyProtection="1">
      <alignment horizontal="right" vertical="center"/>
      <protection hidden="1"/>
    </xf>
    <xf numFmtId="176" fontId="29" fillId="0" borderId="0" xfId="4" applyNumberFormat="1" applyFont="1" applyAlignment="1">
      <alignment horizontal="center"/>
    </xf>
    <xf numFmtId="1" fontId="16" fillId="0" borderId="0" xfId="9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left" vertical="center" indent="1"/>
    </xf>
    <xf numFmtId="177" fontId="3" fillId="8" borderId="3" xfId="1" applyNumberFormat="1" applyFill="1" applyBorder="1" applyAlignment="1">
      <alignment horizontal="right" vertical="center"/>
    </xf>
    <xf numFmtId="177" fontId="3" fillId="0" borderId="8" xfId="1" applyNumberFormat="1" applyBorder="1" applyAlignment="1">
      <alignment horizontal="right" vertical="center"/>
    </xf>
    <xf numFmtId="10" fontId="3" fillId="0" borderId="0" xfId="9" applyNumberFormat="1" applyAlignment="1">
      <alignment vertical="center"/>
    </xf>
    <xf numFmtId="10" fontId="3" fillId="0" borderId="0" xfId="9" applyNumberFormat="1" applyAlignment="1">
      <alignment horizontal="left" vertical="center"/>
    </xf>
    <xf numFmtId="10" fontId="16" fillId="0" borderId="0" xfId="9" applyNumberFormat="1" applyFont="1" applyAlignment="1">
      <alignment vertical="center"/>
    </xf>
    <xf numFmtId="177" fontId="3" fillId="0" borderId="0" xfId="1" applyNumberFormat="1" applyAlignment="1">
      <alignment horizontal="right"/>
    </xf>
    <xf numFmtId="0" fontId="16" fillId="0" borderId="0" xfId="1" applyFont="1"/>
    <xf numFmtId="177" fontId="3" fillId="12" borderId="3" xfId="1" applyNumberFormat="1" applyFill="1" applyBorder="1" applyAlignment="1">
      <alignment horizontal="right"/>
    </xf>
    <xf numFmtId="0" fontId="3" fillId="0" borderId="0" xfId="4" applyFont="1" applyAlignment="1">
      <alignment horizontal="left" vertical="center" indent="1"/>
    </xf>
    <xf numFmtId="178" fontId="3" fillId="8" borderId="3" xfId="1" applyNumberFormat="1" applyFill="1" applyBorder="1" applyAlignment="1" applyProtection="1">
      <alignment horizontal="right" vertical="center"/>
      <protection locked="0"/>
    </xf>
    <xf numFmtId="178" fontId="3" fillId="0" borderId="0" xfId="1" applyNumberFormat="1" applyAlignment="1">
      <alignment horizontal="left" vertical="center"/>
    </xf>
    <xf numFmtId="178" fontId="3" fillId="0" borderId="0" xfId="1" applyNumberFormat="1" applyAlignment="1">
      <alignment horizontal="right" vertical="center"/>
    </xf>
    <xf numFmtId="1" fontId="7" fillId="0" borderId="0" xfId="9" applyNumberFormat="1" applyFont="1" applyAlignment="1">
      <alignment vertical="center"/>
    </xf>
    <xf numFmtId="10" fontId="3" fillId="0" borderId="0" xfId="1" applyNumberFormat="1" applyAlignment="1">
      <alignment shrinkToFit="1"/>
    </xf>
    <xf numFmtId="10" fontId="3" fillId="0" borderId="0" xfId="1" applyNumberFormat="1" applyAlignment="1">
      <alignment horizontal="left" vertical="center"/>
    </xf>
    <xf numFmtId="0" fontId="7" fillId="13" borderId="7" xfId="1" applyFont="1" applyFill="1" applyBorder="1"/>
    <xf numFmtId="0" fontId="16" fillId="13" borderId="7" xfId="1" applyFont="1" applyFill="1" applyBorder="1"/>
    <xf numFmtId="0" fontId="3" fillId="0" borderId="0" xfId="1" applyAlignment="1">
      <alignment horizontal="left" vertical="center" shrinkToFit="1"/>
    </xf>
    <xf numFmtId="178" fontId="3" fillId="8" borderId="3" xfId="9" applyNumberFormat="1" applyFill="1" applyBorder="1"/>
    <xf numFmtId="178" fontId="3" fillId="0" borderId="0" xfId="9" applyNumberFormat="1"/>
    <xf numFmtId="178" fontId="3" fillId="0" borderId="0" xfId="9" applyNumberFormat="1" applyAlignment="1">
      <alignment horizontal="center"/>
    </xf>
    <xf numFmtId="0" fontId="3" fillId="13" borderId="7" xfId="1" applyFill="1" applyBorder="1"/>
    <xf numFmtId="1" fontId="18" fillId="0" borderId="0" xfId="6" applyNumberFormat="1" applyFont="1" applyAlignment="1" applyProtection="1">
      <alignment vertical="center"/>
      <protection locked="0"/>
    </xf>
    <xf numFmtId="0" fontId="29" fillId="0" borderId="0" xfId="0" applyFont="1"/>
    <xf numFmtId="0" fontId="3" fillId="0" borderId="0" xfId="0" applyFont="1" applyAlignment="1">
      <alignment horizontal="left" vertical="center" indent="1"/>
    </xf>
    <xf numFmtId="165" fontId="3" fillId="0" borderId="0" xfId="7" applyNumberFormat="1" applyFont="1" applyFill="1" applyBorder="1" applyAlignment="1">
      <alignment horizontal="right"/>
    </xf>
    <xf numFmtId="165" fontId="7" fillId="0" borderId="0" xfId="7" applyNumberFormat="1" applyFont="1" applyFill="1" applyBorder="1" applyAlignment="1">
      <alignment horizontal="right"/>
    </xf>
    <xf numFmtId="1" fontId="3" fillId="0" borderId="0" xfId="6" applyNumberFormat="1" applyAlignment="1">
      <alignment horizontal="left" vertical="center" indent="1"/>
    </xf>
    <xf numFmtId="165" fontId="7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horizontal="left" indent="1" shrinkToFit="1"/>
    </xf>
    <xf numFmtId="175" fontId="3" fillId="8" borderId="5" xfId="7" applyNumberFormat="1" applyFont="1" applyFill="1" applyAlignment="1" applyProtection="1">
      <alignment vertical="center"/>
      <protection locked="0"/>
    </xf>
    <xf numFmtId="0" fontId="54" fillId="0" borderId="0" xfId="1" applyFont="1" applyAlignment="1" applyProtection="1">
      <alignment vertical="center"/>
      <protection locked="0"/>
    </xf>
    <xf numFmtId="0" fontId="55" fillId="6" borderId="2" xfId="1" applyFont="1" applyFill="1" applyBorder="1" applyAlignment="1">
      <alignment horizontal="left" vertical="center"/>
    </xf>
    <xf numFmtId="0" fontId="54" fillId="0" borderId="0" xfId="1" applyFont="1"/>
    <xf numFmtId="2" fontId="3" fillId="0" borderId="5" xfId="7" applyNumberFormat="1" applyFont="1" applyFill="1" applyAlignment="1" applyProtection="1">
      <alignment shrinkToFit="1"/>
      <protection locked="0"/>
    </xf>
    <xf numFmtId="164" fontId="3" fillId="0" borderId="5" xfId="71" applyFont="1" applyBorder="1" applyAlignment="1" applyProtection="1">
      <alignment shrinkToFit="1"/>
      <protection locked="0"/>
    </xf>
    <xf numFmtId="9" fontId="3" fillId="0" borderId="5" xfId="72" applyFont="1" applyBorder="1" applyAlignment="1">
      <alignment horizontal="right"/>
    </xf>
    <xf numFmtId="0" fontId="3" fillId="27" borderId="5" xfId="7" applyFont="1" applyFill="1" applyProtection="1">
      <protection locked="0"/>
    </xf>
    <xf numFmtId="173" fontId="3" fillId="7" borderId="20" xfId="6" applyNumberFormat="1" applyFill="1" applyBorder="1" applyProtection="1">
      <protection locked="0"/>
    </xf>
    <xf numFmtId="49" fontId="13" fillId="0" borderId="4" xfId="1" applyNumberFormat="1" applyFont="1" applyBorder="1" applyAlignment="1">
      <alignment horizontal="right" vertical="center"/>
    </xf>
    <xf numFmtId="49" fontId="13" fillId="0" borderId="2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55" fillId="0" borderId="2" xfId="1" applyFont="1" applyBorder="1" applyAlignment="1">
      <alignment horizontal="left" vertical="center"/>
    </xf>
    <xf numFmtId="49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5" fillId="0" borderId="0" xfId="1" applyFont="1" applyAlignment="1">
      <alignment horizontal="left" vertical="center"/>
    </xf>
    <xf numFmtId="179" fontId="3" fillId="28" borderId="5" xfId="7" applyNumberFormat="1" applyFont="1" applyFill="1" applyProtection="1">
      <protection locked="0"/>
    </xf>
    <xf numFmtId="0" fontId="54" fillId="0" borderId="0" xfId="1" applyFont="1" applyProtection="1">
      <protection locked="0"/>
    </xf>
    <xf numFmtId="167" fontId="54" fillId="0" borderId="0" xfId="1" applyNumberFormat="1" applyFont="1" applyAlignment="1" applyProtection="1">
      <alignment vertical="center"/>
      <protection locked="0"/>
    </xf>
    <xf numFmtId="180" fontId="9" fillId="8" borderId="5" xfId="7" applyNumberFormat="1" applyFont="1" applyFill="1" applyProtection="1">
      <protection locked="0"/>
    </xf>
    <xf numFmtId="170" fontId="3" fillId="0" borderId="5" xfId="7" applyNumberFormat="1" applyFont="1" applyFill="1" applyAlignment="1" applyProtection="1">
      <alignment shrinkToFit="1"/>
      <protection locked="0"/>
    </xf>
    <xf numFmtId="0" fontId="4" fillId="3" borderId="2" xfId="1" applyFont="1" applyFill="1" applyBorder="1" applyAlignment="1">
      <alignment vertical="center"/>
    </xf>
    <xf numFmtId="0" fontId="13" fillId="6" borderId="2" xfId="1" applyFont="1" applyFill="1" applyBorder="1" applyAlignment="1">
      <alignment vertical="center"/>
    </xf>
    <xf numFmtId="171" fontId="3" fillId="0" borderId="0" xfId="8" applyAlignment="1">
      <alignment vertical="center"/>
    </xf>
    <xf numFmtId="0" fontId="3" fillId="0" borderId="0" xfId="0" applyFont="1" applyAlignment="1">
      <alignment shrinkToFit="1"/>
    </xf>
    <xf numFmtId="178" fontId="3" fillId="0" borderId="0" xfId="73" applyNumberForma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1" applyAlignment="1" applyProtection="1">
      <alignment wrapText="1" shrinkToFit="1"/>
      <protection locked="0"/>
    </xf>
    <xf numFmtId="180" fontId="9" fillId="0" borderId="5" xfId="7" applyNumberFormat="1" applyFont="1" applyFill="1" applyProtection="1">
      <protection locked="0"/>
    </xf>
    <xf numFmtId="0" fontId="3" fillId="11" borderId="0" xfId="1" applyFill="1" applyProtection="1">
      <protection locked="0"/>
    </xf>
    <xf numFmtId="0" fontId="11" fillId="11" borderId="0" xfId="1" applyFont="1" applyFill="1" applyProtection="1">
      <protection locked="0"/>
    </xf>
    <xf numFmtId="0" fontId="12" fillId="11" borderId="0" xfId="1" applyFont="1" applyFill="1" applyProtection="1">
      <protection locked="0"/>
    </xf>
    <xf numFmtId="0" fontId="12" fillId="11" borderId="0" xfId="1" applyFont="1" applyFill="1"/>
    <xf numFmtId="0" fontId="3" fillId="11" borderId="0" xfId="1" applyFill="1"/>
    <xf numFmtId="173" fontId="3" fillId="0" borderId="5" xfId="6" applyNumberFormat="1" applyBorder="1" applyProtection="1">
      <protection locked="0"/>
    </xf>
    <xf numFmtId="49" fontId="13" fillId="29" borderId="4" xfId="1" applyNumberFormat="1" applyFont="1" applyFill="1" applyBorder="1" applyAlignment="1">
      <alignment horizontal="right" vertical="center"/>
    </xf>
    <xf numFmtId="49" fontId="13" fillId="29" borderId="2" xfId="1" applyNumberFormat="1" applyFont="1" applyFill="1" applyBorder="1" applyAlignment="1">
      <alignment horizontal="right" vertical="center"/>
    </xf>
    <xf numFmtId="0" fontId="13" fillId="29" borderId="2" xfId="1" applyFont="1" applyFill="1" applyBorder="1" applyAlignment="1">
      <alignment horizontal="left" vertical="center"/>
    </xf>
    <xf numFmtId="0" fontId="13" fillId="29" borderId="0" xfId="1" applyFont="1" applyFill="1"/>
    <xf numFmtId="167" fontId="3" fillId="0" borderId="0" xfId="6" applyNumberFormat="1"/>
    <xf numFmtId="10" fontId="3" fillId="0" borderId="5" xfId="72" applyNumberFormat="1" applyFont="1" applyBorder="1" applyAlignment="1">
      <alignment horizontal="right"/>
    </xf>
    <xf numFmtId="10" fontId="3" fillId="0" borderId="5" xfId="72" applyNumberFormat="1" applyFont="1" applyBorder="1" applyAlignment="1" applyProtection="1">
      <alignment shrinkToFit="1"/>
      <protection locked="0"/>
    </xf>
    <xf numFmtId="0" fontId="3" fillId="11" borderId="0" xfId="1" applyFill="1" applyAlignment="1" applyProtection="1">
      <alignment shrinkToFit="1"/>
      <protection locked="0"/>
    </xf>
    <xf numFmtId="0" fontId="14" fillId="29" borderId="2" xfId="1" applyFont="1" applyFill="1" applyBorder="1" applyAlignment="1">
      <alignment horizontal="left" vertical="center"/>
    </xf>
    <xf numFmtId="172" fontId="3" fillId="0" borderId="5" xfId="7" applyNumberFormat="1" applyFont="1" applyFill="1" applyAlignment="1" applyProtection="1">
      <alignment shrinkToFit="1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0" fontId="12" fillId="30" borderId="0" xfId="1" applyFont="1" applyFill="1"/>
    <xf numFmtId="0" fontId="12" fillId="30" borderId="0" xfId="1" applyFont="1" applyFill="1" applyProtection="1">
      <protection locked="0"/>
    </xf>
    <xf numFmtId="0" fontId="3" fillId="30" borderId="0" xfId="1" applyFill="1" applyProtection="1">
      <protection locked="0"/>
    </xf>
    <xf numFmtId="165" fontId="3" fillId="0" borderId="0" xfId="71" applyNumberFormat="1" applyFont="1" applyAlignment="1" applyProtection="1">
      <alignment horizontal="right" vertical="center"/>
      <protection locked="0"/>
    </xf>
    <xf numFmtId="165" fontId="3" fillId="0" borderId="0" xfId="7" applyNumberFormat="1" applyFont="1" applyFill="1" applyBorder="1" applyAlignment="1">
      <alignment horizontal="left"/>
    </xf>
    <xf numFmtId="173" fontId="56" fillId="0" borderId="0" xfId="0" applyNumberFormat="1" applyFont="1"/>
    <xf numFmtId="0" fontId="7" fillId="11" borderId="0" xfId="1" applyFont="1" applyFill="1" applyAlignment="1" applyProtection="1">
      <alignment shrinkToFit="1"/>
      <protection locked="0"/>
    </xf>
    <xf numFmtId="0" fontId="54" fillId="11" borderId="0" xfId="1" applyFont="1" applyFill="1"/>
    <xf numFmtId="0" fontId="12" fillId="11" borderId="0" xfId="1" applyFont="1" applyFill="1" applyAlignment="1">
      <alignment shrinkToFit="1"/>
    </xf>
    <xf numFmtId="0" fontId="28" fillId="11" borderId="0" xfId="1" applyFont="1" applyFill="1"/>
    <xf numFmtId="0" fontId="3" fillId="11" borderId="0" xfId="1" applyFill="1" applyAlignment="1" applyProtection="1">
      <alignment horizontal="left" indent="1" shrinkToFit="1"/>
      <protection locked="0"/>
    </xf>
    <xf numFmtId="0" fontId="17" fillId="11" borderId="0" xfId="1" applyFont="1" applyFill="1" applyAlignment="1" applyProtection="1">
      <alignment vertical="center"/>
      <protection locked="0"/>
    </xf>
    <xf numFmtId="165" fontId="3" fillId="11" borderId="0" xfId="7" applyNumberFormat="1" applyFont="1" applyFill="1" applyBorder="1" applyAlignment="1">
      <alignment horizontal="right"/>
    </xf>
    <xf numFmtId="0" fontId="3" fillId="11" borderId="0" xfId="0" applyFont="1" applyFill="1" applyAlignment="1">
      <alignment shrinkToFit="1"/>
    </xf>
    <xf numFmtId="165" fontId="3" fillId="11" borderId="5" xfId="7" applyNumberFormat="1" applyFont="1" applyFill="1" applyAlignment="1">
      <alignment horizontal="right"/>
    </xf>
    <xf numFmtId="165" fontId="3" fillId="11" borderId="0" xfId="5" applyNumberFormat="1" applyFill="1" applyAlignment="1">
      <alignment horizontal="right"/>
    </xf>
    <xf numFmtId="167" fontId="12" fillId="11" borderId="0" xfId="1" applyNumberFormat="1" applyFont="1" applyFill="1"/>
    <xf numFmtId="165" fontId="3" fillId="0" borderId="0" xfId="7" quotePrefix="1" applyNumberFormat="1" applyFont="1" applyFill="1" applyBorder="1" applyAlignment="1">
      <alignment horizontal="right"/>
    </xf>
    <xf numFmtId="165" fontId="3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3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3" fillId="45" borderId="5" xfId="7" applyNumberFormat="1" applyFont="1" applyFill="1" applyAlignment="1">
      <alignment horizontal="right"/>
    </xf>
    <xf numFmtId="49" fontId="24" fillId="46" borderId="0" xfId="5" applyNumberFormat="1" applyFont="1" applyFill="1" applyAlignment="1">
      <alignment horizontal="right" vertical="center"/>
    </xf>
    <xf numFmtId="0" fontId="3" fillId="46" borderId="0" xfId="5" applyFill="1" applyAlignment="1">
      <alignment horizontal="left" vertical="center"/>
    </xf>
    <xf numFmtId="0" fontId="25" fillId="46" borderId="0" xfId="5" applyFont="1" applyFill="1" applyAlignment="1">
      <alignment horizontal="left" vertical="center"/>
    </xf>
    <xf numFmtId="49" fontId="24" fillId="46" borderId="0" xfId="5" applyNumberFormat="1" applyFont="1" applyFill="1" applyAlignment="1">
      <alignment shrinkToFit="1"/>
    </xf>
    <xf numFmtId="0" fontId="3" fillId="46" borderId="0" xfId="5" applyFill="1" applyAlignment="1">
      <alignment horizontal="left" vertical="center" shrinkToFit="1"/>
    </xf>
    <xf numFmtId="165" fontId="7" fillId="46" borderId="0" xfId="5" applyNumberFormat="1" applyFont="1" applyFill="1" applyAlignment="1">
      <alignment horizontal="right" vertical="center"/>
    </xf>
    <xf numFmtId="165" fontId="3" fillId="46" borderId="0" xfId="5" applyNumberFormat="1" applyFill="1" applyAlignment="1">
      <alignment horizontal="right" vertical="center"/>
    </xf>
    <xf numFmtId="0" fontId="3" fillId="46" borderId="0" xfId="1" applyFill="1"/>
    <xf numFmtId="0" fontId="11" fillId="46" borderId="0" xfId="5" applyFont="1" applyFill="1" applyAlignment="1">
      <alignment vertical="center"/>
    </xf>
    <xf numFmtId="49" fontId="26" fillId="46" borderId="0" xfId="5" applyNumberFormat="1" applyFont="1" applyFill="1" applyAlignment="1">
      <alignment horizontal="right" vertical="center"/>
    </xf>
    <xf numFmtId="1" fontId="27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shrinkToFit="1"/>
    </xf>
    <xf numFmtId="0" fontId="9" fillId="46" borderId="0" xfId="4" applyFont="1" applyFill="1"/>
    <xf numFmtId="1" fontId="3" fillId="46" borderId="0" xfId="1" applyNumberFormat="1" applyFill="1" applyAlignment="1" applyProtection="1">
      <alignment horizontal="right"/>
      <protection locked="0"/>
    </xf>
    <xf numFmtId="1" fontId="7" fillId="46" borderId="2" xfId="1" applyNumberFormat="1" applyFont="1" applyFill="1" applyBorder="1" applyAlignment="1">
      <alignment horizontal="center"/>
    </xf>
    <xf numFmtId="1" fontId="10" fillId="46" borderId="2" xfId="4" applyNumberFormat="1" applyFont="1" applyFill="1" applyBorder="1" applyAlignment="1">
      <alignment horizontal="center"/>
    </xf>
    <xf numFmtId="0" fontId="3" fillId="46" borderId="0" xfId="5" applyFill="1" applyAlignment="1">
      <alignment vertical="center"/>
    </xf>
    <xf numFmtId="49" fontId="24" fillId="46" borderId="0" xfId="1" applyNumberFormat="1" applyFont="1" applyFill="1" applyAlignment="1">
      <alignment horizontal="right" vertical="center"/>
    </xf>
    <xf numFmtId="1" fontId="3" fillId="46" borderId="0" xfId="1" applyNumberFormat="1" applyFill="1" applyAlignment="1">
      <alignment vertical="center"/>
    </xf>
    <xf numFmtId="1" fontId="21" fillId="46" borderId="0" xfId="1" applyNumberFormat="1" applyFont="1" applyFill="1" applyAlignment="1">
      <alignment horizontal="left" vertical="center"/>
    </xf>
    <xf numFmtId="1" fontId="24" fillId="46" borderId="0" xfId="1" applyNumberFormat="1" applyFont="1" applyFill="1" applyAlignment="1">
      <alignment shrinkToFit="1"/>
    </xf>
    <xf numFmtId="1" fontId="3" fillId="46" borderId="0" xfId="1" applyNumberFormat="1" applyFill="1" applyAlignment="1">
      <alignment horizontal="right" vertical="center"/>
    </xf>
    <xf numFmtId="0" fontId="11" fillId="46" borderId="0" xfId="1" applyFont="1" applyFill="1" applyAlignment="1">
      <alignment vertical="center"/>
    </xf>
    <xf numFmtId="49" fontId="24" fillId="46" borderId="0" xfId="1" applyNumberFormat="1" applyFont="1" applyFill="1" applyAlignment="1">
      <alignment vertical="center"/>
    </xf>
    <xf numFmtId="1" fontId="21" fillId="46" borderId="0" xfId="1" applyNumberFormat="1" applyFont="1" applyFill="1" applyAlignment="1">
      <alignment vertical="center"/>
    </xf>
    <xf numFmtId="1" fontId="3" fillId="46" borderId="0" xfId="6" applyNumberFormat="1" applyFill="1" applyAlignment="1" applyProtection="1">
      <alignment vertical="center"/>
      <protection locked="0"/>
    </xf>
    <xf numFmtId="166" fontId="3" fillId="46" borderId="3" xfId="1" applyNumberFormat="1" applyFill="1" applyBorder="1" applyAlignment="1">
      <alignment horizontal="right" vertical="center"/>
    </xf>
    <xf numFmtId="0" fontId="29" fillId="46" borderId="0" xfId="0" applyFont="1" applyFill="1"/>
    <xf numFmtId="0" fontId="11" fillId="46" borderId="0" xfId="1" applyFont="1" applyFill="1"/>
    <xf numFmtId="168" fontId="3" fillId="46" borderId="0" xfId="1" applyNumberFormat="1" applyFill="1"/>
    <xf numFmtId="0" fontId="62" fillId="0" borderId="0" xfId="130" applyAlignment="1">
      <alignment vertical="top"/>
    </xf>
    <xf numFmtId="0" fontId="62" fillId="47" borderId="0" xfId="130" applyFill="1" applyAlignment="1">
      <alignment vertical="top"/>
    </xf>
    <xf numFmtId="0" fontId="77" fillId="0" borderId="0" xfId="0" applyFont="1"/>
    <xf numFmtId="181" fontId="76" fillId="0" borderId="0" xfId="130" applyNumberFormat="1" applyFont="1" applyAlignment="1">
      <alignment vertical="top"/>
    </xf>
    <xf numFmtId="181" fontId="62" fillId="0" borderId="0" xfId="130" applyNumberFormat="1" applyAlignment="1">
      <alignment vertical="top"/>
    </xf>
  </cellXfs>
  <cellStyles count="132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10" xfId="131"/>
    <cellStyle name="Normal 2" xfId="53"/>
    <cellStyle name="Normal 2 2" xfId="54"/>
    <cellStyle name="Normal 2 3" xfId="55"/>
    <cellStyle name="Normal 2 4" xfId="130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22" activePane="bottomLeft" state="frozen"/>
      <selection pane="bottomLeft"/>
    </sheetView>
  </sheetViews>
  <sheetFormatPr defaultRowHeight="14.5"/>
  <cols>
    <col min="1" max="1" width="3.54296875" customWidth="1"/>
    <col min="2" max="2" width="5.6328125" customWidth="1"/>
    <col min="3" max="3" width="12" customWidth="1"/>
    <col min="4" max="4" width="2.6328125" customWidth="1"/>
    <col min="5" max="5" width="15.26953125" customWidth="1"/>
    <col min="6" max="16" width="7.36328125" customWidth="1"/>
  </cols>
  <sheetData>
    <row r="1" spans="1:16">
      <c r="C1" t="s">
        <v>467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469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6">
      <c r="A5" t="s">
        <v>469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4.3929744993807596</v>
      </c>
      <c r="K5" s="226">
        <v>4.3929744993807596</v>
      </c>
      <c r="L5" s="226">
        <v>4.3929744993807596</v>
      </c>
      <c r="M5" s="226">
        <v>4.3929744993807596</v>
      </c>
      <c r="N5" s="226">
        <v>4.3929744993807596</v>
      </c>
      <c r="O5" s="226"/>
      <c r="P5" s="226"/>
    </row>
    <row r="6" spans="1:16">
      <c r="A6" t="s">
        <v>469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4.016</v>
      </c>
      <c r="K6" s="226">
        <v>4.016</v>
      </c>
      <c r="L6" s="226">
        <v>4.016</v>
      </c>
      <c r="M6" s="226">
        <v>4.016</v>
      </c>
      <c r="N6" s="226">
        <v>4.016</v>
      </c>
      <c r="O6" s="226"/>
      <c r="P6" s="226"/>
    </row>
    <row r="7" spans="1:16">
      <c r="A7" t="s">
        <v>469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103.266747371379</v>
      </c>
    </row>
    <row r="8" spans="1:16">
      <c r="A8" t="s">
        <v>469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95.118092808706194</v>
      </c>
    </row>
    <row r="9" spans="1:16">
      <c r="A9" t="s">
        <v>469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103.266747371379</v>
      </c>
    </row>
    <row r="10" spans="1:16">
      <c r="A10" t="s">
        <v>469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95.120174075385293</v>
      </c>
    </row>
    <row r="11" spans="1:16">
      <c r="A11" t="s">
        <v>469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469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514.206430202094</v>
      </c>
      <c r="K12" s="226">
        <v>574.59795786997904</v>
      </c>
      <c r="L12" s="226">
        <v>605.03253722724105</v>
      </c>
      <c r="M12" s="226">
        <v>597.12992762991598</v>
      </c>
      <c r="N12" s="226">
        <v>547.22326434123102</v>
      </c>
      <c r="O12" s="226"/>
      <c r="P12" s="226"/>
    </row>
    <row r="13" spans="1:16">
      <c r="A13" t="s">
        <v>469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481.35985185175002</v>
      </c>
      <c r="K13" s="226">
        <v>558.90314857797</v>
      </c>
      <c r="L13" s="226">
        <v>582.78942887694495</v>
      </c>
      <c r="M13" s="226">
        <v>574.691015879524</v>
      </c>
      <c r="N13" s="226">
        <v>530.23929573152304</v>
      </c>
      <c r="O13" s="226"/>
      <c r="P13" s="226"/>
    </row>
    <row r="14" spans="1:16">
      <c r="A14" t="s">
        <v>469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497.60783133061199</v>
      </c>
      <c r="K14" s="226">
        <v>557.87135124003703</v>
      </c>
      <c r="L14" s="226">
        <v>588.05944444204204</v>
      </c>
      <c r="M14" s="226">
        <v>580.22083717026999</v>
      </c>
      <c r="N14" s="226">
        <v>530.71836220341004</v>
      </c>
      <c r="O14" s="226"/>
      <c r="P14" s="226"/>
    </row>
    <row r="15" spans="1:16">
      <c r="A15" t="s">
        <v>469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486.90576690890703</v>
      </c>
      <c r="K15" s="226">
        <v>565.80573227965397</v>
      </c>
      <c r="L15" s="226">
        <v>589.98701368840204</v>
      </c>
      <c r="M15" s="226">
        <v>581.78858340943896</v>
      </c>
      <c r="N15" s="226">
        <v>536.78787419278501</v>
      </c>
      <c r="O15" s="226"/>
      <c r="P15" s="226"/>
    </row>
    <row r="16" spans="1:16">
      <c r="A16" t="s">
        <v>469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564.36816022350104</v>
      </c>
      <c r="K16" s="226">
        <v>594.28919442015899</v>
      </c>
      <c r="L16" s="226">
        <v>683.78599999999994</v>
      </c>
      <c r="M16" s="226">
        <v>770.31506074966001</v>
      </c>
      <c r="N16" s="226">
        <v>825.832367813367</v>
      </c>
      <c r="O16" s="226"/>
      <c r="P16" s="226"/>
    </row>
    <row r="17" spans="1:16">
      <c r="A17" t="s">
        <v>469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465.97149391385301</v>
      </c>
      <c r="K17" s="226">
        <v>493.92878555107899</v>
      </c>
      <c r="L17" s="226">
        <v>551.12</v>
      </c>
      <c r="M17" s="226">
        <v>629.18995451450996</v>
      </c>
      <c r="N17" s="226">
        <v>594.765964177922</v>
      </c>
      <c r="O17" s="226"/>
      <c r="P17" s="226"/>
    </row>
    <row r="18" spans="1:16">
      <c r="A18" t="s">
        <v>469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5.1426550133639299</v>
      </c>
      <c r="K18" s="226">
        <v>5.3802322619999998</v>
      </c>
      <c r="L18" s="226">
        <v>5.34</v>
      </c>
      <c r="M18" s="226">
        <v>4.3792919245509703</v>
      </c>
      <c r="N18" s="226">
        <v>4.17417662748925</v>
      </c>
      <c r="O18" s="226"/>
      <c r="P18" s="226"/>
    </row>
    <row r="19" spans="1:16">
      <c r="A19" t="s">
        <v>469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469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7.0705184017310803</v>
      </c>
      <c r="K20" s="226">
        <v>12.629157813244699</v>
      </c>
      <c r="L20" s="226">
        <v>15.185</v>
      </c>
      <c r="M20" s="226">
        <v>15.400819185808899</v>
      </c>
      <c r="N20" s="226">
        <v>24.811149037173902</v>
      </c>
      <c r="O20" s="226"/>
      <c r="P20" s="226"/>
    </row>
    <row r="21" spans="1:16">
      <c r="A21" t="s">
        <v>469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469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0.29808092412869203</v>
      </c>
      <c r="K22" s="226">
        <v>0.752</v>
      </c>
      <c r="L22" s="226">
        <v>0.38900000000000001</v>
      </c>
      <c r="M22" s="226">
        <v>0.69821905752944102</v>
      </c>
      <c r="N22" s="226">
        <v>0.71935617670902596</v>
      </c>
      <c r="O22" s="226"/>
      <c r="P22" s="226"/>
    </row>
    <row r="23" spans="1:16">
      <c r="A23" t="s">
        <v>469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/>
      <c r="P23" s="226"/>
    </row>
    <row r="24" spans="1:16">
      <c r="A24" t="s">
        <v>469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6.3106617966653697</v>
      </c>
      <c r="K24" s="226">
        <v>14.9733362720212</v>
      </c>
      <c r="L24" s="226">
        <v>11.513</v>
      </c>
      <c r="M24" s="226">
        <v>11.6778141377015</v>
      </c>
      <c r="N24" s="226">
        <v>18.813284118413002</v>
      </c>
      <c r="O24" s="226"/>
      <c r="P24" s="226"/>
    </row>
    <row r="25" spans="1:16">
      <c r="A25" t="s">
        <v>469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469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10.791986133881499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469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469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0.67425999999999997</v>
      </c>
      <c r="K28" s="227">
        <v>0.61484000000000005</v>
      </c>
      <c r="L28" s="227">
        <v>0.59121999999999997</v>
      </c>
      <c r="M28" s="227">
        <v>0.59513000000000005</v>
      </c>
      <c r="N28" s="227">
        <v>0.63961000000000001</v>
      </c>
      <c r="O28" s="227"/>
      <c r="P28" s="227"/>
    </row>
    <row r="29" spans="1:16">
      <c r="A29" t="s">
        <v>469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0.63138000000000005</v>
      </c>
      <c r="K29" s="227">
        <v>0.54157999999999995</v>
      </c>
      <c r="L29" s="227">
        <v>0.52046999999999999</v>
      </c>
      <c r="M29" s="227">
        <v>0.51234999999999997</v>
      </c>
      <c r="N29" s="227">
        <v>0.56011999999999995</v>
      </c>
      <c r="O29" s="227"/>
      <c r="P29" s="227"/>
    </row>
    <row r="30" spans="1:16">
      <c r="A30" t="s">
        <v>469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0.38917060983782298</v>
      </c>
      <c r="K30" s="226">
        <v>-5.8773112549228896</v>
      </c>
      <c r="L30" s="226">
        <v>-3.383</v>
      </c>
      <c r="M30" s="226">
        <v>0</v>
      </c>
      <c r="N30" s="226">
        <v>0</v>
      </c>
      <c r="O30" s="226"/>
      <c r="P30" s="226"/>
    </row>
    <row r="31" spans="1:16">
      <c r="A31" t="s">
        <v>469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0.42132539016217702</v>
      </c>
      <c r="K31" s="226">
        <v>-6.9682364490689297</v>
      </c>
      <c r="L31" s="226">
        <v>-2.5649999999999999</v>
      </c>
      <c r="M31" s="226">
        <v>0</v>
      </c>
      <c r="N31" s="226">
        <v>0</v>
      </c>
      <c r="O31" s="226"/>
      <c r="P31" s="226"/>
    </row>
    <row r="32" spans="1:16">
      <c r="A32" t="s">
        <v>469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469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469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279.75376435698001</v>
      </c>
      <c r="N34" s="229">
        <v>289.49309613042698</v>
      </c>
      <c r="O34" s="229">
        <v>298.42812479911902</v>
      </c>
      <c r="P34" s="229"/>
    </row>
    <row r="35" spans="1:16">
      <c r="A35" t="s">
        <v>469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281.28147815479201</v>
      </c>
      <c r="N35" s="229">
        <v>290.53187575381298</v>
      </c>
      <c r="O35" s="229">
        <v>299.54299393981501</v>
      </c>
      <c r="P35" s="229"/>
    </row>
    <row r="36" spans="1:16">
      <c r="A36" t="s">
        <v>469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282.40067535053703</v>
      </c>
      <c r="N36" s="229">
        <v>291.19785372564797</v>
      </c>
      <c r="O36" s="229">
        <v>300.205105429605</v>
      </c>
      <c r="P36" s="229"/>
    </row>
    <row r="37" spans="1:16">
      <c r="A37" t="s">
        <v>469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282.544107067092</v>
      </c>
      <c r="N37" s="229">
        <v>290.96626417169898</v>
      </c>
      <c r="O37" s="229">
        <v>299.95496793832501</v>
      </c>
      <c r="P37" s="229"/>
    </row>
    <row r="38" spans="1:16">
      <c r="A38" t="s">
        <v>469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284.195947031088</v>
      </c>
      <c r="N38" s="229">
        <v>292.372408811269</v>
      </c>
      <c r="O38" s="229">
        <v>301.42547354702299</v>
      </c>
      <c r="P38" s="229"/>
    </row>
    <row r="39" spans="1:16">
      <c r="A39" t="s">
        <v>469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284.77230911357901</v>
      </c>
      <c r="N39" s="229">
        <v>292.99035372793202</v>
      </c>
      <c r="O39" s="229">
        <v>302.13411251773198</v>
      </c>
      <c r="P39" s="229"/>
    </row>
    <row r="40" spans="1:16">
      <c r="A40" t="s">
        <v>469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285.11627489441298</v>
      </c>
      <c r="N40" s="229">
        <v>293.38528668769197</v>
      </c>
      <c r="O40" s="229">
        <v>302.62618068692899</v>
      </c>
      <c r="P40" s="229"/>
    </row>
    <row r="41" spans="1:16">
      <c r="A41" t="s">
        <v>469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285.07582794855898</v>
      </c>
      <c r="N41" s="229">
        <v>293.48122931214101</v>
      </c>
      <c r="O41" s="229">
        <v>302.90220449534701</v>
      </c>
      <c r="P41" s="229"/>
    </row>
    <row r="42" spans="1:16">
      <c r="A42" t="s">
        <v>469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286.44797240488498</v>
      </c>
      <c r="N42" s="229">
        <v>294.90943763743201</v>
      </c>
      <c r="O42" s="229">
        <v>304.47900766625997</v>
      </c>
      <c r="P42" s="229"/>
    </row>
    <row r="43" spans="1:16">
      <c r="A43" t="s">
        <v>469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284.88319284802901</v>
      </c>
      <c r="N43" s="229">
        <v>293.631301444592</v>
      </c>
      <c r="O43" s="229">
        <v>303.32323532082398</v>
      </c>
      <c r="P43" s="229"/>
    </row>
    <row r="44" spans="1:16">
      <c r="A44" t="s">
        <v>469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286.80584501338501</v>
      </c>
      <c r="N44" s="229">
        <v>295.63572354982</v>
      </c>
      <c r="O44" s="229">
        <v>305.422965356845</v>
      </c>
      <c r="P44" s="229"/>
    </row>
    <row r="45" spans="1:16">
      <c r="A45" t="s">
        <v>469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287.92437506367202</v>
      </c>
      <c r="N45" s="229">
        <v>296.81744315166299</v>
      </c>
      <c r="O45" s="229">
        <v>306.67845454034898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80" zoomScaleNormal="80" workbookViewId="0">
      <pane xSplit="7" ySplit="7" topLeftCell="H8" activePane="bottomRight" state="frozen"/>
      <selection pane="topRight"/>
      <selection pane="bottomLeft"/>
      <selection pane="bottomRight" activeCell="H12" sqref="H12"/>
    </sheetView>
  </sheetViews>
  <sheetFormatPr defaultColWidth="0" defaultRowHeight="12.5" zeroHeight="1"/>
  <cols>
    <col min="1" max="3" width="3.08984375" style="30" customWidth="1"/>
    <col min="4" max="4" width="10" style="30" customWidth="1"/>
    <col min="5" max="5" width="45" style="39" customWidth="1"/>
    <col min="6" max="6" width="6" style="30" customWidth="1"/>
    <col min="7" max="7" width="10.08984375" style="30" customWidth="1"/>
    <col min="8" max="8" width="12.08984375" style="30" customWidth="1"/>
    <col min="9" max="16" width="14.54296875" style="30" customWidth="1"/>
    <col min="17" max="21" width="13.54296875" style="30" customWidth="1"/>
    <col min="22" max="22" width="10.54296875" style="45" customWidth="1"/>
    <col min="23" max="24" width="9.08984375" style="30" customWidth="1"/>
    <col min="25" max="25" width="9.08984375" style="30" hidden="1" customWidth="1"/>
    <col min="26" max="27" width="13.08984375" style="30" hidden="1" customWidth="1"/>
    <col min="28" max="16384" width="9.08984375" style="30" hidden="1"/>
  </cols>
  <sheetData>
    <row r="1" spans="1:24" s="2" customFormat="1" ht="32.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 ht="13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 ht="13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 ht="13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 ht="13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4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 ht="13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 ht="13">
      <c r="A11" s="13"/>
      <c r="B11" s="13"/>
      <c r="C11" s="14"/>
      <c r="D11" s="13" t="s">
        <v>6</v>
      </c>
      <c r="E11" s="17" t="s">
        <v>7</v>
      </c>
      <c r="H11" s="23" t="s">
        <v>469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 ht="13">
      <c r="A12" s="13"/>
      <c r="B12" s="13"/>
      <c r="C12" s="14"/>
      <c r="D12" s="13" t="s">
        <v>6</v>
      </c>
      <c r="E12" s="17" t="s">
        <v>9</v>
      </c>
      <c r="H12" s="23" t="str">
        <f>IF(F_Inputs!P4=1,"WoC","WaSC")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 ht="13">
      <c r="A13" s="13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 ht="13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 ht="13">
      <c r="A15" s="13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IF(CompanyName="BRL","Input value",IF(CompanyEnhanced="Yes",3.7%,3.6%))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 ht="13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4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4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4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 ht="13">
      <c r="E21" s="90" t="s">
        <v>20</v>
      </c>
    </row>
    <row r="22" spans="1:27" s="193" customFormat="1" ht="13">
      <c r="A22" s="3"/>
      <c r="B22" s="3"/>
      <c r="C22" s="3"/>
      <c r="D22" s="3" t="s">
        <v>21</v>
      </c>
      <c r="E22" s="3" t="s">
        <v>22</v>
      </c>
      <c r="F22" s="3"/>
      <c r="G22" s="3"/>
      <c r="H22" s="228">
        <f>F_Inputs!P7</f>
        <v>103.266747371379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 ht="13">
      <c r="A23" s="3"/>
      <c r="B23" s="3"/>
      <c r="C23" s="3"/>
      <c r="D23" s="3" t="s">
        <v>21</v>
      </c>
      <c r="E23" s="3" t="s">
        <v>24</v>
      </c>
      <c r="F23" s="3"/>
      <c r="G23" s="3"/>
      <c r="H23" s="228">
        <f>F_Inputs!P8</f>
        <v>95.118092808706194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 ht="13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 ht="13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 ht="13">
      <c r="A26" s="3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+F_Inputs!J5</f>
        <v>4.3929744993807596</v>
      </c>
      <c r="M26" s="35">
        <f>+F_Inputs!K5</f>
        <v>4.3929744993807596</v>
      </c>
      <c r="N26" s="35">
        <f>+F_Inputs!L5</f>
        <v>4.3929744993807596</v>
      </c>
      <c r="O26" s="35">
        <f>+F_Inputs!M5</f>
        <v>4.3929744993807596</v>
      </c>
      <c r="P26" s="35">
        <f>+F_Inputs!N5</f>
        <v>4.3929744993807596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 ht="13">
      <c r="A27" s="3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+F_Inputs!J6</f>
        <v>4.016</v>
      </c>
      <c r="M27" s="35">
        <f>+F_Inputs!K6</f>
        <v>4.016</v>
      </c>
      <c r="N27" s="35">
        <f>+F_Inputs!L6</f>
        <v>4.016</v>
      </c>
      <c r="O27" s="35">
        <f>+F_Inputs!M6</f>
        <v>4.016</v>
      </c>
      <c r="P27" s="35">
        <f>+F_Inputs!N6</f>
        <v>4.016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 ht="13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4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 ht="13">
      <c r="A32" s="30"/>
      <c r="B32" s="30"/>
      <c r="C32" s="31"/>
      <c r="D32" s="3" t="s">
        <v>21</v>
      </c>
      <c r="E32" s="3" t="s">
        <v>34</v>
      </c>
      <c r="F32" s="3"/>
      <c r="G32" s="3"/>
      <c r="H32" s="35">
        <f>F_Inputs!P9</f>
        <v>103.266747371379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 ht="13">
      <c r="A33" s="30"/>
      <c r="B33" s="30"/>
      <c r="C33" s="31"/>
      <c r="D33" s="3" t="s">
        <v>21</v>
      </c>
      <c r="E33" s="3" t="s">
        <v>36</v>
      </c>
      <c r="F33" s="3"/>
      <c r="G33" s="3"/>
      <c r="H33" s="35">
        <f>F_Inputs!P10</f>
        <v>95.120174075385293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4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4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4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 ht="13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 ht="13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 ht="13">
      <c r="A40" s="30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+F_Inputs!J14</f>
        <v>497.60783133061199</v>
      </c>
      <c r="M40" s="35">
        <f>+F_Inputs!K14</f>
        <v>557.87135124003703</v>
      </c>
      <c r="N40" s="35">
        <f>+F_Inputs!L14</f>
        <v>588.05944444204204</v>
      </c>
      <c r="O40" s="35">
        <f>+F_Inputs!M14</f>
        <v>580.22083717026999</v>
      </c>
      <c r="P40" s="35">
        <f>+F_Inputs!N14</f>
        <v>530.71836220341004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 ht="13">
      <c r="A41" s="25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+F_Inputs!J15</f>
        <v>486.90576690890703</v>
      </c>
      <c r="M41" s="35">
        <f>+F_Inputs!K15</f>
        <v>565.80573227965397</v>
      </c>
      <c r="N41" s="35">
        <f>+F_Inputs!L15</f>
        <v>589.98701368840204</v>
      </c>
      <c r="O41" s="35">
        <f>+F_Inputs!M15</f>
        <v>581.78858340943896</v>
      </c>
      <c r="P41" s="35">
        <f>+F_Inputs!N15</f>
        <v>536.78787419278501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 ht="13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 ht="13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 ht="13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 ht="13">
      <c r="A46" s="25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+F_Inputs!J12</f>
        <v>514.206430202094</v>
      </c>
      <c r="M46" s="35">
        <f>+F_Inputs!K12</f>
        <v>574.59795786997904</v>
      </c>
      <c r="N46" s="35">
        <f>+F_Inputs!L12</f>
        <v>605.03253722724105</v>
      </c>
      <c r="O46" s="35">
        <f>+F_Inputs!M12</f>
        <v>597.12992762991598</v>
      </c>
      <c r="P46" s="35">
        <f>+F_Inputs!N12</f>
        <v>547.22326434123102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 ht="13">
      <c r="A47" s="25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+F_Inputs!J13</f>
        <v>481.35985185175002</v>
      </c>
      <c r="M47" s="35">
        <f>+F_Inputs!K13</f>
        <v>558.90314857797</v>
      </c>
      <c r="N47" s="35">
        <f>+F_Inputs!L13</f>
        <v>582.78942887694495</v>
      </c>
      <c r="O47" s="35">
        <f>+F_Inputs!M13</f>
        <v>574.691015879524</v>
      </c>
      <c r="P47" s="35">
        <f>+F_Inputs!N13</f>
        <v>530.23929573152304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4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 ht="13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 ht="13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 ht="13">
      <c r="A52" s="25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+F_Inputs!J16</f>
        <v>564.36816022350104</v>
      </c>
      <c r="M52" s="35">
        <f>+F_Inputs!K16</f>
        <v>594.28919442015899</v>
      </c>
      <c r="N52" s="35">
        <f>+F_Inputs!L16</f>
        <v>683.78599999999994</v>
      </c>
      <c r="O52" s="35">
        <f>+F_Inputs!M16</f>
        <v>770.31506074966001</v>
      </c>
      <c r="P52" s="35">
        <f>+F_Inputs!N16</f>
        <v>825.832367813367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 ht="13">
      <c r="A53" s="25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+F_Inputs!J17</f>
        <v>465.97149391385301</v>
      </c>
      <c r="M53" s="35">
        <f>+F_Inputs!K17</f>
        <v>493.92878555107899</v>
      </c>
      <c r="N53" s="35">
        <f>+F_Inputs!L17</f>
        <v>551.12</v>
      </c>
      <c r="O53" s="35">
        <f>+F_Inputs!M17</f>
        <v>629.18995451450996</v>
      </c>
      <c r="P53" s="35">
        <f>+F_Inputs!N17</f>
        <v>594.765964177922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 ht="13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4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4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4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 ht="13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+F_Inputs!J18</f>
        <v>5.1426550133639299</v>
      </c>
      <c r="M60" s="35">
        <f>+F_Inputs!K18</f>
        <v>5.3802322619999998</v>
      </c>
      <c r="N60" s="35">
        <f>+F_Inputs!L18</f>
        <v>5.34</v>
      </c>
      <c r="O60" s="35">
        <f>+F_Inputs!M18</f>
        <v>4.3792919245509703</v>
      </c>
      <c r="P60" s="35">
        <f>+F_Inputs!N18</f>
        <v>4.17417662748925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 ht="13">
      <c r="A61" s="30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+F_Inputs!J19</f>
        <v>0</v>
      </c>
      <c r="M61" s="35">
        <f>+F_Inputs!K19</f>
        <v>0</v>
      </c>
      <c r="N61" s="35">
        <f>+F_Inputs!L19</f>
        <v>0</v>
      </c>
      <c r="O61" s="35">
        <f>+F_Inputs!M19</f>
        <v>0</v>
      </c>
      <c r="P61" s="35">
        <f>+F_Inputs!N19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 ht="13">
      <c r="A62" s="30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+F_Inputs!J20</f>
        <v>7.0705184017310803</v>
      </c>
      <c r="M62" s="35">
        <f>+F_Inputs!K20</f>
        <v>12.629157813244699</v>
      </c>
      <c r="N62" s="35">
        <f>+F_Inputs!L20</f>
        <v>15.185</v>
      </c>
      <c r="O62" s="35">
        <f>+F_Inputs!M20</f>
        <v>15.400819185808899</v>
      </c>
      <c r="P62" s="35">
        <f>+F_Inputs!N20</f>
        <v>24.811149037173902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+F_Inputs!J21</f>
        <v>0</v>
      </c>
      <c r="M63" s="35">
        <f>+F_Inputs!K21</f>
        <v>0</v>
      </c>
      <c r="N63" s="35">
        <f>+F_Inputs!L21</f>
        <v>0</v>
      </c>
      <c r="O63" s="35">
        <f>+F_Inputs!M21</f>
        <v>0</v>
      </c>
      <c r="P63" s="35">
        <f>+F_Inputs!N21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 ht="13">
      <c r="A64" s="30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+F_Inputs!J30</f>
        <v>0.38917060983782298</v>
      </c>
      <c r="M64" s="230">
        <f>+F_Inputs!K30</f>
        <v>-5.8773112549228896</v>
      </c>
      <c r="N64" s="230">
        <f>+F_Inputs!L30</f>
        <v>-3.383</v>
      </c>
      <c r="O64" s="230">
        <f>+F_Inputs!M30</f>
        <v>0</v>
      </c>
      <c r="P64" s="230">
        <f>+F_Inputs!N30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 ht="13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+F_Inputs!J22</f>
        <v>0.29808092412869203</v>
      </c>
      <c r="M66" s="35">
        <f>+F_Inputs!K22</f>
        <v>0.752</v>
      </c>
      <c r="N66" s="35">
        <f>+F_Inputs!L22</f>
        <v>0.38900000000000001</v>
      </c>
      <c r="O66" s="35">
        <f>+F_Inputs!M22</f>
        <v>0.69821905752944102</v>
      </c>
      <c r="P66" s="35">
        <f>+F_Inputs!N22</f>
        <v>0.71935617670902596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0</v>
      </c>
      <c r="O67" s="35">
        <f>+F_Inputs!M23</f>
        <v>0</v>
      </c>
      <c r="P67" s="35">
        <f>+F_Inputs!N23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 ht="13">
      <c r="A68" s="30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+F_Inputs!J24</f>
        <v>6.3106617966653697</v>
      </c>
      <c r="M68" s="35">
        <f>+F_Inputs!K24</f>
        <v>14.9733362720212</v>
      </c>
      <c r="N68" s="35">
        <f>+F_Inputs!L24</f>
        <v>11.513</v>
      </c>
      <c r="O68" s="35">
        <f>+F_Inputs!M24</f>
        <v>11.6778141377015</v>
      </c>
      <c r="P68" s="35">
        <f>+F_Inputs!N24</f>
        <v>18.813284118413002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+F_Inputs!J25</f>
        <v>0</v>
      </c>
      <c r="M69" s="35">
        <f>+F_Inputs!K25</f>
        <v>0</v>
      </c>
      <c r="N69" s="35">
        <f>+F_Inputs!L25</f>
        <v>0</v>
      </c>
      <c r="O69" s="35">
        <f>+F_Inputs!M25</f>
        <v>0</v>
      </c>
      <c r="P69" s="35">
        <f>+F_Inputs!N25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 ht="13">
      <c r="A70" s="30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+F_Inputs!J31</f>
        <v>0.42132539016217702</v>
      </c>
      <c r="M70" s="230">
        <f>+F_Inputs!K31</f>
        <v>-6.9682364490689297</v>
      </c>
      <c r="N70" s="230">
        <f>+F_Inputs!L31</f>
        <v>-2.5649999999999999</v>
      </c>
      <c r="O70" s="230">
        <f>+F_Inputs!M31</f>
        <v>0</v>
      </c>
      <c r="P70" s="230">
        <f>+F_Inputs!N31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 ht="13">
      <c r="A71" s="30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+F_Inputs!J32</f>
        <v>0</v>
      </c>
      <c r="M71" s="230">
        <f>+F_Inputs!K32</f>
        <v>0</v>
      </c>
      <c r="N71" s="230">
        <f>+F_Inputs!L32</f>
        <v>0</v>
      </c>
      <c r="O71" s="230">
        <f>+F_Inputs!M32</f>
        <v>0</v>
      </c>
      <c r="P71" s="230">
        <f>+F_Inputs!N32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 ht="13">
      <c r="A72" s="30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+F_Inputs!J33</f>
        <v>0</v>
      </c>
      <c r="M72" s="230">
        <f>+F_Inputs!K33</f>
        <v>0</v>
      </c>
      <c r="N72" s="230">
        <f>+F_Inputs!L33</f>
        <v>0</v>
      </c>
      <c r="O72" s="230">
        <f>+F_Inputs!M33</f>
        <v>0</v>
      </c>
      <c r="P72" s="230">
        <f>+F_Inputs!N33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 ht="13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 ht="13">
      <c r="A75" s="30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F_Inputs!I26</f>
        <v>10.791986133881499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 ht="13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 ht="13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 ht="13">
      <c r="A78" s="30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F_Inputs!I27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 ht="13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5"/>
    <row r="81" spans="1:24" s="22" customFormat="1" ht="14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3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4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3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 ht="13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 ht="13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 ht="13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 ht="13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 ht="13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 ht="13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 ht="13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 ht="13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 ht="13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 ht="13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 ht="13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 ht="13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 ht="13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 ht="13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 ht="13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 ht="13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 ht="13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 ht="13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 ht="13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 ht="13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 ht="13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 ht="13">
      <c r="E107" s="54" t="s">
        <v>118</v>
      </c>
      <c r="I107" s="58"/>
    </row>
    <row r="108" spans="1:24" s="3" customFormat="1" ht="13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 ht="13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4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 ht="13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 ht="13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 ht="13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 ht="13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 ht="13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 ht="13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 ht="13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 ht="13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 ht="13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 ht="13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4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 ht="13">
      <c r="D125" s="30" t="s">
        <v>15</v>
      </c>
      <c r="E125" s="39" t="s">
        <v>142</v>
      </c>
      <c r="F125" s="33"/>
      <c r="L125" s="179">
        <f>+F_Inputs!J28</f>
        <v>0.67425999999999997</v>
      </c>
      <c r="M125" s="179">
        <f>+F_Inputs!K28</f>
        <v>0.61484000000000005</v>
      </c>
      <c r="N125" s="179">
        <f>+F_Inputs!L28</f>
        <v>0.59121999999999997</v>
      </c>
      <c r="O125" s="179">
        <f>+F_Inputs!M28</f>
        <v>0.59513000000000005</v>
      </c>
      <c r="P125" s="179">
        <f>+F_Inputs!N28</f>
        <v>0.63961000000000001</v>
      </c>
      <c r="Q125" s="61" t="s">
        <v>143</v>
      </c>
    </row>
    <row r="126" spans="1:27" ht="13">
      <c r="D126" s="30" t="s">
        <v>15</v>
      </c>
      <c r="E126" s="39" t="s">
        <v>144</v>
      </c>
      <c r="F126" s="33"/>
      <c r="L126" s="179">
        <f>+F_Inputs!J29</f>
        <v>0.63138000000000005</v>
      </c>
      <c r="M126" s="179">
        <f>+F_Inputs!K29</f>
        <v>0.54157999999999995</v>
      </c>
      <c r="N126" s="179">
        <f>+F_Inputs!L29</f>
        <v>0.52046999999999999</v>
      </c>
      <c r="O126" s="179">
        <f>+F_Inputs!M29</f>
        <v>0.51234999999999997</v>
      </c>
      <c r="P126" s="179">
        <f>+F_Inputs!N29</f>
        <v>0.56011999999999995</v>
      </c>
      <c r="Q126" s="61" t="s">
        <v>145</v>
      </c>
    </row>
    <row r="127" spans="1:27"/>
    <row r="128" spans="1:27" s="22" customFormat="1" ht="14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0.49346650525724195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1.0081668684284475</v>
      </c>
    </row>
    <row r="133" spans="1:24" ht="14.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 ht="13">
      <c r="E139" s="49" t="s">
        <v>154</v>
      </c>
      <c r="V139" s="30"/>
    </row>
    <row r="140" spans="1:24" ht="13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4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3">
      <c r="D143" s="3"/>
      <c r="F143" s="33"/>
      <c r="Q143" s="61"/>
      <c r="V143" s="30"/>
    </row>
    <row r="144" spans="1:24" ht="13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 ht="13">
      <c r="D145" s="3"/>
      <c r="F145" s="33"/>
      <c r="Q145" s="61"/>
      <c r="V145" s="30"/>
    </row>
    <row r="146" spans="1:27" ht="13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 ht="13">
      <c r="E148" s="30"/>
      <c r="F148" s="33"/>
      <c r="Q148" s="61"/>
      <c r="V148" s="30"/>
    </row>
    <row r="149" spans="1:27" s="22" customFormat="1" ht="14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 ht="13">
      <c r="D150" s="3"/>
      <c r="F150" s="33"/>
      <c r="Q150" s="61"/>
      <c r="V150" s="30"/>
    </row>
    <row r="151" spans="1:27" ht="13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X18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54296875" style="3" customWidth="1"/>
    <col min="4" max="4" width="9.36328125" style="3" bestFit="1" customWidth="1"/>
    <col min="5" max="5" width="49.7265625" style="91" customWidth="1"/>
    <col min="6" max="6" width="20.36328125" style="91" customWidth="1"/>
    <col min="7" max="7" width="14.54296875" style="91" customWidth="1"/>
    <col min="8" max="8" width="14.36328125" style="3" customWidth="1"/>
    <col min="9" max="9" width="11.36328125" style="3" customWidth="1"/>
    <col min="10" max="10" width="11.54296875" style="3" customWidth="1"/>
    <col min="11" max="17" width="11.08984375" style="3" customWidth="1"/>
    <col min="18" max="20" width="11.54296875" style="3" customWidth="1"/>
    <col min="21" max="21" width="9.54296875" style="3" customWidth="1"/>
    <col min="22" max="22" width="3.54296875" style="3" customWidth="1"/>
    <col min="23" max="23" width="106.08984375" style="3" bestFit="1" customWidth="1"/>
    <col min="24" max="24" width="3.54296875" style="74" customWidth="1"/>
    <col min="25" max="25" width="13.54296875" style="3" hidden="1" customWidth="1"/>
    <col min="26" max="38" width="9.08984375" style="3" hidden="1" customWidth="1"/>
    <col min="39" max="39" width="10.08984375" style="3" hidden="1" customWidth="1"/>
    <col min="40" max="16384" width="9.08984375" style="3" hidden="1"/>
  </cols>
  <sheetData>
    <row r="1" spans="1:29" s="2" customFormat="1" ht="32.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 ht="13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 ht="13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4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4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 ht="13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532.26305898503824</v>
      </c>
      <c r="M14" s="50">
        <f>Actual.Totex.Water/Indexation.Average</f>
        <v>548.72559003019853</v>
      </c>
      <c r="N14" s="50">
        <f>Actual.Totex.Water/Indexation.Average</f>
        <v>608.58591488071772</v>
      </c>
      <c r="O14" s="50">
        <f>Actual.Totex.Water/Indexation.Average</f>
        <v>663.02793058363397</v>
      </c>
      <c r="P14" s="50">
        <f>Actual.Totex.Water/Indexation.Average</f>
        <v>689.74169345606765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439.46386460248732</v>
      </c>
      <c r="M15" s="50">
        <f>Actual.Totex.Sewerage/Indexation.Average</f>
        <v>456.05972114108073</v>
      </c>
      <c r="N15" s="50">
        <f>Actual.Totex.Sewerage/Indexation.Average</f>
        <v>490.50999787808053</v>
      </c>
      <c r="O15" s="50">
        <f>Actual.Totex.Sewerage/Indexation.Average</f>
        <v>541.55829834065787</v>
      </c>
      <c r="P15" s="50">
        <f>Actual.Totex.Sewerage/Indexation.Average</f>
        <v>496.75321449112943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 ht="13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11.885436943211257</v>
      </c>
      <c r="M18" s="50">
        <f>SUM(INDEX(Actual.Exclusions.Water,,M6))/Indexation.Average</f>
        <v>11.201923527264018</v>
      </c>
      <c r="N18" s="50">
        <f>SUM(INDEX(Actual.Exclusions.Water,,N6))/Indexation.Average</f>
        <v>15.256790505926215</v>
      </c>
      <c r="O18" s="50">
        <f>SUM(INDEX(Actual.Exclusions.Water,,O6))/Indexation.Average</f>
        <v>17.025197616483236</v>
      </c>
      <c r="P18" s="50">
        <f>SUM(INDEX(Actual.Exclusions.Water,,P6))/Indexation.Average</f>
        <v>24.208772129210775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6.6301500001858571</v>
      </c>
      <c r="M19" s="221">
        <f>SUM(Inputs!M66:M72)/Indexation.Average</f>
        <v>8.0857010566905103</v>
      </c>
      <c r="N19" s="221">
        <f>SUM(Inputs!N66:N72)/Indexation.Average</f>
        <v>8.3101535966534286</v>
      </c>
      <c r="O19" s="221">
        <f>SUM(Inputs!O66:O72)/Indexation.Average</f>
        <v>10.652337071383103</v>
      </c>
      <c r="P19" s="221">
        <f>SUM(Inputs!P66:P72)/Indexation.Average</f>
        <v>16.313814909553642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 ht="13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10.791986133881499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 ht="13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 ht="13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 ht="13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531.1696081757085</v>
      </c>
      <c r="M30" s="221">
        <f t="shared" ref="M30:P30" si="2">M14-M18+M22</f>
        <v>537.52366650293447</v>
      </c>
      <c r="N30" s="221">
        <f t="shared" si="2"/>
        <v>593.32912437479149</v>
      </c>
      <c r="O30" s="221">
        <f t="shared" si="2"/>
        <v>646.00273296715079</v>
      </c>
      <c r="P30" s="221">
        <f t="shared" si="2"/>
        <v>665.53292132685692</v>
      </c>
      <c r="Q30" s="59" t="s">
        <v>178</v>
      </c>
      <c r="R30" s="3"/>
      <c r="S30" s="3"/>
      <c r="T30" s="3"/>
      <c r="X30" s="76"/>
    </row>
    <row r="31" spans="1:24" s="75" customFormat="1" ht="13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432.83371460230148</v>
      </c>
      <c r="M31" s="221">
        <f t="shared" ref="M31:P31" si="3">M15-M19+M23</f>
        <v>447.97402008439019</v>
      </c>
      <c r="N31" s="221">
        <f t="shared" si="3"/>
        <v>482.19984428142709</v>
      </c>
      <c r="O31" s="221">
        <f t="shared" si="3"/>
        <v>530.90596126927471</v>
      </c>
      <c r="P31" s="221">
        <f t="shared" si="3"/>
        <v>480.4393995815758</v>
      </c>
      <c r="Q31" s="59" t="s">
        <v>180</v>
      </c>
      <c r="R31" s="3"/>
      <c r="S31" s="3"/>
      <c r="T31" s="3"/>
      <c r="X31" s="76"/>
    </row>
    <row r="32" spans="1:24" s="75" customFormat="1" ht="13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964.00332277800999</v>
      </c>
      <c r="M32" s="81">
        <f>SUM(M30:M31)</f>
        <v>985.49768658732467</v>
      </c>
      <c r="N32" s="81">
        <f t="shared" ref="N32:P32" si="4">SUM(N30:N31)</f>
        <v>1075.5289686562187</v>
      </c>
      <c r="O32" s="81">
        <f t="shared" si="4"/>
        <v>1176.9086942364256</v>
      </c>
      <c r="P32" s="81">
        <f t="shared" si="4"/>
        <v>1145.9723209084327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4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4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 ht="13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 ht="13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 ht="13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 ht="13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 ht="13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 ht="13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 ht="13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4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 ht="13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 ht="13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0.49346650525724195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 ht="13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100.81668684284475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 ht="13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-0.41367924061658101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 ht="13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 ht="13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0.50976381438258755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 ht="13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98.779523202176549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 ht="13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0.59832188999952418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4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 ht="13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 ht="13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0.49346650525724195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 ht="13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100.81668684284475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 ht="13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-0.41367924061658101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 ht="13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 ht="13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0.50975965184922933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 ht="13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98.780043518846327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 ht="13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0.5980718900495674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4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4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 ht="13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1.0795360285214148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107.95360285214149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 ht="13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-3.9355082420387051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-3.9355082420387051E-2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 ht="13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0.85987558834349931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85.987558834349926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7.1191644291050507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7.1191644291050502E-2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4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 ht="13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-108.4027018825642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196.57970548813523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 ht="13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-2.0585002978971132</v>
      </c>
      <c r="M97" s="153">
        <f>FD.AddInc.Coeff.Water/100*Baseline.Totex.Water</f>
        <v>-2.3077979694272446</v>
      </c>
      <c r="N97" s="153">
        <f>FD.AddInc.Coeff.Water/100*Baseline.Totex.Water</f>
        <v>-2.4326798441419246</v>
      </c>
      <c r="O97" s="153">
        <f>FD.AddInc.Coeff.Water/100*Baseline.Totex.Water</f>
        <v>-2.4002531531051421</v>
      </c>
      <c r="P97" s="153">
        <f>FD.AddInc.Coeff.Water/100*Baseline.Totex.Water</f>
        <v>-2.1954716905758227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2.9132637870860503</v>
      </c>
      <c r="M98" s="153">
        <f>FD.AddInc.Coeff.Sewerage/100*Baseline.Totex.Sewerage</f>
        <v>3.3853395511012736</v>
      </c>
      <c r="N98" s="153">
        <f>FD.AddInc.Coeff.Sewerage/100*Baseline.Totex.Sewerage</f>
        <v>3.5300214510521983</v>
      </c>
      <c r="O98" s="153">
        <f>FD.AddInc.Coeff.Sewerage/100*Baseline.Totex.Sewerage</f>
        <v>3.4809684480568133</v>
      </c>
      <c r="P98" s="153">
        <f>FD.AddInc.Coeff.Sewerage/100*Baseline.Totex.Sewerage</f>
        <v>3.2117193541585394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 ht="13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-97.007998927416963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180.05839289668035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 ht="13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-17.524896917149182</v>
      </c>
      <c r="M105" s="153">
        <f>IF(SUM(Baseline.Totex.Water)=0,0,$G101*(Baseline.Totex.Water/SUM(Baseline.Totex.Water)))</f>
        <v>-19.647275038597108</v>
      </c>
      <c r="N105" s="153">
        <f>IF(SUM(Baseline.Totex.Water)=0,0,$G101*(Baseline.Totex.Water/SUM(Baseline.Totex.Water)))</f>
        <v>-20.71044805996166</v>
      </c>
      <c r="O105" s="153">
        <f>IF(SUM(Baseline.Totex.Water)=0,0,$G101*(Baseline.Totex.Water/SUM(Baseline.Totex.Water)))</f>
        <v>-20.434385715756807</v>
      </c>
      <c r="P105" s="153">
        <f>IF(SUM(Baseline.Totex.Water)=0,0,$G101*(Baseline.Totex.Water/SUM(Baseline.Totex.Water)))</f>
        <v>-18.69099319595221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31.750358373954001</v>
      </c>
      <c r="M106" s="153">
        <f>IF(SUM(Baseline.Totex.Sewerage)=0,0,$G102*(Baseline.Totex.Sewerage/SUM(Baseline.Totex.Sewerage)))</f>
        <v>36.8953008791892</v>
      </c>
      <c r="N106" s="153">
        <f>IF(SUM(Baseline.Totex.Sewerage)=0,0,$G102*(Baseline.Totex.Sewerage/SUM(Baseline.Totex.Sewerage)))</f>
        <v>38.472124163791662</v>
      </c>
      <c r="O106" s="153">
        <f>IF(SUM(Baseline.Totex.Sewerage)=0,0,$G102*(Baseline.Totex.Sewerage/SUM(Baseline.Totex.Sewerage)))</f>
        <v>37.93751743462213</v>
      </c>
      <c r="P106" s="153">
        <f>IF(SUM(Baseline.Totex.Sewerage)=0,0,$G102*(Baseline.Totex.Sewerage/SUM(Baseline.Totex.Sewerage)))</f>
        <v>35.003092045123374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 ht="13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-20.188055673105943</v>
      </c>
      <c r="M109" s="153">
        <f>M105*(1+WACC)^Calcs!M7</f>
        <v>-21.846486011379863</v>
      </c>
      <c r="N109" s="153">
        <f>N105*(1+WACC)^Calcs!N7</f>
        <v>-22.228441060964609</v>
      </c>
      <c r="O109" s="153">
        <f>O105*(1+WACC)^Calcs!O7</f>
        <v>-21.170023601524054</v>
      </c>
      <c r="P109" s="153">
        <f>P105*(1+WACC)^Calcs!P7</f>
        <v>-18.69099319595221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36.575279473810355</v>
      </c>
      <c r="M110" s="153">
        <f>M106*(1+WACC)^Calcs!M7</f>
        <v>41.025163691117747</v>
      </c>
      <c r="N110" s="153">
        <f>N106*(1+WACC)^Calcs!N7</f>
        <v>41.291976976500933</v>
      </c>
      <c r="O110" s="153">
        <f>O106*(1+WACC)^Calcs!O7</f>
        <v>39.303268062268529</v>
      </c>
      <c r="P110" s="153">
        <f>P106*(1+WACC)^Calcs!P7</f>
        <v>35.003092045123374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 ht="13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-104.12399954292667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193.19878024882092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4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 ht="13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 ht="13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 ht="13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 ht="13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 ht="13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 ht="13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4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 ht="13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501.67172901805418</v>
      </c>
      <c r="M136" s="153">
        <f>Baseline.Totex.Water*(FD.AllExp.Coeff.Water/100)</f>
        <v>562.42741316561467</v>
      </c>
      <c r="N136" s="153">
        <f>Baseline.Totex.Water*(FD.AllExp.Coeff.Water/100)</f>
        <v>592.86204855290612</v>
      </c>
      <c r="O136" s="153">
        <f>Baseline.Totex.Water*(FD.AllExp.Coeff.Water/100)</f>
        <v>584.95942440688327</v>
      </c>
      <c r="P136" s="153">
        <f>Baseline.Totex.Water*(FD.AllExp.Coeff.Water/100)</f>
        <v>535.0526692400864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480.96319499651946</v>
      </c>
      <c r="M137" s="153">
        <f>Baseline.Totex.Sewerage*(FD.AllExp.Coeff.Sewerage/100)</f>
        <v>558.90020459642574</v>
      </c>
      <c r="N137" s="153">
        <f>Baseline.Totex.Sewerage*(FD.AllExp.Coeff.Sewerage/100)</f>
        <v>582.78635907616365</v>
      </c>
      <c r="O137" s="153">
        <f>Baseline.Totex.Sewerage*(FD.AllExp.Coeff.Sewerage/100)</f>
        <v>574.687988736541</v>
      </c>
      <c r="P137" s="153">
        <f>Baseline.Totex.Sewerage*(FD.AllExp.Coeff.Sewerage/100)</f>
        <v>530.23650273473231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 ht="13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514.206430202094</v>
      </c>
      <c r="M140" s="153">
        <f>Inputs!M46</f>
        <v>574.59795786997904</v>
      </c>
      <c r="N140" s="153">
        <f>Inputs!N46</f>
        <v>605.03253722724105</v>
      </c>
      <c r="O140" s="153">
        <f>Inputs!O46</f>
        <v>597.12992762991598</v>
      </c>
      <c r="P140" s="153">
        <f>Inputs!P46</f>
        <v>547.22326434123102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481.35985185175002</v>
      </c>
      <c r="M141" s="153">
        <f>Inputs!M47</f>
        <v>558.90314857797</v>
      </c>
      <c r="N141" s="153">
        <f>Inputs!N47</f>
        <v>582.78942887694495</v>
      </c>
      <c r="O141" s="153">
        <f>Inputs!O47</f>
        <v>574.691015879524</v>
      </c>
      <c r="P141" s="153">
        <f>Inputs!P47</f>
        <v>530.23929573152304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 ht="13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12.534701184039818</v>
      </c>
      <c r="M144" s="153">
        <f t="shared" ref="M144:P144" si="5">M140-M136</f>
        <v>12.170544704364374</v>
      </c>
      <c r="N144" s="153">
        <f t="shared" si="5"/>
        <v>12.170488674334933</v>
      </c>
      <c r="O144" s="153">
        <f t="shared" si="5"/>
        <v>12.170503223032711</v>
      </c>
      <c r="P144" s="153">
        <f t="shared" si="5"/>
        <v>12.170595101144613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0.39665685523056027</v>
      </c>
      <c r="M145" s="153">
        <f t="shared" ref="M145:P145" si="6">M141-M137</f>
        <v>2.9439815442628969E-3</v>
      </c>
      <c r="N145" s="153">
        <f t="shared" si="6"/>
        <v>3.069800781304366E-3</v>
      </c>
      <c r="O145" s="153">
        <f t="shared" si="6"/>
        <v>3.0271429830008856E-3</v>
      </c>
      <c r="P145" s="153">
        <f t="shared" si="6"/>
        <v>2.7929967907311948E-3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 ht="13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 ht="13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501.67172901805418</v>
      </c>
      <c r="M148" s="153">
        <f>Baseline.Totex.Water*(AllExp.Coeff.Water/100)</f>
        <v>562.42741316561467</v>
      </c>
      <c r="N148" s="153">
        <f>Baseline.Totex.Water*(AllExp.Coeff.Water/100)</f>
        <v>592.86204855290612</v>
      </c>
      <c r="O148" s="153">
        <f>Baseline.Totex.Water*(AllExp.Coeff.Water/100)</f>
        <v>584.95942440688327</v>
      </c>
      <c r="P148" s="153">
        <f>Baseline.Totex.Water*(AllExp.Coeff.Water/100)</f>
        <v>535.0526692400864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 ht="13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480.96572844839085</v>
      </c>
      <c r="M149" s="153">
        <f>Baseline.Totex.Sewerage*(AllExp.Coeff.Sewerage/100)</f>
        <v>558.90314857796932</v>
      </c>
      <c r="N149" s="153">
        <f>Baseline.Totex.Sewerage*(AllExp.Coeff.Sewerage/100)</f>
        <v>582.78942887694541</v>
      </c>
      <c r="O149" s="153">
        <f>Baseline.Totex.Sewerage*(AllExp.Coeff.Sewerage/100)</f>
        <v>574.69101587952332</v>
      </c>
      <c r="P149" s="153">
        <f>Baseline.Totex.Sewerage*(AllExp.Coeff.Sewerage/100)</f>
        <v>530.23929573152316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 ht="13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514.206430202094</v>
      </c>
      <c r="M152" s="153">
        <f t="shared" ref="M152:P152" si="7">M148+M144</f>
        <v>574.59795786997904</v>
      </c>
      <c r="N152" s="153">
        <f t="shared" si="7"/>
        <v>605.03253722724105</v>
      </c>
      <c r="O152" s="153">
        <f t="shared" si="7"/>
        <v>597.12992762991598</v>
      </c>
      <c r="P152" s="153">
        <f t="shared" si="7"/>
        <v>547.22326434123102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481.36238530362141</v>
      </c>
      <c r="M153" s="153">
        <f t="shared" ref="M153:P153" si="8">M149+M145</f>
        <v>558.90609255951358</v>
      </c>
      <c r="N153" s="153">
        <f t="shared" si="8"/>
        <v>582.79249867772671</v>
      </c>
      <c r="O153" s="153">
        <f t="shared" si="8"/>
        <v>574.69404302250632</v>
      </c>
      <c r="P153" s="153">
        <f t="shared" si="8"/>
        <v>530.24208872831389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 ht="13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0</v>
      </c>
      <c r="M156" s="153">
        <f t="shared" si="9"/>
        <v>0</v>
      </c>
      <c r="N156" s="153">
        <f t="shared" si="9"/>
        <v>0</v>
      </c>
      <c r="O156" s="153">
        <f t="shared" si="9"/>
        <v>0</v>
      </c>
      <c r="P156" s="153">
        <f t="shared" si="9"/>
        <v>0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2.5334518713862053E-3</v>
      </c>
      <c r="M157" s="153">
        <f t="shared" si="9"/>
        <v>2.9439815435807759E-3</v>
      </c>
      <c r="N157" s="153">
        <f t="shared" si="9"/>
        <v>3.0698007817591133E-3</v>
      </c>
      <c r="O157" s="153">
        <f t="shared" si="9"/>
        <v>3.0271429823187646E-3</v>
      </c>
      <c r="P157" s="153">
        <f t="shared" si="9"/>
        <v>2.7929967908448816E-3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4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 ht="13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 ht="13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29.497879157654438</v>
      </c>
      <c r="M162" s="218">
        <f>(Actual.Totex.Water-SUM(Inputs!M60:M64))/Indexation.Average-M148</f>
        <v>-24.903746662680192</v>
      </c>
      <c r="N162" s="218">
        <f>(Actual.Totex.Water-SUM(Inputs!N60:N64))/Indexation.Average-N148</f>
        <v>0.46707582188525976</v>
      </c>
      <c r="O162" s="218">
        <f>(Actual.Totex.Water-SUM(Inputs!O60:O64))/Indexation.Average-O148</f>
        <v>61.043308560267519</v>
      </c>
      <c r="P162" s="218">
        <f>(Actual.Totex.Water-SUM(Inputs!P60:P64))/Indexation.Average-P148</f>
        <v>130.48025208677052</v>
      </c>
      <c r="Q162" s="161"/>
      <c r="R162" s="3"/>
      <c r="S162" s="3"/>
      <c r="T162" s="3"/>
      <c r="W162" s="211" t="s">
        <v>279</v>
      </c>
      <c r="X162" s="76"/>
    </row>
    <row r="163" spans="1:24" s="75" customFormat="1" ht="13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-48.132013846089365</v>
      </c>
      <c r="M163" s="218">
        <f>(Actual.Totex.Sewerage-SUM(Inputs!M66:M72))/Indexation.Average-M149</f>
        <v>-110.92912849357913</v>
      </c>
      <c r="N163" s="218">
        <f>(Actual.Totex.Sewerage-SUM(Inputs!N66:N72))/Indexation.Average-N149</f>
        <v>-100.58958459551832</v>
      </c>
      <c r="O163" s="218">
        <f>(Actual.Totex.Sewerage-SUM(Inputs!O66:O72))/Indexation.Average-O149</f>
        <v>-43.785054610248494</v>
      </c>
      <c r="P163" s="218">
        <f>(Actual.Totex.Sewerage-SUM(Inputs!P66:P72))/Indexation.Average-P149</f>
        <v>-49.799896149947415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 ht="13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 ht="13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29.497879157654438</v>
      </c>
      <c r="M166" s="153">
        <f t="shared" ref="L166:P167" si="10">M162+M156</f>
        <v>-24.903746662680192</v>
      </c>
      <c r="N166" s="153">
        <f t="shared" si="10"/>
        <v>0.46707582188525976</v>
      </c>
      <c r="O166" s="153">
        <f t="shared" si="10"/>
        <v>61.043308560267519</v>
      </c>
      <c r="P166" s="153">
        <f t="shared" si="10"/>
        <v>130.48025208677052</v>
      </c>
      <c r="Q166" s="89" t="s">
        <v>283</v>
      </c>
      <c r="R166" s="3"/>
      <c r="S166" s="3"/>
      <c r="T166" s="3"/>
      <c r="X166" s="76"/>
    </row>
    <row r="167" spans="1:24" s="75" customFormat="1" ht="13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-48.129480394217978</v>
      </c>
      <c r="M167" s="153">
        <f t="shared" si="10"/>
        <v>-110.92618451203555</v>
      </c>
      <c r="N167" s="153">
        <f t="shared" si="10"/>
        <v>-100.58651479473656</v>
      </c>
      <c r="O167" s="153">
        <f t="shared" si="10"/>
        <v>-43.782027467266175</v>
      </c>
      <c r="P167" s="153">
        <f t="shared" si="10"/>
        <v>-49.79710315315657</v>
      </c>
      <c r="Q167" s="89" t="s">
        <v>285</v>
      </c>
      <c r="R167" s="3"/>
      <c r="S167" s="3"/>
      <c r="T167" s="3"/>
      <c r="X167" s="76"/>
    </row>
    <row r="168" spans="1:24" s="75" customFormat="1" ht="13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 ht="13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33.980503821996315</v>
      </c>
      <c r="M170" s="153">
        <f>M166*(1+WACC)^Calcs!M7</f>
        <v>-27.691338978478448</v>
      </c>
      <c r="N170" s="153">
        <f>N166*(1+WACC)^Calcs!N7</f>
        <v>0.50131061132616173</v>
      </c>
      <c r="O170" s="153">
        <f>O166*(1+WACC)^Calcs!O7</f>
        <v>63.240867668437154</v>
      </c>
      <c r="P170" s="153">
        <f>P166*(1+WACC)^Calcs!P7</f>
        <v>130.48025208677052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-55.443443365725244</v>
      </c>
      <c r="M171" s="153">
        <f>M167*(1+WACC)^Calcs!M7</f>
        <v>-123.34266881678278</v>
      </c>
      <c r="N171" s="153">
        <f>N167*(1+WACC)^Calcs!N7</f>
        <v>-107.95910398313157</v>
      </c>
      <c r="O171" s="153">
        <f>O167*(1+WACC)^Calcs!O7</f>
        <v>-45.358180456087759</v>
      </c>
      <c r="P171" s="153">
        <f>P167*(1+WACC)^Calcs!P7</f>
        <v>-49.79710315315657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 ht="13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 ht="13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200.51159521005169</v>
      </c>
      <c r="Q174" s="89"/>
      <c r="R174" s="3"/>
      <c r="S174" s="3"/>
      <c r="T174" s="3"/>
      <c r="X174" s="76"/>
    </row>
    <row r="175" spans="1:24" s="75" customFormat="1" ht="13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-381.90049977488394</v>
      </c>
      <c r="Q175" s="89"/>
      <c r="R175" s="3"/>
      <c r="S175" s="3"/>
      <c r="T175" s="3"/>
      <c r="X175" s="76"/>
    </row>
    <row r="176" spans="1:24" s="75" customFormat="1" ht="13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4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 ht="13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 ht="13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 ht="13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 ht="13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 ht="13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 ht="13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 ht="13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4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4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 ht="13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0.6211524974993563</v>
      </c>
      <c r="H192" s="89" t="s">
        <v>302</v>
      </c>
    </row>
    <row r="193" spans="1:24" ht="13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0.55034981798727989</v>
      </c>
      <c r="H193" s="89" t="s">
        <v>304</v>
      </c>
    </row>
    <row r="194" spans="1:24"/>
    <row r="195" spans="1:24" s="22" customFormat="1" ht="14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20.424278599376905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-16.980090291537664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4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75.963317067748122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-171.72162923452535</v>
      </c>
    </row>
    <row r="204" spans="1:24"/>
    <row r="205" spans="1:24" ht="13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O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17.90625" style="7" customWidth="1"/>
    <col min="7" max="7" width="11.54296875" style="7" customWidth="1"/>
    <col min="8" max="8" width="4.08984375" style="7" customWidth="1"/>
    <col min="9" max="21" width="13.08984375" style="7" customWidth="1"/>
    <col min="22" max="22" width="15.90625" style="7" bestFit="1" customWidth="1"/>
    <col min="23" max="16384" width="9.08984375" style="7" hidden="1"/>
  </cols>
  <sheetData>
    <row r="1" spans="1:24" ht="32.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3">
      <c r="V4" s="96"/>
    </row>
    <row r="5" spans="1:24" ht="13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5"/>
    <row r="8" spans="1:24" ht="12.5"/>
    <row r="9" spans="1:24" s="22" customFormat="1" ht="14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5">
      <c r="A11" s="72"/>
      <c r="D11" s="30" t="s">
        <v>41</v>
      </c>
      <c r="E11" s="91" t="s">
        <v>306</v>
      </c>
      <c r="F11" s="33" t="s">
        <v>28</v>
      </c>
      <c r="P11" s="88">
        <f>Calcs!P197</f>
        <v>20.424278599376905</v>
      </c>
      <c r="X11" s="74"/>
    </row>
    <row r="12" spans="1:24" s="3" customFormat="1" ht="12.5">
      <c r="A12" s="72"/>
      <c r="D12" s="30" t="s">
        <v>41</v>
      </c>
      <c r="E12" s="91" t="s">
        <v>307</v>
      </c>
      <c r="F12" s="33" t="s">
        <v>28</v>
      </c>
      <c r="P12" s="88">
        <f>Calcs!P198</f>
        <v>-16.980090291537664</v>
      </c>
      <c r="X12" s="74"/>
    </row>
    <row r="13" spans="1:24" s="3" customFormat="1" ht="12.5">
      <c r="E13" s="91"/>
      <c r="F13" s="33"/>
      <c r="P13" s="153"/>
      <c r="X13" s="74"/>
    </row>
    <row r="14" spans="1:24" s="3" customFormat="1" ht="13">
      <c r="A14" s="72"/>
      <c r="D14" s="30" t="s">
        <v>41</v>
      </c>
      <c r="E14" s="78" t="s">
        <v>316</v>
      </c>
      <c r="F14" s="33" t="s">
        <v>28</v>
      </c>
      <c r="P14" s="156">
        <f>SUM(P11:P12)</f>
        <v>3.4441883078392408</v>
      </c>
      <c r="X14" s="74"/>
    </row>
    <row r="15" spans="1:24" s="3" customFormat="1" ht="12.5">
      <c r="E15" s="91"/>
      <c r="F15" s="91"/>
      <c r="G15" s="91"/>
      <c r="X15" s="74"/>
    </row>
    <row r="16" spans="1:24" s="22" customFormat="1" ht="14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5">
      <c r="A18" s="72"/>
      <c r="D18" s="30" t="s">
        <v>41</v>
      </c>
      <c r="E18" s="91" t="s">
        <v>309</v>
      </c>
      <c r="F18" s="33" t="s">
        <v>28</v>
      </c>
      <c r="P18" s="88">
        <f>Calcs!P202</f>
        <v>75.963317067748122</v>
      </c>
      <c r="X18" s="74"/>
    </row>
    <row r="19" spans="1:24" s="3" customFormat="1" ht="12.5">
      <c r="A19" s="72"/>
      <c r="D19" s="30" t="s">
        <v>41</v>
      </c>
      <c r="E19" s="91" t="s">
        <v>310</v>
      </c>
      <c r="F19" s="33" t="s">
        <v>28</v>
      </c>
      <c r="P19" s="88">
        <f>Calcs!P203</f>
        <v>-171.72162923452535</v>
      </c>
      <c r="X19" s="74"/>
    </row>
    <row r="20" spans="1:24" customFormat="1" ht="14.5">
      <c r="G20" s="7"/>
    </row>
    <row r="21" spans="1:24" s="3" customFormat="1" ht="13">
      <c r="A21" s="72"/>
      <c r="D21" s="30" t="s">
        <v>41</v>
      </c>
      <c r="E21" s="78" t="s">
        <v>318</v>
      </c>
      <c r="F21" s="33" t="s">
        <v>28</v>
      </c>
      <c r="P21" s="156">
        <f>SUM(P18:P19)</f>
        <v>-95.75831216677723</v>
      </c>
      <c r="X21" s="74"/>
    </row>
    <row r="22" spans="1:24" ht="13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5"/>
    <row r="25" spans="1:24" ht="12.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-95.75831216677723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pane xSplit="3" ySplit="2" topLeftCell="E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.90625" style="262" customWidth="1"/>
    <col min="2" max="2" width="20.54296875" style="262" customWidth="1"/>
    <col min="3" max="3" width="22.90625" style="262" customWidth="1"/>
    <col min="4" max="4" width="3.26953125" style="262" customWidth="1"/>
    <col min="5" max="5" width="15.26953125" style="262" customWidth="1"/>
    <col min="6" max="6" width="9" style="262" customWidth="1"/>
    <col min="7" max="7" width="14.08984375" style="262" customWidth="1"/>
    <col min="8" max="16384" width="8.90625" style="262"/>
  </cols>
  <sheetData>
    <row r="1" spans="1:7">
      <c r="C1" s="262" t="s">
        <v>468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65"/>
      <c r="G4" s="266">
        <f>'Totex menu adjustments'!P11</f>
        <v>20.424278599376905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66"/>
      <c r="G5" s="266">
        <f>'Totex menu adjustments'!P12</f>
        <v>-16.980090291537664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66"/>
      <c r="G6" s="266">
        <f>'Totex menu adjustments'!P14</f>
        <v>3.4441883078392408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66">
        <f>'Totex menu adjustments'!P18</f>
        <v>75.963317067748122</v>
      </c>
      <c r="G7" s="266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66">
        <f>'Totex menu adjustments'!P19</f>
        <v>-171.72162923452535</v>
      </c>
      <c r="G8" s="266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66">
        <f>'Totex menu adjustments'!P21</f>
        <v>-95.75831216677723</v>
      </c>
      <c r="G9" s="266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P2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4296875" style="3" customWidth="1"/>
    <col min="4" max="4" width="11.54296875" style="3" customWidth="1"/>
    <col min="5" max="5" width="53.08984375" style="3" customWidth="1"/>
    <col min="6" max="7" width="2.54296875" style="3" customWidth="1"/>
    <col min="8" max="21" width="11" style="3" customWidth="1"/>
    <col min="22" max="22" width="22.36328125" style="134" bestFit="1" customWidth="1"/>
    <col min="23" max="26" width="8.90625" style="3" hidden="1" customWidth="1"/>
    <col min="27" max="259" width="0" style="3" hidden="1" customWidth="1"/>
    <col min="260" max="16384" width="0" style="3" hidden="1"/>
  </cols>
  <sheetData>
    <row r="1" spans="1:24" s="72" customFormat="1" ht="32.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4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3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3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3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279.75376435698001</v>
      </c>
      <c r="P11" s="128">
        <f>F_Inputs!N34</f>
        <v>289.49309613042698</v>
      </c>
      <c r="Q11" s="128">
        <f>F_Inputs!O34</f>
        <v>298.42812479911902</v>
      </c>
      <c r="R11" s="128"/>
      <c r="S11" s="128"/>
      <c r="T11" s="128"/>
      <c r="U11" s="128"/>
      <c r="V11" s="125"/>
    </row>
    <row r="12" spans="1:24" s="72" customFormat="1" ht="13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281.28147815479201</v>
      </c>
      <c r="P12" s="128">
        <f>F_Inputs!N35</f>
        <v>290.53187575381298</v>
      </c>
      <c r="Q12" s="128">
        <f>F_Inputs!O35</f>
        <v>299.54299393981501</v>
      </c>
      <c r="R12" s="128"/>
      <c r="S12" s="128"/>
      <c r="T12" s="128"/>
      <c r="U12" s="128"/>
      <c r="V12" s="125"/>
    </row>
    <row r="13" spans="1:24" s="72" customFormat="1" ht="13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282.40067535053703</v>
      </c>
      <c r="P13" s="128">
        <f>F_Inputs!N36</f>
        <v>291.19785372564797</v>
      </c>
      <c r="Q13" s="128">
        <f>F_Inputs!O36</f>
        <v>300.205105429605</v>
      </c>
      <c r="R13" s="128"/>
      <c r="S13" s="128"/>
      <c r="T13" s="128"/>
      <c r="U13" s="128"/>
      <c r="V13" s="125"/>
    </row>
    <row r="14" spans="1:24" s="72" customFormat="1" ht="13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282.544107067092</v>
      </c>
      <c r="P14" s="128">
        <f>F_Inputs!N37</f>
        <v>290.96626417169898</v>
      </c>
      <c r="Q14" s="128">
        <f>F_Inputs!O37</f>
        <v>299.95496793832501</v>
      </c>
      <c r="R14" s="128"/>
      <c r="S14" s="128"/>
      <c r="T14" s="128"/>
      <c r="U14" s="128"/>
      <c r="V14" s="125"/>
    </row>
    <row r="15" spans="1:24" s="72" customFormat="1" ht="13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284.195947031088</v>
      </c>
      <c r="P15" s="128">
        <f>F_Inputs!N38</f>
        <v>292.372408811269</v>
      </c>
      <c r="Q15" s="128">
        <f>F_Inputs!O38</f>
        <v>301.42547354702299</v>
      </c>
      <c r="R15" s="128"/>
      <c r="S15" s="128"/>
      <c r="T15" s="128"/>
      <c r="U15" s="128"/>
      <c r="V15" s="125"/>
    </row>
    <row r="16" spans="1:24" s="72" customFormat="1" ht="13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284.77230911357901</v>
      </c>
      <c r="P16" s="128">
        <f>F_Inputs!N39</f>
        <v>292.99035372793202</v>
      </c>
      <c r="Q16" s="128">
        <f>F_Inputs!O39</f>
        <v>302.13411251773198</v>
      </c>
      <c r="R16" s="128"/>
      <c r="S16" s="128"/>
      <c r="T16" s="128"/>
      <c r="U16" s="128"/>
      <c r="V16" s="125"/>
    </row>
    <row r="17" spans="2:22" s="72" customFormat="1" ht="13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285.11627489441298</v>
      </c>
      <c r="P17" s="128">
        <f>F_Inputs!N40</f>
        <v>293.38528668769197</v>
      </c>
      <c r="Q17" s="128">
        <f>F_Inputs!O40</f>
        <v>302.62618068692899</v>
      </c>
      <c r="R17" s="128"/>
      <c r="S17" s="128"/>
      <c r="T17" s="128"/>
      <c r="U17" s="128"/>
      <c r="V17" s="125"/>
    </row>
    <row r="18" spans="2:22" s="72" customFormat="1" ht="13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285.07582794855898</v>
      </c>
      <c r="P18" s="128">
        <f>F_Inputs!N41</f>
        <v>293.48122931214101</v>
      </c>
      <c r="Q18" s="128">
        <f>F_Inputs!O41</f>
        <v>302.90220449534701</v>
      </c>
      <c r="R18" s="128"/>
      <c r="S18" s="128"/>
      <c r="T18" s="128"/>
      <c r="U18" s="128"/>
      <c r="V18" s="125"/>
    </row>
    <row r="19" spans="2:22" s="72" customFormat="1" ht="13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286.44797240488498</v>
      </c>
      <c r="P19" s="128">
        <f>F_Inputs!N42</f>
        <v>294.90943763743201</v>
      </c>
      <c r="Q19" s="128">
        <f>F_Inputs!O42</f>
        <v>304.47900766625997</v>
      </c>
      <c r="R19" s="128"/>
      <c r="S19" s="128"/>
      <c r="T19" s="128"/>
      <c r="U19" s="128"/>
      <c r="V19" s="125"/>
    </row>
    <row r="20" spans="2:22" s="72" customFormat="1" ht="13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284.88319284802901</v>
      </c>
      <c r="P20" s="128">
        <f>F_Inputs!N43</f>
        <v>293.631301444592</v>
      </c>
      <c r="Q20" s="128">
        <f>F_Inputs!O43</f>
        <v>303.32323532082398</v>
      </c>
      <c r="R20" s="128"/>
      <c r="S20" s="128"/>
      <c r="T20" s="128"/>
      <c r="U20" s="128"/>
      <c r="V20" s="125"/>
    </row>
    <row r="21" spans="2:22" s="72" customFormat="1" ht="13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286.80584501338501</v>
      </c>
      <c r="P21" s="128">
        <f>F_Inputs!N44</f>
        <v>295.63572354982</v>
      </c>
      <c r="Q21" s="128">
        <f>F_Inputs!O44</f>
        <v>305.422965356845</v>
      </c>
      <c r="R21" s="128"/>
      <c r="S21" s="128"/>
      <c r="T21" s="128"/>
      <c r="U21" s="128"/>
      <c r="V21" s="125"/>
    </row>
    <row r="22" spans="2:22" s="72" customFormat="1" ht="13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287.92437506367202</v>
      </c>
      <c r="P22" s="128">
        <f>F_Inputs!N45</f>
        <v>296.81744315166299</v>
      </c>
      <c r="Q22" s="128">
        <f>F_Inputs!O45</f>
        <v>306.67845454034898</v>
      </c>
      <c r="R22" s="128"/>
      <c r="S22" s="128"/>
      <c r="T22" s="128"/>
      <c r="U22" s="128"/>
      <c r="V22" s="125"/>
    </row>
    <row r="23" spans="2:22" s="72" customFormat="1" ht="13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3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3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3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279.75376435698001</v>
      </c>
      <c r="P29" s="133">
        <f t="shared" si="2"/>
        <v>289.49309613042698</v>
      </c>
      <c r="Q29" s="133">
        <f t="shared" si="2"/>
        <v>298.42812479911902</v>
      </c>
      <c r="R29" s="133">
        <f t="shared" si="2"/>
        <v>298.42812479911902</v>
      </c>
      <c r="S29" s="133">
        <f t="shared" si="2"/>
        <v>298.42812479911902</v>
      </c>
      <c r="T29" s="133">
        <f t="shared" si="2"/>
        <v>298.42812479911902</v>
      </c>
      <c r="U29" s="133">
        <f t="shared" si="2"/>
        <v>298.42812479911902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281.28147815479201</v>
      </c>
      <c r="P30" s="133">
        <f t="shared" si="3"/>
        <v>290.53187575381298</v>
      </c>
      <c r="Q30" s="133">
        <f t="shared" si="3"/>
        <v>299.54299393981501</v>
      </c>
      <c r="R30" s="133">
        <f t="shared" si="3"/>
        <v>299.54299393981501</v>
      </c>
      <c r="S30" s="133">
        <f t="shared" si="3"/>
        <v>299.54299393981501</v>
      </c>
      <c r="T30" s="133">
        <f t="shared" si="3"/>
        <v>299.54299393981501</v>
      </c>
      <c r="U30" s="133">
        <f t="shared" si="3"/>
        <v>299.54299393981501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282.40067535053703</v>
      </c>
      <c r="P31" s="133">
        <f t="shared" si="3"/>
        <v>291.19785372564797</v>
      </c>
      <c r="Q31" s="133">
        <f t="shared" si="3"/>
        <v>300.205105429605</v>
      </c>
      <c r="R31" s="133">
        <f t="shared" si="3"/>
        <v>300.205105429605</v>
      </c>
      <c r="S31" s="133">
        <f t="shared" si="3"/>
        <v>300.205105429605</v>
      </c>
      <c r="T31" s="133">
        <f t="shared" si="3"/>
        <v>300.205105429605</v>
      </c>
      <c r="U31" s="133">
        <f t="shared" si="3"/>
        <v>300.205105429605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282.544107067092</v>
      </c>
      <c r="P32" s="133">
        <f t="shared" si="3"/>
        <v>290.96626417169898</v>
      </c>
      <c r="Q32" s="133">
        <f t="shared" si="3"/>
        <v>299.95496793832501</v>
      </c>
      <c r="R32" s="133">
        <f t="shared" si="3"/>
        <v>299.95496793832501</v>
      </c>
      <c r="S32" s="133">
        <f t="shared" si="3"/>
        <v>299.95496793832501</v>
      </c>
      <c r="T32" s="133">
        <f t="shared" si="3"/>
        <v>299.95496793832501</v>
      </c>
      <c r="U32" s="133">
        <f t="shared" si="3"/>
        <v>299.95496793832501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284.195947031088</v>
      </c>
      <c r="P33" s="133">
        <f t="shared" si="3"/>
        <v>292.372408811269</v>
      </c>
      <c r="Q33" s="133">
        <f t="shared" si="3"/>
        <v>301.42547354702299</v>
      </c>
      <c r="R33" s="133">
        <f t="shared" si="3"/>
        <v>301.42547354702299</v>
      </c>
      <c r="S33" s="133">
        <f t="shared" si="3"/>
        <v>301.42547354702299</v>
      </c>
      <c r="T33" s="133">
        <f t="shared" si="3"/>
        <v>301.42547354702299</v>
      </c>
      <c r="U33" s="133">
        <f t="shared" si="3"/>
        <v>301.42547354702299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284.77230911357901</v>
      </c>
      <c r="P34" s="133">
        <f t="shared" si="3"/>
        <v>292.99035372793202</v>
      </c>
      <c r="Q34" s="133">
        <f t="shared" si="3"/>
        <v>302.13411251773198</v>
      </c>
      <c r="R34" s="133">
        <f t="shared" si="3"/>
        <v>302.13411251773198</v>
      </c>
      <c r="S34" s="133">
        <f t="shared" si="3"/>
        <v>302.13411251773198</v>
      </c>
      <c r="T34" s="133">
        <f t="shared" si="3"/>
        <v>302.13411251773198</v>
      </c>
      <c r="U34" s="133">
        <f t="shared" si="3"/>
        <v>302.13411251773198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285.11627489441298</v>
      </c>
      <c r="P35" s="133">
        <f t="shared" si="3"/>
        <v>293.38528668769197</v>
      </c>
      <c r="Q35" s="133">
        <f t="shared" si="3"/>
        <v>302.62618068692899</v>
      </c>
      <c r="R35" s="133">
        <f t="shared" si="3"/>
        <v>302.62618068692899</v>
      </c>
      <c r="S35" s="133">
        <f t="shared" si="3"/>
        <v>302.62618068692899</v>
      </c>
      <c r="T35" s="133">
        <f t="shared" si="3"/>
        <v>302.62618068692899</v>
      </c>
      <c r="U35" s="133">
        <f t="shared" si="3"/>
        <v>302.62618068692899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285.07582794855898</v>
      </c>
      <c r="P36" s="133">
        <f t="shared" si="3"/>
        <v>293.48122931214101</v>
      </c>
      <c r="Q36" s="133">
        <f t="shared" si="3"/>
        <v>302.90220449534701</v>
      </c>
      <c r="R36" s="133">
        <f t="shared" si="3"/>
        <v>302.90220449534701</v>
      </c>
      <c r="S36" s="133">
        <f t="shared" si="3"/>
        <v>302.90220449534701</v>
      </c>
      <c r="T36" s="133">
        <f t="shared" si="3"/>
        <v>302.90220449534701</v>
      </c>
      <c r="U36" s="133">
        <f t="shared" si="3"/>
        <v>302.90220449534701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286.44797240488498</v>
      </c>
      <c r="P37" s="133">
        <f t="shared" si="3"/>
        <v>294.90943763743201</v>
      </c>
      <c r="Q37" s="133">
        <f t="shared" si="3"/>
        <v>304.47900766625997</v>
      </c>
      <c r="R37" s="133">
        <f t="shared" si="3"/>
        <v>304.47900766625997</v>
      </c>
      <c r="S37" s="133">
        <f t="shared" si="3"/>
        <v>304.47900766625997</v>
      </c>
      <c r="T37" s="133">
        <f t="shared" si="3"/>
        <v>304.47900766625997</v>
      </c>
      <c r="U37" s="133">
        <f t="shared" si="3"/>
        <v>304.47900766625997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284.88319284802901</v>
      </c>
      <c r="P38" s="133">
        <f t="shared" si="3"/>
        <v>293.631301444592</v>
      </c>
      <c r="Q38" s="133">
        <f t="shared" si="3"/>
        <v>303.32323532082398</v>
      </c>
      <c r="R38" s="133">
        <f t="shared" si="3"/>
        <v>303.32323532082398</v>
      </c>
      <c r="S38" s="133">
        <f t="shared" si="3"/>
        <v>303.32323532082398</v>
      </c>
      <c r="T38" s="133">
        <f t="shared" si="3"/>
        <v>303.32323532082398</v>
      </c>
      <c r="U38" s="133">
        <f t="shared" si="3"/>
        <v>303.32323532082398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286.80584501338501</v>
      </c>
      <c r="P39" s="133">
        <f t="shared" si="3"/>
        <v>295.63572354982</v>
      </c>
      <c r="Q39" s="133">
        <f t="shared" si="3"/>
        <v>305.422965356845</v>
      </c>
      <c r="R39" s="133">
        <f t="shared" si="3"/>
        <v>305.422965356845</v>
      </c>
      <c r="S39" s="133">
        <f t="shared" si="3"/>
        <v>305.422965356845</v>
      </c>
      <c r="T39" s="133">
        <f t="shared" si="3"/>
        <v>305.422965356845</v>
      </c>
      <c r="U39" s="133">
        <f t="shared" si="3"/>
        <v>305.422965356845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287.92437506367202</v>
      </c>
      <c r="P40" s="133">
        <f t="shared" si="3"/>
        <v>296.81744315166299</v>
      </c>
      <c r="Q40" s="133">
        <f t="shared" si="3"/>
        <v>306.67845454034898</v>
      </c>
      <c r="R40" s="133">
        <f t="shared" si="3"/>
        <v>306.67845454034898</v>
      </c>
      <c r="S40" s="133">
        <f t="shared" si="3"/>
        <v>306.67845454034898</v>
      </c>
      <c r="T40" s="133">
        <f t="shared" si="3"/>
        <v>306.67845454034898</v>
      </c>
      <c r="U40" s="133">
        <f t="shared" si="3"/>
        <v>306.67845454034898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284.26681410391757</v>
      </c>
      <c r="P41" s="129">
        <f t="shared" si="4"/>
        <v>292.95102284201062</v>
      </c>
      <c r="Q41" s="129">
        <f t="shared" si="4"/>
        <v>302.26023551984775</v>
      </c>
      <c r="R41" s="129">
        <f t="shared" si="4"/>
        <v>302.26023551984775</v>
      </c>
      <c r="S41" s="129">
        <f t="shared" si="4"/>
        <v>302.26023551984775</v>
      </c>
      <c r="T41" s="129">
        <f t="shared" si="4"/>
        <v>302.26023551984775</v>
      </c>
      <c r="U41" s="129">
        <f t="shared" si="4"/>
        <v>302.26023551984775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1.1952864903503522</v>
      </c>
      <c r="Q45" s="185">
        <f t="shared" si="5"/>
        <v>1.2305292633632747</v>
      </c>
      <c r="R45" s="185">
        <f t="shared" si="5"/>
        <v>1.2700302075276604</v>
      </c>
      <c r="S45" s="185">
        <f t="shared" si="5"/>
        <v>1.2700302075276604</v>
      </c>
      <c r="T45" s="185">
        <f t="shared" si="5"/>
        <v>1.2700302075276604</v>
      </c>
      <c r="U45" s="185">
        <f t="shared" si="5"/>
        <v>1.2700302075276604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1.1618138923221317</v>
      </c>
      <c r="P49" s="185">
        <f t="shared" si="6"/>
        <v>1.1973067246020666</v>
      </c>
      <c r="Q49" s="185">
        <f t="shared" si="6"/>
        <v>1.2353539818937276</v>
      </c>
      <c r="R49" s="185">
        <f t="shared" si="6"/>
        <v>1.2353539818937276</v>
      </c>
      <c r="S49" s="185">
        <f t="shared" si="6"/>
        <v>1.2353539818937276</v>
      </c>
      <c r="T49" s="185">
        <f t="shared" si="6"/>
        <v>1.2353539818937276</v>
      </c>
      <c r="U49" s="185">
        <f t="shared" si="6"/>
        <v>1.2353539818937276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3.4042186561281218E-2</v>
      </c>
      <c r="P51" s="139">
        <f t="shared" si="7"/>
        <v>3.0549498946853548E-2</v>
      </c>
      <c r="Q51" s="139">
        <f t="shared" si="7"/>
        <v>3.1777368747599954E-2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K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4.08984375" style="7" customWidth="1"/>
    <col min="7" max="7" width="11.54296875" style="7" customWidth="1"/>
    <col min="8" max="8" width="4.08984375" style="7" customWidth="1"/>
    <col min="9" max="21" width="9.54296875" style="7" customWidth="1"/>
    <col min="22" max="22" width="15.90625" style="7" bestFit="1" customWidth="1"/>
    <col min="23" max="16384" width="9.08984375" style="7" hidden="1"/>
  </cols>
  <sheetData>
    <row r="1" spans="1:22" ht="32.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3">
      <c r="V4" s="96"/>
    </row>
    <row r="5" spans="1:22" ht="13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5"/>
    <row r="8" spans="1:22" ht="13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5"/>
    <row r="11" spans="1:22" ht="12.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98</vt:i4>
      </vt:variant>
    </vt:vector>
  </HeadingPairs>
  <TitlesOfParts>
    <vt:vector size="105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2019-01-18T21:57:38Z</dcterms:created>
  <dcterms:modified xsi:type="dcterms:W3CDTF">2019-01-29T09:16:27Z</dcterms:modified>
  <cp:category/>
  <cp:contentStatus/>
</cp:coreProperties>
</file>