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90" activeTab="1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<sst xmlns="http://schemas.openxmlformats.org/spreadsheetml/2006/main" count="966" uniqueCount="470">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</sst>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I7" sqref="I7"/>
      <selection pane="bottomLeft"/>
    </sheetView>
  </sheetViews>
  <sheetFormatPr defaultRowHeight="14.5"/>
  <cols>
    <col min="1" max="1" width="4.179687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9.0660000000000007</v>
      </c>
      <c r="K5" s="226">
        <v>9.0660000000000007</v>
      </c>
      <c r="L5" s="226">
        <v>9.0660000000000007</v>
      </c>
      <c r="M5" s="226">
        <v>9.0660000000000007</v>
      </c>
      <c r="N5" s="226">
        <v>9.0660000000000007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8.3350050677115295</v>
      </c>
      <c r="K6" s="226">
        <v>8.3350050677115295</v>
      </c>
      <c r="L6" s="226">
        <v>8.3350050677115295</v>
      </c>
      <c r="M6" s="226">
        <v>8.3350050677115295</v>
      </c>
      <c r="N6" s="226">
        <v>8.3350050677115295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95.273326114134406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98.042771203666902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95.3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98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630.06320028155005</v>
      </c>
      <c r="K12" s="226">
        <v>670.26762065443995</v>
      </c>
      <c r="L12" s="226">
        <v>689.77199485173196</v>
      </c>
      <c r="M12" s="226">
        <v>679.00480083081402</v>
      </c>
      <c r="N12" s="226">
        <v>657.01025522329905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852.42637277371296</v>
      </c>
      <c r="K13" s="226">
        <v>792.31251507991999</v>
      </c>
      <c r="L13" s="226">
        <v>796.456278770371</v>
      </c>
      <c r="M13" s="226">
        <v>707.21341810248202</v>
      </c>
      <c r="N13" s="226">
        <v>615.229635599429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635.26254276253098</v>
      </c>
      <c r="K14" s="226">
        <v>676.42467240849396</v>
      </c>
      <c r="L14" s="226">
        <v>696.16227968803003</v>
      </c>
      <c r="M14" s="226">
        <v>685.26633168489195</v>
      </c>
      <c r="N14" s="226">
        <v>663.008775554061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852.11963334994698</v>
      </c>
      <c r="K15" s="226">
        <v>792.19267520454105</v>
      </c>
      <c r="L15" s="226">
        <v>796.35681432750403</v>
      </c>
      <c r="M15" s="226">
        <v>706.67513474515795</v>
      </c>
      <c r="N15" s="226">
        <v>614.23905585353805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718.46534824732203</v>
      </c>
      <c r="K16" s="226">
        <v>827.23924438495499</v>
      </c>
      <c r="L16" s="226">
        <v>895.28234591927401</v>
      </c>
      <c r="M16" s="226">
        <v>1016.6871188850801</v>
      </c>
      <c r="N16" s="226">
        <v>900.16650508582495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917.00652030996605</v>
      </c>
      <c r="K17" s="226">
        <v>909.55609871451804</v>
      </c>
      <c r="L17" s="226">
        <v>888.26573775899305</v>
      </c>
      <c r="M17" s="226">
        <v>849.54843804020197</v>
      </c>
      <c r="N17" s="226">
        <v>711.88033027958397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6.2964806060779503</v>
      </c>
      <c r="K18" s="226">
        <v>7.0929616855692696</v>
      </c>
      <c r="L18" s="226">
        <v>6.056</v>
      </c>
      <c r="M18" s="226">
        <v>5.9163069500000001</v>
      </c>
      <c r="N18" s="226">
        <v>6.0163069499999997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2.8752699999999999E-2</v>
      </c>
      <c r="K19" s="226">
        <v>0</v>
      </c>
      <c r="L19" s="226">
        <v>3.6996290000000001E-2</v>
      </c>
      <c r="M19" s="226">
        <v>0</v>
      </c>
      <c r="N19" s="226">
        <v>0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</v>
      </c>
      <c r="K20" s="226">
        <v>19.443000000000001</v>
      </c>
      <c r="L20" s="226">
        <v>10.35</v>
      </c>
      <c r="M20" s="226">
        <v>10.878</v>
      </c>
      <c r="N20" s="226">
        <v>11.212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3.5668453497428101</v>
      </c>
      <c r="K22" s="226">
        <v>3.7381288902710001</v>
      </c>
      <c r="L22" s="226">
        <v>4.0970000000000004</v>
      </c>
      <c r="M22" s="226">
        <v>2.9684822899999999</v>
      </c>
      <c r="N22" s="226">
        <v>2.9684822899999999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0.30435075</v>
      </c>
      <c r="K23" s="226">
        <v>0.74199999999999999</v>
      </c>
      <c r="L23" s="226">
        <v>3.9925509999999997E-2</v>
      </c>
      <c r="M23" s="226">
        <v>3.6999999999999998E-2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17.734000000000002</v>
      </c>
      <c r="L24" s="226">
        <v>9.44</v>
      </c>
      <c r="M24" s="226">
        <v>9.9209999999999994</v>
      </c>
      <c r="N24" s="226">
        <v>10.226000000000001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24.652999999999999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51.491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0.54635420544169799</v>
      </c>
      <c r="K28" s="227">
        <v>0.54977193968604399</v>
      </c>
      <c r="L28" s="227">
        <v>0.58411064767746501</v>
      </c>
      <c r="M28" s="227">
        <v>0.59915388714582096</v>
      </c>
      <c r="N28" s="227">
        <v>0.61664002541062002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0.463055504564853</v>
      </c>
      <c r="K29" s="227">
        <v>0.49871575003677399</v>
      </c>
      <c r="L29" s="227">
        <v>0.488621797365831</v>
      </c>
      <c r="M29" s="227">
        <v>0.52475100953429399</v>
      </c>
      <c r="N29" s="227">
        <v>0.54012024289919702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11.8</v>
      </c>
      <c r="K31" s="226">
        <v>10.48114</v>
      </c>
      <c r="L31" s="226">
        <v>0.341684920000003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279.76499999999999</v>
      </c>
      <c r="N34" s="229">
        <v>288.0575</v>
      </c>
      <c r="O34" s="229">
        <v>296.69922500000001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280.83499999999998</v>
      </c>
      <c r="N35" s="229">
        <v>289.0625</v>
      </c>
      <c r="O35" s="229">
        <v>297.734375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281.91500000000002</v>
      </c>
      <c r="N36" s="229">
        <v>290.03750000000002</v>
      </c>
      <c r="O36" s="229">
        <v>298.73862500000001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282.23</v>
      </c>
      <c r="N37" s="229">
        <v>290.38249999999999</v>
      </c>
      <c r="O37" s="229">
        <v>299.093975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283.88499999999999</v>
      </c>
      <c r="N38" s="229">
        <v>292.04750000000001</v>
      </c>
      <c r="O38" s="229">
        <v>300.80892499999999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284.1875</v>
      </c>
      <c r="N39" s="229">
        <v>292.38249999999999</v>
      </c>
      <c r="O39" s="229">
        <v>301.153975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284.25</v>
      </c>
      <c r="N40" s="229">
        <v>292.42500000000001</v>
      </c>
      <c r="O40" s="229">
        <v>301.19774999999998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284.48750000000001</v>
      </c>
      <c r="N41" s="229">
        <v>292.74</v>
      </c>
      <c r="O41" s="229">
        <v>301.5222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286.51499999999999</v>
      </c>
      <c r="N42" s="229">
        <v>294.83749999999998</v>
      </c>
      <c r="O42" s="229">
        <v>303.68262499999997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284.17250000000001</v>
      </c>
      <c r="N43" s="229">
        <v>292.697675</v>
      </c>
      <c r="O43" s="229">
        <v>301.77130292499999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286.3075</v>
      </c>
      <c r="N44" s="229">
        <v>294.896725</v>
      </c>
      <c r="O44" s="229">
        <v>304.03852347499998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286.77499999999998</v>
      </c>
      <c r="N45" s="229">
        <v>295.37824999999998</v>
      </c>
      <c r="O45" s="229">
        <v>304.53497575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80" zoomScaleNormal="80" workbookViewId="0">
      <pane xSplit="7" ySplit="7" topLeftCell="H8" activePane="bottomRight" state="frozen"/>
      <selection pane="topRight"/>
      <selection pane="bottomLeft"/>
      <selection pane="bottomRight" activeCell="H12" sqref="H12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95.273326114134406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98.042771203666902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9.0660000000000007</v>
      </c>
      <c r="M26" s="35">
        <f>+F_Inputs!K5</f>
        <v>9.0660000000000007</v>
      </c>
      <c r="N26" s="35">
        <f>+F_Inputs!L5</f>
        <v>9.0660000000000007</v>
      </c>
      <c r="O26" s="35">
        <f>+F_Inputs!M5</f>
        <v>9.0660000000000007</v>
      </c>
      <c r="P26" s="35">
        <f>+F_Inputs!N5</f>
        <v>9.0660000000000007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8.3350050677115295</v>
      </c>
      <c r="M27" s="35">
        <f>+F_Inputs!K6</f>
        <v>8.3350050677115295</v>
      </c>
      <c r="N27" s="35">
        <f>+F_Inputs!L6</f>
        <v>8.3350050677115295</v>
      </c>
      <c r="O27" s="35">
        <f>+F_Inputs!M6</f>
        <v>8.3350050677115295</v>
      </c>
      <c r="P27" s="35">
        <f>+F_Inputs!N6</f>
        <v>8.3350050677115295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95.3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98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635.26254276253098</v>
      </c>
      <c r="M40" s="35">
        <f>+F_Inputs!K14</f>
        <v>676.42467240849396</v>
      </c>
      <c r="N40" s="35">
        <f>+F_Inputs!L14</f>
        <v>696.16227968803003</v>
      </c>
      <c r="O40" s="35">
        <f>+F_Inputs!M14</f>
        <v>685.26633168489195</v>
      </c>
      <c r="P40" s="35">
        <f>+F_Inputs!N14</f>
        <v>663.008775554061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852.11963334994698</v>
      </c>
      <c r="M41" s="35">
        <f>+F_Inputs!K15</f>
        <v>792.19267520454105</v>
      </c>
      <c r="N41" s="35">
        <f>+F_Inputs!L15</f>
        <v>796.35681432750403</v>
      </c>
      <c r="O41" s="35">
        <f>+F_Inputs!M15</f>
        <v>706.67513474515795</v>
      </c>
      <c r="P41" s="35">
        <f>+F_Inputs!N15</f>
        <v>614.23905585353805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630.06320028155005</v>
      </c>
      <c r="M46" s="35">
        <f>+F_Inputs!K12</f>
        <v>670.26762065443995</v>
      </c>
      <c r="N46" s="35">
        <f>+F_Inputs!L12</f>
        <v>689.77199485173196</v>
      </c>
      <c r="O46" s="35">
        <f>+F_Inputs!M12</f>
        <v>679.00480083081402</v>
      </c>
      <c r="P46" s="35">
        <f>+F_Inputs!N12</f>
        <v>657.01025522329905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852.42637277371296</v>
      </c>
      <c r="M47" s="35">
        <f>+F_Inputs!K13</f>
        <v>792.31251507991999</v>
      </c>
      <c r="N47" s="35">
        <f>+F_Inputs!L13</f>
        <v>796.456278770371</v>
      </c>
      <c r="O47" s="35">
        <f>+F_Inputs!M13</f>
        <v>707.21341810248202</v>
      </c>
      <c r="P47" s="35">
        <f>+F_Inputs!N13</f>
        <v>615.229635599429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718.46534824732203</v>
      </c>
      <c r="M52" s="35">
        <f>+F_Inputs!K16</f>
        <v>827.23924438495499</v>
      </c>
      <c r="N52" s="35">
        <f>+F_Inputs!L16</f>
        <v>895.28234591927401</v>
      </c>
      <c r="O52" s="35">
        <f>+F_Inputs!M16</f>
        <v>1016.6871188850801</v>
      </c>
      <c r="P52" s="35">
        <f>+F_Inputs!N16</f>
        <v>900.16650508582495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917.00652030996605</v>
      </c>
      <c r="M53" s="35">
        <f>+F_Inputs!K17</f>
        <v>909.55609871451804</v>
      </c>
      <c r="N53" s="35">
        <f>+F_Inputs!L17</f>
        <v>888.26573775899305</v>
      </c>
      <c r="O53" s="35">
        <f>+F_Inputs!M17</f>
        <v>849.54843804020197</v>
      </c>
      <c r="P53" s="35">
        <f>+F_Inputs!N17</f>
        <v>711.88033027958397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6.2964806060779503</v>
      </c>
      <c r="M60" s="35">
        <f>+F_Inputs!K18</f>
        <v>7.0929616855692696</v>
      </c>
      <c r="N60" s="35">
        <f>+F_Inputs!L18</f>
        <v>6.056</v>
      </c>
      <c r="O60" s="35">
        <f>+F_Inputs!M18</f>
        <v>5.9163069500000001</v>
      </c>
      <c r="P60" s="35">
        <f>+F_Inputs!N18</f>
        <v>6.0163069499999997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2.8752699999999999E-2</v>
      </c>
      <c r="M61" s="35">
        <f>+F_Inputs!K19</f>
        <v>0</v>
      </c>
      <c r="N61" s="35">
        <f>+F_Inputs!L19</f>
        <v>3.6996290000000001E-2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0</v>
      </c>
      <c r="M62" s="35">
        <f>+F_Inputs!K20</f>
        <v>19.443000000000001</v>
      </c>
      <c r="N62" s="35">
        <f>+F_Inputs!L20</f>
        <v>10.35</v>
      </c>
      <c r="O62" s="35">
        <f>+F_Inputs!M20</f>
        <v>10.878</v>
      </c>
      <c r="P62" s="35">
        <f>+F_Inputs!N20</f>
        <v>11.212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3.5668453497428101</v>
      </c>
      <c r="M66" s="35">
        <f>+F_Inputs!K22</f>
        <v>3.7381288902710001</v>
      </c>
      <c r="N66" s="35">
        <f>+F_Inputs!L22</f>
        <v>4.0970000000000004</v>
      </c>
      <c r="O66" s="35">
        <f>+F_Inputs!M22</f>
        <v>2.9684822899999999</v>
      </c>
      <c r="P66" s="35">
        <f>+F_Inputs!N22</f>
        <v>2.9684822899999999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0.30435075</v>
      </c>
      <c r="M67" s="35">
        <f>+F_Inputs!K23</f>
        <v>0.74199999999999999</v>
      </c>
      <c r="N67" s="35">
        <f>+F_Inputs!L23</f>
        <v>3.9925509999999997E-2</v>
      </c>
      <c r="O67" s="35">
        <f>+F_Inputs!M23</f>
        <v>3.6999999999999998E-2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17.734000000000002</v>
      </c>
      <c r="N68" s="35">
        <f>+F_Inputs!L24</f>
        <v>9.44</v>
      </c>
      <c r="O68" s="35">
        <f>+F_Inputs!M24</f>
        <v>9.9209999999999994</v>
      </c>
      <c r="P68" s="35">
        <f>+F_Inputs!N24</f>
        <v>10.226000000000001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11.8</v>
      </c>
      <c r="M70" s="230">
        <f>+F_Inputs!K31</f>
        <v>10.48114</v>
      </c>
      <c r="N70" s="230">
        <f>+F_Inputs!L31</f>
        <v>0.341684920000003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24.652999999999999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51.491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0.54635420544169799</v>
      </c>
      <c r="M125" s="179">
        <f>+F_Inputs!K28</f>
        <v>0.54977193968604399</v>
      </c>
      <c r="N125" s="179">
        <f>+F_Inputs!L28</f>
        <v>0.58411064767746501</v>
      </c>
      <c r="O125" s="179">
        <f>+F_Inputs!M28</f>
        <v>0.59915388714582096</v>
      </c>
      <c r="P125" s="179">
        <f>+F_Inputs!N28</f>
        <v>0.61664002541062002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0.463055504564853</v>
      </c>
      <c r="M126" s="179">
        <f>+F_Inputs!K29</f>
        <v>0.49871575003677399</v>
      </c>
      <c r="N126" s="179">
        <f>+F_Inputs!L29</f>
        <v>0.488621797365831</v>
      </c>
      <c r="O126" s="179">
        <f>+F_Inputs!M29</f>
        <v>0.52475100953429399</v>
      </c>
      <c r="P126" s="179">
        <f>+F_Inputs!N29</f>
        <v>0.54012024289919702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0.50939999999999996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0.98825000000000007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 activeCell="G8" sqref="G8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677.59415038833413</v>
      </c>
      <c r="M14" s="50">
        <f>Actual.Totex.Water/Indexation.Average</f>
        <v>763.81557452708125</v>
      </c>
      <c r="N14" s="50">
        <f>Actual.Totex.Water/Indexation.Average</f>
        <v>796.82272753147413</v>
      </c>
      <c r="O14" s="50">
        <f>Actual.Totex.Water/Indexation.Average</f>
        <v>876.59622789557034</v>
      </c>
      <c r="P14" s="50">
        <f>Actual.Totex.Water/Indexation.Average</f>
        <v>754.07139412224183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864.84094959594336</v>
      </c>
      <c r="M15" s="50">
        <f>Actual.Totex.Sewerage/Indexation.Average</f>
        <v>839.82127156064519</v>
      </c>
      <c r="N15" s="50">
        <f>Actual.Totex.Sewerage/Indexation.Average</f>
        <v>790.57777823946742</v>
      </c>
      <c r="O15" s="50">
        <f>Actual.Totex.Sewerage/Indexation.Average</f>
        <v>732.48784445826368</v>
      </c>
      <c r="P15" s="50">
        <f>Actual.Totex.Sewerage/Indexation.Average</f>
        <v>596.34366538771258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5.9654109951096839</v>
      </c>
      <c r="M18" s="50">
        <f>SUM(INDEX(Actual.Exclusions.Water,,M6))/Indexation.Average</f>
        <v>24.501473978741441</v>
      </c>
      <c r="N18" s="50">
        <f>SUM(INDEX(Actual.Exclusions.Water,,N6))/Indexation.Average</f>
        <v>14.634660464721268</v>
      </c>
      <c r="O18" s="50">
        <f>SUM(INDEX(Actual.Exclusions.Water,,O6))/Indexation.Average</f>
        <v>14.480193413519999</v>
      </c>
      <c r="P18" s="50">
        <f>SUM(INDEX(Actual.Exclusions.Water,,P6))/Indexation.Average</f>
        <v>14.43218934136387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14.779711829774785</v>
      </c>
      <c r="M19" s="221">
        <f>SUM(Inputs!M66:M72)/Indexation.Average</f>
        <v>30.188552781132948</v>
      </c>
      <c r="N19" s="221">
        <f>SUM(Inputs!N66:N72)/Indexation.Average</f>
        <v>12.387896596902905</v>
      </c>
      <c r="O19" s="221">
        <f>SUM(Inputs!O66:O72)/Indexation.Average</f>
        <v>11.145322297187198</v>
      </c>
      <c r="P19" s="221">
        <f>SUM(Inputs!P66:P72)/Indexation.Average</f>
        <v>11.053045851992573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24.652999999999999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51.491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696.28173939322448</v>
      </c>
      <c r="M30" s="221">
        <f t="shared" ref="M30:P30" si="2">M14-M18+M22</f>
        <v>739.31410054833987</v>
      </c>
      <c r="N30" s="221">
        <f t="shared" si="2"/>
        <v>782.18806706675286</v>
      </c>
      <c r="O30" s="221">
        <f t="shared" si="2"/>
        <v>862.11603448205028</v>
      </c>
      <c r="P30" s="221">
        <f t="shared" si="2"/>
        <v>739.639204780878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901.55223776616856</v>
      </c>
      <c r="M31" s="221">
        <f t="shared" ref="M31:P31" si="3">M15-M19+M23</f>
        <v>809.63271877951229</v>
      </c>
      <c r="N31" s="221">
        <f t="shared" si="3"/>
        <v>778.1898816425645</v>
      </c>
      <c r="O31" s="221">
        <f t="shared" si="3"/>
        <v>721.34252216107643</v>
      </c>
      <c r="P31" s="221">
        <f t="shared" si="3"/>
        <v>585.29061953572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1597.833977159393</v>
      </c>
      <c r="M32" s="81">
        <f>SUM(M30:M31)</f>
        <v>1548.9468193278522</v>
      </c>
      <c r="N32" s="81">
        <f t="shared" ref="N32:P32" si="4">SUM(N30:N31)</f>
        <v>1560.3779487093175</v>
      </c>
      <c r="O32" s="81">
        <f t="shared" si="4"/>
        <v>1583.4585566431267</v>
      </c>
      <c r="P32" s="81">
        <f t="shared" si="4"/>
        <v>1324.9298243165981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0.50945334777173112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98.818331528533605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0.57966351272153815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0.50391445759266618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99.510692800916729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0.24273822726103944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0.50939999999999996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98.825000000000003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0.57645500000000016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0.24800000000000022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1.1380802559844005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113.80802559844005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-7.0558982398453614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-7.055898239845361E-2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1.009151642682214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100.9151642682214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-0.46524279118358702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-4.6524279118358705E-3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-236.80473672645047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-17.500495200333614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3.6823851703814507</v>
      </c>
      <c r="M97" s="153">
        <f>FD.AddInc.Coeff.Water/100*Baseline.Totex.Water</f>
        <v>3.9209870169982333</v>
      </c>
      <c r="N97" s="153">
        <f>FD.AddInc.Coeff.Water/100*Baseline.Totex.Water</f>
        <v>4.0353987246819738</v>
      </c>
      <c r="O97" s="153">
        <f>FD.AddInc.Coeff.Water/100*Baseline.Totex.Water</f>
        <v>3.9722388897426719</v>
      </c>
      <c r="P97" s="153">
        <f>FD.AddInc.Coeff.Water/100*Baseline.Totex.Water</f>
        <v>3.8432199580287292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2.0684200921369302</v>
      </c>
      <c r="M98" s="153">
        <f>FD.AddInc.Coeff.Sewerage/100*Baseline.Totex.Sewerage</f>
        <v>1.922954456283307</v>
      </c>
      <c r="N98" s="153">
        <f>FD.AddInc.Coeff.Sewerage/100*Baseline.Totex.Sewerage</f>
        <v>1.9330624137710706</v>
      </c>
      <c r="O98" s="153">
        <f>FD.AddInc.Coeff.Sewerage/100*Baseline.Totex.Sewerage</f>
        <v>1.7153706945749583</v>
      </c>
      <c r="P98" s="153">
        <f>FD.AddInc.Coeff.Sewerage/100*Baseline.Totex.Sewerage</f>
        <v>1.4909929953238241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-256.25896648628355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-26.631295852423705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-48.505863743559765</v>
      </c>
      <c r="M105" s="153">
        <f>IF(SUM(Baseline.Totex.Water)=0,0,$G101*(Baseline.Totex.Water/SUM(Baseline.Totex.Water)))</f>
        <v>-51.64882357134892</v>
      </c>
      <c r="N105" s="153">
        <f>IF(SUM(Baseline.Totex.Water)=0,0,$G101*(Baseline.Totex.Water/SUM(Baseline.Totex.Water)))</f>
        <v>-53.15590076365703</v>
      </c>
      <c r="O105" s="153">
        <f>IF(SUM(Baseline.Totex.Water)=0,0,$G101*(Baseline.Totex.Water/SUM(Baseline.Totex.Water)))</f>
        <v>-52.323933925349841</v>
      </c>
      <c r="P105" s="153">
        <f>IF(SUM(Baseline.Totex.Water)=0,0,$G101*(Baseline.Totex.Water/SUM(Baseline.Totex.Water)))</f>
        <v>-50.624444482368006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-6.0328452585575718</v>
      </c>
      <c r="M106" s="153">
        <f>IF(SUM(Baseline.Totex.Sewerage)=0,0,$G102*(Baseline.Totex.Sewerage/SUM(Baseline.Totex.Sewerage)))</f>
        <v>-5.6085737699568421</v>
      </c>
      <c r="N106" s="153">
        <f>IF(SUM(Baseline.Totex.Sewerage)=0,0,$G102*(Baseline.Totex.Sewerage/SUM(Baseline.Totex.Sewerage)))</f>
        <v>-5.6380550845290465</v>
      </c>
      <c r="O106" s="153">
        <f>IF(SUM(Baseline.Totex.Sewerage)=0,0,$G102*(Baseline.Totex.Sewerage/SUM(Baseline.Totex.Sewerage)))</f>
        <v>-5.0031258160637062</v>
      </c>
      <c r="P106" s="153">
        <f>IF(SUM(Baseline.Totex.Sewerage)=0,0,$G102*(Baseline.Totex.Sewerage/SUM(Baseline.Totex.Sewerage)))</f>
        <v>-4.3486959233165372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-55.877023548642413</v>
      </c>
      <c r="M109" s="153">
        <f>M105*(1+WACC)^Calcs!M7</f>
        <v>-57.430116870612558</v>
      </c>
      <c r="N109" s="153">
        <f>N105*(1+WACC)^Calcs!N7</f>
        <v>-57.052015666030037</v>
      </c>
      <c r="O109" s="153">
        <f>O105*(1+WACC)^Calcs!O7</f>
        <v>-54.207595546662439</v>
      </c>
      <c r="P109" s="153">
        <f>P105*(1+WACC)^Calcs!P7</f>
        <v>-50.624444482368006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-6.949622387097361</v>
      </c>
      <c r="M110" s="153">
        <f>M106*(1+WACC)^Calcs!M7</f>
        <v>-6.2363675455475844</v>
      </c>
      <c r="N110" s="153">
        <f>N106*(1+WACC)^Calcs!N7</f>
        <v>-6.0513019700046877</v>
      </c>
      <c r="O110" s="153">
        <f>O106*(1+WACC)^Calcs!O7</f>
        <v>-5.1832383454419997</v>
      </c>
      <c r="P110" s="153">
        <f>P106*(1+WACC)^Calcs!P7</f>
        <v>-4.3486959233165372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-275.19119611431546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-28.769226171408171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627.75584558367041</v>
      </c>
      <c r="M136" s="153">
        <f>Baseline.Totex.Water*(FD.AllExp.Coeff.Water/100)</f>
        <v>668.431575321423</v>
      </c>
      <c r="N136" s="153">
        <f>Baseline.Totex.Water*(FD.AllExp.Coeff.Water/100)</f>
        <v>687.93594951871489</v>
      </c>
      <c r="O136" s="153">
        <f>Baseline.Totex.Water*(FD.AllExp.Coeff.Water/100)</f>
        <v>677.16875549779729</v>
      </c>
      <c r="P136" s="153">
        <f>Baseline.Totex.Water*(FD.AllExp.Coeff.Water/100)</f>
        <v>655.17420989028335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847.95015063916378</v>
      </c>
      <c r="M137" s="153">
        <f>Baseline.Totex.Sewerage*(FD.AllExp.Coeff.Sewerage/100)</f>
        <v>788.31641941415489</v>
      </c>
      <c r="N137" s="153">
        <f>Baseline.Totex.Sewerage*(FD.AllExp.Coeff.Sewerage/100)</f>
        <v>792.46018310460943</v>
      </c>
      <c r="O137" s="153">
        <f>Baseline.Totex.Sewerage*(FD.AllExp.Coeff.Sewerage/100)</f>
        <v>703.21732243671852</v>
      </c>
      <c r="P137" s="153">
        <f>Baseline.Totex.Sewerage*(FD.AllExp.Coeff.Sewerage/100)</f>
        <v>611.23353993366561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630.06320028155005</v>
      </c>
      <c r="M140" s="153">
        <f>Inputs!M46</f>
        <v>670.26762065443995</v>
      </c>
      <c r="N140" s="153">
        <f>Inputs!N46</f>
        <v>689.77199485173196</v>
      </c>
      <c r="O140" s="153">
        <f>Inputs!O46</f>
        <v>679.00480083081402</v>
      </c>
      <c r="P140" s="153">
        <f>Inputs!P46</f>
        <v>657.01025522329905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852.42637277371296</v>
      </c>
      <c r="M141" s="153">
        <f>Inputs!M47</f>
        <v>792.31251507991999</v>
      </c>
      <c r="N141" s="153">
        <f>Inputs!N47</f>
        <v>796.456278770371</v>
      </c>
      <c r="O141" s="153">
        <f>Inputs!O47</f>
        <v>707.21341810248202</v>
      </c>
      <c r="P141" s="153">
        <f>Inputs!P47</f>
        <v>615.229635599429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2.3073546978796458</v>
      </c>
      <c r="M144" s="153">
        <f t="shared" ref="M144:P144" si="5">M140-M136</f>
        <v>1.8360453330169548</v>
      </c>
      <c r="N144" s="153">
        <f t="shared" si="5"/>
        <v>1.8360453330170685</v>
      </c>
      <c r="O144" s="153">
        <f t="shared" si="5"/>
        <v>1.8360453330167275</v>
      </c>
      <c r="P144" s="153">
        <f t="shared" si="5"/>
        <v>1.8360453330157043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4.4762221345491753</v>
      </c>
      <c r="M145" s="153">
        <f t="shared" ref="M145:P145" si="6">M141-M137</f>
        <v>3.9960956657650968</v>
      </c>
      <c r="N145" s="153">
        <f t="shared" si="6"/>
        <v>3.9960956657615725</v>
      </c>
      <c r="O145" s="153">
        <f t="shared" si="6"/>
        <v>3.9960956657635052</v>
      </c>
      <c r="P145" s="153">
        <f t="shared" si="6"/>
        <v>3.9960956657633915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627.79820788507129</v>
      </c>
      <c r="M148" s="153">
        <f>Baseline.Totex.Water*(AllExp.Coeff.Water/100)</f>
        <v>668.47668250769425</v>
      </c>
      <c r="N148" s="153">
        <f>Baseline.Totex.Water*(AllExp.Coeff.Water/100)</f>
        <v>687.98237290169573</v>
      </c>
      <c r="O148" s="153">
        <f>Baseline.Totex.Water*(AllExp.Coeff.Water/100)</f>
        <v>677.21445228759455</v>
      </c>
      <c r="P148" s="153">
        <f>Baseline.Totex.Water*(AllExp.Coeff.Water/100)</f>
        <v>655.21842244130085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847.85903518319719</v>
      </c>
      <c r="M149" s="153">
        <f>Baseline.Totex.Sewerage*(AllExp.Coeff.Sewerage/100)</f>
        <v>788.23171182851831</v>
      </c>
      <c r="N149" s="153">
        <f>Baseline.Totex.Sewerage*(AllExp.Coeff.Sewerage/100)</f>
        <v>792.37503025586648</v>
      </c>
      <c r="O149" s="153">
        <f>Baseline.Totex.Sewerage*(AllExp.Coeff.Sewerage/100)</f>
        <v>703.14175907143215</v>
      </c>
      <c r="P149" s="153">
        <f>Baseline.Totex.Sewerage*(AllExp.Coeff.Sewerage/100)</f>
        <v>611.16786057427032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630.10556258295094</v>
      </c>
      <c r="M152" s="153">
        <f t="shared" ref="M152:P152" si="7">M148+M144</f>
        <v>670.3127278407112</v>
      </c>
      <c r="N152" s="153">
        <f t="shared" si="7"/>
        <v>689.81841823471279</v>
      </c>
      <c r="O152" s="153">
        <f t="shared" si="7"/>
        <v>679.05049762061128</v>
      </c>
      <c r="P152" s="153">
        <f t="shared" si="7"/>
        <v>657.05446777431655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852.33525731774637</v>
      </c>
      <c r="M153" s="153">
        <f t="shared" ref="M153:P153" si="8">M149+M145</f>
        <v>792.22780749428341</v>
      </c>
      <c r="N153" s="153">
        <f t="shared" si="8"/>
        <v>796.37112592162805</v>
      </c>
      <c r="O153" s="153">
        <f t="shared" si="8"/>
        <v>707.13785473719565</v>
      </c>
      <c r="P153" s="153">
        <f t="shared" si="8"/>
        <v>615.16395624003371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4.2362301400885372E-2</v>
      </c>
      <c r="M156" s="153">
        <f t="shared" si="9"/>
        <v>4.5107186271252431E-2</v>
      </c>
      <c r="N156" s="153">
        <f t="shared" si="9"/>
        <v>4.6423382980833594E-2</v>
      </c>
      <c r="O156" s="153">
        <f t="shared" si="9"/>
        <v>4.5696789797261772E-2</v>
      </c>
      <c r="P156" s="153">
        <f t="shared" si="9"/>
        <v>4.4212551017494661E-2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-9.1115455966587433E-2</v>
      </c>
      <c r="M157" s="153">
        <f t="shared" si="9"/>
        <v>-8.4707585636579097E-2</v>
      </c>
      <c r="N157" s="153">
        <f t="shared" si="9"/>
        <v>-8.5152848742950482E-2</v>
      </c>
      <c r="O157" s="153">
        <f t="shared" si="9"/>
        <v>-7.5563365286370754E-2</v>
      </c>
      <c r="P157" s="153">
        <f t="shared" si="9"/>
        <v>-6.5679359395289794E-2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68.483531508153192</v>
      </c>
      <c r="M162" s="218">
        <f>(Actual.Totex.Water-SUM(Inputs!M60:M64))/Indexation.Average-M148</f>
        <v>70.837418040645503</v>
      </c>
      <c r="N162" s="218">
        <f>(Actual.Totex.Water-SUM(Inputs!N60:N64))/Indexation.Average-N148</f>
        <v>94.205694165057139</v>
      </c>
      <c r="O162" s="218">
        <f>(Actual.Totex.Water-SUM(Inputs!O60:O64))/Indexation.Average-O148</f>
        <v>184.90158219445584</v>
      </c>
      <c r="P162" s="218">
        <f>(Actual.Totex.Water-SUM(Inputs!P60:P64))/Indexation.Average-P148</f>
        <v>84.420782339577045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53.693202582971367</v>
      </c>
      <c r="M163" s="218">
        <f>(Actual.Totex.Sewerage-SUM(Inputs!M66:M72))/Indexation.Average-M149</f>
        <v>21.401006950993974</v>
      </c>
      <c r="N163" s="218">
        <f>(Actual.Totex.Sewerage-SUM(Inputs!N66:N72))/Indexation.Average-N149</f>
        <v>-14.185148613301862</v>
      </c>
      <c r="O163" s="218">
        <f>(Actual.Totex.Sewerage-SUM(Inputs!O66:O72))/Indexation.Average-O149</f>
        <v>18.200763089644283</v>
      </c>
      <c r="P163" s="218">
        <f>(Actual.Totex.Sewerage-SUM(Inputs!P66:P72))/Indexation.Average-P149</f>
        <v>-25.877241038550324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68.525893809554077</v>
      </c>
      <c r="M166" s="153">
        <f t="shared" ref="L166:P167" si="10">M162+M156</f>
        <v>70.882525226916755</v>
      </c>
      <c r="N166" s="153">
        <f t="shared" si="10"/>
        <v>94.252117548037972</v>
      </c>
      <c r="O166" s="153">
        <f t="shared" si="10"/>
        <v>184.9472789842531</v>
      </c>
      <c r="P166" s="153">
        <f t="shared" si="10"/>
        <v>84.464994890594539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53.602087127004779</v>
      </c>
      <c r="M167" s="153">
        <f t="shared" si="10"/>
        <v>21.316299365357395</v>
      </c>
      <c r="N167" s="153">
        <f t="shared" si="10"/>
        <v>-14.270301462044813</v>
      </c>
      <c r="O167" s="153">
        <f t="shared" si="10"/>
        <v>18.125199724357913</v>
      </c>
      <c r="P167" s="153">
        <f t="shared" si="10"/>
        <v>-25.942920397945613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78.939383541986942</v>
      </c>
      <c r="M170" s="153">
        <f>M166*(1+WACC)^Calcs!M7</f>
        <v>78.816736304603012</v>
      </c>
      <c r="N170" s="153">
        <f>N166*(1+WACC)^Calcs!N7</f>
        <v>101.16042075583897</v>
      </c>
      <c r="O170" s="153">
        <f>O166*(1+WACC)^Calcs!O7</f>
        <v>191.60538102768621</v>
      </c>
      <c r="P170" s="153">
        <f>P166*(1+WACC)^Calcs!P7</f>
        <v>84.464994890594539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61.747690969624223</v>
      </c>
      <c r="M171" s="153">
        <f>M167*(1+WACC)^Calcs!M7</f>
        <v>23.702332002011694</v>
      </c>
      <c r="N171" s="153">
        <f>N167*(1+WACC)^Calcs!N7</f>
        <v>-15.31625747800685</v>
      </c>
      <c r="O171" s="153">
        <f>O167*(1+WACC)^Calcs!O7</f>
        <v>18.777706914434798</v>
      </c>
      <c r="P171" s="153">
        <f>P167*(1+WACC)^Calcs!P7</f>
        <v>-25.942920397945613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534.98691652070966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62.968552010118259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0.57954081902233467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0.50015278954308107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34.855559652329987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2.7246707699410599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224.94016075406418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31.474655068769028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34.855559652329987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2.7246707699410599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37.580230422271043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224.94016075406418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31.474655068769028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256.41481582283319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256.41481582283319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7.36328125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34.855559652329987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2.7246707699410599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37.580230422271043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224.94016075406418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31.474655068769028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256.41481582283319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279.76499999999999</v>
      </c>
      <c r="P11" s="128">
        <f>F_Inputs!N34</f>
        <v>288.0575</v>
      </c>
      <c r="Q11" s="128">
        <f>F_Inputs!O34</f>
        <v>296.69922500000001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280.83499999999998</v>
      </c>
      <c r="P12" s="128">
        <f>F_Inputs!N35</f>
        <v>289.0625</v>
      </c>
      <c r="Q12" s="128">
        <f>F_Inputs!O35</f>
        <v>297.734375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281.91500000000002</v>
      </c>
      <c r="P13" s="128">
        <f>F_Inputs!N36</f>
        <v>290.03750000000002</v>
      </c>
      <c r="Q13" s="128">
        <f>F_Inputs!O36</f>
        <v>298.73862500000001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282.23</v>
      </c>
      <c r="P14" s="128">
        <f>F_Inputs!N37</f>
        <v>290.38249999999999</v>
      </c>
      <c r="Q14" s="128">
        <f>F_Inputs!O37</f>
        <v>299.093975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283.88499999999999</v>
      </c>
      <c r="P15" s="128">
        <f>F_Inputs!N38</f>
        <v>292.04750000000001</v>
      </c>
      <c r="Q15" s="128">
        <f>F_Inputs!O38</f>
        <v>300.80892499999999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284.1875</v>
      </c>
      <c r="P16" s="128">
        <f>F_Inputs!N39</f>
        <v>292.38249999999999</v>
      </c>
      <c r="Q16" s="128">
        <f>F_Inputs!O39</f>
        <v>301.153975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284.25</v>
      </c>
      <c r="P17" s="128">
        <f>F_Inputs!N40</f>
        <v>292.42500000000001</v>
      </c>
      <c r="Q17" s="128">
        <f>F_Inputs!O40</f>
        <v>301.19774999999998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284.48750000000001</v>
      </c>
      <c r="P18" s="128">
        <f>F_Inputs!N41</f>
        <v>292.74</v>
      </c>
      <c r="Q18" s="128">
        <f>F_Inputs!O41</f>
        <v>301.5222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286.51499999999999</v>
      </c>
      <c r="P19" s="128">
        <f>F_Inputs!N42</f>
        <v>294.83749999999998</v>
      </c>
      <c r="Q19" s="128">
        <f>F_Inputs!O42</f>
        <v>303.68262499999997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284.17250000000001</v>
      </c>
      <c r="P20" s="128">
        <f>F_Inputs!N43</f>
        <v>292.697675</v>
      </c>
      <c r="Q20" s="128">
        <f>F_Inputs!O43</f>
        <v>301.77130292499999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286.3075</v>
      </c>
      <c r="P21" s="128">
        <f>F_Inputs!N44</f>
        <v>294.896725</v>
      </c>
      <c r="Q21" s="128">
        <f>F_Inputs!O44</f>
        <v>304.03852347499998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286.77499999999998</v>
      </c>
      <c r="P22" s="128">
        <f>F_Inputs!N45</f>
        <v>295.37824999999998</v>
      </c>
      <c r="Q22" s="128">
        <f>F_Inputs!O45</f>
        <v>304.53497575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279.76499999999999</v>
      </c>
      <c r="P29" s="133">
        <f t="shared" si="2"/>
        <v>288.0575</v>
      </c>
      <c r="Q29" s="133">
        <f t="shared" si="2"/>
        <v>296.69922500000001</v>
      </c>
      <c r="R29" s="133">
        <f t="shared" si="2"/>
        <v>296.69922500000001</v>
      </c>
      <c r="S29" s="133">
        <f t="shared" si="2"/>
        <v>296.69922500000001</v>
      </c>
      <c r="T29" s="133">
        <f t="shared" si="2"/>
        <v>296.69922500000001</v>
      </c>
      <c r="U29" s="133">
        <f t="shared" si="2"/>
        <v>296.69922500000001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280.83499999999998</v>
      </c>
      <c r="P30" s="133">
        <f t="shared" si="3"/>
        <v>289.0625</v>
      </c>
      <c r="Q30" s="133">
        <f t="shared" si="3"/>
        <v>297.734375</v>
      </c>
      <c r="R30" s="133">
        <f t="shared" si="3"/>
        <v>297.734375</v>
      </c>
      <c r="S30" s="133">
        <f t="shared" si="3"/>
        <v>297.734375</v>
      </c>
      <c r="T30" s="133">
        <f t="shared" si="3"/>
        <v>297.734375</v>
      </c>
      <c r="U30" s="133">
        <f t="shared" si="3"/>
        <v>297.734375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281.91500000000002</v>
      </c>
      <c r="P31" s="133">
        <f t="shared" si="3"/>
        <v>290.03750000000002</v>
      </c>
      <c r="Q31" s="133">
        <f t="shared" si="3"/>
        <v>298.73862500000001</v>
      </c>
      <c r="R31" s="133">
        <f t="shared" si="3"/>
        <v>298.73862500000001</v>
      </c>
      <c r="S31" s="133">
        <f t="shared" si="3"/>
        <v>298.73862500000001</v>
      </c>
      <c r="T31" s="133">
        <f t="shared" si="3"/>
        <v>298.73862500000001</v>
      </c>
      <c r="U31" s="133">
        <f t="shared" si="3"/>
        <v>298.73862500000001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282.23</v>
      </c>
      <c r="P32" s="133">
        <f t="shared" si="3"/>
        <v>290.38249999999999</v>
      </c>
      <c r="Q32" s="133">
        <f t="shared" si="3"/>
        <v>299.093975</v>
      </c>
      <c r="R32" s="133">
        <f t="shared" si="3"/>
        <v>299.093975</v>
      </c>
      <c r="S32" s="133">
        <f t="shared" si="3"/>
        <v>299.093975</v>
      </c>
      <c r="T32" s="133">
        <f t="shared" si="3"/>
        <v>299.093975</v>
      </c>
      <c r="U32" s="133">
        <f t="shared" si="3"/>
        <v>299.093975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283.88499999999999</v>
      </c>
      <c r="P33" s="133">
        <f t="shared" si="3"/>
        <v>292.04750000000001</v>
      </c>
      <c r="Q33" s="133">
        <f t="shared" si="3"/>
        <v>300.80892499999999</v>
      </c>
      <c r="R33" s="133">
        <f t="shared" si="3"/>
        <v>300.80892499999999</v>
      </c>
      <c r="S33" s="133">
        <f t="shared" si="3"/>
        <v>300.80892499999999</v>
      </c>
      <c r="T33" s="133">
        <f t="shared" si="3"/>
        <v>300.80892499999999</v>
      </c>
      <c r="U33" s="133">
        <f t="shared" si="3"/>
        <v>300.80892499999999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284.1875</v>
      </c>
      <c r="P34" s="133">
        <f t="shared" si="3"/>
        <v>292.38249999999999</v>
      </c>
      <c r="Q34" s="133">
        <f t="shared" si="3"/>
        <v>301.153975</v>
      </c>
      <c r="R34" s="133">
        <f t="shared" si="3"/>
        <v>301.153975</v>
      </c>
      <c r="S34" s="133">
        <f t="shared" si="3"/>
        <v>301.153975</v>
      </c>
      <c r="T34" s="133">
        <f t="shared" si="3"/>
        <v>301.153975</v>
      </c>
      <c r="U34" s="133">
        <f t="shared" si="3"/>
        <v>301.153975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284.25</v>
      </c>
      <c r="P35" s="133">
        <f t="shared" si="3"/>
        <v>292.42500000000001</v>
      </c>
      <c r="Q35" s="133">
        <f t="shared" si="3"/>
        <v>301.19774999999998</v>
      </c>
      <c r="R35" s="133">
        <f t="shared" si="3"/>
        <v>301.19774999999998</v>
      </c>
      <c r="S35" s="133">
        <f t="shared" si="3"/>
        <v>301.19774999999998</v>
      </c>
      <c r="T35" s="133">
        <f t="shared" si="3"/>
        <v>301.19774999999998</v>
      </c>
      <c r="U35" s="133">
        <f t="shared" si="3"/>
        <v>301.19774999999998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284.48750000000001</v>
      </c>
      <c r="P36" s="133">
        <f t="shared" si="3"/>
        <v>292.74</v>
      </c>
      <c r="Q36" s="133">
        <f t="shared" si="3"/>
        <v>301.5222</v>
      </c>
      <c r="R36" s="133">
        <f t="shared" si="3"/>
        <v>301.5222</v>
      </c>
      <c r="S36" s="133">
        <f t="shared" si="3"/>
        <v>301.5222</v>
      </c>
      <c r="T36" s="133">
        <f t="shared" si="3"/>
        <v>301.5222</v>
      </c>
      <c r="U36" s="133">
        <f t="shared" si="3"/>
        <v>301.5222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286.51499999999999</v>
      </c>
      <c r="P37" s="133">
        <f t="shared" si="3"/>
        <v>294.83749999999998</v>
      </c>
      <c r="Q37" s="133">
        <f t="shared" si="3"/>
        <v>303.68262499999997</v>
      </c>
      <c r="R37" s="133">
        <f t="shared" si="3"/>
        <v>303.68262499999997</v>
      </c>
      <c r="S37" s="133">
        <f t="shared" si="3"/>
        <v>303.68262499999997</v>
      </c>
      <c r="T37" s="133">
        <f t="shared" si="3"/>
        <v>303.68262499999997</v>
      </c>
      <c r="U37" s="133">
        <f t="shared" si="3"/>
        <v>303.68262499999997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284.17250000000001</v>
      </c>
      <c r="P38" s="133">
        <f t="shared" si="3"/>
        <v>292.697675</v>
      </c>
      <c r="Q38" s="133">
        <f t="shared" si="3"/>
        <v>301.77130292499999</v>
      </c>
      <c r="R38" s="133">
        <f t="shared" si="3"/>
        <v>301.77130292499999</v>
      </c>
      <c r="S38" s="133">
        <f t="shared" si="3"/>
        <v>301.77130292499999</v>
      </c>
      <c r="T38" s="133">
        <f t="shared" si="3"/>
        <v>301.77130292499999</v>
      </c>
      <c r="U38" s="133">
        <f t="shared" si="3"/>
        <v>301.77130292499999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286.3075</v>
      </c>
      <c r="P39" s="133">
        <f t="shared" si="3"/>
        <v>294.896725</v>
      </c>
      <c r="Q39" s="133">
        <f t="shared" si="3"/>
        <v>304.03852347499998</v>
      </c>
      <c r="R39" s="133">
        <f t="shared" si="3"/>
        <v>304.03852347499998</v>
      </c>
      <c r="S39" s="133">
        <f t="shared" si="3"/>
        <v>304.03852347499998</v>
      </c>
      <c r="T39" s="133">
        <f t="shared" si="3"/>
        <v>304.03852347499998</v>
      </c>
      <c r="U39" s="133">
        <f t="shared" si="3"/>
        <v>304.03852347499998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286.77499999999998</v>
      </c>
      <c r="P40" s="133">
        <f t="shared" si="3"/>
        <v>295.37824999999998</v>
      </c>
      <c r="Q40" s="133">
        <f t="shared" si="3"/>
        <v>304.53497575</v>
      </c>
      <c r="R40" s="133">
        <f t="shared" si="3"/>
        <v>304.53497575</v>
      </c>
      <c r="S40" s="133">
        <f t="shared" si="3"/>
        <v>304.53497575</v>
      </c>
      <c r="T40" s="133">
        <f t="shared" si="3"/>
        <v>304.53497575</v>
      </c>
      <c r="U40" s="133">
        <f t="shared" si="3"/>
        <v>304.53497575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283.77708333333334</v>
      </c>
      <c r="P41" s="129">
        <f t="shared" si="4"/>
        <v>292.07876250000004</v>
      </c>
      <c r="Q41" s="129">
        <f t="shared" si="4"/>
        <v>300.91470642916664</v>
      </c>
      <c r="R41" s="129">
        <f t="shared" si="4"/>
        <v>300.91470642916664</v>
      </c>
      <c r="S41" s="129">
        <f t="shared" si="4"/>
        <v>300.91470642916664</v>
      </c>
      <c r="T41" s="129">
        <f t="shared" si="4"/>
        <v>300.91470642916664</v>
      </c>
      <c r="U41" s="129">
        <f t="shared" si="4"/>
        <v>300.91470642916664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1.1928197064989519</v>
      </c>
      <c r="Q45" s="185">
        <f t="shared" si="5"/>
        <v>1.2274213836477987</v>
      </c>
      <c r="R45" s="185">
        <f t="shared" si="5"/>
        <v>1.2642440251572327</v>
      </c>
      <c r="S45" s="185">
        <f t="shared" si="5"/>
        <v>1.2642440251572327</v>
      </c>
      <c r="T45" s="185">
        <f t="shared" si="5"/>
        <v>1.2642440251572327</v>
      </c>
      <c r="U45" s="185">
        <f t="shared" si="5"/>
        <v>1.2642440251572327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1.1598123360920951</v>
      </c>
      <c r="P49" s="185">
        <f t="shared" si="6"/>
        <v>1.1937417492592217</v>
      </c>
      <c r="Q49" s="185">
        <f t="shared" si="6"/>
        <v>1.2298547314975647</v>
      </c>
      <c r="R49" s="185">
        <f t="shared" si="6"/>
        <v>1.2298547314975647</v>
      </c>
      <c r="S49" s="185">
        <f t="shared" si="6"/>
        <v>1.2298547314975647</v>
      </c>
      <c r="T49" s="185">
        <f t="shared" si="6"/>
        <v>1.2298547314975647</v>
      </c>
      <c r="U49" s="185">
        <f t="shared" si="6"/>
        <v>1.2298547314975647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3.2260753584528068E-2</v>
      </c>
      <c r="P51" s="139">
        <f t="shared" si="7"/>
        <v>2.9254226835911501E-2</v>
      </c>
      <c r="Q51" s="139">
        <f t="shared" si="7"/>
        <v>3.0251921959463246E-2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2019-01-18T16:55:58Z</dcterms:created>
  <dcterms:modified xsi:type="dcterms:W3CDTF">2019-01-29T09:19:18Z</dcterms:modified>
  <cp:category/>
  <cp:contentStatus/>
</cp:coreProperties>
</file>