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000" windowHeight="3360" tabRatio="808" activeTab="13"/>
  </bookViews>
  <sheets>
    <sheet name="Cover" sheetId="93" r:id="rId1"/>
    <sheet name="Controls" sheetId="73" r:id="rId2"/>
    <sheet name="Inputs&gt;&gt;" sheetId="15" r:id="rId3"/>
    <sheet name="BP costs" sheetId="88" r:id="rId4"/>
    <sheet name="Forecast drivers" sheetId="57" r:id="rId5"/>
    <sheet name="Model Coeffs" sheetId="66" r:id="rId6"/>
    <sheet name="Outputs&gt;&gt;" sheetId="61" r:id="rId7"/>
    <sheet name="Modelled costs" sheetId="59" r:id="rId8"/>
    <sheet name="Apportion" sheetId="92" r:id="rId9"/>
    <sheet name="Final allowances" sheetId="85" r:id="rId10"/>
    <sheet name="Fountain&gt;&gt;" sheetId="94" r:id="rId11"/>
    <sheet name="Financial model inputs " sheetId="95" r:id="rId12"/>
    <sheet name="F_Interface" sheetId="96" r:id="rId13"/>
    <sheet name="F_Outputs" sheetId="97" r:id="rId14"/>
  </sheets>
  <definedNames>
    <definedName name="____net1" localSheetId="11">{"NET",#N/A,FALSE,"401C11"}</definedName>
    <definedName name="____net1">{"NET",#N/A,FALSE,"401C11"}</definedName>
    <definedName name="__net1" localSheetId="11">{"NET",#N/A,FALSE,"401C11"}</definedName>
    <definedName name="__net1">{"NET",#N/A,FALSE,"401C11"}</definedName>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xlnm._FilterDatabase" localSheetId="12">F_Interface!$A$3:$M$405</definedName>
    <definedName name="_xlnm._FilterDatabase" localSheetId="13">F_Outputs!$A$4:$J$454</definedName>
    <definedName name="_net1" localSheetId="11">{"NET",#N/A,FALSE,"401C11"}</definedName>
    <definedName name="_net1">{"NET",#N/A,FALSE,"401C11"}</definedName>
    <definedName name="_Order1">255</definedName>
    <definedName name="_Order2">255</definedName>
    <definedName name="dog" localSheetId="11">{"NET",#N/A,FALSE,"401C11"}</definedName>
    <definedName name="dog">{"NET",#N/A,FALSE,"401C11"}</definedName>
    <definedName name="EV__LASTREFTIME__">40339.4799074074</definedName>
    <definedName name="Expired">FALSE</definedName>
    <definedName name="HTML_CodePage">1252</definedName>
    <definedName name="HTML_Description">""</definedName>
    <definedName name="HTML_Email">""</definedName>
    <definedName name="HTML_Header">"Trust by name"</definedName>
    <definedName name="HTML_LastUpdate">"22/03/2001"</definedName>
    <definedName name="HTML_LineAfter">FALSE</definedName>
    <definedName name="HTML_LineBefore">FALSE</definedName>
    <definedName name="HTML_Name">"OISIII"</definedName>
    <definedName name="HTML_OBDlg2">TRUE</definedName>
    <definedName name="HTML_OBDlg4">TRUE</definedName>
    <definedName name="HTML_OS">0</definedName>
    <definedName name="HTML_Title">"Section 1"</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qfx" localSheetId="11">{"NET",#N/A,FALSE,"401C11"}</definedName>
    <definedName name="qfx">{"NET",#N/A,FALSE,"401C11"}</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rytry" localSheetId="11">{"NET",#N/A,FALSE,"401C11"}</definedName>
    <definedName name="rytry">{"NET",#N/A,FALSE,"401C11"}</definedName>
    <definedName name="SAPBEXrevision">1</definedName>
    <definedName name="SAPBEXsysID">"BWB"</definedName>
    <definedName name="SAPBEXwbID">"49ZLUKBQR0WG29D9LLI3IBIIT"</definedName>
    <definedName name="sort" localSheetId="10">#REF!</definedName>
    <definedName name="sort">#REF!</definedName>
    <definedName name="Table3.4" localSheetId="11">{"CHARGE",#N/A,FALSE,"401C11"}</definedName>
    <definedName name="Table3.4">{"CHARGE",#N/A,FALSE,"401C11"}</definedName>
    <definedName name="Test23" localSheetId="11">{"NET",#N/A,FALSE,"401C11"}</definedName>
    <definedName name="Test23">{"NET",#N/A,FALSE,"401C11"}</definedName>
    <definedName name="wert" localSheetId="11">{"GROSS",#N/A,FALSE,"401C11"}</definedName>
    <definedName name="wert">{"GROSS",#N/A,FALSE,"401C11"}</definedName>
    <definedName name="wrn.CHARGE." localSheetId="11">{"CHARGE",#N/A,FALSE,"401C11"}</definedName>
    <definedName name="wrn.CHARGE.">{"CHARGE",#N/A,FALSE,"401C11"}</definedName>
    <definedName name="wrn.GROSS." localSheetId="11">{"GROSS",#N/A,FALSE,"401C11"}</definedName>
    <definedName name="wrn.GROSS.">{"GROSS",#N/A,FALSE,"401C11"}</definedName>
    <definedName name="wrn.NET." localSheetId="11">{"NET",#N/A,FALSE,"401C11"}</definedName>
    <definedName name="wrn.NET.">{"NET",#N/A,FALSE,"401C11"}</definedName>
    <definedName name="xxx" localSheetId="11">{"CHARGE",#N/A,FALSE,"401C11"}</definedName>
    <definedName name="xxx">{"CHARGE",#N/A,FALSE,"401C11"}</definedName>
    <definedName name="yyy" localSheetId="11">{"GROSS",#N/A,FALSE,"401C11"}</definedName>
    <definedName name="yyy">{"GROSS",#N/A,FALSE,"401C11"}</definedName>
    <definedName name="zzz" localSheetId="11">{"NET",#N/A,FALSE,"401C11"}</definedName>
    <definedName name="zzz">{"NET",#N/A,FALSE,"401C11"}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96" l="1"/>
  <c r="J440" i="97"/>
  <c r="I440" i="97"/>
  <c r="H440" i="97"/>
  <c r="G440" i="97"/>
  <c r="F440" i="97"/>
  <c r="J439" i="97"/>
  <c r="I439" i="97"/>
  <c r="H439" i="97"/>
  <c r="G439" i="97"/>
  <c r="F439" i="97"/>
  <c r="J438" i="97"/>
  <c r="I438" i="97"/>
  <c r="H438" i="97"/>
  <c r="G438" i="97"/>
  <c r="F438" i="97"/>
  <c r="J437" i="97"/>
  <c r="I437" i="97"/>
  <c r="H437" i="97"/>
  <c r="G437" i="97"/>
  <c r="F437" i="97"/>
  <c r="J436" i="97"/>
  <c r="I436" i="97"/>
  <c r="H436" i="97"/>
  <c r="G436" i="97"/>
  <c r="F436" i="97"/>
  <c r="J435" i="97"/>
  <c r="I435" i="97"/>
  <c r="H435" i="97"/>
  <c r="G435" i="97"/>
  <c r="F435" i="97"/>
  <c r="J434" i="97"/>
  <c r="I434" i="97"/>
  <c r="H434" i="97"/>
  <c r="G434" i="97"/>
  <c r="F434" i="97"/>
  <c r="J433" i="97"/>
  <c r="I433" i="97"/>
  <c r="H433" i="97"/>
  <c r="G433" i="97"/>
  <c r="F433" i="97"/>
  <c r="J432" i="97"/>
  <c r="I432" i="97"/>
  <c r="H432" i="97"/>
  <c r="G432" i="97"/>
  <c r="F432" i="97"/>
  <c r="J431" i="97"/>
  <c r="I431" i="97"/>
  <c r="H431" i="97"/>
  <c r="G431" i="97"/>
  <c r="F431" i="97"/>
  <c r="J430" i="97"/>
  <c r="I430" i="97"/>
  <c r="H430" i="97"/>
  <c r="G430" i="97"/>
  <c r="F430" i="97"/>
  <c r="J429" i="97"/>
  <c r="I429" i="97"/>
  <c r="H429" i="97"/>
  <c r="G429" i="97"/>
  <c r="F429" i="97"/>
  <c r="J428" i="97"/>
  <c r="I428" i="97"/>
  <c r="H428" i="97"/>
  <c r="G428" i="97"/>
  <c r="F428" i="97"/>
  <c r="J427" i="97"/>
  <c r="I427" i="97"/>
  <c r="H427" i="97"/>
  <c r="G427" i="97"/>
  <c r="F427" i="97"/>
  <c r="J426" i="97"/>
  <c r="I426" i="97"/>
  <c r="H426" i="97"/>
  <c r="G426" i="97"/>
  <c r="F426" i="97"/>
  <c r="J425" i="97"/>
  <c r="I425" i="97"/>
  <c r="H425" i="97"/>
  <c r="G425" i="97"/>
  <c r="F425" i="97"/>
  <c r="J424" i="97"/>
  <c r="I424" i="97"/>
  <c r="H424" i="97"/>
  <c r="G424" i="97"/>
  <c r="F424" i="97"/>
  <c r="J405" i="97"/>
  <c r="I405" i="97"/>
  <c r="H405" i="97"/>
  <c r="G405" i="97"/>
  <c r="F405" i="97"/>
  <c r="J404" i="97"/>
  <c r="I404" i="97"/>
  <c r="H404" i="97"/>
  <c r="G404" i="97"/>
  <c r="F404" i="97"/>
  <c r="J403" i="97"/>
  <c r="I403" i="97"/>
  <c r="H403" i="97"/>
  <c r="G403" i="97"/>
  <c r="F403" i="97"/>
  <c r="J402" i="97"/>
  <c r="I402" i="97"/>
  <c r="H402" i="97"/>
  <c r="G402" i="97"/>
  <c r="F402" i="97"/>
  <c r="J401" i="97"/>
  <c r="I401" i="97"/>
  <c r="H401" i="97"/>
  <c r="G401" i="97"/>
  <c r="F401" i="97"/>
  <c r="J400" i="97"/>
  <c r="I400" i="97"/>
  <c r="H400" i="97"/>
  <c r="G400" i="97"/>
  <c r="F400" i="97"/>
  <c r="J399" i="97"/>
  <c r="I399" i="97"/>
  <c r="H399" i="97"/>
  <c r="G399" i="97"/>
  <c r="F399" i="97"/>
  <c r="J398" i="97"/>
  <c r="I398" i="97"/>
  <c r="H398" i="97"/>
  <c r="G398" i="97"/>
  <c r="F398" i="97"/>
  <c r="J397" i="97"/>
  <c r="I397" i="97"/>
  <c r="H397" i="97"/>
  <c r="G397" i="97"/>
  <c r="F397" i="97"/>
  <c r="J396" i="97"/>
  <c r="I396" i="97"/>
  <c r="H396" i="97"/>
  <c r="G396" i="97"/>
  <c r="F396" i="97"/>
  <c r="J395" i="97"/>
  <c r="I395" i="97"/>
  <c r="H395" i="97"/>
  <c r="G395" i="97"/>
  <c r="F395" i="97"/>
  <c r="J394" i="97"/>
  <c r="I394" i="97"/>
  <c r="H394" i="97"/>
  <c r="G394" i="97"/>
  <c r="F394" i="97"/>
  <c r="J393" i="97"/>
  <c r="I393" i="97"/>
  <c r="H393" i="97"/>
  <c r="G393" i="97"/>
  <c r="F393" i="97"/>
  <c r="J392" i="97"/>
  <c r="I392" i="97"/>
  <c r="H392" i="97"/>
  <c r="G392" i="97"/>
  <c r="F392" i="97"/>
  <c r="J391" i="97"/>
  <c r="I391" i="97"/>
  <c r="H391" i="97"/>
  <c r="G391" i="97"/>
  <c r="F391" i="97"/>
  <c r="J390" i="97"/>
  <c r="I390" i="97"/>
  <c r="H390" i="97"/>
  <c r="G390" i="97"/>
  <c r="F390" i="97"/>
  <c r="J389" i="97"/>
  <c r="I389" i="97"/>
  <c r="H389" i="97"/>
  <c r="G389" i="97"/>
  <c r="F389" i="97"/>
  <c r="J370" i="97"/>
  <c r="I370" i="97"/>
  <c r="H370" i="97"/>
  <c r="G370" i="97"/>
  <c r="F370" i="97"/>
  <c r="J369" i="97"/>
  <c r="I369" i="97"/>
  <c r="H369" i="97"/>
  <c r="G369" i="97"/>
  <c r="F369" i="97"/>
  <c r="J368" i="97"/>
  <c r="I368" i="97"/>
  <c r="H368" i="97"/>
  <c r="G368" i="97"/>
  <c r="F368" i="97"/>
  <c r="J367" i="97"/>
  <c r="I367" i="97"/>
  <c r="H367" i="97"/>
  <c r="G367" i="97"/>
  <c r="F367" i="97"/>
  <c r="J366" i="97"/>
  <c r="I366" i="97"/>
  <c r="H366" i="97"/>
  <c r="G366" i="97"/>
  <c r="F366" i="97"/>
  <c r="J365" i="97"/>
  <c r="I365" i="97"/>
  <c r="H365" i="97"/>
  <c r="G365" i="97"/>
  <c r="F365" i="97"/>
  <c r="J364" i="97"/>
  <c r="I364" i="97"/>
  <c r="H364" i="97"/>
  <c r="G364" i="97"/>
  <c r="F364" i="97"/>
  <c r="J363" i="97"/>
  <c r="I363" i="97"/>
  <c r="H363" i="97"/>
  <c r="G363" i="97"/>
  <c r="F363" i="97"/>
  <c r="J362" i="97"/>
  <c r="I362" i="97"/>
  <c r="H362" i="97"/>
  <c r="G362" i="97"/>
  <c r="F362" i="97"/>
  <c r="J361" i="97"/>
  <c r="I361" i="97"/>
  <c r="H361" i="97"/>
  <c r="G361" i="97"/>
  <c r="F361" i="97"/>
  <c r="J360" i="97"/>
  <c r="I360" i="97"/>
  <c r="H360" i="97"/>
  <c r="G360" i="97"/>
  <c r="F360" i="97"/>
  <c r="J359" i="97"/>
  <c r="I359" i="97"/>
  <c r="H359" i="97"/>
  <c r="G359" i="97"/>
  <c r="F359" i="97"/>
  <c r="J358" i="97"/>
  <c r="I358" i="97"/>
  <c r="H358" i="97"/>
  <c r="G358" i="97"/>
  <c r="F358" i="97"/>
  <c r="J357" i="97"/>
  <c r="I357" i="97"/>
  <c r="H357" i="97"/>
  <c r="G357" i="97"/>
  <c r="F357" i="97"/>
  <c r="J356" i="97"/>
  <c r="I356" i="97"/>
  <c r="H356" i="97"/>
  <c r="G356" i="97"/>
  <c r="F356" i="97"/>
  <c r="J355" i="97"/>
  <c r="I355" i="97"/>
  <c r="H355" i="97"/>
  <c r="G355" i="97"/>
  <c r="F355" i="97"/>
  <c r="J354" i="97"/>
  <c r="I354" i="97"/>
  <c r="H354" i="97"/>
  <c r="G354" i="97"/>
  <c r="F354" i="97"/>
  <c r="J335" i="97"/>
  <c r="I335" i="97"/>
  <c r="H335" i="97"/>
  <c r="G335" i="97"/>
  <c r="F335" i="97"/>
  <c r="J334" i="97"/>
  <c r="I334" i="97"/>
  <c r="H334" i="97"/>
  <c r="G334" i="97"/>
  <c r="F334" i="97"/>
  <c r="J333" i="97"/>
  <c r="I333" i="97"/>
  <c r="H333" i="97"/>
  <c r="G333" i="97"/>
  <c r="F333" i="97"/>
  <c r="J332" i="97"/>
  <c r="I332" i="97"/>
  <c r="H332" i="97"/>
  <c r="G332" i="97"/>
  <c r="F332" i="97"/>
  <c r="J331" i="97"/>
  <c r="I331" i="97"/>
  <c r="H331" i="97"/>
  <c r="G331" i="97"/>
  <c r="F331" i="97"/>
  <c r="J330" i="97"/>
  <c r="I330" i="97"/>
  <c r="H330" i="97"/>
  <c r="G330" i="97"/>
  <c r="F330" i="97"/>
  <c r="J329" i="97"/>
  <c r="I329" i="97"/>
  <c r="H329" i="97"/>
  <c r="G329" i="97"/>
  <c r="F329" i="97"/>
  <c r="J328" i="97"/>
  <c r="I328" i="97"/>
  <c r="H328" i="97"/>
  <c r="G328" i="97"/>
  <c r="F328" i="97"/>
  <c r="J327" i="97"/>
  <c r="I327" i="97"/>
  <c r="H327" i="97"/>
  <c r="G327" i="97"/>
  <c r="F327" i="97"/>
  <c r="J326" i="97"/>
  <c r="I326" i="97"/>
  <c r="H326" i="97"/>
  <c r="G326" i="97"/>
  <c r="F326" i="97"/>
  <c r="J325" i="97"/>
  <c r="I325" i="97"/>
  <c r="H325" i="97"/>
  <c r="G325" i="97"/>
  <c r="F325" i="97"/>
  <c r="J324" i="97"/>
  <c r="I324" i="97"/>
  <c r="H324" i="97"/>
  <c r="G324" i="97"/>
  <c r="F324" i="97"/>
  <c r="J323" i="97"/>
  <c r="I323" i="97"/>
  <c r="H323" i="97"/>
  <c r="G323" i="97"/>
  <c r="F323" i="97"/>
  <c r="J322" i="97"/>
  <c r="I322" i="97"/>
  <c r="H322" i="97"/>
  <c r="G322" i="97"/>
  <c r="F322" i="97"/>
  <c r="J321" i="97"/>
  <c r="I321" i="97"/>
  <c r="H321" i="97"/>
  <c r="G321" i="97"/>
  <c r="F321" i="97"/>
  <c r="J320" i="97"/>
  <c r="I320" i="97"/>
  <c r="H320" i="97"/>
  <c r="G320" i="97"/>
  <c r="F320" i="97"/>
  <c r="J319" i="97"/>
  <c r="I319" i="97"/>
  <c r="H319" i="97"/>
  <c r="G319" i="97"/>
  <c r="F319" i="97"/>
  <c r="J300" i="97"/>
  <c r="I300" i="97"/>
  <c r="H300" i="97"/>
  <c r="G300" i="97"/>
  <c r="F300" i="97"/>
  <c r="J299" i="97"/>
  <c r="I299" i="97"/>
  <c r="H299" i="97"/>
  <c r="G299" i="97"/>
  <c r="F299" i="97"/>
  <c r="J298" i="97"/>
  <c r="I298" i="97"/>
  <c r="H298" i="97"/>
  <c r="G298" i="97"/>
  <c r="F298" i="97"/>
  <c r="J297" i="97"/>
  <c r="I297" i="97"/>
  <c r="H297" i="97"/>
  <c r="G297" i="97"/>
  <c r="F297" i="97"/>
  <c r="J296" i="97"/>
  <c r="I296" i="97"/>
  <c r="H296" i="97"/>
  <c r="G296" i="97"/>
  <c r="F296" i="97"/>
  <c r="J295" i="97"/>
  <c r="I295" i="97"/>
  <c r="H295" i="97"/>
  <c r="G295" i="97"/>
  <c r="F295" i="97"/>
  <c r="J294" i="97"/>
  <c r="I294" i="97"/>
  <c r="H294" i="97"/>
  <c r="G294" i="97"/>
  <c r="F294" i="97"/>
  <c r="J293" i="97"/>
  <c r="I293" i="97"/>
  <c r="H293" i="97"/>
  <c r="G293" i="97"/>
  <c r="F293" i="97"/>
  <c r="J292" i="97"/>
  <c r="I292" i="97"/>
  <c r="H292" i="97"/>
  <c r="G292" i="97"/>
  <c r="F292" i="97"/>
  <c r="J291" i="97"/>
  <c r="I291" i="97"/>
  <c r="H291" i="97"/>
  <c r="G291" i="97"/>
  <c r="F291" i="97"/>
  <c r="J290" i="97"/>
  <c r="I290" i="97"/>
  <c r="H290" i="97"/>
  <c r="G290" i="97"/>
  <c r="F290" i="97"/>
  <c r="J289" i="97"/>
  <c r="I289" i="97"/>
  <c r="H289" i="97"/>
  <c r="G289" i="97"/>
  <c r="F289" i="97"/>
  <c r="J288" i="97"/>
  <c r="I288" i="97"/>
  <c r="H288" i="97"/>
  <c r="G288" i="97"/>
  <c r="F288" i="97"/>
  <c r="J287" i="97"/>
  <c r="I287" i="97"/>
  <c r="H287" i="97"/>
  <c r="G287" i="97"/>
  <c r="F287" i="97"/>
  <c r="J286" i="97"/>
  <c r="I286" i="97"/>
  <c r="H286" i="97"/>
  <c r="G286" i="97"/>
  <c r="F286" i="97"/>
  <c r="J285" i="97"/>
  <c r="I285" i="97"/>
  <c r="H285" i="97"/>
  <c r="G285" i="97"/>
  <c r="F285" i="97"/>
  <c r="J284" i="97"/>
  <c r="I284" i="97"/>
  <c r="H284" i="97"/>
  <c r="G284" i="97"/>
  <c r="F284" i="97"/>
  <c r="J265" i="97"/>
  <c r="I265" i="97"/>
  <c r="H265" i="97"/>
  <c r="G265" i="97"/>
  <c r="F265" i="97"/>
  <c r="J264" i="97"/>
  <c r="I264" i="97"/>
  <c r="H264" i="97"/>
  <c r="G264" i="97"/>
  <c r="F264" i="97"/>
  <c r="J263" i="97"/>
  <c r="I263" i="97"/>
  <c r="H263" i="97"/>
  <c r="G263" i="97"/>
  <c r="F263" i="97"/>
  <c r="J262" i="97"/>
  <c r="I262" i="97"/>
  <c r="H262" i="97"/>
  <c r="G262" i="97"/>
  <c r="F262" i="97"/>
  <c r="J261" i="97"/>
  <c r="I261" i="97"/>
  <c r="H261" i="97"/>
  <c r="G261" i="97"/>
  <c r="F261" i="97"/>
  <c r="J260" i="97"/>
  <c r="I260" i="97"/>
  <c r="H260" i="97"/>
  <c r="G260" i="97"/>
  <c r="F260" i="97"/>
  <c r="J259" i="97"/>
  <c r="I259" i="97"/>
  <c r="H259" i="97"/>
  <c r="G259" i="97"/>
  <c r="F259" i="97"/>
  <c r="J258" i="97"/>
  <c r="I258" i="97"/>
  <c r="H258" i="97"/>
  <c r="G258" i="97"/>
  <c r="F258" i="97"/>
  <c r="J257" i="97"/>
  <c r="I257" i="97"/>
  <c r="H257" i="97"/>
  <c r="G257" i="97"/>
  <c r="F257" i="97"/>
  <c r="J256" i="97"/>
  <c r="I256" i="97"/>
  <c r="H256" i="97"/>
  <c r="G256" i="97"/>
  <c r="F256" i="97"/>
  <c r="J255" i="97"/>
  <c r="I255" i="97"/>
  <c r="H255" i="97"/>
  <c r="G255" i="97"/>
  <c r="F255" i="97"/>
  <c r="J254" i="97"/>
  <c r="I254" i="97"/>
  <c r="H254" i="97"/>
  <c r="G254" i="97"/>
  <c r="F254" i="97"/>
  <c r="J253" i="97"/>
  <c r="I253" i="97"/>
  <c r="H253" i="97"/>
  <c r="G253" i="97"/>
  <c r="F253" i="97"/>
  <c r="J252" i="97"/>
  <c r="I252" i="97"/>
  <c r="H252" i="97"/>
  <c r="G252" i="97"/>
  <c r="F252" i="97"/>
  <c r="J251" i="97"/>
  <c r="I251" i="97"/>
  <c r="H251" i="97"/>
  <c r="G251" i="97"/>
  <c r="F251" i="97"/>
  <c r="J250" i="97"/>
  <c r="I250" i="97"/>
  <c r="H250" i="97"/>
  <c r="G250" i="97"/>
  <c r="F250" i="97"/>
  <c r="J249" i="97"/>
  <c r="I249" i="97"/>
  <c r="H249" i="97"/>
  <c r="G249" i="97"/>
  <c r="F249" i="97"/>
  <c r="J230" i="97"/>
  <c r="I230" i="97"/>
  <c r="H230" i="97"/>
  <c r="G230" i="97"/>
  <c r="F230" i="97"/>
  <c r="J229" i="97"/>
  <c r="I229" i="97"/>
  <c r="H229" i="97"/>
  <c r="G229" i="97"/>
  <c r="F229" i="97"/>
  <c r="J228" i="97"/>
  <c r="I228" i="97"/>
  <c r="H228" i="97"/>
  <c r="G228" i="97"/>
  <c r="F228" i="97"/>
  <c r="J227" i="97"/>
  <c r="I227" i="97"/>
  <c r="H227" i="97"/>
  <c r="G227" i="97"/>
  <c r="F227" i="97"/>
  <c r="J226" i="97"/>
  <c r="I226" i="97"/>
  <c r="H226" i="97"/>
  <c r="G226" i="97"/>
  <c r="F226" i="97"/>
  <c r="J225" i="97"/>
  <c r="I225" i="97"/>
  <c r="H225" i="97"/>
  <c r="G225" i="97"/>
  <c r="F225" i="97"/>
  <c r="J224" i="97"/>
  <c r="I224" i="97"/>
  <c r="H224" i="97"/>
  <c r="G224" i="97"/>
  <c r="F224" i="97"/>
  <c r="J223" i="97"/>
  <c r="I223" i="97"/>
  <c r="H223" i="97"/>
  <c r="G223" i="97"/>
  <c r="F223" i="97"/>
  <c r="J222" i="97"/>
  <c r="I222" i="97"/>
  <c r="H222" i="97"/>
  <c r="G222" i="97"/>
  <c r="F222" i="97"/>
  <c r="J221" i="97"/>
  <c r="I221" i="97"/>
  <c r="H221" i="97"/>
  <c r="G221" i="97"/>
  <c r="F221" i="97"/>
  <c r="J220" i="97"/>
  <c r="I220" i="97"/>
  <c r="H220" i="97"/>
  <c r="G220" i="97"/>
  <c r="F220" i="97"/>
  <c r="J219" i="97"/>
  <c r="I219" i="97"/>
  <c r="H219" i="97"/>
  <c r="G219" i="97"/>
  <c r="F219" i="97"/>
  <c r="J218" i="97"/>
  <c r="I218" i="97"/>
  <c r="H218" i="97"/>
  <c r="G218" i="97"/>
  <c r="F218" i="97"/>
  <c r="J217" i="97"/>
  <c r="I217" i="97"/>
  <c r="H217" i="97"/>
  <c r="G217" i="97"/>
  <c r="F217" i="97"/>
  <c r="J216" i="97"/>
  <c r="I216" i="97"/>
  <c r="H216" i="97"/>
  <c r="G216" i="97"/>
  <c r="F216" i="97"/>
  <c r="J215" i="97"/>
  <c r="I215" i="97"/>
  <c r="H215" i="97"/>
  <c r="G215" i="97"/>
  <c r="F215" i="97"/>
  <c r="J214" i="97"/>
  <c r="I214" i="97"/>
  <c r="H214" i="97"/>
  <c r="G214" i="97"/>
  <c r="F214" i="97"/>
  <c r="J195" i="97"/>
  <c r="I195" i="97"/>
  <c r="H195" i="97"/>
  <c r="G195" i="97"/>
  <c r="F195" i="97"/>
  <c r="J194" i="97"/>
  <c r="I194" i="97"/>
  <c r="H194" i="97"/>
  <c r="G194" i="97"/>
  <c r="F194" i="97"/>
  <c r="J193" i="97"/>
  <c r="I193" i="97"/>
  <c r="H193" i="97"/>
  <c r="G193" i="97"/>
  <c r="F193" i="97"/>
  <c r="J192" i="97"/>
  <c r="I192" i="97"/>
  <c r="H192" i="97"/>
  <c r="G192" i="97"/>
  <c r="F192" i="97"/>
  <c r="J191" i="97"/>
  <c r="I191" i="97"/>
  <c r="H191" i="97"/>
  <c r="G191" i="97"/>
  <c r="F191" i="97"/>
  <c r="J190" i="97"/>
  <c r="I190" i="97"/>
  <c r="H190" i="97"/>
  <c r="G190" i="97"/>
  <c r="F190" i="97"/>
  <c r="J189" i="97"/>
  <c r="I189" i="97"/>
  <c r="H189" i="97"/>
  <c r="G189" i="97"/>
  <c r="F189" i="97"/>
  <c r="J188" i="97"/>
  <c r="I188" i="97"/>
  <c r="H188" i="97"/>
  <c r="G188" i="97"/>
  <c r="F188" i="97"/>
  <c r="J187" i="97"/>
  <c r="I187" i="97"/>
  <c r="H187" i="97"/>
  <c r="G187" i="97"/>
  <c r="F187" i="97"/>
  <c r="J186" i="97"/>
  <c r="I186" i="97"/>
  <c r="H186" i="97"/>
  <c r="G186" i="97"/>
  <c r="F186" i="97"/>
  <c r="J185" i="97"/>
  <c r="I185" i="97"/>
  <c r="H185" i="97"/>
  <c r="G185" i="97"/>
  <c r="F185" i="97"/>
  <c r="J184" i="97"/>
  <c r="I184" i="97"/>
  <c r="H184" i="97"/>
  <c r="G184" i="97"/>
  <c r="F184" i="97"/>
  <c r="J183" i="97"/>
  <c r="I183" i="97"/>
  <c r="H183" i="97"/>
  <c r="G183" i="97"/>
  <c r="F183" i="97"/>
  <c r="J182" i="97"/>
  <c r="I182" i="97"/>
  <c r="H182" i="97"/>
  <c r="G182" i="97"/>
  <c r="F182" i="97"/>
  <c r="J181" i="97"/>
  <c r="I181" i="97"/>
  <c r="H181" i="97"/>
  <c r="G181" i="97"/>
  <c r="F181" i="97"/>
  <c r="J180" i="97"/>
  <c r="I180" i="97"/>
  <c r="H180" i="97"/>
  <c r="G180" i="97"/>
  <c r="F180" i="97"/>
  <c r="J179" i="97"/>
  <c r="I179" i="97"/>
  <c r="H179" i="97"/>
  <c r="G179" i="97"/>
  <c r="F179" i="97"/>
  <c r="J160" i="97"/>
  <c r="I160" i="97"/>
  <c r="H160" i="97"/>
  <c r="G160" i="97"/>
  <c r="F160" i="97"/>
  <c r="J159" i="97"/>
  <c r="I159" i="97"/>
  <c r="H159" i="97"/>
  <c r="G159" i="97"/>
  <c r="F159" i="97"/>
  <c r="J158" i="97"/>
  <c r="I158" i="97"/>
  <c r="H158" i="97"/>
  <c r="G158" i="97"/>
  <c r="F158" i="97"/>
  <c r="J157" i="97"/>
  <c r="I157" i="97"/>
  <c r="H157" i="97"/>
  <c r="G157" i="97"/>
  <c r="F157" i="97"/>
  <c r="J156" i="97"/>
  <c r="I156" i="97"/>
  <c r="H156" i="97"/>
  <c r="G156" i="97"/>
  <c r="F156" i="97"/>
  <c r="J155" i="97"/>
  <c r="I155" i="97"/>
  <c r="H155" i="97"/>
  <c r="G155" i="97"/>
  <c r="F155" i="97"/>
  <c r="J154" i="97"/>
  <c r="I154" i="97"/>
  <c r="H154" i="97"/>
  <c r="G154" i="97"/>
  <c r="F154" i="97"/>
  <c r="J153" i="97"/>
  <c r="I153" i="97"/>
  <c r="H153" i="97"/>
  <c r="G153" i="97"/>
  <c r="F153" i="97"/>
  <c r="J152" i="97"/>
  <c r="I152" i="97"/>
  <c r="H152" i="97"/>
  <c r="G152" i="97"/>
  <c r="F152" i="97"/>
  <c r="J151" i="97"/>
  <c r="I151" i="97"/>
  <c r="H151" i="97"/>
  <c r="G151" i="97"/>
  <c r="F151" i="97"/>
  <c r="J150" i="97"/>
  <c r="I150" i="97"/>
  <c r="H150" i="97"/>
  <c r="G150" i="97"/>
  <c r="F150" i="97"/>
  <c r="J149" i="97"/>
  <c r="I149" i="97"/>
  <c r="H149" i="97"/>
  <c r="G149" i="97"/>
  <c r="F149" i="97"/>
  <c r="J148" i="97"/>
  <c r="I148" i="97"/>
  <c r="H148" i="97"/>
  <c r="G148" i="97"/>
  <c r="F148" i="97"/>
  <c r="J147" i="97"/>
  <c r="I147" i="97"/>
  <c r="H147" i="97"/>
  <c r="G147" i="97"/>
  <c r="F147" i="97"/>
  <c r="J146" i="97"/>
  <c r="I146" i="97"/>
  <c r="H146" i="97"/>
  <c r="G146" i="97"/>
  <c r="F146" i="97"/>
  <c r="J145" i="97"/>
  <c r="I145" i="97"/>
  <c r="H145" i="97"/>
  <c r="G145" i="97"/>
  <c r="F145" i="97"/>
  <c r="J144" i="97"/>
  <c r="I144" i="97"/>
  <c r="H144" i="97"/>
  <c r="G144" i="97"/>
  <c r="F144" i="97"/>
  <c r="J125" i="97"/>
  <c r="I125" i="97"/>
  <c r="H125" i="97"/>
  <c r="G125" i="97"/>
  <c r="F125" i="97"/>
  <c r="J124" i="97"/>
  <c r="I124" i="97"/>
  <c r="H124" i="97"/>
  <c r="G124" i="97"/>
  <c r="F124" i="97"/>
  <c r="J123" i="97"/>
  <c r="I123" i="97"/>
  <c r="H123" i="97"/>
  <c r="G123" i="97"/>
  <c r="F123" i="97"/>
  <c r="J122" i="97"/>
  <c r="I122" i="97"/>
  <c r="H122" i="97"/>
  <c r="G122" i="97"/>
  <c r="F122" i="97"/>
  <c r="J121" i="97"/>
  <c r="I121" i="97"/>
  <c r="H121" i="97"/>
  <c r="G121" i="97"/>
  <c r="F121" i="97"/>
  <c r="J120" i="97"/>
  <c r="I120" i="97"/>
  <c r="H120" i="97"/>
  <c r="G120" i="97"/>
  <c r="F120" i="97"/>
  <c r="J119" i="97"/>
  <c r="I119" i="97"/>
  <c r="H119" i="97"/>
  <c r="G119" i="97"/>
  <c r="F119" i="97"/>
  <c r="J118" i="97"/>
  <c r="I118" i="97"/>
  <c r="H118" i="97"/>
  <c r="G118" i="97"/>
  <c r="F118" i="97"/>
  <c r="J117" i="97"/>
  <c r="I117" i="97"/>
  <c r="H117" i="97"/>
  <c r="G117" i="97"/>
  <c r="F117" i="97"/>
  <c r="J116" i="97"/>
  <c r="I116" i="97"/>
  <c r="H116" i="97"/>
  <c r="G116" i="97"/>
  <c r="F116" i="97"/>
  <c r="J115" i="97"/>
  <c r="I115" i="97"/>
  <c r="H115" i="97"/>
  <c r="G115" i="97"/>
  <c r="F115" i="97"/>
  <c r="J114" i="97"/>
  <c r="I114" i="97"/>
  <c r="H114" i="97"/>
  <c r="G114" i="97"/>
  <c r="F114" i="97"/>
  <c r="J113" i="97"/>
  <c r="I113" i="97"/>
  <c r="H113" i="97"/>
  <c r="G113" i="97"/>
  <c r="F113" i="97"/>
  <c r="J112" i="97"/>
  <c r="I112" i="97"/>
  <c r="H112" i="97"/>
  <c r="G112" i="97"/>
  <c r="F112" i="97"/>
  <c r="J111" i="97"/>
  <c r="I111" i="97"/>
  <c r="H111" i="97"/>
  <c r="G111" i="97"/>
  <c r="F111" i="97"/>
  <c r="J110" i="97"/>
  <c r="I110" i="97"/>
  <c r="H110" i="97"/>
  <c r="G110" i="97"/>
  <c r="F110" i="97"/>
  <c r="J109" i="97"/>
  <c r="I109" i="97"/>
  <c r="H109" i="97"/>
  <c r="G109" i="97"/>
  <c r="F109" i="97"/>
  <c r="J90" i="97"/>
  <c r="I90" i="97"/>
  <c r="H90" i="97"/>
  <c r="G90" i="97"/>
  <c r="F90" i="97"/>
  <c r="J89" i="97"/>
  <c r="I89" i="97"/>
  <c r="H89" i="97"/>
  <c r="G89" i="97"/>
  <c r="F89" i="97"/>
  <c r="J88" i="97"/>
  <c r="I88" i="97"/>
  <c r="H88" i="97"/>
  <c r="G88" i="97"/>
  <c r="F88" i="97"/>
  <c r="J87" i="97"/>
  <c r="I87" i="97"/>
  <c r="H87" i="97"/>
  <c r="G87" i="97"/>
  <c r="F87" i="97"/>
  <c r="J86" i="97"/>
  <c r="I86" i="97"/>
  <c r="H86" i="97"/>
  <c r="G86" i="97"/>
  <c r="F86" i="97"/>
  <c r="J85" i="97"/>
  <c r="I85" i="97"/>
  <c r="H85" i="97"/>
  <c r="G85" i="97"/>
  <c r="F85" i="97"/>
  <c r="J84" i="97"/>
  <c r="I84" i="97"/>
  <c r="H84" i="97"/>
  <c r="G84" i="97"/>
  <c r="F84" i="97"/>
  <c r="J83" i="97"/>
  <c r="I83" i="97"/>
  <c r="H83" i="97"/>
  <c r="G83" i="97"/>
  <c r="F83" i="97"/>
  <c r="J82" i="97"/>
  <c r="I82" i="97"/>
  <c r="H82" i="97"/>
  <c r="G82" i="97"/>
  <c r="F82" i="97"/>
  <c r="J81" i="97"/>
  <c r="I81" i="97"/>
  <c r="H81" i="97"/>
  <c r="G81" i="97"/>
  <c r="F81" i="97"/>
  <c r="J80" i="97"/>
  <c r="I80" i="97"/>
  <c r="H80" i="97"/>
  <c r="G80" i="97"/>
  <c r="F80" i="97"/>
  <c r="J79" i="97"/>
  <c r="I79" i="97"/>
  <c r="H79" i="97"/>
  <c r="G79" i="97"/>
  <c r="F79" i="97"/>
  <c r="J78" i="97"/>
  <c r="I78" i="97"/>
  <c r="H78" i="97"/>
  <c r="G78" i="97"/>
  <c r="F78" i="97"/>
  <c r="J77" i="97"/>
  <c r="I77" i="97"/>
  <c r="H77" i="97"/>
  <c r="G77" i="97"/>
  <c r="F77" i="97"/>
  <c r="J76" i="97"/>
  <c r="I76" i="97"/>
  <c r="H76" i="97"/>
  <c r="G76" i="97"/>
  <c r="F76" i="97"/>
  <c r="J75" i="97"/>
  <c r="I75" i="97"/>
  <c r="H75" i="97"/>
  <c r="G75" i="97"/>
  <c r="F75" i="97"/>
  <c r="J74" i="97"/>
  <c r="I74" i="97"/>
  <c r="H74" i="97"/>
  <c r="G74" i="97"/>
  <c r="F74" i="97"/>
  <c r="J55" i="97"/>
  <c r="I55" i="97"/>
  <c r="H55" i="97"/>
  <c r="G55" i="97"/>
  <c r="F55" i="97"/>
  <c r="J54" i="97"/>
  <c r="I54" i="97"/>
  <c r="H54" i="97"/>
  <c r="G54" i="97"/>
  <c r="F54" i="97"/>
  <c r="J53" i="97"/>
  <c r="I53" i="97"/>
  <c r="H53" i="97"/>
  <c r="G53" i="97"/>
  <c r="F53" i="97"/>
  <c r="J52" i="97"/>
  <c r="I52" i="97"/>
  <c r="H52" i="97"/>
  <c r="G52" i="97"/>
  <c r="F52" i="97"/>
  <c r="J51" i="97"/>
  <c r="I51" i="97"/>
  <c r="H51" i="97"/>
  <c r="G51" i="97"/>
  <c r="F51" i="97"/>
  <c r="J50" i="97"/>
  <c r="I50" i="97"/>
  <c r="H50" i="97"/>
  <c r="G50" i="97"/>
  <c r="F50" i="97"/>
  <c r="J49" i="97"/>
  <c r="I49" i="97"/>
  <c r="H49" i="97"/>
  <c r="G49" i="97"/>
  <c r="F49" i="97"/>
  <c r="J48" i="97"/>
  <c r="I48" i="97"/>
  <c r="H48" i="97"/>
  <c r="G48" i="97"/>
  <c r="F48" i="97"/>
  <c r="J47" i="97"/>
  <c r="I47" i="97"/>
  <c r="H47" i="97"/>
  <c r="G47" i="97"/>
  <c r="F47" i="97"/>
  <c r="J46" i="97"/>
  <c r="I46" i="97"/>
  <c r="H46" i="97"/>
  <c r="G46" i="97"/>
  <c r="F46" i="97"/>
  <c r="J45" i="97"/>
  <c r="I45" i="97"/>
  <c r="H45" i="97"/>
  <c r="G45" i="97"/>
  <c r="F45" i="97"/>
  <c r="J44" i="97"/>
  <c r="I44" i="97"/>
  <c r="H44" i="97"/>
  <c r="G44" i="97"/>
  <c r="F44" i="97"/>
  <c r="J43" i="97"/>
  <c r="I43" i="97"/>
  <c r="H43" i="97"/>
  <c r="G43" i="97"/>
  <c r="F43" i="97"/>
  <c r="J42" i="97"/>
  <c r="I42" i="97"/>
  <c r="H42" i="97"/>
  <c r="G42" i="97"/>
  <c r="F42" i="97"/>
  <c r="J41" i="97"/>
  <c r="I41" i="97"/>
  <c r="H41" i="97"/>
  <c r="G41" i="97"/>
  <c r="F41" i="97"/>
  <c r="J40" i="97"/>
  <c r="I40" i="97"/>
  <c r="H40" i="97"/>
  <c r="G40" i="97"/>
  <c r="F40" i="97"/>
  <c r="J39" i="97"/>
  <c r="I39" i="97"/>
  <c r="H39" i="97"/>
  <c r="G39" i="97"/>
  <c r="F39" i="97"/>
  <c r="J20" i="97"/>
  <c r="I20" i="97"/>
  <c r="H20" i="97"/>
  <c r="G20" i="97"/>
  <c r="F20" i="97"/>
  <c r="J19" i="97"/>
  <c r="I19" i="97"/>
  <c r="H19" i="97"/>
  <c r="G19" i="97"/>
  <c r="F19" i="97"/>
  <c r="J18" i="97"/>
  <c r="I18" i="97"/>
  <c r="H18" i="97"/>
  <c r="G18" i="97"/>
  <c r="F18" i="97"/>
  <c r="J17" i="97"/>
  <c r="I17" i="97"/>
  <c r="H17" i="97"/>
  <c r="G17" i="97"/>
  <c r="F17" i="97"/>
  <c r="J16" i="97"/>
  <c r="I16" i="97"/>
  <c r="H16" i="97"/>
  <c r="G16" i="97"/>
  <c r="F16" i="97"/>
  <c r="J15" i="97"/>
  <c r="I15" i="97"/>
  <c r="H15" i="97"/>
  <c r="G15" i="97"/>
  <c r="F15" i="97"/>
  <c r="J14" i="97"/>
  <c r="I14" i="97"/>
  <c r="H14" i="97"/>
  <c r="G14" i="97"/>
  <c r="F14" i="97"/>
  <c r="J13" i="97"/>
  <c r="I13" i="97"/>
  <c r="H13" i="97"/>
  <c r="G13" i="97"/>
  <c r="F13" i="97"/>
  <c r="J12" i="97"/>
  <c r="I12" i="97"/>
  <c r="H12" i="97"/>
  <c r="G12" i="97"/>
  <c r="F12" i="97"/>
  <c r="J11" i="97"/>
  <c r="I11" i="97"/>
  <c r="H11" i="97"/>
  <c r="G11" i="97"/>
  <c r="F11" i="97"/>
  <c r="J10" i="97"/>
  <c r="I10" i="97"/>
  <c r="H10" i="97"/>
  <c r="G10" i="97"/>
  <c r="F10" i="97"/>
  <c r="J9" i="97"/>
  <c r="I9" i="97"/>
  <c r="H9" i="97"/>
  <c r="G9" i="97"/>
  <c r="F9" i="97"/>
  <c r="J8" i="97"/>
  <c r="I8" i="97"/>
  <c r="H8" i="97"/>
  <c r="G8" i="97"/>
  <c r="F8" i="97"/>
  <c r="J7" i="97"/>
  <c r="I7" i="97"/>
  <c r="H7" i="97"/>
  <c r="G7" i="97"/>
  <c r="F7" i="97"/>
  <c r="J6" i="97"/>
  <c r="I6" i="97"/>
  <c r="H6" i="97"/>
  <c r="G6" i="97"/>
  <c r="F6" i="97"/>
  <c r="J5" i="97"/>
  <c r="I5" i="97"/>
  <c r="H5" i="97"/>
  <c r="G5" i="97"/>
  <c r="F5" i="97"/>
  <c r="J4" i="97"/>
  <c r="I4" i="97"/>
  <c r="H4" i="97"/>
  <c r="G4" i="97"/>
  <c r="C457" i="96"/>
  <c r="C456" i="96"/>
  <c r="C455" i="96"/>
  <c r="C454" i="96"/>
  <c r="C453" i="96"/>
  <c r="L452" i="96"/>
  <c r="J283" i="97" s="1"/>
  <c r="K452" i="96"/>
  <c r="I283" i="97" s="1"/>
  <c r="J452" i="96"/>
  <c r="H283" i="97" s="1"/>
  <c r="I452" i="96"/>
  <c r="G283" i="97" s="1"/>
  <c r="H452" i="96"/>
  <c r="F283" i="97" s="1"/>
  <c r="C452" i="96"/>
  <c r="L451" i="96"/>
  <c r="J248" i="97" s="1"/>
  <c r="K451" i="96"/>
  <c r="I248" i="97" s="1"/>
  <c r="J451" i="96"/>
  <c r="H248" i="97" s="1"/>
  <c r="I451" i="96"/>
  <c r="G248" i="97" s="1"/>
  <c r="H451" i="96"/>
  <c r="F248" i="97" s="1"/>
  <c r="C451" i="96"/>
  <c r="C450" i="96"/>
  <c r="C449" i="96"/>
  <c r="C448" i="96"/>
  <c r="C447" i="96"/>
  <c r="C446" i="96"/>
  <c r="C445" i="96"/>
  <c r="C444" i="96"/>
  <c r="C443" i="96"/>
  <c r="C442" i="96"/>
  <c r="C441" i="96"/>
  <c r="C440" i="96"/>
  <c r="L439" i="96"/>
  <c r="J282" i="97" s="1"/>
  <c r="K439" i="96"/>
  <c r="I282" i="97" s="1"/>
  <c r="J439" i="96"/>
  <c r="H282" i="97" s="1"/>
  <c r="I439" i="96"/>
  <c r="G282" i="97" s="1"/>
  <c r="H439" i="96"/>
  <c r="F282" i="97" s="1"/>
  <c r="C439" i="96"/>
  <c r="L438" i="96"/>
  <c r="J247" i="97" s="1"/>
  <c r="K438" i="96"/>
  <c r="I247" i="97" s="1"/>
  <c r="J438" i="96"/>
  <c r="H247" i="97" s="1"/>
  <c r="I438" i="96"/>
  <c r="G247" i="97" s="1"/>
  <c r="H438" i="96"/>
  <c r="F247" i="97" s="1"/>
  <c r="C438" i="96"/>
  <c r="C437" i="96"/>
  <c r="C436" i="96"/>
  <c r="C435" i="96"/>
  <c r="C434" i="96"/>
  <c r="C433" i="96"/>
  <c r="C432" i="96"/>
  <c r="C431" i="96"/>
  <c r="C430" i="96"/>
  <c r="C429" i="96"/>
  <c r="C428" i="96"/>
  <c r="C427" i="96"/>
  <c r="L426" i="96"/>
  <c r="J281" i="97" s="1"/>
  <c r="K426" i="96"/>
  <c r="I281" i="97" s="1"/>
  <c r="J426" i="96"/>
  <c r="H281" i="97" s="1"/>
  <c r="I426" i="96"/>
  <c r="G281" i="97" s="1"/>
  <c r="H426" i="96"/>
  <c r="F281" i="97" s="1"/>
  <c r="C426" i="96"/>
  <c r="L425" i="96"/>
  <c r="J246" i="97" s="1"/>
  <c r="K425" i="96"/>
  <c r="I246" i="97" s="1"/>
  <c r="J425" i="96"/>
  <c r="H246" i="97" s="1"/>
  <c r="I425" i="96"/>
  <c r="G246" i="97" s="1"/>
  <c r="H425" i="96"/>
  <c r="F246" i="97" s="1"/>
  <c r="C425" i="96"/>
  <c r="C424" i="96"/>
  <c r="C423" i="96"/>
  <c r="C422" i="96"/>
  <c r="C421" i="96"/>
  <c r="C420" i="96"/>
  <c r="C419" i="96"/>
  <c r="L413" i="96"/>
  <c r="J280" i="97" s="1"/>
  <c r="K413" i="96"/>
  <c r="I280" i="97" s="1"/>
  <c r="J413" i="96"/>
  <c r="H280" i="97" s="1"/>
  <c r="I413" i="96"/>
  <c r="G280" i="97" s="1"/>
  <c r="H413" i="96"/>
  <c r="F280" i="97" s="1"/>
  <c r="L412" i="96"/>
  <c r="J245" i="97" s="1"/>
  <c r="K412" i="96"/>
  <c r="I245" i="97" s="1"/>
  <c r="J412" i="96"/>
  <c r="H245" i="97" s="1"/>
  <c r="I412" i="96"/>
  <c r="G245" i="97" s="1"/>
  <c r="H412" i="96"/>
  <c r="F245" i="97" s="1"/>
  <c r="C406" i="96"/>
  <c r="C418" i="96"/>
  <c r="C417" i="96"/>
  <c r="C416" i="96"/>
  <c r="C415" i="96"/>
  <c r="C414" i="96"/>
  <c r="C413" i="96"/>
  <c r="C412" i="96"/>
  <c r="C411" i="96"/>
  <c r="C410" i="96"/>
  <c r="C409" i="96"/>
  <c r="C408" i="96"/>
  <c r="C407" i="96"/>
  <c r="L446" i="96"/>
  <c r="J73" i="97" s="1"/>
  <c r="K446" i="96"/>
  <c r="I73" i="97" s="1"/>
  <c r="J446" i="96"/>
  <c r="H73" i="97" s="1"/>
  <c r="I446" i="96"/>
  <c r="G73" i="97" s="1"/>
  <c r="H446" i="96"/>
  <c r="F73" i="97" s="1"/>
  <c r="L450" i="96"/>
  <c r="J213" i="97" s="1"/>
  <c r="K450" i="96"/>
  <c r="I213" i="97" s="1"/>
  <c r="J450" i="96"/>
  <c r="H213" i="97" s="1"/>
  <c r="I450" i="96"/>
  <c r="G213" i="97" s="1"/>
  <c r="H450" i="96"/>
  <c r="F213" i="97" s="1"/>
  <c r="L457" i="96"/>
  <c r="J458" i="97" s="1"/>
  <c r="K457" i="96"/>
  <c r="I458" i="97" s="1"/>
  <c r="J457" i="96"/>
  <c r="H458" i="97" s="1"/>
  <c r="I457" i="96"/>
  <c r="G458" i="97" s="1"/>
  <c r="H457" i="96"/>
  <c r="F458" i="97" s="1"/>
  <c r="L456" i="96"/>
  <c r="J423" i="97" s="1"/>
  <c r="K456" i="96"/>
  <c r="I423" i="97" s="1"/>
  <c r="J456" i="96"/>
  <c r="H423" i="97" s="1"/>
  <c r="I456" i="96"/>
  <c r="G423" i="97" s="1"/>
  <c r="H456" i="96"/>
  <c r="F423" i="97" s="1"/>
  <c r="L455" i="96"/>
  <c r="J388" i="97" s="1"/>
  <c r="K455" i="96"/>
  <c r="I388" i="97" s="1"/>
  <c r="J455" i="96"/>
  <c r="H388" i="97" s="1"/>
  <c r="I455" i="96"/>
  <c r="G388" i="97" s="1"/>
  <c r="H455" i="96"/>
  <c r="F388" i="97" s="1"/>
  <c r="L454" i="96"/>
  <c r="J353" i="97" s="1"/>
  <c r="K454" i="96"/>
  <c r="I353" i="97" s="1"/>
  <c r="J454" i="96"/>
  <c r="H353" i="97" s="1"/>
  <c r="I454" i="96"/>
  <c r="G353" i="97" s="1"/>
  <c r="H454" i="96"/>
  <c r="F353" i="97" s="1"/>
  <c r="L453" i="96"/>
  <c r="J318" i="97" s="1"/>
  <c r="K453" i="96"/>
  <c r="I318" i="97" s="1"/>
  <c r="J453" i="96"/>
  <c r="H318" i="97" s="1"/>
  <c r="I453" i="96"/>
  <c r="G318" i="97" s="1"/>
  <c r="H453" i="96"/>
  <c r="F318" i="97" s="1"/>
  <c r="L449" i="96"/>
  <c r="J178" i="97" s="1"/>
  <c r="K449" i="96"/>
  <c r="I178" i="97" s="1"/>
  <c r="J449" i="96"/>
  <c r="H178" i="97" s="1"/>
  <c r="I449" i="96"/>
  <c r="G178" i="97" s="1"/>
  <c r="H449" i="96"/>
  <c r="F178" i="97" s="1"/>
  <c r="L448" i="96"/>
  <c r="J143" i="97" s="1"/>
  <c r="K448" i="96"/>
  <c r="I143" i="97" s="1"/>
  <c r="J448" i="96"/>
  <c r="H143" i="97" s="1"/>
  <c r="I448" i="96"/>
  <c r="G143" i="97" s="1"/>
  <c r="H448" i="96"/>
  <c r="F143" i="97" s="1"/>
  <c r="L447" i="96"/>
  <c r="J108" i="97" s="1"/>
  <c r="K447" i="96"/>
  <c r="I108" i="97" s="1"/>
  <c r="J447" i="96"/>
  <c r="H108" i="97" s="1"/>
  <c r="I447" i="96"/>
  <c r="G108" i="97" s="1"/>
  <c r="H447" i="96"/>
  <c r="F108" i="97" s="1"/>
  <c r="L445" i="96"/>
  <c r="J38" i="97" s="1"/>
  <c r="K445" i="96"/>
  <c r="I38" i="97" s="1"/>
  <c r="J445" i="96"/>
  <c r="H38" i="97" s="1"/>
  <c r="I445" i="96"/>
  <c r="G38" i="97" s="1"/>
  <c r="L420" i="96"/>
  <c r="J71" i="97" s="1"/>
  <c r="K420" i="96"/>
  <c r="I71" i="97" s="1"/>
  <c r="J420" i="96"/>
  <c r="H71" i="97" s="1"/>
  <c r="I420" i="96"/>
  <c r="G71" i="97" s="1"/>
  <c r="H420" i="96"/>
  <c r="F71" i="97" s="1"/>
  <c r="L424" i="96"/>
  <c r="J211" i="97" s="1"/>
  <c r="K424" i="96"/>
  <c r="I211" i="97" s="1"/>
  <c r="J424" i="96"/>
  <c r="H211" i="97" s="1"/>
  <c r="I424" i="96"/>
  <c r="G211" i="97" s="1"/>
  <c r="H424" i="96"/>
  <c r="F211" i="97" s="1"/>
  <c r="L431" i="96"/>
  <c r="J456" i="97" s="1"/>
  <c r="K431" i="96"/>
  <c r="I456" i="97" s="1"/>
  <c r="J431" i="96"/>
  <c r="H456" i="97" s="1"/>
  <c r="I431" i="96"/>
  <c r="G456" i="97" s="1"/>
  <c r="H431" i="96"/>
  <c r="F456" i="97" s="1"/>
  <c r="L430" i="96"/>
  <c r="J421" i="97" s="1"/>
  <c r="K430" i="96"/>
  <c r="I421" i="97" s="1"/>
  <c r="J430" i="96"/>
  <c r="H421" i="97" s="1"/>
  <c r="I430" i="96"/>
  <c r="G421" i="97" s="1"/>
  <c r="H430" i="96"/>
  <c r="F421" i="97" s="1"/>
  <c r="L429" i="96"/>
  <c r="J386" i="97" s="1"/>
  <c r="K429" i="96"/>
  <c r="I386" i="97" s="1"/>
  <c r="J429" i="96"/>
  <c r="H386" i="97" s="1"/>
  <c r="I429" i="96"/>
  <c r="G386" i="97" s="1"/>
  <c r="H429" i="96"/>
  <c r="F386" i="97" s="1"/>
  <c r="L428" i="96"/>
  <c r="J351" i="97" s="1"/>
  <c r="K428" i="96"/>
  <c r="I351" i="97" s="1"/>
  <c r="J428" i="96"/>
  <c r="H351" i="97" s="1"/>
  <c r="I428" i="96"/>
  <c r="G351" i="97" s="1"/>
  <c r="H428" i="96"/>
  <c r="F351" i="97" s="1"/>
  <c r="L427" i="96"/>
  <c r="J316" i="97" s="1"/>
  <c r="K427" i="96"/>
  <c r="I316" i="97" s="1"/>
  <c r="J427" i="96"/>
  <c r="H316" i="97" s="1"/>
  <c r="I427" i="96"/>
  <c r="G316" i="97" s="1"/>
  <c r="H427" i="96"/>
  <c r="F316" i="97" s="1"/>
  <c r="L423" i="96"/>
  <c r="J176" i="97" s="1"/>
  <c r="K423" i="96"/>
  <c r="I176" i="97" s="1"/>
  <c r="J423" i="96"/>
  <c r="H176" i="97" s="1"/>
  <c r="I423" i="96"/>
  <c r="G176" i="97" s="1"/>
  <c r="H423" i="96"/>
  <c r="F176" i="97" s="1"/>
  <c r="L422" i="96"/>
  <c r="J141" i="97" s="1"/>
  <c r="K422" i="96"/>
  <c r="I141" i="97" s="1"/>
  <c r="J422" i="96"/>
  <c r="H141" i="97" s="1"/>
  <c r="I422" i="96"/>
  <c r="G141" i="97" s="1"/>
  <c r="H422" i="96"/>
  <c r="F141" i="97" s="1"/>
  <c r="L421" i="96"/>
  <c r="J106" i="97" s="1"/>
  <c r="K421" i="96"/>
  <c r="I106" i="97" s="1"/>
  <c r="J421" i="96"/>
  <c r="H106" i="97" s="1"/>
  <c r="I421" i="96"/>
  <c r="G106" i="97" s="1"/>
  <c r="H421" i="96"/>
  <c r="F106" i="97" s="1"/>
  <c r="L419" i="96"/>
  <c r="J36" i="97" s="1"/>
  <c r="K419" i="96"/>
  <c r="I36" i="97" s="1"/>
  <c r="J419" i="96"/>
  <c r="H36" i="97" s="1"/>
  <c r="I419" i="96"/>
  <c r="G36" i="97" s="1"/>
  <c r="L433" i="96"/>
  <c r="J72" i="97" s="1"/>
  <c r="K433" i="96"/>
  <c r="I72" i="97" s="1"/>
  <c r="J433" i="96"/>
  <c r="H72" i="97" s="1"/>
  <c r="I433" i="96"/>
  <c r="G72" i="97" s="1"/>
  <c r="H433" i="96"/>
  <c r="F72" i="97" s="1"/>
  <c r="L437" i="96"/>
  <c r="J212" i="97" s="1"/>
  <c r="K437" i="96"/>
  <c r="I212" i="97" s="1"/>
  <c r="J437" i="96"/>
  <c r="H212" i="97" s="1"/>
  <c r="I437" i="96"/>
  <c r="G212" i="97" s="1"/>
  <c r="H437" i="96"/>
  <c r="F212" i="97" s="1"/>
  <c r="L444" i="96"/>
  <c r="J457" i="97" s="1"/>
  <c r="K444" i="96"/>
  <c r="I457" i="97" s="1"/>
  <c r="J444" i="96"/>
  <c r="H457" i="97" s="1"/>
  <c r="I444" i="96"/>
  <c r="G457" i="97" s="1"/>
  <c r="H444" i="96"/>
  <c r="F457" i="97" s="1"/>
  <c r="L443" i="96"/>
  <c r="J422" i="97" s="1"/>
  <c r="K443" i="96"/>
  <c r="I422" i="97" s="1"/>
  <c r="J443" i="96"/>
  <c r="H422" i="97" s="1"/>
  <c r="I443" i="96"/>
  <c r="G422" i="97" s="1"/>
  <c r="H443" i="96"/>
  <c r="F422" i="97" s="1"/>
  <c r="L442" i="96"/>
  <c r="J387" i="97" s="1"/>
  <c r="K442" i="96"/>
  <c r="I387" i="97" s="1"/>
  <c r="J442" i="96"/>
  <c r="H387" i="97" s="1"/>
  <c r="I442" i="96"/>
  <c r="G387" i="97" s="1"/>
  <c r="H442" i="96"/>
  <c r="F387" i="97" s="1"/>
  <c r="L441" i="96"/>
  <c r="J352" i="97" s="1"/>
  <c r="K441" i="96"/>
  <c r="I352" i="97" s="1"/>
  <c r="J441" i="96"/>
  <c r="H352" i="97" s="1"/>
  <c r="I441" i="96"/>
  <c r="G352" i="97" s="1"/>
  <c r="H441" i="96"/>
  <c r="F352" i="97" s="1"/>
  <c r="L440" i="96"/>
  <c r="J317" i="97" s="1"/>
  <c r="K440" i="96"/>
  <c r="I317" i="97" s="1"/>
  <c r="J440" i="96"/>
  <c r="H317" i="97" s="1"/>
  <c r="I440" i="96"/>
  <c r="G317" i="97" s="1"/>
  <c r="H440" i="96"/>
  <c r="F317" i="97" s="1"/>
  <c r="L436" i="96"/>
  <c r="J177" i="97" s="1"/>
  <c r="K436" i="96"/>
  <c r="I177" i="97" s="1"/>
  <c r="J436" i="96"/>
  <c r="H177" i="97" s="1"/>
  <c r="I436" i="96"/>
  <c r="G177" i="97" s="1"/>
  <c r="H436" i="96"/>
  <c r="F177" i="97" s="1"/>
  <c r="L435" i="96"/>
  <c r="J142" i="97" s="1"/>
  <c r="K435" i="96"/>
  <c r="I142" i="97" s="1"/>
  <c r="J435" i="96"/>
  <c r="H142" i="97" s="1"/>
  <c r="I435" i="96"/>
  <c r="G142" i="97" s="1"/>
  <c r="H435" i="96"/>
  <c r="F142" i="97" s="1"/>
  <c r="L434" i="96"/>
  <c r="J107" i="97" s="1"/>
  <c r="K434" i="96"/>
  <c r="I107" i="97" s="1"/>
  <c r="J434" i="96"/>
  <c r="H107" i="97" s="1"/>
  <c r="I434" i="96"/>
  <c r="G107" i="97" s="1"/>
  <c r="H434" i="96"/>
  <c r="F107" i="97" s="1"/>
  <c r="L432" i="96"/>
  <c r="J37" i="97" s="1"/>
  <c r="K432" i="96"/>
  <c r="I37" i="97" s="1"/>
  <c r="J432" i="96"/>
  <c r="H37" i="97" s="1"/>
  <c r="I432" i="96"/>
  <c r="G37" i="97" s="1"/>
  <c r="I406" i="96"/>
  <c r="G35" i="97" s="1"/>
  <c r="L407" i="96"/>
  <c r="J70" i="97" s="1"/>
  <c r="K407" i="96"/>
  <c r="I70" i="97" s="1"/>
  <c r="J407" i="96"/>
  <c r="H70" i="97" s="1"/>
  <c r="I407" i="96"/>
  <c r="G70" i="97" s="1"/>
  <c r="H407" i="96"/>
  <c r="F70" i="97" s="1"/>
  <c r="L411" i="96"/>
  <c r="J210" i="97" s="1"/>
  <c r="K411" i="96"/>
  <c r="I210" i="97" s="1"/>
  <c r="J411" i="96"/>
  <c r="H210" i="97" s="1"/>
  <c r="I411" i="96"/>
  <c r="G210" i="97" s="1"/>
  <c r="H411" i="96"/>
  <c r="F210" i="97" s="1"/>
  <c r="L418" i="96"/>
  <c r="J455" i="97" s="1"/>
  <c r="K418" i="96"/>
  <c r="I455" i="97" s="1"/>
  <c r="J418" i="96"/>
  <c r="H455" i="97" s="1"/>
  <c r="I418" i="96"/>
  <c r="G455" i="97" s="1"/>
  <c r="H418" i="96"/>
  <c r="F455" i="97" s="1"/>
  <c r="L417" i="96"/>
  <c r="J420" i="97" s="1"/>
  <c r="K417" i="96"/>
  <c r="I420" i="97" s="1"/>
  <c r="J417" i="96"/>
  <c r="H420" i="97" s="1"/>
  <c r="I417" i="96"/>
  <c r="G420" i="97" s="1"/>
  <c r="H417" i="96"/>
  <c r="F420" i="97" s="1"/>
  <c r="L416" i="96"/>
  <c r="J385" i="97" s="1"/>
  <c r="K416" i="96"/>
  <c r="I385" i="97" s="1"/>
  <c r="J416" i="96"/>
  <c r="H385" i="97" s="1"/>
  <c r="I416" i="96"/>
  <c r="G385" i="97" s="1"/>
  <c r="H416" i="96"/>
  <c r="F385" i="97" s="1"/>
  <c r="L415" i="96"/>
  <c r="J350" i="97" s="1"/>
  <c r="K415" i="96"/>
  <c r="I350" i="97" s="1"/>
  <c r="J415" i="96"/>
  <c r="H350" i="97" s="1"/>
  <c r="I415" i="96"/>
  <c r="G350" i="97" s="1"/>
  <c r="H415" i="96"/>
  <c r="F350" i="97" s="1"/>
  <c r="L414" i="96"/>
  <c r="J315" i="97" s="1"/>
  <c r="K414" i="96"/>
  <c r="I315" i="97" s="1"/>
  <c r="J414" i="96"/>
  <c r="H315" i="97" s="1"/>
  <c r="I414" i="96"/>
  <c r="G315" i="97" s="1"/>
  <c r="H414" i="96"/>
  <c r="F315" i="97" s="1"/>
  <c r="L410" i="96"/>
  <c r="J175" i="97" s="1"/>
  <c r="K410" i="96"/>
  <c r="I175" i="97" s="1"/>
  <c r="J410" i="96"/>
  <c r="H175" i="97" s="1"/>
  <c r="I410" i="96"/>
  <c r="G175" i="97" s="1"/>
  <c r="H410" i="96"/>
  <c r="F175" i="97" s="1"/>
  <c r="L409" i="96"/>
  <c r="J140" i="97" s="1"/>
  <c r="K409" i="96"/>
  <c r="I140" i="97" s="1"/>
  <c r="J409" i="96"/>
  <c r="H140" i="97" s="1"/>
  <c r="I409" i="96"/>
  <c r="G140" i="97" s="1"/>
  <c r="H409" i="96"/>
  <c r="F140" i="97" s="1"/>
  <c r="L408" i="96"/>
  <c r="J105" i="97" s="1"/>
  <c r="K408" i="96"/>
  <c r="I105" i="97" s="1"/>
  <c r="J408" i="96"/>
  <c r="H105" i="97" s="1"/>
  <c r="I408" i="96"/>
  <c r="G105" i="97" s="1"/>
  <c r="H408" i="96"/>
  <c r="F105" i="97" s="1"/>
  <c r="L406" i="96"/>
  <c r="J35" i="97" s="1"/>
  <c r="K406" i="96"/>
  <c r="I35" i="97" s="1"/>
  <c r="J406" i="96"/>
  <c r="H35" i="97" s="1"/>
  <c r="H432" i="96" l="1"/>
  <c r="F37" i="97" s="1"/>
  <c r="H406" i="96"/>
  <c r="F35" i="97" s="1"/>
  <c r="H419" i="96"/>
  <c r="F36" i="97" s="1"/>
  <c r="H445" i="96"/>
  <c r="F38" i="97" s="1"/>
  <c r="M444" i="96"/>
  <c r="M457" i="96"/>
  <c r="M418" i="96"/>
  <c r="M431" i="96"/>
  <c r="L405" i="96"/>
  <c r="J454" i="97" s="1"/>
  <c r="K405" i="96"/>
  <c r="I454" i="97" s="1"/>
  <c r="J405" i="96"/>
  <c r="H454" i="97" s="1"/>
  <c r="I405" i="96"/>
  <c r="G454" i="97" s="1"/>
  <c r="H405" i="96"/>
  <c r="F454" i="97" s="1"/>
  <c r="L404" i="96"/>
  <c r="J419" i="97" s="1"/>
  <c r="K404" i="96"/>
  <c r="I419" i="97" s="1"/>
  <c r="J404" i="96"/>
  <c r="H419" i="97" s="1"/>
  <c r="I404" i="96"/>
  <c r="G419" i="97" s="1"/>
  <c r="H404" i="96"/>
  <c r="F419" i="97" s="1"/>
  <c r="L403" i="96"/>
  <c r="J384" i="97" s="1"/>
  <c r="K403" i="96"/>
  <c r="I384" i="97" s="1"/>
  <c r="J403" i="96"/>
  <c r="H384" i="97" s="1"/>
  <c r="I403" i="96"/>
  <c r="G384" i="97" s="1"/>
  <c r="H403" i="96"/>
  <c r="F384" i="97" s="1"/>
  <c r="L402" i="96"/>
  <c r="J349" i="97" s="1"/>
  <c r="K402" i="96"/>
  <c r="I349" i="97" s="1"/>
  <c r="J402" i="96"/>
  <c r="H349" i="97" s="1"/>
  <c r="I402" i="96"/>
  <c r="G349" i="97" s="1"/>
  <c r="H402" i="96"/>
  <c r="F349" i="97" s="1"/>
  <c r="L401" i="96"/>
  <c r="J314" i="97" s="1"/>
  <c r="K401" i="96"/>
  <c r="I314" i="97" s="1"/>
  <c r="J401" i="96"/>
  <c r="H314" i="97" s="1"/>
  <c r="I401" i="96"/>
  <c r="G314" i="97" s="1"/>
  <c r="H401" i="96"/>
  <c r="F314" i="97" s="1"/>
  <c r="L400" i="96"/>
  <c r="J279" i="97" s="1"/>
  <c r="K400" i="96"/>
  <c r="I279" i="97" s="1"/>
  <c r="J400" i="96"/>
  <c r="H279" i="97" s="1"/>
  <c r="I400" i="96"/>
  <c r="G279" i="97" s="1"/>
  <c r="H400" i="96"/>
  <c r="F279" i="97" s="1"/>
  <c r="L399" i="96"/>
  <c r="J244" i="97" s="1"/>
  <c r="K399" i="96"/>
  <c r="I244" i="97" s="1"/>
  <c r="J399" i="96"/>
  <c r="H244" i="97" s="1"/>
  <c r="I399" i="96"/>
  <c r="G244" i="97" s="1"/>
  <c r="H399" i="96"/>
  <c r="F244" i="97" s="1"/>
  <c r="L398" i="96"/>
  <c r="J209" i="97" s="1"/>
  <c r="K398" i="96"/>
  <c r="I209" i="97" s="1"/>
  <c r="J398" i="96"/>
  <c r="H209" i="97" s="1"/>
  <c r="I398" i="96"/>
  <c r="G209" i="97" s="1"/>
  <c r="H398" i="96"/>
  <c r="F209" i="97" s="1"/>
  <c r="L397" i="96"/>
  <c r="J174" i="97" s="1"/>
  <c r="K397" i="96"/>
  <c r="I174" i="97" s="1"/>
  <c r="J397" i="96"/>
  <c r="H174" i="97" s="1"/>
  <c r="I397" i="96"/>
  <c r="G174" i="97" s="1"/>
  <c r="H397" i="96"/>
  <c r="F174" i="97" s="1"/>
  <c r="L396" i="96"/>
  <c r="J139" i="97" s="1"/>
  <c r="K396" i="96"/>
  <c r="I139" i="97" s="1"/>
  <c r="J396" i="96"/>
  <c r="H139" i="97" s="1"/>
  <c r="I396" i="96"/>
  <c r="G139" i="97" s="1"/>
  <c r="H396" i="96"/>
  <c r="F139" i="97" s="1"/>
  <c r="L395" i="96"/>
  <c r="J104" i="97" s="1"/>
  <c r="K395" i="96"/>
  <c r="I104" i="97" s="1"/>
  <c r="J395" i="96"/>
  <c r="H104" i="97" s="1"/>
  <c r="I395" i="96"/>
  <c r="G104" i="97" s="1"/>
  <c r="H395" i="96"/>
  <c r="F104" i="97" s="1"/>
  <c r="L394" i="96"/>
  <c r="J69" i="97" s="1"/>
  <c r="K394" i="96"/>
  <c r="I69" i="97" s="1"/>
  <c r="J394" i="96"/>
  <c r="H69" i="97" s="1"/>
  <c r="I394" i="96"/>
  <c r="G69" i="97" s="1"/>
  <c r="H394" i="96"/>
  <c r="F69" i="97" s="1"/>
  <c r="L393" i="96"/>
  <c r="J34" i="97" s="1"/>
  <c r="K393" i="96"/>
  <c r="I34" i="97" s="1"/>
  <c r="J393" i="96"/>
  <c r="H34" i="97" s="1"/>
  <c r="I393" i="96"/>
  <c r="G34" i="97" s="1"/>
  <c r="H393" i="96"/>
  <c r="F34" i="97" s="1"/>
  <c r="L392" i="96"/>
  <c r="J453" i="97" s="1"/>
  <c r="K392" i="96"/>
  <c r="I453" i="97" s="1"/>
  <c r="J392" i="96"/>
  <c r="H453" i="97" s="1"/>
  <c r="I392" i="96"/>
  <c r="G453" i="97" s="1"/>
  <c r="H392" i="96"/>
  <c r="F453" i="97" s="1"/>
  <c r="L391" i="96"/>
  <c r="J418" i="97" s="1"/>
  <c r="K391" i="96"/>
  <c r="I418" i="97" s="1"/>
  <c r="J391" i="96"/>
  <c r="H418" i="97" s="1"/>
  <c r="I391" i="96"/>
  <c r="G418" i="97" s="1"/>
  <c r="H391" i="96"/>
  <c r="F418" i="97" s="1"/>
  <c r="L390" i="96"/>
  <c r="J383" i="97" s="1"/>
  <c r="K390" i="96"/>
  <c r="I383" i="97" s="1"/>
  <c r="J390" i="96"/>
  <c r="H383" i="97" s="1"/>
  <c r="I390" i="96"/>
  <c r="G383" i="97" s="1"/>
  <c r="H390" i="96"/>
  <c r="F383" i="97" s="1"/>
  <c r="L389" i="96"/>
  <c r="J348" i="97" s="1"/>
  <c r="K389" i="96"/>
  <c r="I348" i="97" s="1"/>
  <c r="J389" i="96"/>
  <c r="H348" i="97" s="1"/>
  <c r="I389" i="96"/>
  <c r="G348" i="97" s="1"/>
  <c r="H389" i="96"/>
  <c r="F348" i="97" s="1"/>
  <c r="L388" i="96"/>
  <c r="J313" i="97" s="1"/>
  <c r="K388" i="96"/>
  <c r="I313" i="97" s="1"/>
  <c r="J388" i="96"/>
  <c r="H313" i="97" s="1"/>
  <c r="I388" i="96"/>
  <c r="G313" i="97" s="1"/>
  <c r="H388" i="96"/>
  <c r="F313" i="97" s="1"/>
  <c r="L387" i="96"/>
  <c r="J278" i="97" s="1"/>
  <c r="K387" i="96"/>
  <c r="I278" i="97" s="1"/>
  <c r="J387" i="96"/>
  <c r="H278" i="97" s="1"/>
  <c r="I387" i="96"/>
  <c r="G278" i="97" s="1"/>
  <c r="H387" i="96"/>
  <c r="F278" i="97" s="1"/>
  <c r="L386" i="96"/>
  <c r="J243" i="97" s="1"/>
  <c r="K386" i="96"/>
  <c r="I243" i="97" s="1"/>
  <c r="J386" i="96"/>
  <c r="H243" i="97" s="1"/>
  <c r="I386" i="96"/>
  <c r="G243" i="97" s="1"/>
  <c r="H386" i="96"/>
  <c r="F243" i="97" s="1"/>
  <c r="L385" i="96"/>
  <c r="J208" i="97" s="1"/>
  <c r="K385" i="96"/>
  <c r="I208" i="97" s="1"/>
  <c r="J385" i="96"/>
  <c r="H208" i="97" s="1"/>
  <c r="I385" i="96"/>
  <c r="G208" i="97" s="1"/>
  <c r="H385" i="96"/>
  <c r="F208" i="97" s="1"/>
  <c r="L384" i="96"/>
  <c r="J173" i="97" s="1"/>
  <c r="K384" i="96"/>
  <c r="I173" i="97" s="1"/>
  <c r="J384" i="96"/>
  <c r="H173" i="97" s="1"/>
  <c r="I384" i="96"/>
  <c r="G173" i="97" s="1"/>
  <c r="H384" i="96"/>
  <c r="F173" i="97" s="1"/>
  <c r="L383" i="96"/>
  <c r="J138" i="97" s="1"/>
  <c r="K383" i="96"/>
  <c r="I138" i="97" s="1"/>
  <c r="J383" i="96"/>
  <c r="H138" i="97" s="1"/>
  <c r="I383" i="96"/>
  <c r="G138" i="97" s="1"/>
  <c r="H383" i="96"/>
  <c r="F138" i="97" s="1"/>
  <c r="L382" i="96"/>
  <c r="J103" i="97" s="1"/>
  <c r="K382" i="96"/>
  <c r="I103" i="97" s="1"/>
  <c r="J382" i="96"/>
  <c r="H103" i="97" s="1"/>
  <c r="I382" i="96"/>
  <c r="G103" i="97" s="1"/>
  <c r="H382" i="96"/>
  <c r="F103" i="97" s="1"/>
  <c r="L381" i="96"/>
  <c r="J68" i="97" s="1"/>
  <c r="K381" i="96"/>
  <c r="I68" i="97" s="1"/>
  <c r="J381" i="96"/>
  <c r="H68" i="97" s="1"/>
  <c r="I381" i="96"/>
  <c r="G68" i="97" s="1"/>
  <c r="H381" i="96"/>
  <c r="F68" i="97" s="1"/>
  <c r="L380" i="96"/>
  <c r="J33" i="97" s="1"/>
  <c r="K380" i="96"/>
  <c r="I33" i="97" s="1"/>
  <c r="J380" i="96"/>
  <c r="H33" i="97" s="1"/>
  <c r="I380" i="96"/>
  <c r="G33" i="97" s="1"/>
  <c r="H380" i="96"/>
  <c r="F33" i="97" s="1"/>
  <c r="L379" i="96"/>
  <c r="J452" i="97" s="1"/>
  <c r="K379" i="96"/>
  <c r="I452" i="97" s="1"/>
  <c r="J379" i="96"/>
  <c r="H452" i="97" s="1"/>
  <c r="I379" i="96"/>
  <c r="G452" i="97" s="1"/>
  <c r="H379" i="96"/>
  <c r="F452" i="97" s="1"/>
  <c r="L378" i="96"/>
  <c r="J417" i="97" s="1"/>
  <c r="K378" i="96"/>
  <c r="I417" i="97" s="1"/>
  <c r="J378" i="96"/>
  <c r="H417" i="97" s="1"/>
  <c r="I378" i="96"/>
  <c r="G417" i="97" s="1"/>
  <c r="H378" i="96"/>
  <c r="F417" i="97" s="1"/>
  <c r="L377" i="96"/>
  <c r="J382" i="97" s="1"/>
  <c r="K377" i="96"/>
  <c r="I382" i="97" s="1"/>
  <c r="J377" i="96"/>
  <c r="H382" i="97" s="1"/>
  <c r="I377" i="96"/>
  <c r="G382" i="97" s="1"/>
  <c r="H377" i="96"/>
  <c r="F382" i="97" s="1"/>
  <c r="L376" i="96"/>
  <c r="J347" i="97" s="1"/>
  <c r="K376" i="96"/>
  <c r="I347" i="97" s="1"/>
  <c r="J376" i="96"/>
  <c r="H347" i="97" s="1"/>
  <c r="I376" i="96"/>
  <c r="G347" i="97" s="1"/>
  <c r="H376" i="96"/>
  <c r="F347" i="97" s="1"/>
  <c r="L375" i="96"/>
  <c r="J312" i="97" s="1"/>
  <c r="K375" i="96"/>
  <c r="I312" i="97" s="1"/>
  <c r="J375" i="96"/>
  <c r="H312" i="97" s="1"/>
  <c r="I375" i="96"/>
  <c r="G312" i="97" s="1"/>
  <c r="H375" i="96"/>
  <c r="F312" i="97" s="1"/>
  <c r="L374" i="96"/>
  <c r="J277" i="97" s="1"/>
  <c r="K374" i="96"/>
  <c r="I277" i="97" s="1"/>
  <c r="J374" i="96"/>
  <c r="H277" i="97" s="1"/>
  <c r="I374" i="96"/>
  <c r="G277" i="97" s="1"/>
  <c r="H374" i="96"/>
  <c r="F277" i="97" s="1"/>
  <c r="L373" i="96"/>
  <c r="J242" i="97" s="1"/>
  <c r="K373" i="96"/>
  <c r="I242" i="97" s="1"/>
  <c r="J373" i="96"/>
  <c r="H242" i="97" s="1"/>
  <c r="I373" i="96"/>
  <c r="G242" i="97" s="1"/>
  <c r="H373" i="96"/>
  <c r="F242" i="97" s="1"/>
  <c r="L372" i="96"/>
  <c r="J207" i="97" s="1"/>
  <c r="K372" i="96"/>
  <c r="I207" i="97" s="1"/>
  <c r="J372" i="96"/>
  <c r="H207" i="97" s="1"/>
  <c r="I372" i="96"/>
  <c r="G207" i="97" s="1"/>
  <c r="H372" i="96"/>
  <c r="F207" i="97" s="1"/>
  <c r="L371" i="96"/>
  <c r="J172" i="97" s="1"/>
  <c r="K371" i="96"/>
  <c r="I172" i="97" s="1"/>
  <c r="J371" i="96"/>
  <c r="H172" i="97" s="1"/>
  <c r="I371" i="96"/>
  <c r="G172" i="97" s="1"/>
  <c r="H371" i="96"/>
  <c r="F172" i="97" s="1"/>
  <c r="L370" i="96"/>
  <c r="J137" i="97" s="1"/>
  <c r="K370" i="96"/>
  <c r="I137" i="97" s="1"/>
  <c r="J370" i="96"/>
  <c r="H137" i="97" s="1"/>
  <c r="I370" i="96"/>
  <c r="G137" i="97" s="1"/>
  <c r="H370" i="96"/>
  <c r="F137" i="97" s="1"/>
  <c r="L369" i="96"/>
  <c r="J102" i="97" s="1"/>
  <c r="K369" i="96"/>
  <c r="I102" i="97" s="1"/>
  <c r="J369" i="96"/>
  <c r="H102" i="97" s="1"/>
  <c r="I369" i="96"/>
  <c r="G102" i="97" s="1"/>
  <c r="H369" i="96"/>
  <c r="F102" i="97" s="1"/>
  <c r="L368" i="96"/>
  <c r="J67" i="97" s="1"/>
  <c r="K368" i="96"/>
  <c r="I67" i="97" s="1"/>
  <c r="J368" i="96"/>
  <c r="H67" i="97" s="1"/>
  <c r="I368" i="96"/>
  <c r="G67" i="97" s="1"/>
  <c r="H368" i="96"/>
  <c r="F67" i="97" s="1"/>
  <c r="L367" i="96"/>
  <c r="J32" i="97" s="1"/>
  <c r="K367" i="96"/>
  <c r="I32" i="97" s="1"/>
  <c r="J367" i="96"/>
  <c r="H32" i="97" s="1"/>
  <c r="I367" i="96"/>
  <c r="G32" i="97" s="1"/>
  <c r="H367" i="96"/>
  <c r="F32" i="97" s="1"/>
  <c r="L366" i="96"/>
  <c r="J451" i="97" s="1"/>
  <c r="K366" i="96"/>
  <c r="I451" i="97" s="1"/>
  <c r="J366" i="96"/>
  <c r="H451" i="97" s="1"/>
  <c r="I366" i="96"/>
  <c r="G451" i="97" s="1"/>
  <c r="H366" i="96"/>
  <c r="F451" i="97" s="1"/>
  <c r="L365" i="96"/>
  <c r="J416" i="97" s="1"/>
  <c r="K365" i="96"/>
  <c r="I416" i="97" s="1"/>
  <c r="J365" i="96"/>
  <c r="H416" i="97" s="1"/>
  <c r="I365" i="96"/>
  <c r="G416" i="97" s="1"/>
  <c r="H365" i="96"/>
  <c r="F416" i="97" s="1"/>
  <c r="L364" i="96"/>
  <c r="J381" i="97" s="1"/>
  <c r="K364" i="96"/>
  <c r="I381" i="97" s="1"/>
  <c r="J364" i="96"/>
  <c r="H381" i="97" s="1"/>
  <c r="I364" i="96"/>
  <c r="G381" i="97" s="1"/>
  <c r="H364" i="96"/>
  <c r="F381" i="97" s="1"/>
  <c r="L363" i="96"/>
  <c r="J346" i="97" s="1"/>
  <c r="K363" i="96"/>
  <c r="I346" i="97" s="1"/>
  <c r="J363" i="96"/>
  <c r="H346" i="97" s="1"/>
  <c r="I363" i="96"/>
  <c r="G346" i="97" s="1"/>
  <c r="H363" i="96"/>
  <c r="F346" i="97" s="1"/>
  <c r="L362" i="96"/>
  <c r="J311" i="97" s="1"/>
  <c r="K362" i="96"/>
  <c r="I311" i="97" s="1"/>
  <c r="J362" i="96"/>
  <c r="H311" i="97" s="1"/>
  <c r="I362" i="96"/>
  <c r="G311" i="97" s="1"/>
  <c r="H362" i="96"/>
  <c r="F311" i="97" s="1"/>
  <c r="L361" i="96"/>
  <c r="J276" i="97" s="1"/>
  <c r="K361" i="96"/>
  <c r="I276" i="97" s="1"/>
  <c r="J361" i="96"/>
  <c r="H276" i="97" s="1"/>
  <c r="I361" i="96"/>
  <c r="G276" i="97" s="1"/>
  <c r="H361" i="96"/>
  <c r="F276" i="97" s="1"/>
  <c r="L360" i="96"/>
  <c r="J241" i="97" s="1"/>
  <c r="K360" i="96"/>
  <c r="I241" i="97" s="1"/>
  <c r="J360" i="96"/>
  <c r="H241" i="97" s="1"/>
  <c r="I360" i="96"/>
  <c r="G241" i="97" s="1"/>
  <c r="H360" i="96"/>
  <c r="F241" i="97" s="1"/>
  <c r="L359" i="96"/>
  <c r="J206" i="97" s="1"/>
  <c r="K359" i="96"/>
  <c r="I206" i="97" s="1"/>
  <c r="J359" i="96"/>
  <c r="H206" i="97" s="1"/>
  <c r="I359" i="96"/>
  <c r="G206" i="97" s="1"/>
  <c r="H359" i="96"/>
  <c r="F206" i="97" s="1"/>
  <c r="L358" i="96"/>
  <c r="J171" i="97" s="1"/>
  <c r="K358" i="96"/>
  <c r="I171" i="97" s="1"/>
  <c r="J358" i="96"/>
  <c r="H171" i="97" s="1"/>
  <c r="I358" i="96"/>
  <c r="G171" i="97" s="1"/>
  <c r="H358" i="96"/>
  <c r="F171" i="97" s="1"/>
  <c r="L357" i="96"/>
  <c r="J136" i="97" s="1"/>
  <c r="K357" i="96"/>
  <c r="I136" i="97" s="1"/>
  <c r="J357" i="96"/>
  <c r="H136" i="97" s="1"/>
  <c r="I357" i="96"/>
  <c r="G136" i="97" s="1"/>
  <c r="H357" i="96"/>
  <c r="F136" i="97" s="1"/>
  <c r="L356" i="96"/>
  <c r="J101" i="97" s="1"/>
  <c r="K356" i="96"/>
  <c r="I101" i="97" s="1"/>
  <c r="J356" i="96"/>
  <c r="H101" i="97" s="1"/>
  <c r="I356" i="96"/>
  <c r="G101" i="97" s="1"/>
  <c r="H356" i="96"/>
  <c r="F101" i="97" s="1"/>
  <c r="L355" i="96"/>
  <c r="J66" i="97" s="1"/>
  <c r="K355" i="96"/>
  <c r="I66" i="97" s="1"/>
  <c r="J355" i="96"/>
  <c r="H66" i="97" s="1"/>
  <c r="I355" i="96"/>
  <c r="G66" i="97" s="1"/>
  <c r="H355" i="96"/>
  <c r="F66" i="97" s="1"/>
  <c r="L354" i="96"/>
  <c r="J31" i="97" s="1"/>
  <c r="K354" i="96"/>
  <c r="I31" i="97" s="1"/>
  <c r="J354" i="96"/>
  <c r="H31" i="97" s="1"/>
  <c r="I354" i="96"/>
  <c r="G31" i="97" s="1"/>
  <c r="H354" i="96"/>
  <c r="F31" i="97" s="1"/>
  <c r="L353" i="96"/>
  <c r="J450" i="97" s="1"/>
  <c r="K353" i="96"/>
  <c r="I450" i="97" s="1"/>
  <c r="J353" i="96"/>
  <c r="H450" i="97" s="1"/>
  <c r="I353" i="96"/>
  <c r="G450" i="97" s="1"/>
  <c r="H353" i="96"/>
  <c r="F450" i="97" s="1"/>
  <c r="L352" i="96"/>
  <c r="J415" i="97" s="1"/>
  <c r="K352" i="96"/>
  <c r="I415" i="97" s="1"/>
  <c r="J352" i="96"/>
  <c r="H415" i="97" s="1"/>
  <c r="I352" i="96"/>
  <c r="G415" i="97" s="1"/>
  <c r="H352" i="96"/>
  <c r="F415" i="97" s="1"/>
  <c r="L351" i="96"/>
  <c r="J380" i="97" s="1"/>
  <c r="K351" i="96"/>
  <c r="I380" i="97" s="1"/>
  <c r="J351" i="96"/>
  <c r="H380" i="97" s="1"/>
  <c r="I351" i="96"/>
  <c r="G380" i="97" s="1"/>
  <c r="H351" i="96"/>
  <c r="F380" i="97" s="1"/>
  <c r="L350" i="96"/>
  <c r="J345" i="97" s="1"/>
  <c r="K350" i="96"/>
  <c r="I345" i="97" s="1"/>
  <c r="J350" i="96"/>
  <c r="H345" i="97" s="1"/>
  <c r="I350" i="96"/>
  <c r="G345" i="97" s="1"/>
  <c r="H350" i="96"/>
  <c r="F345" i="97" s="1"/>
  <c r="L349" i="96"/>
  <c r="J310" i="97" s="1"/>
  <c r="K349" i="96"/>
  <c r="I310" i="97" s="1"/>
  <c r="J349" i="96"/>
  <c r="H310" i="97" s="1"/>
  <c r="I349" i="96"/>
  <c r="G310" i="97" s="1"/>
  <c r="H349" i="96"/>
  <c r="F310" i="97" s="1"/>
  <c r="L348" i="96"/>
  <c r="J275" i="97" s="1"/>
  <c r="K348" i="96"/>
  <c r="I275" i="97" s="1"/>
  <c r="J348" i="96"/>
  <c r="H275" i="97" s="1"/>
  <c r="I348" i="96"/>
  <c r="G275" i="97" s="1"/>
  <c r="H348" i="96"/>
  <c r="F275" i="97" s="1"/>
  <c r="L347" i="96"/>
  <c r="J240" i="97" s="1"/>
  <c r="K347" i="96"/>
  <c r="I240" i="97" s="1"/>
  <c r="J347" i="96"/>
  <c r="H240" i="97" s="1"/>
  <c r="I347" i="96"/>
  <c r="G240" i="97" s="1"/>
  <c r="H347" i="96"/>
  <c r="F240" i="97" s="1"/>
  <c r="L346" i="96"/>
  <c r="J205" i="97" s="1"/>
  <c r="K346" i="96"/>
  <c r="I205" i="97" s="1"/>
  <c r="J346" i="96"/>
  <c r="H205" i="97" s="1"/>
  <c r="I346" i="96"/>
  <c r="G205" i="97" s="1"/>
  <c r="H346" i="96"/>
  <c r="F205" i="97" s="1"/>
  <c r="L345" i="96"/>
  <c r="J170" i="97" s="1"/>
  <c r="K345" i="96"/>
  <c r="I170" i="97" s="1"/>
  <c r="J345" i="96"/>
  <c r="H170" i="97" s="1"/>
  <c r="I345" i="96"/>
  <c r="G170" i="97" s="1"/>
  <c r="H345" i="96"/>
  <c r="F170" i="97" s="1"/>
  <c r="L344" i="96"/>
  <c r="J135" i="97" s="1"/>
  <c r="K344" i="96"/>
  <c r="I135" i="97" s="1"/>
  <c r="J344" i="96"/>
  <c r="H135" i="97" s="1"/>
  <c r="I344" i="96"/>
  <c r="G135" i="97" s="1"/>
  <c r="H344" i="96"/>
  <c r="F135" i="97" s="1"/>
  <c r="L343" i="96"/>
  <c r="J100" i="97" s="1"/>
  <c r="K343" i="96"/>
  <c r="I100" i="97" s="1"/>
  <c r="J343" i="96"/>
  <c r="H100" i="97" s="1"/>
  <c r="I343" i="96"/>
  <c r="G100" i="97" s="1"/>
  <c r="H343" i="96"/>
  <c r="F100" i="97" s="1"/>
  <c r="L342" i="96"/>
  <c r="J65" i="97" s="1"/>
  <c r="K342" i="96"/>
  <c r="I65" i="97" s="1"/>
  <c r="J342" i="96"/>
  <c r="H65" i="97" s="1"/>
  <c r="I342" i="96"/>
  <c r="G65" i="97" s="1"/>
  <c r="H342" i="96"/>
  <c r="F65" i="97" s="1"/>
  <c r="L341" i="96"/>
  <c r="J30" i="97" s="1"/>
  <c r="K341" i="96"/>
  <c r="I30" i="97" s="1"/>
  <c r="J341" i="96"/>
  <c r="H30" i="97" s="1"/>
  <c r="I341" i="96"/>
  <c r="G30" i="97" s="1"/>
  <c r="H341" i="96"/>
  <c r="F30" i="97" s="1"/>
  <c r="L340" i="96"/>
  <c r="J449" i="97" s="1"/>
  <c r="K340" i="96"/>
  <c r="I449" i="97" s="1"/>
  <c r="J340" i="96"/>
  <c r="H449" i="97" s="1"/>
  <c r="I340" i="96"/>
  <c r="G449" i="97" s="1"/>
  <c r="H340" i="96"/>
  <c r="F449" i="97" s="1"/>
  <c r="L339" i="96"/>
  <c r="J414" i="97" s="1"/>
  <c r="K339" i="96"/>
  <c r="I414" i="97" s="1"/>
  <c r="J339" i="96"/>
  <c r="H414" i="97" s="1"/>
  <c r="I339" i="96"/>
  <c r="G414" i="97" s="1"/>
  <c r="H339" i="96"/>
  <c r="F414" i="97" s="1"/>
  <c r="L338" i="96"/>
  <c r="J379" i="97" s="1"/>
  <c r="K338" i="96"/>
  <c r="I379" i="97" s="1"/>
  <c r="J338" i="96"/>
  <c r="H379" i="97" s="1"/>
  <c r="I338" i="96"/>
  <c r="G379" i="97" s="1"/>
  <c r="H338" i="96"/>
  <c r="F379" i="97" s="1"/>
  <c r="L337" i="96"/>
  <c r="J344" i="97" s="1"/>
  <c r="K337" i="96"/>
  <c r="I344" i="97" s="1"/>
  <c r="J337" i="96"/>
  <c r="H344" i="97" s="1"/>
  <c r="I337" i="96"/>
  <c r="G344" i="97" s="1"/>
  <c r="H337" i="96"/>
  <c r="F344" i="97" s="1"/>
  <c r="L336" i="96"/>
  <c r="J309" i="97" s="1"/>
  <c r="K336" i="96"/>
  <c r="I309" i="97" s="1"/>
  <c r="J336" i="96"/>
  <c r="H309" i="97" s="1"/>
  <c r="I336" i="96"/>
  <c r="G309" i="97" s="1"/>
  <c r="H336" i="96"/>
  <c r="F309" i="97" s="1"/>
  <c r="L335" i="96"/>
  <c r="J274" i="97" s="1"/>
  <c r="K335" i="96"/>
  <c r="I274" i="97" s="1"/>
  <c r="J335" i="96"/>
  <c r="H274" i="97" s="1"/>
  <c r="I335" i="96"/>
  <c r="G274" i="97" s="1"/>
  <c r="H335" i="96"/>
  <c r="F274" i="97" s="1"/>
  <c r="L334" i="96"/>
  <c r="J239" i="97" s="1"/>
  <c r="K334" i="96"/>
  <c r="I239" i="97" s="1"/>
  <c r="J334" i="96"/>
  <c r="H239" i="97" s="1"/>
  <c r="I334" i="96"/>
  <c r="G239" i="97" s="1"/>
  <c r="H334" i="96"/>
  <c r="F239" i="97" s="1"/>
  <c r="L333" i="96"/>
  <c r="J204" i="97" s="1"/>
  <c r="K333" i="96"/>
  <c r="I204" i="97" s="1"/>
  <c r="J333" i="96"/>
  <c r="H204" i="97" s="1"/>
  <c r="I333" i="96"/>
  <c r="G204" i="97" s="1"/>
  <c r="H333" i="96"/>
  <c r="F204" i="97" s="1"/>
  <c r="L332" i="96"/>
  <c r="J169" i="97" s="1"/>
  <c r="K332" i="96"/>
  <c r="I169" i="97" s="1"/>
  <c r="J332" i="96"/>
  <c r="H169" i="97" s="1"/>
  <c r="I332" i="96"/>
  <c r="G169" i="97" s="1"/>
  <c r="H332" i="96"/>
  <c r="F169" i="97" s="1"/>
  <c r="L331" i="96"/>
  <c r="J134" i="97" s="1"/>
  <c r="K331" i="96"/>
  <c r="I134" i="97" s="1"/>
  <c r="J331" i="96"/>
  <c r="H134" i="97" s="1"/>
  <c r="I331" i="96"/>
  <c r="G134" i="97" s="1"/>
  <c r="H331" i="96"/>
  <c r="F134" i="97" s="1"/>
  <c r="L330" i="96"/>
  <c r="J99" i="97" s="1"/>
  <c r="K330" i="96"/>
  <c r="I99" i="97" s="1"/>
  <c r="J330" i="96"/>
  <c r="H99" i="97" s="1"/>
  <c r="I330" i="96"/>
  <c r="G99" i="97" s="1"/>
  <c r="H330" i="96"/>
  <c r="F99" i="97" s="1"/>
  <c r="L329" i="96"/>
  <c r="J64" i="97" s="1"/>
  <c r="K329" i="96"/>
  <c r="I64" i="97" s="1"/>
  <c r="J329" i="96"/>
  <c r="H64" i="97" s="1"/>
  <c r="I329" i="96"/>
  <c r="G64" i="97" s="1"/>
  <c r="H329" i="96"/>
  <c r="F64" i="97" s="1"/>
  <c r="L328" i="96"/>
  <c r="J29" i="97" s="1"/>
  <c r="K328" i="96"/>
  <c r="I29" i="97" s="1"/>
  <c r="J328" i="96"/>
  <c r="H29" i="97" s="1"/>
  <c r="I328" i="96"/>
  <c r="G29" i="97" s="1"/>
  <c r="H328" i="96"/>
  <c r="F29" i="97" s="1"/>
  <c r="L322" i="96"/>
  <c r="J273" i="97" s="1"/>
  <c r="K322" i="96"/>
  <c r="I273" i="97" s="1"/>
  <c r="J322" i="96"/>
  <c r="H273" i="97" s="1"/>
  <c r="I322" i="96"/>
  <c r="G273" i="97" s="1"/>
  <c r="H322" i="96"/>
  <c r="F273" i="97" s="1"/>
  <c r="L321" i="96"/>
  <c r="J238" i="97" s="1"/>
  <c r="K321" i="96"/>
  <c r="I238" i="97" s="1"/>
  <c r="J321" i="96"/>
  <c r="H238" i="97" s="1"/>
  <c r="I321" i="96"/>
  <c r="G238" i="97" s="1"/>
  <c r="H321" i="96"/>
  <c r="F238" i="97" s="1"/>
  <c r="L309" i="96"/>
  <c r="J272" i="97" s="1"/>
  <c r="K309" i="96"/>
  <c r="I272" i="97" s="1"/>
  <c r="J309" i="96"/>
  <c r="H272" i="97" s="1"/>
  <c r="I309" i="96"/>
  <c r="G272" i="97" s="1"/>
  <c r="H309" i="96"/>
  <c r="F272" i="97" s="1"/>
  <c r="L308" i="96"/>
  <c r="J237" i="97" s="1"/>
  <c r="K308" i="96"/>
  <c r="I237" i="97" s="1"/>
  <c r="J308" i="96"/>
  <c r="H237" i="97" s="1"/>
  <c r="I308" i="96"/>
  <c r="G237" i="97" s="1"/>
  <c r="H308" i="96"/>
  <c r="F237" i="97" s="1"/>
  <c r="L296" i="96"/>
  <c r="J271" i="97" s="1"/>
  <c r="K296" i="96"/>
  <c r="I271" i="97" s="1"/>
  <c r="J296" i="96"/>
  <c r="H271" i="97" s="1"/>
  <c r="I296" i="96"/>
  <c r="G271" i="97" s="1"/>
  <c r="H296" i="96"/>
  <c r="F271" i="97" s="1"/>
  <c r="L295" i="96"/>
  <c r="J236" i="97" s="1"/>
  <c r="K295" i="96"/>
  <c r="I236" i="97" s="1"/>
  <c r="J295" i="96"/>
  <c r="H236" i="97" s="1"/>
  <c r="I295" i="96"/>
  <c r="G236" i="97" s="1"/>
  <c r="H295" i="96"/>
  <c r="F236" i="97" s="1"/>
  <c r="L283" i="96"/>
  <c r="J270" i="97" s="1"/>
  <c r="K283" i="96"/>
  <c r="I270" i="97" s="1"/>
  <c r="J283" i="96"/>
  <c r="H270" i="97" s="1"/>
  <c r="I283" i="96"/>
  <c r="G270" i="97" s="1"/>
  <c r="H283" i="96"/>
  <c r="F270" i="97" s="1"/>
  <c r="L282" i="96"/>
  <c r="J235" i="97" s="1"/>
  <c r="K282" i="96"/>
  <c r="I235" i="97" s="1"/>
  <c r="J282" i="96"/>
  <c r="H235" i="97" s="1"/>
  <c r="I282" i="96"/>
  <c r="G235" i="97" s="1"/>
  <c r="H282" i="96"/>
  <c r="F235" i="97" s="1"/>
  <c r="L270" i="96"/>
  <c r="J269" i="97" s="1"/>
  <c r="K270" i="96"/>
  <c r="I269" i="97" s="1"/>
  <c r="J270" i="96"/>
  <c r="H269" i="97" s="1"/>
  <c r="I270" i="96"/>
  <c r="G269" i="97" s="1"/>
  <c r="H270" i="96"/>
  <c r="F269" i="97" s="1"/>
  <c r="L269" i="96"/>
  <c r="J234" i="97" s="1"/>
  <c r="K269" i="96"/>
  <c r="I234" i="97" s="1"/>
  <c r="J269" i="96"/>
  <c r="H234" i="97" s="1"/>
  <c r="I269" i="96"/>
  <c r="G234" i="97" s="1"/>
  <c r="H269" i="96"/>
  <c r="F234" i="97" s="1"/>
  <c r="L257" i="96"/>
  <c r="J268" i="97" s="1"/>
  <c r="K257" i="96"/>
  <c r="I268" i="97" s="1"/>
  <c r="J257" i="96"/>
  <c r="H268" i="97" s="1"/>
  <c r="I257" i="96"/>
  <c r="G268" i="97" s="1"/>
  <c r="H257" i="96"/>
  <c r="F268" i="97" s="1"/>
  <c r="L256" i="96"/>
  <c r="J233" i="97" s="1"/>
  <c r="K256" i="96"/>
  <c r="I233" i="97" s="1"/>
  <c r="J256" i="96"/>
  <c r="H233" i="97" s="1"/>
  <c r="I256" i="96"/>
  <c r="G233" i="97" s="1"/>
  <c r="H256" i="96"/>
  <c r="F233" i="97" s="1"/>
  <c r="M353" i="96" l="1"/>
  <c r="M379" i="96"/>
  <c r="M340" i="96"/>
  <c r="M405" i="96"/>
  <c r="M366" i="96"/>
  <c r="W59" i="95"/>
  <c r="L316" i="96" s="1"/>
  <c r="J63" i="97" s="1"/>
  <c r="W58" i="95"/>
  <c r="K316" i="96" s="1"/>
  <c r="I63" i="97" s="1"/>
  <c r="W57" i="95"/>
  <c r="J316" i="96" s="1"/>
  <c r="H63" i="97" s="1"/>
  <c r="W56" i="95"/>
  <c r="I316" i="96" s="1"/>
  <c r="G63" i="97" s="1"/>
  <c r="W55" i="95"/>
  <c r="H316" i="96" s="1"/>
  <c r="F63" i="97" s="1"/>
  <c r="W54" i="95"/>
  <c r="L320" i="96" s="1"/>
  <c r="J203" i="97" s="1"/>
  <c r="W53" i="95"/>
  <c r="K320" i="96" s="1"/>
  <c r="I203" i="97" s="1"/>
  <c r="W52" i="95"/>
  <c r="J320" i="96" s="1"/>
  <c r="H203" i="97" s="1"/>
  <c r="W51" i="95"/>
  <c r="I320" i="96" s="1"/>
  <c r="G203" i="97" s="1"/>
  <c r="W50" i="95"/>
  <c r="H320" i="96" s="1"/>
  <c r="F203" i="97" s="1"/>
  <c r="W49" i="95"/>
  <c r="L327" i="96" s="1"/>
  <c r="J448" i="97" s="1"/>
  <c r="W48" i="95"/>
  <c r="K327" i="96" s="1"/>
  <c r="I448" i="97" s="1"/>
  <c r="W47" i="95"/>
  <c r="J327" i="96" s="1"/>
  <c r="H448" i="97" s="1"/>
  <c r="W46" i="95"/>
  <c r="I327" i="96" s="1"/>
  <c r="G448" i="97" s="1"/>
  <c r="W45" i="95"/>
  <c r="H327" i="96" s="1"/>
  <c r="F448" i="97" s="1"/>
  <c r="W44" i="95"/>
  <c r="L326" i="96" s="1"/>
  <c r="J413" i="97" s="1"/>
  <c r="W43" i="95"/>
  <c r="K326" i="96" s="1"/>
  <c r="I413" i="97" s="1"/>
  <c r="W42" i="95"/>
  <c r="J326" i="96" s="1"/>
  <c r="H413" i="97" s="1"/>
  <c r="W41" i="95"/>
  <c r="I326" i="96" s="1"/>
  <c r="G413" i="97" s="1"/>
  <c r="W40" i="95"/>
  <c r="H326" i="96" s="1"/>
  <c r="F413" i="97" s="1"/>
  <c r="W39" i="95"/>
  <c r="L325" i="96" s="1"/>
  <c r="J378" i="97" s="1"/>
  <c r="W38" i="95"/>
  <c r="K325" i="96" s="1"/>
  <c r="I378" i="97" s="1"/>
  <c r="W37" i="95"/>
  <c r="J325" i="96" s="1"/>
  <c r="H378" i="97" s="1"/>
  <c r="W36" i="95"/>
  <c r="I325" i="96" s="1"/>
  <c r="G378" i="97" s="1"/>
  <c r="W35" i="95"/>
  <c r="H325" i="96" s="1"/>
  <c r="F378" i="97" s="1"/>
  <c r="W34" i="95"/>
  <c r="L324" i="96" s="1"/>
  <c r="J343" i="97" s="1"/>
  <c r="W33" i="95"/>
  <c r="K324" i="96" s="1"/>
  <c r="I343" i="97" s="1"/>
  <c r="W32" i="95"/>
  <c r="J324" i="96" s="1"/>
  <c r="H343" i="97" s="1"/>
  <c r="W31" i="95"/>
  <c r="I324" i="96" s="1"/>
  <c r="G343" i="97" s="1"/>
  <c r="W30" i="95"/>
  <c r="H324" i="96" s="1"/>
  <c r="F343" i="97" s="1"/>
  <c r="W29" i="95"/>
  <c r="L323" i="96" s="1"/>
  <c r="J308" i="97" s="1"/>
  <c r="W28" i="95"/>
  <c r="K323" i="96" s="1"/>
  <c r="I308" i="97" s="1"/>
  <c r="W27" i="95"/>
  <c r="J323" i="96" s="1"/>
  <c r="H308" i="97" s="1"/>
  <c r="W26" i="95"/>
  <c r="I323" i="96" s="1"/>
  <c r="G308" i="97" s="1"/>
  <c r="W25" i="95"/>
  <c r="H323" i="96" s="1"/>
  <c r="F308" i="97" s="1"/>
  <c r="W24" i="95"/>
  <c r="L319" i="96" s="1"/>
  <c r="J168" i="97" s="1"/>
  <c r="W23" i="95"/>
  <c r="K319" i="96" s="1"/>
  <c r="I168" i="97" s="1"/>
  <c r="W22" i="95"/>
  <c r="J319" i="96" s="1"/>
  <c r="H168" i="97" s="1"/>
  <c r="W21" i="95"/>
  <c r="I319" i="96" s="1"/>
  <c r="G168" i="97" s="1"/>
  <c r="W20" i="95"/>
  <c r="H319" i="96" s="1"/>
  <c r="F168" i="97" s="1"/>
  <c r="W19" i="95"/>
  <c r="L318" i="96" s="1"/>
  <c r="J133" i="97" s="1"/>
  <c r="W18" i="95"/>
  <c r="K318" i="96" s="1"/>
  <c r="I133" i="97" s="1"/>
  <c r="W17" i="95"/>
  <c r="J318" i="96" s="1"/>
  <c r="H133" i="97" s="1"/>
  <c r="W16" i="95"/>
  <c r="I318" i="96" s="1"/>
  <c r="G133" i="97" s="1"/>
  <c r="W15" i="95"/>
  <c r="H318" i="96" s="1"/>
  <c r="F133" i="97" s="1"/>
  <c r="W14" i="95"/>
  <c r="L317" i="96" s="1"/>
  <c r="J98" i="97" s="1"/>
  <c r="W13" i="95"/>
  <c r="K317" i="96" s="1"/>
  <c r="I98" i="97" s="1"/>
  <c r="W12" i="95"/>
  <c r="J317" i="96" s="1"/>
  <c r="H98" i="97" s="1"/>
  <c r="W11" i="95"/>
  <c r="I317" i="96" s="1"/>
  <c r="G98" i="97" s="1"/>
  <c r="W10" i="95"/>
  <c r="H317" i="96" s="1"/>
  <c r="F98" i="97" s="1"/>
  <c r="W9" i="95"/>
  <c r="L315" i="96" s="1"/>
  <c r="J28" i="97" s="1"/>
  <c r="W8" i="95"/>
  <c r="K315" i="96" s="1"/>
  <c r="I28" i="97" s="1"/>
  <c r="W7" i="95"/>
  <c r="J315" i="96" s="1"/>
  <c r="H28" i="97" s="1"/>
  <c r="W6" i="95"/>
  <c r="I315" i="96" s="1"/>
  <c r="G28" i="97" s="1"/>
  <c r="W5" i="95"/>
  <c r="H315" i="96" s="1"/>
  <c r="F28" i="97" s="1"/>
  <c r="M59" i="95"/>
  <c r="L277" i="96" s="1"/>
  <c r="J60" i="97" s="1"/>
  <c r="M58" i="95"/>
  <c r="K277" i="96" s="1"/>
  <c r="I60" i="97" s="1"/>
  <c r="M57" i="95"/>
  <c r="J277" i="96" s="1"/>
  <c r="H60" i="97" s="1"/>
  <c r="M56" i="95"/>
  <c r="I277" i="96" s="1"/>
  <c r="G60" i="97" s="1"/>
  <c r="M55" i="95"/>
  <c r="H277" i="96" s="1"/>
  <c r="F60" i="97" s="1"/>
  <c r="M54" i="95"/>
  <c r="L281" i="96" s="1"/>
  <c r="J200" i="97" s="1"/>
  <c r="M53" i="95"/>
  <c r="K281" i="96" s="1"/>
  <c r="I200" i="97" s="1"/>
  <c r="M52" i="95"/>
  <c r="J281" i="96" s="1"/>
  <c r="H200" i="97" s="1"/>
  <c r="M51" i="95"/>
  <c r="I281" i="96" s="1"/>
  <c r="G200" i="97" s="1"/>
  <c r="M50" i="95"/>
  <c r="H281" i="96" s="1"/>
  <c r="F200" i="97" s="1"/>
  <c r="M49" i="95"/>
  <c r="L288" i="96" s="1"/>
  <c r="J445" i="97" s="1"/>
  <c r="M48" i="95"/>
  <c r="K288" i="96" s="1"/>
  <c r="I445" i="97" s="1"/>
  <c r="M47" i="95"/>
  <c r="J288" i="96" s="1"/>
  <c r="H445" i="97" s="1"/>
  <c r="M46" i="95"/>
  <c r="I288" i="96" s="1"/>
  <c r="G445" i="97" s="1"/>
  <c r="M45" i="95"/>
  <c r="H288" i="96" s="1"/>
  <c r="F445" i="97" s="1"/>
  <c r="M44" i="95"/>
  <c r="L287" i="96" s="1"/>
  <c r="J410" i="97" s="1"/>
  <c r="M43" i="95"/>
  <c r="K287" i="96" s="1"/>
  <c r="I410" i="97" s="1"/>
  <c r="M42" i="95"/>
  <c r="J287" i="96" s="1"/>
  <c r="H410" i="97" s="1"/>
  <c r="M41" i="95"/>
  <c r="I287" i="96" s="1"/>
  <c r="G410" i="97" s="1"/>
  <c r="M40" i="95"/>
  <c r="H287" i="96" s="1"/>
  <c r="F410" i="97" s="1"/>
  <c r="M39" i="95"/>
  <c r="L286" i="96" s="1"/>
  <c r="J375" i="97" s="1"/>
  <c r="M38" i="95"/>
  <c r="K286" i="96" s="1"/>
  <c r="I375" i="97" s="1"/>
  <c r="M37" i="95"/>
  <c r="J286" i="96" s="1"/>
  <c r="H375" i="97" s="1"/>
  <c r="M36" i="95"/>
  <c r="I286" i="96" s="1"/>
  <c r="G375" i="97" s="1"/>
  <c r="M35" i="95"/>
  <c r="H286" i="96" s="1"/>
  <c r="F375" i="97" s="1"/>
  <c r="M34" i="95"/>
  <c r="L285" i="96" s="1"/>
  <c r="J340" i="97" s="1"/>
  <c r="M33" i="95"/>
  <c r="K285" i="96" s="1"/>
  <c r="I340" i="97" s="1"/>
  <c r="M32" i="95"/>
  <c r="J285" i="96" s="1"/>
  <c r="H340" i="97" s="1"/>
  <c r="M31" i="95"/>
  <c r="I285" i="96" s="1"/>
  <c r="G340" i="97" s="1"/>
  <c r="M30" i="95"/>
  <c r="H285" i="96" s="1"/>
  <c r="F340" i="97" s="1"/>
  <c r="M29" i="95"/>
  <c r="L284" i="96" s="1"/>
  <c r="J305" i="97" s="1"/>
  <c r="M28" i="95"/>
  <c r="K284" i="96" s="1"/>
  <c r="I305" i="97" s="1"/>
  <c r="M27" i="95"/>
  <c r="J284" i="96" s="1"/>
  <c r="H305" i="97" s="1"/>
  <c r="M26" i="95"/>
  <c r="I284" i="96" s="1"/>
  <c r="G305" i="97" s="1"/>
  <c r="M25" i="95"/>
  <c r="H284" i="96" s="1"/>
  <c r="F305" i="97" s="1"/>
  <c r="M24" i="95"/>
  <c r="L280" i="96" s="1"/>
  <c r="J165" i="97" s="1"/>
  <c r="M23" i="95"/>
  <c r="K280" i="96" s="1"/>
  <c r="I165" i="97" s="1"/>
  <c r="M22" i="95"/>
  <c r="J280" i="96" s="1"/>
  <c r="H165" i="97" s="1"/>
  <c r="M21" i="95"/>
  <c r="I280" i="96" s="1"/>
  <c r="G165" i="97" s="1"/>
  <c r="M20" i="95"/>
  <c r="H280" i="96" s="1"/>
  <c r="F165" i="97" s="1"/>
  <c r="M19" i="95"/>
  <c r="L279" i="96" s="1"/>
  <c r="J130" i="97" s="1"/>
  <c r="M18" i="95"/>
  <c r="K279" i="96" s="1"/>
  <c r="I130" i="97" s="1"/>
  <c r="M17" i="95"/>
  <c r="J279" i="96" s="1"/>
  <c r="H130" i="97" s="1"/>
  <c r="M16" i="95"/>
  <c r="I279" i="96" s="1"/>
  <c r="G130" i="97" s="1"/>
  <c r="M15" i="95"/>
  <c r="H279" i="96" s="1"/>
  <c r="F130" i="97" s="1"/>
  <c r="M14" i="95"/>
  <c r="L278" i="96" s="1"/>
  <c r="J95" i="97" s="1"/>
  <c r="M13" i="95"/>
  <c r="K278" i="96" s="1"/>
  <c r="I95" i="97" s="1"/>
  <c r="M12" i="95"/>
  <c r="J278" i="96" s="1"/>
  <c r="H95" i="97" s="1"/>
  <c r="M11" i="95"/>
  <c r="I278" i="96" s="1"/>
  <c r="G95" i="97" s="1"/>
  <c r="M10" i="95"/>
  <c r="H278" i="96" s="1"/>
  <c r="F95" i="97" s="1"/>
  <c r="M9" i="95"/>
  <c r="L276" i="96" s="1"/>
  <c r="J25" i="97" s="1"/>
  <c r="M8" i="95"/>
  <c r="K276" i="96" s="1"/>
  <c r="I25" i="97" s="1"/>
  <c r="M7" i="95"/>
  <c r="J276" i="96" s="1"/>
  <c r="H25" i="97" s="1"/>
  <c r="M6" i="95"/>
  <c r="I276" i="96" s="1"/>
  <c r="G25" i="97" s="1"/>
  <c r="M5" i="95"/>
  <c r="H276" i="96" s="1"/>
  <c r="F25" i="97" s="1"/>
  <c r="U59" i="95" l="1"/>
  <c r="U58" i="95"/>
  <c r="U57" i="95"/>
  <c r="U56" i="95"/>
  <c r="U55" i="95"/>
  <c r="U54" i="95"/>
  <c r="U53" i="95"/>
  <c r="U52" i="95"/>
  <c r="U51" i="95"/>
  <c r="U50" i="95"/>
  <c r="U49" i="95"/>
  <c r="U48" i="95"/>
  <c r="U47" i="95"/>
  <c r="U46" i="95"/>
  <c r="U45" i="95"/>
  <c r="U44" i="95"/>
  <c r="U43" i="95"/>
  <c r="U42" i="95"/>
  <c r="U41" i="95"/>
  <c r="U40" i="95"/>
  <c r="U39" i="95"/>
  <c r="U38" i="95"/>
  <c r="U37" i="95"/>
  <c r="U36" i="95"/>
  <c r="U35" i="95"/>
  <c r="U34" i="95"/>
  <c r="U33" i="95"/>
  <c r="U32" i="95"/>
  <c r="U31" i="95"/>
  <c r="U30" i="95"/>
  <c r="U29" i="95"/>
  <c r="U28" i="95"/>
  <c r="U27" i="95"/>
  <c r="U26" i="95"/>
  <c r="U25" i="95"/>
  <c r="U24" i="95"/>
  <c r="U23" i="95"/>
  <c r="U22" i="95"/>
  <c r="U21" i="95"/>
  <c r="U20" i="95"/>
  <c r="U19" i="95"/>
  <c r="U18" i="95"/>
  <c r="U17" i="95"/>
  <c r="U16" i="95"/>
  <c r="U15" i="95"/>
  <c r="U14" i="95"/>
  <c r="U13" i="95"/>
  <c r="U12" i="95"/>
  <c r="U11" i="95"/>
  <c r="U10" i="95"/>
  <c r="U9" i="95"/>
  <c r="U8" i="95"/>
  <c r="U7" i="95"/>
  <c r="U6" i="95"/>
  <c r="U5" i="95"/>
  <c r="K59" i="95"/>
  <c r="K58" i="95"/>
  <c r="K57" i="95"/>
  <c r="K56" i="95"/>
  <c r="K55" i="95"/>
  <c r="K54" i="95"/>
  <c r="K53" i="95"/>
  <c r="K52" i="95"/>
  <c r="K51" i="95"/>
  <c r="K50" i="95"/>
  <c r="K49" i="95"/>
  <c r="K48" i="95"/>
  <c r="K47" i="95"/>
  <c r="K46" i="95"/>
  <c r="K45" i="95"/>
  <c r="K44" i="95"/>
  <c r="K43" i="95"/>
  <c r="K42" i="95"/>
  <c r="K41" i="95"/>
  <c r="K40" i="95"/>
  <c r="K39" i="95"/>
  <c r="K38" i="95"/>
  <c r="K37" i="95"/>
  <c r="K36" i="95"/>
  <c r="K35" i="95"/>
  <c r="K34" i="95"/>
  <c r="K33" i="95"/>
  <c r="K32" i="95"/>
  <c r="K31" i="95"/>
  <c r="K30" i="95"/>
  <c r="K29" i="95"/>
  <c r="K28" i="95"/>
  <c r="K27" i="95"/>
  <c r="K26" i="95"/>
  <c r="K25" i="95"/>
  <c r="K24" i="95"/>
  <c r="K23" i="95"/>
  <c r="K22" i="95"/>
  <c r="K21" i="95"/>
  <c r="K20" i="95"/>
  <c r="K19" i="95"/>
  <c r="K18" i="95"/>
  <c r="K17" i="95"/>
  <c r="K16" i="95"/>
  <c r="K15" i="95"/>
  <c r="K14" i="95"/>
  <c r="K13" i="95"/>
  <c r="K12" i="95"/>
  <c r="K11" i="95"/>
  <c r="K10" i="95"/>
  <c r="K9" i="95"/>
  <c r="K8" i="95"/>
  <c r="K7" i="95"/>
  <c r="K6" i="95"/>
  <c r="K5" i="95"/>
  <c r="AL9" i="95" l="1"/>
  <c r="AL14" i="95"/>
  <c r="AR11" i="95"/>
  <c r="AR15" i="95"/>
  <c r="AR8" i="95"/>
  <c r="AR13" i="95"/>
  <c r="AR6" i="95"/>
  <c r="AL7" i="95"/>
  <c r="AL12" i="95"/>
  <c r="AL8" i="95"/>
  <c r="AL5" i="95"/>
  <c r="AL11" i="95"/>
  <c r="AL15" i="95"/>
  <c r="AR5" i="95"/>
  <c r="AR7" i="95"/>
  <c r="AR12" i="95"/>
  <c r="AR10" i="95"/>
  <c r="AL10" i="95"/>
  <c r="AL13" i="95"/>
  <c r="AL6" i="95"/>
  <c r="AR9" i="95"/>
  <c r="AR14" i="95"/>
  <c r="M223" i="96"/>
  <c r="M197" i="96"/>
  <c r="I185" i="96"/>
  <c r="J185" i="96"/>
  <c r="K185" i="96"/>
  <c r="L185" i="96"/>
  <c r="I186" i="96"/>
  <c r="J186" i="96"/>
  <c r="K186" i="96"/>
  <c r="L186" i="96"/>
  <c r="I187" i="96"/>
  <c r="J187" i="96"/>
  <c r="K187" i="96"/>
  <c r="L187" i="96"/>
  <c r="I188" i="96"/>
  <c r="J188" i="96"/>
  <c r="K188" i="96"/>
  <c r="L188" i="96"/>
  <c r="I189" i="96"/>
  <c r="J189" i="96"/>
  <c r="K189" i="96"/>
  <c r="L189" i="96"/>
  <c r="I190" i="96"/>
  <c r="J190" i="96"/>
  <c r="K190" i="96"/>
  <c r="L190" i="96"/>
  <c r="I191" i="96"/>
  <c r="J191" i="96"/>
  <c r="K191" i="96"/>
  <c r="L191" i="96"/>
  <c r="I192" i="96"/>
  <c r="J192" i="96"/>
  <c r="K192" i="96"/>
  <c r="L192" i="96"/>
  <c r="I193" i="96"/>
  <c r="J193" i="96"/>
  <c r="K193" i="96"/>
  <c r="L193" i="96"/>
  <c r="I194" i="96"/>
  <c r="J194" i="96"/>
  <c r="K194" i="96"/>
  <c r="L194" i="96"/>
  <c r="I195" i="96"/>
  <c r="J195" i="96"/>
  <c r="K195" i="96"/>
  <c r="L195" i="96"/>
  <c r="I196" i="96"/>
  <c r="J196" i="96"/>
  <c r="K196" i="96"/>
  <c r="L196" i="96"/>
  <c r="I197" i="96"/>
  <c r="J197" i="96"/>
  <c r="K197" i="96"/>
  <c r="L197" i="96"/>
  <c r="H186" i="96"/>
  <c r="H187" i="96"/>
  <c r="H188" i="96"/>
  <c r="H189" i="96"/>
  <c r="H190" i="96"/>
  <c r="H191" i="96"/>
  <c r="H192" i="96"/>
  <c r="H193" i="96"/>
  <c r="H194" i="96"/>
  <c r="H195" i="96"/>
  <c r="H196" i="96"/>
  <c r="H197" i="96"/>
  <c r="H185" i="96"/>
  <c r="AL16" i="95" l="1"/>
  <c r="AR16" i="95"/>
  <c r="L41" i="96"/>
  <c r="K41" i="96"/>
  <c r="J41" i="96"/>
  <c r="I41" i="96"/>
  <c r="H41" i="96"/>
  <c r="L40" i="96"/>
  <c r="K40" i="96"/>
  <c r="J40" i="96"/>
  <c r="I40" i="96"/>
  <c r="H40" i="96"/>
  <c r="L39" i="96"/>
  <c r="K39" i="96"/>
  <c r="J39" i="96"/>
  <c r="I39" i="96"/>
  <c r="H39" i="96"/>
  <c r="L38" i="96"/>
  <c r="K38" i="96"/>
  <c r="J38" i="96"/>
  <c r="I38" i="96"/>
  <c r="H38" i="96"/>
  <c r="L37" i="96"/>
  <c r="K37" i="96"/>
  <c r="J37" i="96"/>
  <c r="I37" i="96"/>
  <c r="H37" i="96"/>
  <c r="L36" i="96"/>
  <c r="K36" i="96"/>
  <c r="J36" i="96"/>
  <c r="I36" i="96"/>
  <c r="H36" i="96"/>
  <c r="L35" i="96"/>
  <c r="K35" i="96"/>
  <c r="J35" i="96"/>
  <c r="I35" i="96"/>
  <c r="H35" i="96"/>
  <c r="L34" i="96"/>
  <c r="K34" i="96"/>
  <c r="J34" i="96"/>
  <c r="I34" i="96"/>
  <c r="H34" i="96"/>
  <c r="L33" i="96"/>
  <c r="K33" i="96"/>
  <c r="J33" i="96"/>
  <c r="I33" i="96"/>
  <c r="H33" i="96"/>
  <c r="L32" i="96"/>
  <c r="K32" i="96"/>
  <c r="J32" i="96"/>
  <c r="I32" i="96"/>
  <c r="H32" i="96"/>
  <c r="L31" i="96"/>
  <c r="K31" i="96"/>
  <c r="J31" i="96"/>
  <c r="I31" i="96"/>
  <c r="H31" i="96"/>
  <c r="L30" i="96"/>
  <c r="K30" i="96"/>
  <c r="J30" i="96"/>
  <c r="I30" i="96"/>
  <c r="H30" i="96"/>
  <c r="L29" i="96"/>
  <c r="K29" i="96"/>
  <c r="J29" i="96"/>
  <c r="I29" i="96"/>
  <c r="H29" i="96"/>
  <c r="L28" i="96"/>
  <c r="K28" i="96"/>
  <c r="J28" i="96"/>
  <c r="I28" i="96"/>
  <c r="H28" i="96"/>
  <c r="L27" i="96"/>
  <c r="K27" i="96"/>
  <c r="J27" i="96"/>
  <c r="I27" i="96"/>
  <c r="H27" i="96"/>
  <c r="L26" i="96"/>
  <c r="K26" i="96"/>
  <c r="J26" i="96"/>
  <c r="I26" i="96"/>
  <c r="H26" i="96"/>
  <c r="L25" i="96"/>
  <c r="K25" i="96"/>
  <c r="J25" i="96"/>
  <c r="I25" i="96"/>
  <c r="H25" i="96"/>
  <c r="L24" i="96"/>
  <c r="K24" i="96"/>
  <c r="J24" i="96"/>
  <c r="I24" i="96"/>
  <c r="H24" i="96"/>
  <c r="L23" i="96"/>
  <c r="K23" i="96"/>
  <c r="J23" i="96"/>
  <c r="I23" i="96"/>
  <c r="H23" i="96"/>
  <c r="L22" i="96"/>
  <c r="K22" i="96"/>
  <c r="J22" i="96"/>
  <c r="I22" i="96"/>
  <c r="H22" i="96"/>
  <c r="L21" i="96"/>
  <c r="K21" i="96"/>
  <c r="J21" i="96"/>
  <c r="I21" i="96"/>
  <c r="H21" i="96"/>
  <c r="L20" i="96"/>
  <c r="K20" i="96"/>
  <c r="J20" i="96"/>
  <c r="I20" i="96"/>
  <c r="H20" i="96"/>
  <c r="L19" i="96"/>
  <c r="K19" i="96"/>
  <c r="J19" i="96"/>
  <c r="I19" i="96"/>
  <c r="H19" i="96"/>
  <c r="L18" i="96"/>
  <c r="K18" i="96"/>
  <c r="J18" i="96"/>
  <c r="I18" i="96"/>
  <c r="H18" i="96"/>
  <c r="L17" i="96"/>
  <c r="K17" i="96"/>
  <c r="J17" i="96"/>
  <c r="I17" i="96"/>
  <c r="H17" i="96"/>
  <c r="L16" i="96"/>
  <c r="K16" i="96"/>
  <c r="J16" i="96"/>
  <c r="I16" i="96"/>
  <c r="H16" i="96"/>
  <c r="L15" i="96"/>
  <c r="K15" i="96"/>
  <c r="J15" i="96"/>
  <c r="I15" i="96"/>
  <c r="H15" i="96"/>
  <c r="L14" i="96"/>
  <c r="K14" i="96"/>
  <c r="J14" i="96"/>
  <c r="I14" i="96"/>
  <c r="H14" i="96"/>
  <c r="L13" i="96"/>
  <c r="K13" i="96"/>
  <c r="J13" i="96"/>
  <c r="I13" i="96"/>
  <c r="H13" i="96"/>
  <c r="L12" i="96"/>
  <c r="K12" i="96"/>
  <c r="J12" i="96"/>
  <c r="I12" i="96"/>
  <c r="H12" i="96"/>
  <c r="L11" i="96"/>
  <c r="K11" i="96"/>
  <c r="J11" i="96"/>
  <c r="I11" i="96"/>
  <c r="H11" i="96"/>
  <c r="L10" i="96"/>
  <c r="K10" i="96"/>
  <c r="J10" i="96"/>
  <c r="I10" i="96"/>
  <c r="H10" i="96"/>
  <c r="L9" i="96"/>
  <c r="K9" i="96"/>
  <c r="J9" i="96"/>
  <c r="I9" i="96"/>
  <c r="H9" i="96"/>
  <c r="L8" i="96"/>
  <c r="K8" i="96"/>
  <c r="J8" i="96"/>
  <c r="I8" i="96"/>
  <c r="H8" i="96"/>
  <c r="L7" i="96"/>
  <c r="K7" i="96"/>
  <c r="J7" i="96"/>
  <c r="I7" i="96"/>
  <c r="H7" i="96"/>
  <c r="L6" i="96"/>
  <c r="K6" i="96"/>
  <c r="J6" i="96"/>
  <c r="I6" i="96"/>
  <c r="H6" i="96"/>
  <c r="L5" i="96"/>
  <c r="K5" i="96"/>
  <c r="J5" i="96"/>
  <c r="I5" i="96"/>
  <c r="H5" i="96"/>
  <c r="L4" i="96"/>
  <c r="K4" i="96"/>
  <c r="J4" i="96"/>
  <c r="I4" i="96"/>
  <c r="H4" i="96"/>
  <c r="L3" i="96"/>
  <c r="K3" i="96"/>
  <c r="J3" i="96"/>
  <c r="I3" i="96"/>
  <c r="H3" i="96"/>
  <c r="L223" i="96"/>
  <c r="K223" i="96"/>
  <c r="J223" i="96"/>
  <c r="I223" i="96"/>
  <c r="H223" i="96"/>
  <c r="L222" i="96"/>
  <c r="K222" i="96"/>
  <c r="J222" i="96"/>
  <c r="I222" i="96"/>
  <c r="H222" i="96"/>
  <c r="L221" i="96"/>
  <c r="K221" i="96"/>
  <c r="J221" i="96"/>
  <c r="I221" i="96"/>
  <c r="H221" i="96"/>
  <c r="L220" i="96"/>
  <c r="K220" i="96"/>
  <c r="J220" i="96"/>
  <c r="I220" i="96"/>
  <c r="H220" i="96"/>
  <c r="L219" i="96"/>
  <c r="K219" i="96"/>
  <c r="J219" i="96"/>
  <c r="I219" i="96"/>
  <c r="H219" i="96"/>
  <c r="L218" i="96"/>
  <c r="K218" i="96"/>
  <c r="J218" i="96"/>
  <c r="I218" i="96"/>
  <c r="H218" i="96"/>
  <c r="L217" i="96"/>
  <c r="K217" i="96"/>
  <c r="J217" i="96"/>
  <c r="I217" i="96"/>
  <c r="H217" i="96"/>
  <c r="L216" i="96"/>
  <c r="K216" i="96"/>
  <c r="J216" i="96"/>
  <c r="I216" i="96"/>
  <c r="H216" i="96"/>
  <c r="L215" i="96"/>
  <c r="K215" i="96"/>
  <c r="J215" i="96"/>
  <c r="I215" i="96"/>
  <c r="H215" i="96"/>
  <c r="L214" i="96"/>
  <c r="K214" i="96"/>
  <c r="J214" i="96"/>
  <c r="I214" i="96"/>
  <c r="H214" i="96"/>
  <c r="L213" i="96"/>
  <c r="K213" i="96"/>
  <c r="J213" i="96"/>
  <c r="I213" i="96"/>
  <c r="H213" i="96"/>
  <c r="L212" i="96"/>
  <c r="K212" i="96"/>
  <c r="J212" i="96"/>
  <c r="I212" i="96"/>
  <c r="H212" i="96"/>
  <c r="L211" i="96"/>
  <c r="K211" i="96"/>
  <c r="J211" i="96"/>
  <c r="I211" i="96"/>
  <c r="H211" i="96"/>
  <c r="L210" i="96"/>
  <c r="M210" i="96" s="1"/>
  <c r="K210" i="96"/>
  <c r="J210" i="96"/>
  <c r="I210" i="96"/>
  <c r="H210" i="96"/>
  <c r="L209" i="96"/>
  <c r="K209" i="96"/>
  <c r="J209" i="96"/>
  <c r="I209" i="96"/>
  <c r="H209" i="96"/>
  <c r="L208" i="96"/>
  <c r="K208" i="96"/>
  <c r="J208" i="96"/>
  <c r="I208" i="96"/>
  <c r="H208" i="96"/>
  <c r="L207" i="96"/>
  <c r="K207" i="96"/>
  <c r="J207" i="96"/>
  <c r="I207" i="96"/>
  <c r="H207" i="96"/>
  <c r="L206" i="96"/>
  <c r="K206" i="96"/>
  <c r="J206" i="96"/>
  <c r="I206" i="96"/>
  <c r="H206" i="96"/>
  <c r="L205" i="96"/>
  <c r="K205" i="96"/>
  <c r="J205" i="96"/>
  <c r="I205" i="96"/>
  <c r="H205" i="96"/>
  <c r="L204" i="96"/>
  <c r="K204" i="96"/>
  <c r="J204" i="96"/>
  <c r="I204" i="96"/>
  <c r="H204" i="96"/>
  <c r="L203" i="96"/>
  <c r="K203" i="96"/>
  <c r="J203" i="96"/>
  <c r="I203" i="96"/>
  <c r="H203" i="96"/>
  <c r="L202" i="96"/>
  <c r="K202" i="96"/>
  <c r="J202" i="96"/>
  <c r="I202" i="96"/>
  <c r="H202" i="96"/>
  <c r="L201" i="96"/>
  <c r="K201" i="96"/>
  <c r="J201" i="96"/>
  <c r="I201" i="96"/>
  <c r="H201" i="96"/>
  <c r="L200" i="96"/>
  <c r="K200" i="96"/>
  <c r="J200" i="96"/>
  <c r="I200" i="96"/>
  <c r="H200" i="96"/>
  <c r="L199" i="96"/>
  <c r="K199" i="96"/>
  <c r="J199" i="96"/>
  <c r="I199" i="96"/>
  <c r="H199" i="96"/>
  <c r="L198" i="96"/>
  <c r="K198" i="96"/>
  <c r="J198" i="96"/>
  <c r="I198" i="96"/>
  <c r="H198" i="96"/>
  <c r="L184" i="96"/>
  <c r="K184" i="96"/>
  <c r="J184" i="96"/>
  <c r="I184" i="96"/>
  <c r="H184" i="96"/>
  <c r="L183" i="96"/>
  <c r="K183" i="96"/>
  <c r="J183" i="96"/>
  <c r="I183" i="96"/>
  <c r="H183" i="96"/>
  <c r="L182" i="96"/>
  <c r="K182" i="96"/>
  <c r="J182" i="96"/>
  <c r="I182" i="96"/>
  <c r="H182" i="96"/>
  <c r="L181" i="96"/>
  <c r="K181" i="96"/>
  <c r="J181" i="96"/>
  <c r="I181" i="96"/>
  <c r="H181" i="96"/>
  <c r="L180" i="96"/>
  <c r="K180" i="96"/>
  <c r="J180" i="96"/>
  <c r="I180" i="96"/>
  <c r="H180" i="96"/>
  <c r="L179" i="96"/>
  <c r="K179" i="96"/>
  <c r="J179" i="96"/>
  <c r="I179" i="96"/>
  <c r="H179" i="96"/>
  <c r="L178" i="96"/>
  <c r="K178" i="96"/>
  <c r="J178" i="96"/>
  <c r="I178" i="96"/>
  <c r="H178" i="96"/>
  <c r="L177" i="96"/>
  <c r="K177" i="96"/>
  <c r="J177" i="96"/>
  <c r="I177" i="96"/>
  <c r="H177" i="96"/>
  <c r="L176" i="96"/>
  <c r="K176" i="96"/>
  <c r="J176" i="96"/>
  <c r="I176" i="96"/>
  <c r="H176" i="96"/>
  <c r="L175" i="96"/>
  <c r="K175" i="96"/>
  <c r="J175" i="96"/>
  <c r="I175" i="96"/>
  <c r="H175" i="96"/>
  <c r="L174" i="96"/>
  <c r="K174" i="96"/>
  <c r="J174" i="96"/>
  <c r="I174" i="96"/>
  <c r="H174" i="96"/>
  <c r="L173" i="96"/>
  <c r="K173" i="96"/>
  <c r="J173" i="96"/>
  <c r="I173" i="96"/>
  <c r="H173" i="96"/>
  <c r="L172" i="96"/>
  <c r="K172" i="96"/>
  <c r="J172" i="96"/>
  <c r="I172" i="96"/>
  <c r="H172" i="96"/>
  <c r="L171" i="96"/>
  <c r="K171" i="96"/>
  <c r="J171" i="96"/>
  <c r="I171" i="96"/>
  <c r="H171" i="96"/>
  <c r="L170" i="96"/>
  <c r="K170" i="96"/>
  <c r="J170" i="96"/>
  <c r="I170" i="96"/>
  <c r="H170" i="96"/>
  <c r="L169" i="96"/>
  <c r="K169" i="96"/>
  <c r="J169" i="96"/>
  <c r="I169" i="96"/>
  <c r="H169" i="96"/>
  <c r="L168" i="96"/>
  <c r="K168" i="96"/>
  <c r="J168" i="96"/>
  <c r="I168" i="96"/>
  <c r="H168" i="96"/>
  <c r="L167" i="96"/>
  <c r="K167" i="96"/>
  <c r="J167" i="96"/>
  <c r="I167" i="96"/>
  <c r="H167" i="96"/>
  <c r="L166" i="96"/>
  <c r="K166" i="96"/>
  <c r="J166" i="96"/>
  <c r="I166" i="96"/>
  <c r="H166" i="96"/>
  <c r="L165" i="96"/>
  <c r="K165" i="96"/>
  <c r="J165" i="96"/>
  <c r="I165" i="96"/>
  <c r="H165" i="96"/>
  <c r="L164" i="96"/>
  <c r="K164" i="96"/>
  <c r="J164" i="96"/>
  <c r="I164" i="96"/>
  <c r="H164" i="96"/>
  <c r="L163" i="96"/>
  <c r="K163" i="96"/>
  <c r="J163" i="96"/>
  <c r="I163" i="96"/>
  <c r="H163" i="96"/>
  <c r="L162" i="96"/>
  <c r="K162" i="96"/>
  <c r="J162" i="96"/>
  <c r="I162" i="96"/>
  <c r="H162" i="96"/>
  <c r="L161" i="96"/>
  <c r="K161" i="96"/>
  <c r="J161" i="96"/>
  <c r="I161" i="96"/>
  <c r="H161" i="96"/>
  <c r="L160" i="96"/>
  <c r="K160" i="96"/>
  <c r="J160" i="96"/>
  <c r="I160" i="96"/>
  <c r="H160" i="96"/>
  <c r="L159" i="96"/>
  <c r="K159" i="96"/>
  <c r="J159" i="96"/>
  <c r="I159" i="96"/>
  <c r="H159" i="96"/>
  <c r="L158" i="96"/>
  <c r="K158" i="96"/>
  <c r="J158" i="96"/>
  <c r="I158" i="96"/>
  <c r="H158" i="96"/>
  <c r="L157" i="96"/>
  <c r="K157" i="96"/>
  <c r="J157" i="96"/>
  <c r="I157" i="96"/>
  <c r="H157" i="96"/>
  <c r="L156" i="96"/>
  <c r="K156" i="96"/>
  <c r="J156" i="96"/>
  <c r="I156" i="96"/>
  <c r="H156" i="96"/>
  <c r="L155" i="96"/>
  <c r="K155" i="96"/>
  <c r="J155" i="96"/>
  <c r="I155" i="96"/>
  <c r="H155" i="96"/>
  <c r="L154" i="96"/>
  <c r="K154" i="96"/>
  <c r="J154" i="96"/>
  <c r="I154" i="96"/>
  <c r="H154" i="96"/>
  <c r="L153" i="96"/>
  <c r="K153" i="96"/>
  <c r="J153" i="96"/>
  <c r="I153" i="96"/>
  <c r="H153" i="96"/>
  <c r="L152" i="96"/>
  <c r="K152" i="96"/>
  <c r="J152" i="96"/>
  <c r="I152" i="96"/>
  <c r="H152" i="96"/>
  <c r="L151" i="96"/>
  <c r="K151" i="96"/>
  <c r="J151" i="96"/>
  <c r="I151" i="96"/>
  <c r="H151" i="96"/>
  <c r="L150" i="96"/>
  <c r="K150" i="96"/>
  <c r="J150" i="96"/>
  <c r="I150" i="96"/>
  <c r="H150" i="96"/>
  <c r="L149" i="96"/>
  <c r="K149" i="96"/>
  <c r="J149" i="96"/>
  <c r="I149" i="96"/>
  <c r="H149" i="96"/>
  <c r="L148" i="96"/>
  <c r="K148" i="96"/>
  <c r="J148" i="96"/>
  <c r="I148" i="96"/>
  <c r="H148" i="96"/>
  <c r="L147" i="96"/>
  <c r="K147" i="96"/>
  <c r="J147" i="96"/>
  <c r="I147" i="96"/>
  <c r="H147" i="96"/>
  <c r="L146" i="96"/>
  <c r="K146" i="96"/>
  <c r="J146" i="96"/>
  <c r="I146" i="96"/>
  <c r="H146" i="96"/>
  <c r="L145" i="96"/>
  <c r="K145" i="96"/>
  <c r="J145" i="96"/>
  <c r="I145" i="96"/>
  <c r="H145" i="96"/>
  <c r="L144" i="96"/>
  <c r="K144" i="96"/>
  <c r="J144" i="96"/>
  <c r="I144" i="96"/>
  <c r="H144" i="96"/>
  <c r="L143" i="96"/>
  <c r="K143" i="96"/>
  <c r="J143" i="96"/>
  <c r="I143" i="96"/>
  <c r="H143" i="96"/>
  <c r="L142" i="96"/>
  <c r="K142" i="96"/>
  <c r="J142" i="96"/>
  <c r="I142" i="96"/>
  <c r="H142" i="96"/>
  <c r="L141" i="96"/>
  <c r="K141" i="96"/>
  <c r="J141" i="96"/>
  <c r="I141" i="96"/>
  <c r="H141" i="96"/>
  <c r="L140" i="96"/>
  <c r="K140" i="96"/>
  <c r="J140" i="96"/>
  <c r="I140" i="96"/>
  <c r="H140" i="96"/>
  <c r="L139" i="96"/>
  <c r="K139" i="96"/>
  <c r="J139" i="96"/>
  <c r="I139" i="96"/>
  <c r="H139" i="96"/>
  <c r="L138" i="96"/>
  <c r="K138" i="96"/>
  <c r="J138" i="96"/>
  <c r="I138" i="96"/>
  <c r="H138" i="96"/>
  <c r="L137" i="96"/>
  <c r="K137" i="96"/>
  <c r="J137" i="96"/>
  <c r="I137" i="96"/>
  <c r="H137" i="96"/>
  <c r="L136" i="96"/>
  <c r="K136" i="96"/>
  <c r="J136" i="96"/>
  <c r="I136" i="96"/>
  <c r="H136" i="96"/>
  <c r="L135" i="96"/>
  <c r="K135" i="96"/>
  <c r="J135" i="96"/>
  <c r="I135" i="96"/>
  <c r="H135" i="96"/>
  <c r="L134" i="96"/>
  <c r="K134" i="96"/>
  <c r="J134" i="96"/>
  <c r="I134" i="96"/>
  <c r="H134" i="96"/>
  <c r="L133" i="96"/>
  <c r="K133" i="96"/>
  <c r="J133" i="96"/>
  <c r="I133" i="96"/>
  <c r="H133" i="96"/>
  <c r="L132" i="96"/>
  <c r="K132" i="96"/>
  <c r="J132" i="96"/>
  <c r="I132" i="96"/>
  <c r="H132" i="96"/>
  <c r="L131" i="96"/>
  <c r="K131" i="96"/>
  <c r="J131" i="96"/>
  <c r="I131" i="96"/>
  <c r="H131" i="96"/>
  <c r="L130" i="96"/>
  <c r="K130" i="96"/>
  <c r="J130" i="96"/>
  <c r="I130" i="96"/>
  <c r="H130" i="96"/>
  <c r="L129" i="96"/>
  <c r="K129" i="96"/>
  <c r="J129" i="96"/>
  <c r="I129" i="96"/>
  <c r="H129" i="96"/>
  <c r="L128" i="96"/>
  <c r="K128" i="96"/>
  <c r="J128" i="96"/>
  <c r="I128" i="96"/>
  <c r="H128" i="96"/>
  <c r="L127" i="96"/>
  <c r="K127" i="96"/>
  <c r="J127" i="96"/>
  <c r="I127" i="96"/>
  <c r="H127" i="96"/>
  <c r="L126" i="96"/>
  <c r="K126" i="96"/>
  <c r="J126" i="96"/>
  <c r="I126" i="96"/>
  <c r="H126" i="96"/>
  <c r="L125" i="96"/>
  <c r="K125" i="96"/>
  <c r="J125" i="96"/>
  <c r="I125" i="96"/>
  <c r="H125" i="96"/>
  <c r="L124" i="96"/>
  <c r="K124" i="96"/>
  <c r="J124" i="96"/>
  <c r="I124" i="96"/>
  <c r="H124" i="96"/>
  <c r="L123" i="96"/>
  <c r="K123" i="96"/>
  <c r="J123" i="96"/>
  <c r="I123" i="96"/>
  <c r="H123" i="96"/>
  <c r="L122" i="96"/>
  <c r="K122" i="96"/>
  <c r="J122" i="96"/>
  <c r="I122" i="96"/>
  <c r="H122" i="96"/>
  <c r="L121" i="96"/>
  <c r="K121" i="96"/>
  <c r="J121" i="96"/>
  <c r="I121" i="96"/>
  <c r="H121" i="96"/>
  <c r="L120" i="96"/>
  <c r="K120" i="96"/>
  <c r="J120" i="96"/>
  <c r="I120" i="96"/>
  <c r="H120" i="96"/>
  <c r="L119" i="96"/>
  <c r="K119" i="96"/>
  <c r="J119" i="96"/>
  <c r="I119" i="96"/>
  <c r="H119" i="96"/>
  <c r="L118" i="96"/>
  <c r="K118" i="96"/>
  <c r="J118" i="96"/>
  <c r="I118" i="96"/>
  <c r="H118" i="96"/>
  <c r="L117" i="96"/>
  <c r="K117" i="96"/>
  <c r="J117" i="96"/>
  <c r="I117" i="96"/>
  <c r="H117" i="96"/>
  <c r="L116" i="96"/>
  <c r="K116" i="96"/>
  <c r="J116" i="96"/>
  <c r="I116" i="96"/>
  <c r="H116" i="96"/>
  <c r="L115" i="96"/>
  <c r="K115" i="96"/>
  <c r="J115" i="96"/>
  <c r="I115" i="96"/>
  <c r="H115" i="96"/>
  <c r="L114" i="96"/>
  <c r="K114" i="96"/>
  <c r="J114" i="96"/>
  <c r="I114" i="96"/>
  <c r="H114" i="96"/>
  <c r="L113" i="96"/>
  <c r="K113" i="96"/>
  <c r="J113" i="96"/>
  <c r="I113" i="96"/>
  <c r="H113" i="96"/>
  <c r="L112" i="96"/>
  <c r="K112" i="96"/>
  <c r="J112" i="96"/>
  <c r="I112" i="96"/>
  <c r="H112" i="96"/>
  <c r="L111" i="96"/>
  <c r="K111" i="96"/>
  <c r="J111" i="96"/>
  <c r="I111" i="96"/>
  <c r="H111" i="96"/>
  <c r="L110" i="96"/>
  <c r="K110" i="96"/>
  <c r="J110" i="96"/>
  <c r="I110" i="96"/>
  <c r="H110" i="96"/>
  <c r="L109" i="96"/>
  <c r="K109" i="96"/>
  <c r="J109" i="96"/>
  <c r="I109" i="96"/>
  <c r="H109" i="96"/>
  <c r="L108" i="96"/>
  <c r="K108" i="96"/>
  <c r="J108" i="96"/>
  <c r="I108" i="96"/>
  <c r="H108" i="96"/>
  <c r="L107" i="96"/>
  <c r="K107" i="96"/>
  <c r="J107" i="96"/>
  <c r="I107" i="96"/>
  <c r="H107" i="96"/>
  <c r="L106" i="96"/>
  <c r="K106" i="96"/>
  <c r="J106" i="96"/>
  <c r="I106" i="96"/>
  <c r="H106" i="96"/>
  <c r="L105" i="96"/>
  <c r="K105" i="96"/>
  <c r="J105" i="96"/>
  <c r="I105" i="96"/>
  <c r="H105" i="96"/>
  <c r="L104" i="96"/>
  <c r="K104" i="96"/>
  <c r="J104" i="96"/>
  <c r="I104" i="96"/>
  <c r="H104" i="96"/>
  <c r="L103" i="96"/>
  <c r="K103" i="96"/>
  <c r="J103" i="96"/>
  <c r="I103" i="96"/>
  <c r="H103" i="96"/>
  <c r="L102" i="96"/>
  <c r="K102" i="96"/>
  <c r="J102" i="96"/>
  <c r="I102" i="96"/>
  <c r="H102" i="96"/>
  <c r="L101" i="96"/>
  <c r="K101" i="96"/>
  <c r="J101" i="96"/>
  <c r="I101" i="96"/>
  <c r="H101" i="96"/>
  <c r="L100" i="96"/>
  <c r="K100" i="96"/>
  <c r="J100" i="96"/>
  <c r="I100" i="96"/>
  <c r="H100" i="96"/>
  <c r="L99" i="96"/>
  <c r="K99" i="96"/>
  <c r="J99" i="96"/>
  <c r="I99" i="96"/>
  <c r="H99" i="96"/>
  <c r="L98" i="96"/>
  <c r="K98" i="96"/>
  <c r="J98" i="96"/>
  <c r="I98" i="96"/>
  <c r="H98" i="96"/>
  <c r="L97" i="96"/>
  <c r="K97" i="96"/>
  <c r="J97" i="96"/>
  <c r="I97" i="96"/>
  <c r="H97" i="96"/>
  <c r="L96" i="96"/>
  <c r="K96" i="96"/>
  <c r="J96" i="96"/>
  <c r="I96" i="96"/>
  <c r="H96" i="96"/>
  <c r="L95" i="96"/>
  <c r="K95" i="96"/>
  <c r="J95" i="96"/>
  <c r="I95" i="96"/>
  <c r="H95" i="96"/>
  <c r="L94" i="96"/>
  <c r="K94" i="96"/>
  <c r="J94" i="96"/>
  <c r="I94" i="96"/>
  <c r="H94" i="96"/>
  <c r="L93" i="96"/>
  <c r="K93" i="96"/>
  <c r="J93" i="96"/>
  <c r="I93" i="96"/>
  <c r="H93" i="96"/>
  <c r="L92" i="96"/>
  <c r="K92" i="96"/>
  <c r="J92" i="96"/>
  <c r="I92" i="96"/>
  <c r="H92" i="96"/>
  <c r="L91" i="96"/>
  <c r="K91" i="96"/>
  <c r="J91" i="96"/>
  <c r="I91" i="96"/>
  <c r="H91" i="96"/>
  <c r="L90" i="96"/>
  <c r="K90" i="96"/>
  <c r="J90" i="96"/>
  <c r="I90" i="96"/>
  <c r="H90" i="96"/>
  <c r="L89" i="96"/>
  <c r="K89" i="96"/>
  <c r="J89" i="96"/>
  <c r="I89" i="96"/>
  <c r="H89" i="96"/>
  <c r="L88" i="96"/>
  <c r="K88" i="96"/>
  <c r="J88" i="96"/>
  <c r="I88" i="96"/>
  <c r="H88" i="96"/>
  <c r="L87" i="96"/>
  <c r="K87" i="96"/>
  <c r="J87" i="96"/>
  <c r="I87" i="96"/>
  <c r="H87" i="96"/>
  <c r="L86" i="96"/>
  <c r="K86" i="96"/>
  <c r="J86" i="96"/>
  <c r="I86" i="96"/>
  <c r="H86" i="96"/>
  <c r="L85" i="96"/>
  <c r="K85" i="96"/>
  <c r="J85" i="96"/>
  <c r="I85" i="96"/>
  <c r="H85" i="96"/>
  <c r="L84" i="96"/>
  <c r="K84" i="96"/>
  <c r="J84" i="96"/>
  <c r="I84" i="96"/>
  <c r="H84" i="96"/>
  <c r="L83" i="96"/>
  <c r="K83" i="96"/>
  <c r="J83" i="96"/>
  <c r="I83" i="96"/>
  <c r="H83" i="96"/>
  <c r="L82" i="96"/>
  <c r="K82" i="96"/>
  <c r="J82" i="96"/>
  <c r="I82" i="96"/>
  <c r="H82" i="96"/>
  <c r="L81" i="96"/>
  <c r="K81" i="96"/>
  <c r="J81" i="96"/>
  <c r="I81" i="96"/>
  <c r="H81" i="96"/>
  <c r="L80" i="96"/>
  <c r="K80" i="96"/>
  <c r="J80" i="96"/>
  <c r="I80" i="96"/>
  <c r="H80" i="96"/>
  <c r="L79" i="96"/>
  <c r="K79" i="96"/>
  <c r="J79" i="96"/>
  <c r="I79" i="96"/>
  <c r="H79" i="96"/>
  <c r="L78" i="96"/>
  <c r="K78" i="96"/>
  <c r="J78" i="96"/>
  <c r="I78" i="96"/>
  <c r="H78" i="96"/>
  <c r="L77" i="96"/>
  <c r="K77" i="96"/>
  <c r="J77" i="96"/>
  <c r="I77" i="96"/>
  <c r="H77" i="96"/>
  <c r="L76" i="96"/>
  <c r="K76" i="96"/>
  <c r="J76" i="96"/>
  <c r="I76" i="96"/>
  <c r="H76" i="96"/>
  <c r="L75" i="96"/>
  <c r="K75" i="96"/>
  <c r="J75" i="96"/>
  <c r="I75" i="96"/>
  <c r="H75" i="96"/>
  <c r="L74" i="96"/>
  <c r="K74" i="96"/>
  <c r="J74" i="96"/>
  <c r="I74" i="96"/>
  <c r="H74" i="96"/>
  <c r="L73" i="96"/>
  <c r="K73" i="96"/>
  <c r="J73" i="96"/>
  <c r="I73" i="96"/>
  <c r="H73" i="96"/>
  <c r="L72" i="96"/>
  <c r="K72" i="96"/>
  <c r="J72" i="96"/>
  <c r="I72" i="96"/>
  <c r="H72" i="96"/>
  <c r="L71" i="96"/>
  <c r="K71" i="96"/>
  <c r="J71" i="96"/>
  <c r="I71" i="96"/>
  <c r="H71" i="96"/>
  <c r="L70" i="96"/>
  <c r="K70" i="96"/>
  <c r="J70" i="96"/>
  <c r="I70" i="96"/>
  <c r="H70" i="96"/>
  <c r="L69" i="96"/>
  <c r="K69" i="96"/>
  <c r="J69" i="96"/>
  <c r="I69" i="96"/>
  <c r="H69" i="96"/>
  <c r="L68" i="96"/>
  <c r="K68" i="96"/>
  <c r="J68" i="96"/>
  <c r="I68" i="96"/>
  <c r="H68" i="96"/>
  <c r="L67" i="96"/>
  <c r="K67" i="96"/>
  <c r="J67" i="96"/>
  <c r="I67" i="96"/>
  <c r="H67" i="96"/>
  <c r="L66" i="96"/>
  <c r="K66" i="96"/>
  <c r="J66" i="96"/>
  <c r="I66" i="96"/>
  <c r="H66" i="96"/>
  <c r="L65" i="96"/>
  <c r="K65" i="96"/>
  <c r="J65" i="96"/>
  <c r="I65" i="96"/>
  <c r="H65" i="96"/>
  <c r="L64" i="96"/>
  <c r="K64" i="96"/>
  <c r="J64" i="96"/>
  <c r="I64" i="96"/>
  <c r="H64" i="96"/>
  <c r="L63" i="96"/>
  <c r="K63" i="96"/>
  <c r="J63" i="96"/>
  <c r="I63" i="96"/>
  <c r="H63" i="96"/>
  <c r="L62" i="96"/>
  <c r="K62" i="96"/>
  <c r="J62" i="96"/>
  <c r="I62" i="96"/>
  <c r="H62" i="96"/>
  <c r="L61" i="96"/>
  <c r="K61" i="96"/>
  <c r="J61" i="96"/>
  <c r="I61" i="96"/>
  <c r="H61" i="96"/>
  <c r="L60" i="96"/>
  <c r="K60" i="96"/>
  <c r="J60" i="96"/>
  <c r="I60" i="96"/>
  <c r="H60" i="96"/>
  <c r="L59" i="96"/>
  <c r="K59" i="96"/>
  <c r="J59" i="96"/>
  <c r="I59" i="96"/>
  <c r="H59" i="96"/>
  <c r="L58" i="96"/>
  <c r="K58" i="96"/>
  <c r="J58" i="96"/>
  <c r="I58" i="96"/>
  <c r="H58" i="96"/>
  <c r="L57" i="96"/>
  <c r="K57" i="96"/>
  <c r="J57" i="96"/>
  <c r="I57" i="96"/>
  <c r="H57" i="96"/>
  <c r="L56" i="96"/>
  <c r="K56" i="96"/>
  <c r="J56" i="96"/>
  <c r="I56" i="96"/>
  <c r="H56" i="96"/>
  <c r="L55" i="96"/>
  <c r="K55" i="96"/>
  <c r="J55" i="96"/>
  <c r="I55" i="96"/>
  <c r="H55" i="96"/>
  <c r="L54" i="96"/>
  <c r="K54" i="96"/>
  <c r="J54" i="96"/>
  <c r="I54" i="96"/>
  <c r="H54" i="96"/>
  <c r="L53" i="96"/>
  <c r="K53" i="96"/>
  <c r="J53" i="96"/>
  <c r="I53" i="96"/>
  <c r="H53" i="96"/>
  <c r="L52" i="96"/>
  <c r="K52" i="96"/>
  <c r="J52" i="96"/>
  <c r="I52" i="96"/>
  <c r="H52" i="96"/>
  <c r="L51" i="96"/>
  <c r="K51" i="96"/>
  <c r="J51" i="96"/>
  <c r="I51" i="96"/>
  <c r="H51" i="96"/>
  <c r="L50" i="96"/>
  <c r="K50" i="96"/>
  <c r="J50" i="96"/>
  <c r="I50" i="96"/>
  <c r="H50" i="96"/>
  <c r="L49" i="96"/>
  <c r="K49" i="96"/>
  <c r="J49" i="96"/>
  <c r="I49" i="96"/>
  <c r="H49" i="96"/>
  <c r="L48" i="96"/>
  <c r="K48" i="96"/>
  <c r="J48" i="96"/>
  <c r="I48" i="96"/>
  <c r="H48" i="96"/>
  <c r="L47" i="96"/>
  <c r="K47" i="96"/>
  <c r="J47" i="96"/>
  <c r="I47" i="96"/>
  <c r="H47" i="96"/>
  <c r="L46" i="96"/>
  <c r="K46" i="96"/>
  <c r="J46" i="96"/>
  <c r="I46" i="96"/>
  <c r="H46" i="96"/>
  <c r="L45" i="96"/>
  <c r="K45" i="96"/>
  <c r="J45" i="96"/>
  <c r="I45" i="96"/>
  <c r="H45" i="96"/>
  <c r="L44" i="96"/>
  <c r="K44" i="96"/>
  <c r="J44" i="96"/>
  <c r="I44" i="96"/>
  <c r="H44" i="96"/>
  <c r="L43" i="96"/>
  <c r="K43" i="96"/>
  <c r="J43" i="96"/>
  <c r="I43" i="96"/>
  <c r="H43" i="96"/>
  <c r="L42" i="96"/>
  <c r="K42" i="96"/>
  <c r="J42" i="96"/>
  <c r="I42" i="96"/>
  <c r="H42" i="96"/>
  <c r="C405" i="96"/>
  <c r="C404" i="96"/>
  <c r="C403" i="96"/>
  <c r="C402" i="96"/>
  <c r="C401" i="96"/>
  <c r="C400" i="96"/>
  <c r="C399" i="96"/>
  <c r="C398" i="96"/>
  <c r="C397" i="96"/>
  <c r="C396" i="96"/>
  <c r="C395" i="96"/>
  <c r="C394" i="96"/>
  <c r="C393" i="96"/>
  <c r="C392" i="96"/>
  <c r="C391" i="96"/>
  <c r="C390" i="96"/>
  <c r="C389" i="96"/>
  <c r="C388" i="96"/>
  <c r="C387" i="96"/>
  <c r="C386" i="96"/>
  <c r="C385" i="96"/>
  <c r="C384" i="96"/>
  <c r="C383" i="96"/>
  <c r="C382" i="96"/>
  <c r="C381" i="96"/>
  <c r="C380" i="96"/>
  <c r="C379" i="96"/>
  <c r="C378" i="96"/>
  <c r="C377" i="96"/>
  <c r="C376" i="96"/>
  <c r="C375" i="96"/>
  <c r="C374" i="96"/>
  <c r="C373" i="96"/>
  <c r="C372" i="96"/>
  <c r="C371" i="96"/>
  <c r="C370" i="96"/>
  <c r="C369" i="96"/>
  <c r="C368" i="96"/>
  <c r="C367" i="96"/>
  <c r="C366" i="96"/>
  <c r="C365" i="96"/>
  <c r="C364" i="96"/>
  <c r="C363" i="96"/>
  <c r="C362" i="96"/>
  <c r="C361" i="96"/>
  <c r="C360" i="96"/>
  <c r="C359" i="96"/>
  <c r="C358" i="96"/>
  <c r="C357" i="96"/>
  <c r="C356" i="96"/>
  <c r="C355" i="96"/>
  <c r="C354" i="96"/>
  <c r="C353" i="96"/>
  <c r="C352" i="96"/>
  <c r="C351" i="96"/>
  <c r="C350" i="96"/>
  <c r="C349" i="96"/>
  <c r="C348" i="96"/>
  <c r="C347" i="96"/>
  <c r="C346" i="96"/>
  <c r="C345" i="96"/>
  <c r="C344" i="96"/>
  <c r="C343" i="96"/>
  <c r="C342" i="96"/>
  <c r="C341" i="96"/>
  <c r="C340" i="96"/>
  <c r="C339" i="96"/>
  <c r="C338" i="96"/>
  <c r="C337" i="96"/>
  <c r="C336" i="96"/>
  <c r="C335" i="96"/>
  <c r="C334" i="96"/>
  <c r="C333" i="96"/>
  <c r="C332" i="96"/>
  <c r="C331" i="96"/>
  <c r="C330" i="96"/>
  <c r="C329" i="96"/>
  <c r="C328" i="96"/>
  <c r="C327" i="96"/>
  <c r="C326" i="96"/>
  <c r="C325" i="96"/>
  <c r="C324" i="96"/>
  <c r="C323" i="96"/>
  <c r="C322" i="96"/>
  <c r="C321" i="96"/>
  <c r="C320" i="96"/>
  <c r="C319" i="96"/>
  <c r="C318" i="96"/>
  <c r="C317" i="96"/>
  <c r="C316" i="96"/>
  <c r="C315" i="96"/>
  <c r="C314" i="96"/>
  <c r="C313" i="96"/>
  <c r="C312" i="96"/>
  <c r="C311" i="96"/>
  <c r="C310" i="96"/>
  <c r="C309" i="96"/>
  <c r="C308" i="96"/>
  <c r="C307" i="96"/>
  <c r="C306" i="96"/>
  <c r="C305" i="96"/>
  <c r="C304" i="96"/>
  <c r="C303" i="96"/>
  <c r="C302" i="96"/>
  <c r="C301" i="96"/>
  <c r="C300" i="96"/>
  <c r="C299" i="96"/>
  <c r="C298" i="96"/>
  <c r="C297" i="96"/>
  <c r="C296" i="96"/>
  <c r="C295" i="96"/>
  <c r="C294" i="96"/>
  <c r="C293" i="96"/>
  <c r="C292" i="96"/>
  <c r="C291" i="96"/>
  <c r="C290" i="96"/>
  <c r="C289" i="96"/>
  <c r="C288" i="96"/>
  <c r="C287" i="96"/>
  <c r="C286" i="96"/>
  <c r="C285" i="96"/>
  <c r="C284" i="96"/>
  <c r="C283" i="96"/>
  <c r="C282" i="96"/>
  <c r="C281" i="96"/>
  <c r="C280" i="96"/>
  <c r="C279" i="96"/>
  <c r="C278" i="96"/>
  <c r="C277" i="96"/>
  <c r="C276" i="96"/>
  <c r="C275" i="96"/>
  <c r="C274" i="96"/>
  <c r="C273" i="96"/>
  <c r="C272" i="96"/>
  <c r="C271" i="96"/>
  <c r="C270" i="96"/>
  <c r="C269" i="96"/>
  <c r="C268" i="96"/>
  <c r="C267" i="96"/>
  <c r="C266" i="96"/>
  <c r="C265" i="96"/>
  <c r="C264" i="96"/>
  <c r="C263" i="96"/>
  <c r="C262" i="96"/>
  <c r="C261" i="96"/>
  <c r="C260" i="96"/>
  <c r="C259" i="96"/>
  <c r="C258" i="96"/>
  <c r="C257" i="96"/>
  <c r="C256" i="96"/>
  <c r="C255" i="96"/>
  <c r="C254" i="96"/>
  <c r="C253" i="96"/>
  <c r="C252" i="96"/>
  <c r="C251" i="96"/>
  <c r="C250" i="96"/>
  <c r="L249" i="96"/>
  <c r="J442" i="97" s="1"/>
  <c r="K249" i="96"/>
  <c r="I442" i="97" s="1"/>
  <c r="J249" i="96"/>
  <c r="H442" i="97" s="1"/>
  <c r="I249" i="96"/>
  <c r="G442" i="97" s="1"/>
  <c r="H249" i="96"/>
  <c r="F442" i="97" s="1"/>
  <c r="C249" i="96"/>
  <c r="L248" i="96"/>
  <c r="J407" i="97" s="1"/>
  <c r="K248" i="96"/>
  <c r="I407" i="97" s="1"/>
  <c r="J248" i="96"/>
  <c r="H407" i="97" s="1"/>
  <c r="I248" i="96"/>
  <c r="G407" i="97" s="1"/>
  <c r="H248" i="96"/>
  <c r="F407" i="97" s="1"/>
  <c r="C248" i="96"/>
  <c r="L247" i="96"/>
  <c r="J372" i="97" s="1"/>
  <c r="K247" i="96"/>
  <c r="I372" i="97" s="1"/>
  <c r="J247" i="96"/>
  <c r="H372" i="97" s="1"/>
  <c r="I247" i="96"/>
  <c r="G372" i="97" s="1"/>
  <c r="H247" i="96"/>
  <c r="F372" i="97" s="1"/>
  <c r="C247" i="96"/>
  <c r="L246" i="96"/>
  <c r="J337" i="97" s="1"/>
  <c r="K246" i="96"/>
  <c r="I337" i="97" s="1"/>
  <c r="J246" i="96"/>
  <c r="H337" i="97" s="1"/>
  <c r="I246" i="96"/>
  <c r="G337" i="97" s="1"/>
  <c r="H246" i="96"/>
  <c r="F337" i="97" s="1"/>
  <c r="C246" i="96"/>
  <c r="L245" i="96"/>
  <c r="J302" i="97" s="1"/>
  <c r="K245" i="96"/>
  <c r="I302" i="97" s="1"/>
  <c r="J245" i="96"/>
  <c r="H302" i="97" s="1"/>
  <c r="I245" i="96"/>
  <c r="G302" i="97" s="1"/>
  <c r="H245" i="96"/>
  <c r="F302" i="97" s="1"/>
  <c r="C245" i="96"/>
  <c r="L244" i="96"/>
  <c r="J267" i="97" s="1"/>
  <c r="K244" i="96"/>
  <c r="I267" i="97" s="1"/>
  <c r="J244" i="96"/>
  <c r="H267" i="97" s="1"/>
  <c r="I244" i="96"/>
  <c r="G267" i="97" s="1"/>
  <c r="H244" i="96"/>
  <c r="F267" i="97" s="1"/>
  <c r="C244" i="96"/>
  <c r="L243" i="96"/>
  <c r="J232" i="97" s="1"/>
  <c r="K243" i="96"/>
  <c r="I232" i="97" s="1"/>
  <c r="J243" i="96"/>
  <c r="H232" i="97" s="1"/>
  <c r="I243" i="96"/>
  <c r="G232" i="97" s="1"/>
  <c r="H243" i="96"/>
  <c r="F232" i="97" s="1"/>
  <c r="C243" i="96"/>
  <c r="L242" i="96"/>
  <c r="J197" i="97" s="1"/>
  <c r="K242" i="96"/>
  <c r="I197" i="97" s="1"/>
  <c r="J242" i="96"/>
  <c r="H197" i="97" s="1"/>
  <c r="I242" i="96"/>
  <c r="G197" i="97" s="1"/>
  <c r="H242" i="96"/>
  <c r="F197" i="97" s="1"/>
  <c r="C242" i="96"/>
  <c r="L241" i="96"/>
  <c r="J162" i="97" s="1"/>
  <c r="K241" i="96"/>
  <c r="I162" i="97" s="1"/>
  <c r="J241" i="96"/>
  <c r="H162" i="97" s="1"/>
  <c r="I241" i="96"/>
  <c r="G162" i="97" s="1"/>
  <c r="H241" i="96"/>
  <c r="F162" i="97" s="1"/>
  <c r="C241" i="96"/>
  <c r="L240" i="96"/>
  <c r="J127" i="97" s="1"/>
  <c r="K240" i="96"/>
  <c r="I127" i="97" s="1"/>
  <c r="J240" i="96"/>
  <c r="H127" i="97" s="1"/>
  <c r="I240" i="96"/>
  <c r="G127" i="97" s="1"/>
  <c r="H240" i="96"/>
  <c r="F127" i="97" s="1"/>
  <c r="C240" i="96"/>
  <c r="L239" i="96"/>
  <c r="J92" i="97" s="1"/>
  <c r="K239" i="96"/>
  <c r="I92" i="97" s="1"/>
  <c r="J239" i="96"/>
  <c r="H92" i="97" s="1"/>
  <c r="I239" i="96"/>
  <c r="G92" i="97" s="1"/>
  <c r="H239" i="96"/>
  <c r="F92" i="97" s="1"/>
  <c r="C239" i="96"/>
  <c r="L238" i="96"/>
  <c r="J57" i="97" s="1"/>
  <c r="K238" i="96"/>
  <c r="I57" i="97" s="1"/>
  <c r="J238" i="96"/>
  <c r="H57" i="97" s="1"/>
  <c r="I238" i="96"/>
  <c r="G57" i="97" s="1"/>
  <c r="H238" i="96"/>
  <c r="F57" i="97" s="1"/>
  <c r="C238" i="96"/>
  <c r="L237" i="96"/>
  <c r="J22" i="97" s="1"/>
  <c r="K237" i="96"/>
  <c r="I22" i="97" s="1"/>
  <c r="J237" i="96"/>
  <c r="H22" i="97" s="1"/>
  <c r="I237" i="96"/>
  <c r="G22" i="97" s="1"/>
  <c r="H237" i="96"/>
  <c r="F22" i="97" s="1"/>
  <c r="C237" i="96"/>
  <c r="L236" i="96"/>
  <c r="J441" i="97" s="1"/>
  <c r="K236" i="96"/>
  <c r="I441" i="97" s="1"/>
  <c r="J236" i="96"/>
  <c r="H441" i="97" s="1"/>
  <c r="I236" i="96"/>
  <c r="G441" i="97" s="1"/>
  <c r="H236" i="96"/>
  <c r="F441" i="97" s="1"/>
  <c r="C236" i="96"/>
  <c r="L235" i="96"/>
  <c r="J406" i="97" s="1"/>
  <c r="K235" i="96"/>
  <c r="I406" i="97" s="1"/>
  <c r="J235" i="96"/>
  <c r="H406" i="97" s="1"/>
  <c r="I235" i="96"/>
  <c r="G406" i="97" s="1"/>
  <c r="H235" i="96"/>
  <c r="F406" i="97" s="1"/>
  <c r="C235" i="96"/>
  <c r="L234" i="96"/>
  <c r="J371" i="97" s="1"/>
  <c r="K234" i="96"/>
  <c r="I371" i="97" s="1"/>
  <c r="J234" i="96"/>
  <c r="H371" i="97" s="1"/>
  <c r="I234" i="96"/>
  <c r="G371" i="97" s="1"/>
  <c r="H234" i="96"/>
  <c r="F371" i="97" s="1"/>
  <c r="C234" i="96"/>
  <c r="L233" i="96"/>
  <c r="J336" i="97" s="1"/>
  <c r="K233" i="96"/>
  <c r="I336" i="97" s="1"/>
  <c r="J233" i="96"/>
  <c r="H336" i="97" s="1"/>
  <c r="I233" i="96"/>
  <c r="G336" i="97" s="1"/>
  <c r="H233" i="96"/>
  <c r="F336" i="97" s="1"/>
  <c r="C233" i="96"/>
  <c r="L232" i="96"/>
  <c r="J301" i="97" s="1"/>
  <c r="K232" i="96"/>
  <c r="I301" i="97" s="1"/>
  <c r="J232" i="96"/>
  <c r="H301" i="97" s="1"/>
  <c r="I232" i="96"/>
  <c r="G301" i="97" s="1"/>
  <c r="H232" i="96"/>
  <c r="F301" i="97" s="1"/>
  <c r="C232" i="96"/>
  <c r="L231" i="96"/>
  <c r="J266" i="97" s="1"/>
  <c r="K231" i="96"/>
  <c r="I266" i="97" s="1"/>
  <c r="J231" i="96"/>
  <c r="H266" i="97" s="1"/>
  <c r="I231" i="96"/>
  <c r="G266" i="97" s="1"/>
  <c r="H231" i="96"/>
  <c r="F266" i="97" s="1"/>
  <c r="C231" i="96"/>
  <c r="L230" i="96"/>
  <c r="J231" i="97" s="1"/>
  <c r="K230" i="96"/>
  <c r="I231" i="97" s="1"/>
  <c r="J230" i="96"/>
  <c r="H231" i="97" s="1"/>
  <c r="I230" i="96"/>
  <c r="G231" i="97" s="1"/>
  <c r="H230" i="96"/>
  <c r="F231" i="97" s="1"/>
  <c r="C230" i="96"/>
  <c r="L229" i="96"/>
  <c r="J196" i="97" s="1"/>
  <c r="K229" i="96"/>
  <c r="I196" i="97" s="1"/>
  <c r="J229" i="96"/>
  <c r="H196" i="97" s="1"/>
  <c r="I229" i="96"/>
  <c r="G196" i="97" s="1"/>
  <c r="H229" i="96"/>
  <c r="F196" i="97" s="1"/>
  <c r="C229" i="96"/>
  <c r="L228" i="96"/>
  <c r="J161" i="97" s="1"/>
  <c r="K228" i="96"/>
  <c r="I161" i="97" s="1"/>
  <c r="J228" i="96"/>
  <c r="H161" i="97" s="1"/>
  <c r="I228" i="96"/>
  <c r="G161" i="97" s="1"/>
  <c r="H228" i="96"/>
  <c r="F161" i="97" s="1"/>
  <c r="C228" i="96"/>
  <c r="L227" i="96"/>
  <c r="J126" i="97" s="1"/>
  <c r="K227" i="96"/>
  <c r="I126" i="97" s="1"/>
  <c r="J227" i="96"/>
  <c r="H126" i="97" s="1"/>
  <c r="I227" i="96"/>
  <c r="G126" i="97" s="1"/>
  <c r="H227" i="96"/>
  <c r="F126" i="97" s="1"/>
  <c r="C227" i="96"/>
  <c r="L226" i="96"/>
  <c r="J91" i="97" s="1"/>
  <c r="K226" i="96"/>
  <c r="I91" i="97" s="1"/>
  <c r="J226" i="96"/>
  <c r="H91" i="97" s="1"/>
  <c r="I226" i="96"/>
  <c r="G91" i="97" s="1"/>
  <c r="H226" i="96"/>
  <c r="F91" i="97" s="1"/>
  <c r="C226" i="96"/>
  <c r="L225" i="96"/>
  <c r="J56" i="97" s="1"/>
  <c r="K225" i="96"/>
  <c r="I56" i="97" s="1"/>
  <c r="J225" i="96"/>
  <c r="H56" i="97" s="1"/>
  <c r="I225" i="96"/>
  <c r="G56" i="97" s="1"/>
  <c r="H225" i="96"/>
  <c r="F56" i="97" s="1"/>
  <c r="C225" i="96"/>
  <c r="L224" i="96"/>
  <c r="J21" i="97" s="1"/>
  <c r="K224" i="96"/>
  <c r="I21" i="97" s="1"/>
  <c r="J224" i="96"/>
  <c r="H21" i="97" s="1"/>
  <c r="I224" i="96"/>
  <c r="G21" i="97" s="1"/>
  <c r="H224" i="96"/>
  <c r="C224" i="96"/>
  <c r="C223" i="96"/>
  <c r="C222" i="96"/>
  <c r="C221" i="96"/>
  <c r="C220" i="96"/>
  <c r="C219" i="96"/>
  <c r="C218" i="96"/>
  <c r="C217" i="96"/>
  <c r="C216" i="96"/>
  <c r="C215" i="96"/>
  <c r="C214" i="96"/>
  <c r="C213" i="96"/>
  <c r="C212" i="96"/>
  <c r="C211" i="96"/>
  <c r="C210" i="96"/>
  <c r="C209" i="96"/>
  <c r="C208" i="96"/>
  <c r="C207" i="96"/>
  <c r="C206" i="96"/>
  <c r="C205" i="96"/>
  <c r="C204" i="96"/>
  <c r="C203" i="96"/>
  <c r="C202" i="96"/>
  <c r="C201" i="96"/>
  <c r="C200" i="96"/>
  <c r="C199" i="96"/>
  <c r="C198" i="96"/>
  <c r="C197" i="96"/>
  <c r="C196" i="96"/>
  <c r="C195" i="96"/>
  <c r="C194" i="96"/>
  <c r="C193" i="96"/>
  <c r="C192" i="96"/>
  <c r="C191" i="96"/>
  <c r="C190" i="96"/>
  <c r="C189" i="96"/>
  <c r="C188" i="96"/>
  <c r="C187" i="96"/>
  <c r="C186" i="96"/>
  <c r="C185" i="96"/>
  <c r="C184" i="96"/>
  <c r="C183" i="96"/>
  <c r="C182" i="96"/>
  <c r="C181" i="96"/>
  <c r="C180" i="96"/>
  <c r="C179" i="96"/>
  <c r="C178" i="96"/>
  <c r="C177" i="96"/>
  <c r="C176" i="96"/>
  <c r="C175" i="96"/>
  <c r="C174" i="96"/>
  <c r="C173" i="96"/>
  <c r="C172" i="96"/>
  <c r="C171" i="96"/>
  <c r="C170" i="96"/>
  <c r="C169" i="96"/>
  <c r="C168" i="96"/>
  <c r="C167" i="96"/>
  <c r="C166" i="96"/>
  <c r="C165" i="96"/>
  <c r="C164" i="96"/>
  <c r="C163" i="96"/>
  <c r="C162" i="96"/>
  <c r="C161" i="96"/>
  <c r="C160" i="96"/>
  <c r="C159" i="96"/>
  <c r="C158" i="96"/>
  <c r="C157" i="96"/>
  <c r="C156" i="96"/>
  <c r="C155" i="96"/>
  <c r="C154" i="96"/>
  <c r="C153" i="96"/>
  <c r="C152" i="96"/>
  <c r="C151" i="96"/>
  <c r="C150" i="96"/>
  <c r="C149" i="96"/>
  <c r="C148" i="96"/>
  <c r="C147" i="96"/>
  <c r="C146" i="96"/>
  <c r="C145" i="96"/>
  <c r="C144" i="96"/>
  <c r="C143" i="96"/>
  <c r="C142" i="96"/>
  <c r="C141" i="96"/>
  <c r="C140" i="96"/>
  <c r="C139" i="96"/>
  <c r="C138" i="96"/>
  <c r="C137" i="96"/>
  <c r="C136" i="96"/>
  <c r="C135" i="96"/>
  <c r="C134" i="96"/>
  <c r="C133" i="96"/>
  <c r="C132" i="96"/>
  <c r="C131" i="96"/>
  <c r="C130" i="96"/>
  <c r="C129" i="96"/>
  <c r="C128" i="96"/>
  <c r="C127" i="96"/>
  <c r="C126" i="96"/>
  <c r="C125" i="96"/>
  <c r="C124" i="96"/>
  <c r="C123" i="96"/>
  <c r="C122" i="96"/>
  <c r="C121" i="96"/>
  <c r="C120" i="96"/>
  <c r="C119" i="96"/>
  <c r="C118" i="96"/>
  <c r="C117" i="96"/>
  <c r="C116" i="96"/>
  <c r="C115" i="96"/>
  <c r="C114" i="96"/>
  <c r="C113" i="96"/>
  <c r="C112" i="96"/>
  <c r="C111" i="96"/>
  <c r="C110" i="96"/>
  <c r="C109" i="96"/>
  <c r="C108" i="96"/>
  <c r="C107" i="96"/>
  <c r="C106" i="96"/>
  <c r="C105" i="96"/>
  <c r="C104" i="96"/>
  <c r="C103" i="96"/>
  <c r="C102" i="96"/>
  <c r="C101" i="96"/>
  <c r="C100" i="96"/>
  <c r="C99" i="96"/>
  <c r="C98" i="96"/>
  <c r="C97" i="96"/>
  <c r="C96" i="96"/>
  <c r="C95" i="96"/>
  <c r="C94" i="96"/>
  <c r="C93" i="96"/>
  <c r="C92" i="96"/>
  <c r="C91" i="96"/>
  <c r="C90" i="96"/>
  <c r="C89" i="96"/>
  <c r="C88" i="96"/>
  <c r="C87" i="96"/>
  <c r="C86" i="96"/>
  <c r="C85" i="96"/>
  <c r="C84" i="96"/>
  <c r="C83" i="96"/>
  <c r="C82" i="96"/>
  <c r="C81" i="96"/>
  <c r="C80" i="96"/>
  <c r="C79" i="96"/>
  <c r="C78" i="96"/>
  <c r="C77" i="96"/>
  <c r="C76" i="96"/>
  <c r="C75" i="96"/>
  <c r="C74" i="96"/>
  <c r="C73" i="96"/>
  <c r="C72" i="96"/>
  <c r="C71" i="96"/>
  <c r="C70" i="96"/>
  <c r="C69" i="96"/>
  <c r="C68" i="96"/>
  <c r="C67" i="96"/>
  <c r="C66" i="96"/>
  <c r="C65" i="96"/>
  <c r="C64" i="96"/>
  <c r="C63" i="96"/>
  <c r="C62" i="96"/>
  <c r="C61" i="96"/>
  <c r="C60" i="96"/>
  <c r="C59" i="96"/>
  <c r="C58" i="96"/>
  <c r="C57" i="96"/>
  <c r="C56" i="96"/>
  <c r="C55" i="96"/>
  <c r="C54" i="96"/>
  <c r="C53" i="96"/>
  <c r="C52" i="96"/>
  <c r="C51" i="96"/>
  <c r="C50" i="96"/>
  <c r="C49" i="96"/>
  <c r="C48" i="96"/>
  <c r="C47" i="96"/>
  <c r="C46" i="96"/>
  <c r="C45" i="96"/>
  <c r="C44" i="96"/>
  <c r="C43" i="96"/>
  <c r="C42" i="96"/>
  <c r="C41" i="96"/>
  <c r="C40" i="96"/>
  <c r="C39" i="96"/>
  <c r="C38" i="96"/>
  <c r="C37" i="96"/>
  <c r="C36" i="96"/>
  <c r="C35" i="96"/>
  <c r="C34" i="96"/>
  <c r="C33" i="96"/>
  <c r="C32" i="96"/>
  <c r="C31" i="96"/>
  <c r="C30" i="96"/>
  <c r="C29" i="96"/>
  <c r="C28" i="96"/>
  <c r="C27" i="96"/>
  <c r="C26" i="96"/>
  <c r="C25" i="96"/>
  <c r="C24" i="96"/>
  <c r="C23" i="96"/>
  <c r="C22" i="96"/>
  <c r="C21" i="96"/>
  <c r="C20" i="96"/>
  <c r="C19" i="96"/>
  <c r="C18" i="96"/>
  <c r="C17" i="96"/>
  <c r="C16" i="96"/>
  <c r="C15" i="96"/>
  <c r="C14" i="96"/>
  <c r="C13" i="96"/>
  <c r="C12" i="96"/>
  <c r="C11" i="96"/>
  <c r="C10" i="96"/>
  <c r="C9" i="96"/>
  <c r="C8" i="96"/>
  <c r="C7" i="96"/>
  <c r="C6" i="96"/>
  <c r="C5" i="96"/>
  <c r="C4" i="96"/>
  <c r="C3" i="96"/>
  <c r="B1" i="95"/>
  <c r="F21" i="97" l="1"/>
  <c r="R6" i="95"/>
  <c r="T6" i="95" s="1"/>
  <c r="V6" i="95" s="1"/>
  <c r="I302" i="96" s="1"/>
  <c r="G27" i="97" s="1"/>
  <c r="R10" i="95"/>
  <c r="T10" i="95" s="1"/>
  <c r="V10" i="95" s="1"/>
  <c r="H304" i="96" s="1"/>
  <c r="F97" i="97" s="1"/>
  <c r="R14" i="95"/>
  <c r="T14" i="95" s="1"/>
  <c r="V14" i="95" s="1"/>
  <c r="L304" i="96" s="1"/>
  <c r="J97" i="97" s="1"/>
  <c r="R18" i="95"/>
  <c r="T18" i="95" s="1"/>
  <c r="V18" i="95" s="1"/>
  <c r="K305" i="96" s="1"/>
  <c r="I132" i="97" s="1"/>
  <c r="R22" i="95"/>
  <c r="T22" i="95" s="1"/>
  <c r="V22" i="95" s="1"/>
  <c r="J306" i="96" s="1"/>
  <c r="H167" i="97" s="1"/>
  <c r="R26" i="95"/>
  <c r="T26" i="95" s="1"/>
  <c r="V26" i="95" s="1"/>
  <c r="I310" i="96" s="1"/>
  <c r="G307" i="97" s="1"/>
  <c r="R30" i="95"/>
  <c r="T30" i="95" s="1"/>
  <c r="V30" i="95" s="1"/>
  <c r="H311" i="96" s="1"/>
  <c r="F342" i="97" s="1"/>
  <c r="R34" i="95"/>
  <c r="T34" i="95" s="1"/>
  <c r="V34" i="95" s="1"/>
  <c r="L311" i="96" s="1"/>
  <c r="J342" i="97" s="1"/>
  <c r="R38" i="95"/>
  <c r="T38" i="95" s="1"/>
  <c r="V38" i="95" s="1"/>
  <c r="K312" i="96" s="1"/>
  <c r="I377" i="97" s="1"/>
  <c r="R42" i="95"/>
  <c r="T42" i="95" s="1"/>
  <c r="V42" i="95" s="1"/>
  <c r="J313" i="96" s="1"/>
  <c r="H412" i="97" s="1"/>
  <c r="R46" i="95"/>
  <c r="T46" i="95" s="1"/>
  <c r="V46" i="95" s="1"/>
  <c r="I314" i="96" s="1"/>
  <c r="G447" i="97" s="1"/>
  <c r="R50" i="95"/>
  <c r="T50" i="95" s="1"/>
  <c r="V50" i="95" s="1"/>
  <c r="H307" i="96" s="1"/>
  <c r="F202" i="97" s="1"/>
  <c r="R54" i="95"/>
  <c r="T54" i="95" s="1"/>
  <c r="V54" i="95" s="1"/>
  <c r="L307" i="96" s="1"/>
  <c r="J202" i="97" s="1"/>
  <c r="R58" i="95"/>
  <c r="T58" i="95" s="1"/>
  <c r="V58" i="95" s="1"/>
  <c r="K303" i="96" s="1"/>
  <c r="I62" i="97" s="1"/>
  <c r="Q9" i="95"/>
  <c r="S9" i="95" s="1"/>
  <c r="L289" i="96" s="1"/>
  <c r="J26" i="97" s="1"/>
  <c r="Q13" i="95"/>
  <c r="S13" i="95" s="1"/>
  <c r="K291" i="96" s="1"/>
  <c r="I96" i="97" s="1"/>
  <c r="Q17" i="95"/>
  <c r="S17" i="95" s="1"/>
  <c r="J292" i="96" s="1"/>
  <c r="H131" i="97" s="1"/>
  <c r="Q21" i="95"/>
  <c r="S21" i="95" s="1"/>
  <c r="I293" i="96" s="1"/>
  <c r="G166" i="97" s="1"/>
  <c r="Q25" i="95"/>
  <c r="S25" i="95" s="1"/>
  <c r="H297" i="96" s="1"/>
  <c r="F306" i="97" s="1"/>
  <c r="Q29" i="95"/>
  <c r="S29" i="95" s="1"/>
  <c r="L297" i="96" s="1"/>
  <c r="J306" i="97" s="1"/>
  <c r="Q33" i="95"/>
  <c r="S33" i="95" s="1"/>
  <c r="K298" i="96" s="1"/>
  <c r="I341" i="97" s="1"/>
  <c r="Q37" i="95"/>
  <c r="S37" i="95" s="1"/>
  <c r="Q41" i="95"/>
  <c r="S41" i="95" s="1"/>
  <c r="Q45" i="95"/>
  <c r="S45" i="95" s="1"/>
  <c r="H301" i="96" s="1"/>
  <c r="F446" i="97" s="1"/>
  <c r="Q49" i="95"/>
  <c r="S49" i="95" s="1"/>
  <c r="L301" i="96" s="1"/>
  <c r="J446" i="97" s="1"/>
  <c r="Q53" i="95"/>
  <c r="S53" i="95" s="1"/>
  <c r="K294" i="96" s="1"/>
  <c r="I201" i="97" s="1"/>
  <c r="Q57" i="95"/>
  <c r="S57" i="95" s="1"/>
  <c r="J290" i="96" s="1"/>
  <c r="H61" i="97" s="1"/>
  <c r="G5" i="95"/>
  <c r="I5" i="95" s="1"/>
  <c r="H250" i="96" s="1"/>
  <c r="F23" i="97" s="1"/>
  <c r="Q8" i="95"/>
  <c r="S8" i="95" s="1"/>
  <c r="K289" i="96" s="1"/>
  <c r="I26" i="97" s="1"/>
  <c r="Q12" i="95"/>
  <c r="S12" i="95" s="1"/>
  <c r="J291" i="96" s="1"/>
  <c r="H96" i="97" s="1"/>
  <c r="Q16" i="95"/>
  <c r="S16" i="95" s="1"/>
  <c r="I292" i="96" s="1"/>
  <c r="G131" i="97" s="1"/>
  <c r="Q20" i="95"/>
  <c r="S20" i="95" s="1"/>
  <c r="H293" i="96" s="1"/>
  <c r="F166" i="97" s="1"/>
  <c r="Q24" i="95"/>
  <c r="S24" i="95" s="1"/>
  <c r="L293" i="96" s="1"/>
  <c r="J166" i="97" s="1"/>
  <c r="Q28" i="95"/>
  <c r="S28" i="95" s="1"/>
  <c r="K297" i="96" s="1"/>
  <c r="I306" i="97" s="1"/>
  <c r="Q32" i="95"/>
  <c r="S32" i="95" s="1"/>
  <c r="J298" i="96" s="1"/>
  <c r="H341" i="97" s="1"/>
  <c r="Q36" i="95"/>
  <c r="S36" i="95" s="1"/>
  <c r="I299" i="96" s="1"/>
  <c r="G376" i="97" s="1"/>
  <c r="Q40" i="95"/>
  <c r="S40" i="95" s="1"/>
  <c r="H300" i="96" s="1"/>
  <c r="F411" i="97" s="1"/>
  <c r="Q44" i="95"/>
  <c r="S44" i="95" s="1"/>
  <c r="Q48" i="95"/>
  <c r="S48" i="95" s="1"/>
  <c r="Q52" i="95"/>
  <c r="S52" i="95" s="1"/>
  <c r="J294" i="96" s="1"/>
  <c r="H201" i="97" s="1"/>
  <c r="Q56" i="95"/>
  <c r="S56" i="95" s="1"/>
  <c r="I290" i="96" s="1"/>
  <c r="G61" i="97" s="1"/>
  <c r="Q5" i="95"/>
  <c r="S5" i="95" s="1"/>
  <c r="H289" i="96" s="1"/>
  <c r="F26" i="97" s="1"/>
  <c r="R9" i="95"/>
  <c r="T9" i="95" s="1"/>
  <c r="V9" i="95" s="1"/>
  <c r="L302" i="96" s="1"/>
  <c r="J27" i="97" s="1"/>
  <c r="R13" i="95"/>
  <c r="T13" i="95" s="1"/>
  <c r="V13" i="95" s="1"/>
  <c r="K304" i="96" s="1"/>
  <c r="I97" i="97" s="1"/>
  <c r="R17" i="95"/>
  <c r="T17" i="95" s="1"/>
  <c r="V17" i="95" s="1"/>
  <c r="J305" i="96" s="1"/>
  <c r="H132" i="97" s="1"/>
  <c r="R21" i="95"/>
  <c r="T21" i="95" s="1"/>
  <c r="V21" i="95" s="1"/>
  <c r="I306" i="96" s="1"/>
  <c r="G167" i="97" s="1"/>
  <c r="R25" i="95"/>
  <c r="T25" i="95" s="1"/>
  <c r="R29" i="95"/>
  <c r="T29" i="95" s="1"/>
  <c r="V29" i="95" s="1"/>
  <c r="L310" i="96" s="1"/>
  <c r="J307" i="97" s="1"/>
  <c r="R33" i="95"/>
  <c r="T33" i="95" s="1"/>
  <c r="V33" i="95" s="1"/>
  <c r="K311" i="96" s="1"/>
  <c r="I342" i="97" s="1"/>
  <c r="R37" i="95"/>
  <c r="T37" i="95" s="1"/>
  <c r="V37" i="95" s="1"/>
  <c r="R41" i="95"/>
  <c r="T41" i="95" s="1"/>
  <c r="V41" i="95" s="1"/>
  <c r="R45" i="95"/>
  <c r="T45" i="95" s="1"/>
  <c r="R49" i="95"/>
  <c r="T49" i="95" s="1"/>
  <c r="V49" i="95" s="1"/>
  <c r="L314" i="96" s="1"/>
  <c r="J447" i="97" s="1"/>
  <c r="R53" i="95"/>
  <c r="T53" i="95" s="1"/>
  <c r="V53" i="95" s="1"/>
  <c r="K307" i="96" s="1"/>
  <c r="I202" i="97" s="1"/>
  <c r="R57" i="95"/>
  <c r="T57" i="95" s="1"/>
  <c r="V57" i="95" s="1"/>
  <c r="J303" i="96" s="1"/>
  <c r="H62" i="97" s="1"/>
  <c r="R5" i="95"/>
  <c r="T5" i="95" s="1"/>
  <c r="G6" i="95"/>
  <c r="I6" i="95" s="1"/>
  <c r="I250" i="96" s="1"/>
  <c r="G23" i="97" s="1"/>
  <c r="H7" i="95"/>
  <c r="J7" i="95" s="1"/>
  <c r="L7" i="95" s="1"/>
  <c r="G10" i="95"/>
  <c r="I10" i="95" s="1"/>
  <c r="H252" i="96" s="1"/>
  <c r="F93" i="97" s="1"/>
  <c r="H11" i="95"/>
  <c r="J11" i="95" s="1"/>
  <c r="L11" i="95" s="1"/>
  <c r="I265" i="96" s="1"/>
  <c r="G94" i="97" s="1"/>
  <c r="H14" i="95"/>
  <c r="J14" i="95" s="1"/>
  <c r="L14" i="95" s="1"/>
  <c r="G17" i="95"/>
  <c r="I17" i="95" s="1"/>
  <c r="H18" i="95"/>
  <c r="J18" i="95" s="1"/>
  <c r="L18" i="95" s="1"/>
  <c r="G21" i="95"/>
  <c r="I21" i="95" s="1"/>
  <c r="I254" i="96" s="1"/>
  <c r="G163" i="97" s="1"/>
  <c r="H22" i="95"/>
  <c r="J22" i="95" s="1"/>
  <c r="L22" i="95" s="1"/>
  <c r="G25" i="95"/>
  <c r="I25" i="95" s="1"/>
  <c r="H258" i="96" s="1"/>
  <c r="F303" i="97" s="1"/>
  <c r="H26" i="95"/>
  <c r="J26" i="95" s="1"/>
  <c r="L26" i="95" s="1"/>
  <c r="G29" i="95"/>
  <c r="I29" i="95" s="1"/>
  <c r="L258" i="96" s="1"/>
  <c r="J303" i="97" s="1"/>
  <c r="H30" i="95"/>
  <c r="J30" i="95" s="1"/>
  <c r="G33" i="95"/>
  <c r="I33" i="95" s="1"/>
  <c r="H34" i="95"/>
  <c r="J34" i="95" s="1"/>
  <c r="L34" i="95" s="1"/>
  <c r="G37" i="95"/>
  <c r="I37" i="95" s="1"/>
  <c r="H38" i="95"/>
  <c r="J38" i="95" s="1"/>
  <c r="L38" i="95" s="1"/>
  <c r="G41" i="95"/>
  <c r="I41" i="95" s="1"/>
  <c r="H42" i="95"/>
  <c r="J42" i="95" s="1"/>
  <c r="L42" i="95" s="1"/>
  <c r="G45" i="95"/>
  <c r="I45" i="95" s="1"/>
  <c r="H46" i="95"/>
  <c r="J46" i="95" s="1"/>
  <c r="L46" i="95" s="1"/>
  <c r="G49" i="95"/>
  <c r="I49" i="95" s="1"/>
  <c r="H50" i="95"/>
  <c r="J50" i="95" s="1"/>
  <c r="G53" i="95"/>
  <c r="I53" i="95" s="1"/>
  <c r="K255" i="96" s="1"/>
  <c r="I198" i="97" s="1"/>
  <c r="H54" i="95"/>
  <c r="J54" i="95" s="1"/>
  <c r="L54" i="95" s="1"/>
  <c r="L268" i="96" s="1"/>
  <c r="J199" i="97" s="1"/>
  <c r="G57" i="95"/>
  <c r="I57" i="95" s="1"/>
  <c r="H58" i="95"/>
  <c r="J58" i="95" s="1"/>
  <c r="L58" i="95" s="1"/>
  <c r="Q7" i="95"/>
  <c r="S7" i="95" s="1"/>
  <c r="J289" i="96" s="1"/>
  <c r="H26" i="97" s="1"/>
  <c r="R8" i="95"/>
  <c r="T8" i="95" s="1"/>
  <c r="V8" i="95" s="1"/>
  <c r="K302" i="96" s="1"/>
  <c r="I27" i="97" s="1"/>
  <c r="Q11" i="95"/>
  <c r="S11" i="95" s="1"/>
  <c r="I291" i="96" s="1"/>
  <c r="G96" i="97" s="1"/>
  <c r="R12" i="95"/>
  <c r="T12" i="95" s="1"/>
  <c r="V12" i="95" s="1"/>
  <c r="J304" i="96" s="1"/>
  <c r="H97" i="97" s="1"/>
  <c r="Q15" i="95"/>
  <c r="S15" i="95" s="1"/>
  <c r="H292" i="96" s="1"/>
  <c r="F131" i="97" s="1"/>
  <c r="R16" i="95"/>
  <c r="T16" i="95" s="1"/>
  <c r="V16" i="95" s="1"/>
  <c r="I305" i="96" s="1"/>
  <c r="G132" i="97" s="1"/>
  <c r="Q19" i="95"/>
  <c r="S19" i="95" s="1"/>
  <c r="L292" i="96" s="1"/>
  <c r="J131" i="97" s="1"/>
  <c r="R20" i="95"/>
  <c r="T20" i="95" s="1"/>
  <c r="Q23" i="95"/>
  <c r="S23" i="95" s="1"/>
  <c r="K293" i="96" s="1"/>
  <c r="I166" i="97" s="1"/>
  <c r="R24" i="95"/>
  <c r="T24" i="95" s="1"/>
  <c r="V24" i="95" s="1"/>
  <c r="L306" i="96" s="1"/>
  <c r="J167" i="97" s="1"/>
  <c r="Q27" i="95"/>
  <c r="S27" i="95" s="1"/>
  <c r="R28" i="95"/>
  <c r="T28" i="95" s="1"/>
  <c r="V28" i="95" s="1"/>
  <c r="K310" i="96" s="1"/>
  <c r="I307" i="97" s="1"/>
  <c r="Q31" i="95"/>
  <c r="S31" i="95" s="1"/>
  <c r="I298" i="96" s="1"/>
  <c r="G341" i="97" s="1"/>
  <c r="R32" i="95"/>
  <c r="T32" i="95" s="1"/>
  <c r="V32" i="95" s="1"/>
  <c r="J311" i="96" s="1"/>
  <c r="H342" i="97" s="1"/>
  <c r="Q35" i="95"/>
  <c r="S35" i="95" s="1"/>
  <c r="R36" i="95"/>
  <c r="T36" i="95" s="1"/>
  <c r="V36" i="95" s="1"/>
  <c r="I312" i="96" s="1"/>
  <c r="G377" i="97" s="1"/>
  <c r="Q39" i="95"/>
  <c r="S39" i="95" s="1"/>
  <c r="L299" i="96" s="1"/>
  <c r="J376" i="97" s="1"/>
  <c r="R40" i="95"/>
  <c r="T40" i="95" s="1"/>
  <c r="Q43" i="95"/>
  <c r="S43" i="95" s="1"/>
  <c r="R44" i="95"/>
  <c r="T44" i="95" s="1"/>
  <c r="V44" i="95" s="1"/>
  <c r="L313" i="96" s="1"/>
  <c r="J412" i="97" s="1"/>
  <c r="Q47" i="95"/>
  <c r="S47" i="95" s="1"/>
  <c r="J301" i="96" s="1"/>
  <c r="H446" i="97" s="1"/>
  <c r="R48" i="95"/>
  <c r="T48" i="95" s="1"/>
  <c r="V48" i="95" s="1"/>
  <c r="K314" i="96" s="1"/>
  <c r="I447" i="97" s="1"/>
  <c r="Q51" i="95"/>
  <c r="S51" i="95" s="1"/>
  <c r="R52" i="95"/>
  <c r="T52" i="95" s="1"/>
  <c r="V52" i="95" s="1"/>
  <c r="J307" i="96" s="1"/>
  <c r="H202" i="97" s="1"/>
  <c r="Q55" i="95"/>
  <c r="S55" i="95" s="1"/>
  <c r="H290" i="96" s="1"/>
  <c r="F61" i="97" s="1"/>
  <c r="R56" i="95"/>
  <c r="T56" i="95" s="1"/>
  <c r="V56" i="95" s="1"/>
  <c r="I303" i="96" s="1"/>
  <c r="G62" i="97" s="1"/>
  <c r="Q59" i="95"/>
  <c r="S59" i="95" s="1"/>
  <c r="Q6" i="95"/>
  <c r="S6" i="95" s="1"/>
  <c r="I289" i="96" s="1"/>
  <c r="G26" i="97" s="1"/>
  <c r="R7" i="95"/>
  <c r="T7" i="95" s="1"/>
  <c r="V7" i="95" s="1"/>
  <c r="J302" i="96" s="1"/>
  <c r="H27" i="97" s="1"/>
  <c r="Q10" i="95"/>
  <c r="S10" i="95" s="1"/>
  <c r="H291" i="96" s="1"/>
  <c r="F96" i="97" s="1"/>
  <c r="R11" i="95"/>
  <c r="T11" i="95" s="1"/>
  <c r="V11" i="95" s="1"/>
  <c r="Q14" i="95"/>
  <c r="S14" i="95" s="1"/>
  <c r="L291" i="96" s="1"/>
  <c r="J96" i="97" s="1"/>
  <c r="R15" i="95"/>
  <c r="T15" i="95" s="1"/>
  <c r="Q18" i="95"/>
  <c r="S18" i="95" s="1"/>
  <c r="K292" i="96" s="1"/>
  <c r="I131" i="97" s="1"/>
  <c r="R19" i="95"/>
  <c r="T19" i="95" s="1"/>
  <c r="V19" i="95" s="1"/>
  <c r="L305" i="96" s="1"/>
  <c r="J132" i="97" s="1"/>
  <c r="Q22" i="95"/>
  <c r="S22" i="95" s="1"/>
  <c r="J293" i="96" s="1"/>
  <c r="H166" i="97" s="1"/>
  <c r="R23" i="95"/>
  <c r="T23" i="95" s="1"/>
  <c r="V23" i="95" s="1"/>
  <c r="K306" i="96" s="1"/>
  <c r="I167" i="97" s="1"/>
  <c r="Q26" i="95"/>
  <c r="S26" i="95" s="1"/>
  <c r="I297" i="96" s="1"/>
  <c r="G306" i="97" s="1"/>
  <c r="R27" i="95"/>
  <c r="T27" i="95" s="1"/>
  <c r="V27" i="95" s="1"/>
  <c r="J310" i="96" s="1"/>
  <c r="H307" i="97" s="1"/>
  <c r="Q30" i="95"/>
  <c r="S30" i="95" s="1"/>
  <c r="H298" i="96" s="1"/>
  <c r="F341" i="97" s="1"/>
  <c r="R31" i="95"/>
  <c r="T31" i="95" s="1"/>
  <c r="V31" i="95" s="1"/>
  <c r="I311" i="96" s="1"/>
  <c r="G342" i="97" s="1"/>
  <c r="Q34" i="95"/>
  <c r="S34" i="95" s="1"/>
  <c r="L298" i="96" s="1"/>
  <c r="J341" i="97" s="1"/>
  <c r="R35" i="95"/>
  <c r="T35" i="95" s="1"/>
  <c r="Q38" i="95"/>
  <c r="S38" i="95" s="1"/>
  <c r="K299" i="96" s="1"/>
  <c r="I376" i="97" s="1"/>
  <c r="R39" i="95"/>
  <c r="T39" i="95" s="1"/>
  <c r="V39" i="95" s="1"/>
  <c r="L312" i="96" s="1"/>
  <c r="J377" i="97" s="1"/>
  <c r="Q42" i="95"/>
  <c r="S42" i="95" s="1"/>
  <c r="J300" i="96" s="1"/>
  <c r="H411" i="97" s="1"/>
  <c r="R43" i="95"/>
  <c r="T43" i="95" s="1"/>
  <c r="V43" i="95" s="1"/>
  <c r="K313" i="96" s="1"/>
  <c r="I412" i="97" s="1"/>
  <c r="Q46" i="95"/>
  <c r="S46" i="95" s="1"/>
  <c r="I301" i="96" s="1"/>
  <c r="G446" i="97" s="1"/>
  <c r="R47" i="95"/>
  <c r="T47" i="95" s="1"/>
  <c r="V47" i="95" s="1"/>
  <c r="J314" i="96" s="1"/>
  <c r="H447" i="97" s="1"/>
  <c r="Q50" i="95"/>
  <c r="S50" i="95" s="1"/>
  <c r="H294" i="96" s="1"/>
  <c r="F201" i="97" s="1"/>
  <c r="R51" i="95"/>
  <c r="T51" i="95" s="1"/>
  <c r="V51" i="95" s="1"/>
  <c r="Q54" i="95"/>
  <c r="S54" i="95" s="1"/>
  <c r="L294" i="96" s="1"/>
  <c r="J201" i="97" s="1"/>
  <c r="R55" i="95"/>
  <c r="T55" i="95" s="1"/>
  <c r="Q58" i="95"/>
  <c r="S58" i="95" s="1"/>
  <c r="K290" i="96" s="1"/>
  <c r="I61" i="97" s="1"/>
  <c r="R59" i="95"/>
  <c r="T59" i="95" s="1"/>
  <c r="V59" i="95" s="1"/>
  <c r="G9" i="95"/>
  <c r="I9" i="95" s="1"/>
  <c r="G13" i="95"/>
  <c r="I13" i="95" s="1"/>
  <c r="K252" i="96" s="1"/>
  <c r="I93" i="97" s="1"/>
  <c r="G16" i="95"/>
  <c r="I16" i="95" s="1"/>
  <c r="I253" i="96" s="1"/>
  <c r="G128" i="97" s="1"/>
  <c r="G20" i="95"/>
  <c r="I20" i="95" s="1"/>
  <c r="G24" i="95"/>
  <c r="I24" i="95" s="1"/>
  <c r="L254" i="96" s="1"/>
  <c r="J163" i="97" s="1"/>
  <c r="G28" i="95"/>
  <c r="I28" i="95" s="1"/>
  <c r="G32" i="95"/>
  <c r="I32" i="95" s="1"/>
  <c r="G36" i="95"/>
  <c r="I36" i="95" s="1"/>
  <c r="G40" i="95"/>
  <c r="I40" i="95" s="1"/>
  <c r="H261" i="96" s="1"/>
  <c r="F408" i="97" s="1"/>
  <c r="G44" i="95"/>
  <c r="I44" i="95" s="1"/>
  <c r="L261" i="96" s="1"/>
  <c r="J408" i="97" s="1"/>
  <c r="G48" i="95"/>
  <c r="I48" i="95" s="1"/>
  <c r="K262" i="96" s="1"/>
  <c r="I443" i="97" s="1"/>
  <c r="G52" i="95"/>
  <c r="I52" i="95" s="1"/>
  <c r="J255" i="96" s="1"/>
  <c r="H198" i="97" s="1"/>
  <c r="G56" i="95"/>
  <c r="I56" i="95" s="1"/>
  <c r="I251" i="96" s="1"/>
  <c r="G58" i="97" s="1"/>
  <c r="H6" i="95"/>
  <c r="J6" i="95" s="1"/>
  <c r="L6" i="95" s="1"/>
  <c r="H10" i="95"/>
  <c r="J10" i="95" s="1"/>
  <c r="H17" i="95"/>
  <c r="J17" i="95" s="1"/>
  <c r="L17" i="95" s="1"/>
  <c r="J266" i="96" s="1"/>
  <c r="H129" i="97" s="1"/>
  <c r="H21" i="95"/>
  <c r="J21" i="95" s="1"/>
  <c r="L21" i="95" s="1"/>
  <c r="H25" i="95"/>
  <c r="J25" i="95" s="1"/>
  <c r="H29" i="95"/>
  <c r="J29" i="95" s="1"/>
  <c r="L29" i="95" s="1"/>
  <c r="H33" i="95"/>
  <c r="J33" i="95" s="1"/>
  <c r="L33" i="95" s="1"/>
  <c r="K272" i="96" s="1"/>
  <c r="I339" i="97" s="1"/>
  <c r="H37" i="95"/>
  <c r="J37" i="95" s="1"/>
  <c r="L37" i="95" s="1"/>
  <c r="H41" i="95"/>
  <c r="J41" i="95" s="1"/>
  <c r="L41" i="95" s="1"/>
  <c r="H45" i="95"/>
  <c r="J45" i="95" s="1"/>
  <c r="H49" i="95"/>
  <c r="J49" i="95" s="1"/>
  <c r="L49" i="95" s="1"/>
  <c r="L275" i="96" s="1"/>
  <c r="J444" i="97" s="1"/>
  <c r="H53" i="95"/>
  <c r="J53" i="95" s="1"/>
  <c r="L53" i="95" s="1"/>
  <c r="H57" i="95"/>
  <c r="J57" i="95" s="1"/>
  <c r="L57" i="95" s="1"/>
  <c r="G14" i="95"/>
  <c r="I14" i="95" s="1"/>
  <c r="L252" i="96" s="1"/>
  <c r="J93" i="97" s="1"/>
  <c r="G8" i="95"/>
  <c r="I8" i="95" s="1"/>
  <c r="K250" i="96" s="1"/>
  <c r="I23" i="97" s="1"/>
  <c r="H9" i="95"/>
  <c r="J9" i="95" s="1"/>
  <c r="L9" i="95" s="1"/>
  <c r="L263" i="96" s="1"/>
  <c r="J24" i="97" s="1"/>
  <c r="G12" i="95"/>
  <c r="I12" i="95" s="1"/>
  <c r="J252" i="96" s="1"/>
  <c r="H93" i="97" s="1"/>
  <c r="H13" i="95"/>
  <c r="J13" i="95" s="1"/>
  <c r="L13" i="95" s="1"/>
  <c r="G15" i="95"/>
  <c r="I15" i="95" s="1"/>
  <c r="H253" i="96" s="1"/>
  <c r="F128" i="97" s="1"/>
  <c r="H16" i="95"/>
  <c r="J16" i="95" s="1"/>
  <c r="L16" i="95" s="1"/>
  <c r="G19" i="95"/>
  <c r="I19" i="95" s="1"/>
  <c r="H20" i="95"/>
  <c r="J20" i="95" s="1"/>
  <c r="G23" i="95"/>
  <c r="I23" i="95" s="1"/>
  <c r="K254" i="96" s="1"/>
  <c r="I163" i="97" s="1"/>
  <c r="H24" i="95"/>
  <c r="J24" i="95" s="1"/>
  <c r="L24" i="95" s="1"/>
  <c r="G27" i="95"/>
  <c r="I27" i="95" s="1"/>
  <c r="H28" i="95"/>
  <c r="J28" i="95" s="1"/>
  <c r="L28" i="95" s="1"/>
  <c r="G31" i="95"/>
  <c r="I31" i="95" s="1"/>
  <c r="I259" i="96" s="1"/>
  <c r="G338" i="97" s="1"/>
  <c r="H32" i="95"/>
  <c r="J32" i="95" s="1"/>
  <c r="L32" i="95" s="1"/>
  <c r="J272" i="96" s="1"/>
  <c r="H339" i="97" s="1"/>
  <c r="G35" i="95"/>
  <c r="I35" i="95" s="1"/>
  <c r="H260" i="96" s="1"/>
  <c r="F373" i="97" s="1"/>
  <c r="H36" i="95"/>
  <c r="J36" i="95" s="1"/>
  <c r="L36" i="95" s="1"/>
  <c r="G39" i="95"/>
  <c r="I39" i="95" s="1"/>
  <c r="L260" i="96" s="1"/>
  <c r="J373" i="97" s="1"/>
  <c r="H40" i="95"/>
  <c r="J40" i="95" s="1"/>
  <c r="G43" i="95"/>
  <c r="I43" i="95" s="1"/>
  <c r="H44" i="95"/>
  <c r="J44" i="95" s="1"/>
  <c r="L44" i="95" s="1"/>
  <c r="G47" i="95"/>
  <c r="I47" i="95" s="1"/>
  <c r="J262" i="96" s="1"/>
  <c r="H443" i="97" s="1"/>
  <c r="H48" i="95"/>
  <c r="J48" i="95" s="1"/>
  <c r="L48" i="95" s="1"/>
  <c r="K275" i="96" s="1"/>
  <c r="I444" i="97" s="1"/>
  <c r="G51" i="95"/>
  <c r="I51" i="95" s="1"/>
  <c r="H52" i="95"/>
  <c r="G55" i="95"/>
  <c r="I55" i="95" s="1"/>
  <c r="H251" i="96" s="1"/>
  <c r="F58" i="97" s="1"/>
  <c r="H56" i="95"/>
  <c r="J56" i="95" s="1"/>
  <c r="L56" i="95" s="1"/>
  <c r="G59" i="95"/>
  <c r="I59" i="95" s="1"/>
  <c r="H5" i="95"/>
  <c r="J5" i="95" s="1"/>
  <c r="G7" i="95"/>
  <c r="I7" i="95" s="1"/>
  <c r="H8" i="95"/>
  <c r="J8" i="95" s="1"/>
  <c r="L8" i="95" s="1"/>
  <c r="K263" i="96" s="1"/>
  <c r="I24" i="97" s="1"/>
  <c r="G11" i="95"/>
  <c r="I11" i="95" s="1"/>
  <c r="H12" i="95"/>
  <c r="J12" i="95" s="1"/>
  <c r="L12" i="95" s="1"/>
  <c r="H15" i="95"/>
  <c r="J15" i="95" s="1"/>
  <c r="G18" i="95"/>
  <c r="I18" i="95" s="1"/>
  <c r="K253" i="96" s="1"/>
  <c r="I128" i="97" s="1"/>
  <c r="H19" i="95"/>
  <c r="J19" i="95" s="1"/>
  <c r="L19" i="95" s="1"/>
  <c r="G22" i="95"/>
  <c r="I22" i="95" s="1"/>
  <c r="J254" i="96" s="1"/>
  <c r="H163" i="97" s="1"/>
  <c r="H23" i="95"/>
  <c r="J23" i="95" s="1"/>
  <c r="G26" i="95"/>
  <c r="I26" i="95" s="1"/>
  <c r="I258" i="96" s="1"/>
  <c r="G303" i="97" s="1"/>
  <c r="H27" i="95"/>
  <c r="J27" i="95" s="1"/>
  <c r="L27" i="95" s="1"/>
  <c r="G30" i="95"/>
  <c r="I30" i="95" s="1"/>
  <c r="H259" i="96" s="1"/>
  <c r="F338" i="97" s="1"/>
  <c r="H31" i="95"/>
  <c r="J31" i="95" s="1"/>
  <c r="L31" i="95" s="1"/>
  <c r="I272" i="96" s="1"/>
  <c r="G339" i="97" s="1"/>
  <c r="G34" i="95"/>
  <c r="I34" i="95" s="1"/>
  <c r="L259" i="96" s="1"/>
  <c r="J338" i="97" s="1"/>
  <c r="H35" i="95"/>
  <c r="J35" i="95" s="1"/>
  <c r="G38" i="95"/>
  <c r="I38" i="95" s="1"/>
  <c r="K260" i="96" s="1"/>
  <c r="I373" i="97" s="1"/>
  <c r="H39" i="95"/>
  <c r="J39" i="95" s="1"/>
  <c r="L39" i="95" s="1"/>
  <c r="L273" i="96" s="1"/>
  <c r="J374" i="97" s="1"/>
  <c r="G42" i="95"/>
  <c r="I42" i="95" s="1"/>
  <c r="J261" i="96" s="1"/>
  <c r="H408" i="97" s="1"/>
  <c r="H43" i="95"/>
  <c r="J43" i="95" s="1"/>
  <c r="L43" i="95" s="1"/>
  <c r="G46" i="95"/>
  <c r="I46" i="95" s="1"/>
  <c r="I262" i="96" s="1"/>
  <c r="G443" i="97" s="1"/>
  <c r="H47" i="95"/>
  <c r="J47" i="95" s="1"/>
  <c r="L47" i="95" s="1"/>
  <c r="J275" i="96" s="1"/>
  <c r="H444" i="97" s="1"/>
  <c r="G50" i="95"/>
  <c r="I50" i="95" s="1"/>
  <c r="H255" i="96" s="1"/>
  <c r="F198" i="97" s="1"/>
  <c r="H51" i="95"/>
  <c r="J51" i="95" s="1"/>
  <c r="L51" i="95" s="1"/>
  <c r="G54" i="95"/>
  <c r="I54" i="95" s="1"/>
  <c r="L255" i="96" s="1"/>
  <c r="J198" i="97" s="1"/>
  <c r="H55" i="95"/>
  <c r="J55" i="95" s="1"/>
  <c r="G58" i="95"/>
  <c r="I58" i="95" s="1"/>
  <c r="K251" i="96" s="1"/>
  <c r="I58" i="97" s="1"/>
  <c r="H59" i="95"/>
  <c r="J59" i="95" s="1"/>
  <c r="L59" i="95" s="1"/>
  <c r="M158" i="96"/>
  <c r="M171" i="96"/>
  <c r="M15" i="96"/>
  <c r="M28" i="96"/>
  <c r="M41" i="96"/>
  <c r="M119" i="96"/>
  <c r="M80" i="96"/>
  <c r="M93" i="96"/>
  <c r="M132" i="96"/>
  <c r="M145" i="96"/>
  <c r="M184" i="96"/>
  <c r="M54" i="96"/>
  <c r="M67" i="96"/>
  <c r="M106" i="96"/>
  <c r="M392" i="96"/>
  <c r="F4" i="97"/>
  <c r="J265" i="96" l="1"/>
  <c r="H94" i="97" s="1"/>
  <c r="I264" i="96"/>
  <c r="G59" i="97" s="1"/>
  <c r="J273" i="96"/>
  <c r="H374" i="97" s="1"/>
  <c r="I267" i="96"/>
  <c r="G164" i="97" s="1"/>
  <c r="L264" i="96"/>
  <c r="J59" i="97" s="1"/>
  <c r="I268" i="96"/>
  <c r="G199" i="97" s="1"/>
  <c r="K274" i="96"/>
  <c r="I409" i="97" s="1"/>
  <c r="J271" i="96"/>
  <c r="H304" i="97" s="1"/>
  <c r="L266" i="96"/>
  <c r="J129" i="97" s="1"/>
  <c r="I252" i="96"/>
  <c r="G93" i="97" s="1"/>
  <c r="L250" i="96"/>
  <c r="J23" i="97" s="1"/>
  <c r="K264" i="96"/>
  <c r="I59" i="97" s="1"/>
  <c r="J274" i="96"/>
  <c r="H409" i="97" s="1"/>
  <c r="L272" i="96"/>
  <c r="J339" i="97" s="1"/>
  <c r="I271" i="96"/>
  <c r="G304" i="97" s="1"/>
  <c r="K266" i="96"/>
  <c r="I129" i="97" s="1"/>
  <c r="I313" i="96"/>
  <c r="G412" i="97" s="1"/>
  <c r="K301" i="96"/>
  <c r="I446" i="97" s="1"/>
  <c r="I300" i="96"/>
  <c r="G411" i="97" s="1"/>
  <c r="L267" i="96"/>
  <c r="J164" i="97" s="1"/>
  <c r="I266" i="96"/>
  <c r="G129" i="97" s="1"/>
  <c r="K268" i="96"/>
  <c r="I199" i="97" s="1"/>
  <c r="K258" i="96"/>
  <c r="I303" i="97" s="1"/>
  <c r="J260" i="96"/>
  <c r="H373" i="97" s="1"/>
  <c r="L274" i="96"/>
  <c r="J409" i="97" s="1"/>
  <c r="I273" i="96"/>
  <c r="G374" i="97" s="1"/>
  <c r="K271" i="96"/>
  <c r="I304" i="97" s="1"/>
  <c r="K265" i="96"/>
  <c r="I94" i="97" s="1"/>
  <c r="L271" i="96"/>
  <c r="J304" i="97" s="1"/>
  <c r="I260" i="96"/>
  <c r="G373" i="97" s="1"/>
  <c r="H254" i="96"/>
  <c r="F163" i="97" s="1"/>
  <c r="L303" i="96"/>
  <c r="J62" i="97" s="1"/>
  <c r="I307" i="96"/>
  <c r="G202" i="97" s="1"/>
  <c r="I304" i="96"/>
  <c r="G97" i="97" s="1"/>
  <c r="L290" i="96"/>
  <c r="J61" i="97" s="1"/>
  <c r="I294" i="96"/>
  <c r="G201" i="97" s="1"/>
  <c r="K300" i="96"/>
  <c r="I411" i="97" s="1"/>
  <c r="H299" i="96"/>
  <c r="F376" i="97" s="1"/>
  <c r="J297" i="96"/>
  <c r="H306" i="97" s="1"/>
  <c r="J251" i="96"/>
  <c r="H58" i="97" s="1"/>
  <c r="L262" i="96"/>
  <c r="J443" i="97" s="1"/>
  <c r="I261" i="96"/>
  <c r="G408" i="97" s="1"/>
  <c r="K259" i="96"/>
  <c r="I338" i="97" s="1"/>
  <c r="J253" i="96"/>
  <c r="H128" i="97" s="1"/>
  <c r="J263" i="96"/>
  <c r="H24" i="97" s="1"/>
  <c r="J312" i="96"/>
  <c r="H377" i="97" s="1"/>
  <c r="L300" i="96"/>
  <c r="J411" i="97" s="1"/>
  <c r="J299" i="96"/>
  <c r="H376" i="97" s="1"/>
  <c r="H262" i="96"/>
  <c r="F443" i="97" s="1"/>
  <c r="J250" i="96"/>
  <c r="H23" i="97" s="1"/>
  <c r="L251" i="96"/>
  <c r="J58" i="97" s="1"/>
  <c r="I255" i="96"/>
  <c r="G198" i="97" s="1"/>
  <c r="K261" i="96"/>
  <c r="I408" i="97" s="1"/>
  <c r="J258" i="96"/>
  <c r="H303" i="97" s="1"/>
  <c r="L253" i="96"/>
  <c r="J128" i="97" s="1"/>
  <c r="J264" i="96"/>
  <c r="H59" i="97" s="1"/>
  <c r="I274" i="96"/>
  <c r="G409" i="97" s="1"/>
  <c r="I263" i="96"/>
  <c r="G24" i="97" s="1"/>
  <c r="J259" i="96"/>
  <c r="H338" i="97" s="1"/>
  <c r="I275" i="96"/>
  <c r="G444" i="97" s="1"/>
  <c r="K273" i="96"/>
  <c r="I374" i="97" s="1"/>
  <c r="J267" i="96"/>
  <c r="H164" i="97" s="1"/>
  <c r="L265" i="96"/>
  <c r="J94" i="97" s="1"/>
  <c r="L23" i="95"/>
  <c r="M327" i="96"/>
  <c r="AP14" i="95"/>
  <c r="AP5" i="95"/>
  <c r="AJ5" i="95"/>
  <c r="AP15" i="95"/>
  <c r="AP12" i="95"/>
  <c r="AP9" i="95"/>
  <c r="AJ13" i="95"/>
  <c r="AP13" i="95"/>
  <c r="AP11" i="95"/>
  <c r="AK13" i="95"/>
  <c r="AM13" i="95" s="1"/>
  <c r="L35" i="95"/>
  <c r="AK11" i="95"/>
  <c r="AM11" i="95" s="1"/>
  <c r="L25" i="95"/>
  <c r="V35" i="95"/>
  <c r="H312" i="96" s="1"/>
  <c r="F377" i="97" s="1"/>
  <c r="AQ13" i="95"/>
  <c r="AS13" i="95" s="1"/>
  <c r="AJ11" i="95"/>
  <c r="AN11" i="95" s="1"/>
  <c r="AJ10" i="95"/>
  <c r="AK14" i="95"/>
  <c r="AM14" i="95" s="1"/>
  <c r="L40" i="95"/>
  <c r="AP10" i="95"/>
  <c r="AP7" i="95"/>
  <c r="V40" i="95"/>
  <c r="H313" i="96" s="1"/>
  <c r="F412" i="97" s="1"/>
  <c r="AQ14" i="95"/>
  <c r="AS14" i="95" s="1"/>
  <c r="AK12" i="95"/>
  <c r="AM12" i="95" s="1"/>
  <c r="L30" i="95"/>
  <c r="AQ7" i="95"/>
  <c r="AS7" i="95" s="1"/>
  <c r="V25" i="95"/>
  <c r="AQ11" i="95"/>
  <c r="AS11" i="95" s="1"/>
  <c r="AQ10" i="95"/>
  <c r="AS10" i="95" s="1"/>
  <c r="AK6" i="95"/>
  <c r="AM6" i="95" s="1"/>
  <c r="L55" i="95"/>
  <c r="H264" i="96" s="1"/>
  <c r="F59" i="97" s="1"/>
  <c r="AK8" i="95"/>
  <c r="AM8" i="95" s="1"/>
  <c r="L15" i="95"/>
  <c r="AJ6" i="95"/>
  <c r="AN6" i="95" s="1"/>
  <c r="AJ8" i="95"/>
  <c r="AJ14" i="95"/>
  <c r="V55" i="95"/>
  <c r="AQ6" i="95"/>
  <c r="AS6" i="95" s="1"/>
  <c r="AQ8" i="95"/>
  <c r="AS8" i="95" s="1"/>
  <c r="V15" i="95"/>
  <c r="AP6" i="95"/>
  <c r="AP8" i="95"/>
  <c r="AJ15" i="95"/>
  <c r="AQ12" i="95"/>
  <c r="AS12" i="95" s="1"/>
  <c r="AJ12" i="95"/>
  <c r="L5" i="95"/>
  <c r="H263" i="96" s="1"/>
  <c r="F24" i="97" s="1"/>
  <c r="AK5" i="95"/>
  <c r="J52" i="95"/>
  <c r="L52" i="95" s="1"/>
  <c r="AK9" i="95"/>
  <c r="AM9" i="95" s="1"/>
  <c r="L20" i="95"/>
  <c r="AK15" i="95"/>
  <c r="AM15" i="95" s="1"/>
  <c r="L45" i="95"/>
  <c r="AK7" i="95"/>
  <c r="AM7" i="95" s="1"/>
  <c r="L10" i="95"/>
  <c r="AJ9" i="95"/>
  <c r="AQ9" i="95"/>
  <c r="AS9" i="95" s="1"/>
  <c r="V20" i="95"/>
  <c r="H306" i="96" s="1"/>
  <c r="F167" i="97" s="1"/>
  <c r="L50" i="95"/>
  <c r="AJ7" i="95"/>
  <c r="AQ5" i="95"/>
  <c r="V5" i="95"/>
  <c r="H302" i="96" s="1"/>
  <c r="F27" i="97" s="1"/>
  <c r="V45" i="95"/>
  <c r="AQ15" i="95"/>
  <c r="AS15" i="95" s="1"/>
  <c r="M301" i="96"/>
  <c r="AN14" i="95" l="1"/>
  <c r="AU14" i="95"/>
  <c r="H310" i="96"/>
  <c r="F307" i="97" s="1"/>
  <c r="H274" i="96"/>
  <c r="F409" i="97" s="1"/>
  <c r="H314" i="96"/>
  <c r="F447" i="97" s="1"/>
  <c r="H268" i="96"/>
  <c r="F199" i="97" s="1"/>
  <c r="H265" i="96"/>
  <c r="F94" i="97" s="1"/>
  <c r="H267" i="96"/>
  <c r="F164" i="97" s="1"/>
  <c r="H305" i="96"/>
  <c r="F132" i="97" s="1"/>
  <c r="H273" i="96"/>
  <c r="F374" i="97" s="1"/>
  <c r="AJ16" i="95"/>
  <c r="K267" i="96"/>
  <c r="I164" i="97" s="1"/>
  <c r="H303" i="96"/>
  <c r="F62" i="97" s="1"/>
  <c r="H266" i="96"/>
  <c r="F129" i="97" s="1"/>
  <c r="AQ16" i="95"/>
  <c r="H275" i="96"/>
  <c r="F444" i="97" s="1"/>
  <c r="J268" i="96"/>
  <c r="H199" i="97" s="1"/>
  <c r="H272" i="96"/>
  <c r="F339" i="97" s="1"/>
  <c r="H271" i="96"/>
  <c r="F304" i="97" s="1"/>
  <c r="AP16" i="95"/>
  <c r="AU15" i="95"/>
  <c r="AN7" i="95"/>
  <c r="AT12" i="95"/>
  <c r="AU12" i="95"/>
  <c r="AU13" i="95"/>
  <c r="AN12" i="95"/>
  <c r="AU10" i="95"/>
  <c r="AU11" i="95"/>
  <c r="AU9" i="95"/>
  <c r="AN8" i="95"/>
  <c r="AO13" i="95"/>
  <c r="AT6" i="95"/>
  <c r="AT13" i="95"/>
  <c r="AO9" i="95"/>
  <c r="AN15" i="95"/>
  <c r="AU8" i="95"/>
  <c r="AU7" i="95"/>
  <c r="AO7" i="95"/>
  <c r="AO8" i="95"/>
  <c r="AO14" i="95"/>
  <c r="AK10" i="95"/>
  <c r="AM10" i="95" s="1"/>
  <c r="AO10" i="95" s="1"/>
  <c r="AN9" i="95"/>
  <c r="AO15" i="95"/>
  <c r="AT8" i="95"/>
  <c r="AU6" i="95"/>
  <c r="AO6" i="95"/>
  <c r="AT7" i="95"/>
  <c r="AO11" i="95"/>
  <c r="AT9" i="95"/>
  <c r="AT14" i="95"/>
  <c r="AS5" i="95"/>
  <c r="AS16" i="95" s="1"/>
  <c r="AM5" i="95"/>
  <c r="AO12" i="95"/>
  <c r="AT10" i="95"/>
  <c r="AN13" i="95"/>
  <c r="AT15" i="95"/>
  <c r="AT11" i="95"/>
  <c r="M262" i="96"/>
  <c r="N3" i="96" l="1"/>
  <c r="M314" i="96"/>
  <c r="AM16" i="95"/>
  <c r="AK16" i="95"/>
  <c r="M275" i="96"/>
  <c r="M288" i="96"/>
  <c r="AN10" i="95"/>
  <c r="AO5" i="95"/>
  <c r="AN5" i="95"/>
  <c r="AU5" i="95"/>
  <c r="AT5" i="95"/>
  <c r="E64" i="85"/>
  <c r="D64" i="85"/>
  <c r="C64" i="85"/>
  <c r="D48" i="85"/>
  <c r="C48" i="85"/>
  <c r="I31" i="85"/>
  <c r="H31" i="85" s="1"/>
  <c r="Q31" i="85" s="1"/>
  <c r="G15" i="85" s="1"/>
  <c r="I30" i="85"/>
  <c r="G30" i="85" s="1"/>
  <c r="P30" i="85" s="1"/>
  <c r="F14" i="85" s="1"/>
  <c r="I29" i="85"/>
  <c r="G29" i="85" s="1"/>
  <c r="P29" i="85" s="1"/>
  <c r="F13" i="85" s="1"/>
  <c r="I28" i="85"/>
  <c r="G28" i="85" s="1"/>
  <c r="P28" i="85" s="1"/>
  <c r="F12" i="85" s="1"/>
  <c r="I27" i="85"/>
  <c r="H27" i="85" s="1"/>
  <c r="Q27" i="85" s="1"/>
  <c r="G11" i="85" s="1"/>
  <c r="I26" i="85"/>
  <c r="G26" i="85" s="1"/>
  <c r="P26" i="85" s="1"/>
  <c r="F10" i="85" s="1"/>
  <c r="I25" i="85"/>
  <c r="G25" i="85" s="1"/>
  <c r="I24" i="85"/>
  <c r="G24" i="85" s="1"/>
  <c r="P24" i="85" s="1"/>
  <c r="F8" i="85" s="1"/>
  <c r="I23" i="85"/>
  <c r="H23" i="85" s="1"/>
  <c r="I22" i="85"/>
  <c r="G22" i="85" s="1"/>
  <c r="I21" i="85"/>
  <c r="G21" i="85" s="1"/>
  <c r="P21" i="85" s="1"/>
  <c r="N32" i="85"/>
  <c r="M32" i="85"/>
  <c r="O31" i="85"/>
  <c r="O30" i="85"/>
  <c r="O29" i="85"/>
  <c r="O28" i="85"/>
  <c r="O27" i="85"/>
  <c r="O26" i="85"/>
  <c r="O25" i="85"/>
  <c r="O24" i="85"/>
  <c r="O23" i="85"/>
  <c r="O22" i="85"/>
  <c r="O21" i="85"/>
  <c r="K32" i="85"/>
  <c r="J32" i="85"/>
  <c r="L31" i="85"/>
  <c r="L30" i="85"/>
  <c r="L29" i="85"/>
  <c r="L28" i="85"/>
  <c r="L27" i="85"/>
  <c r="L26" i="85"/>
  <c r="L25" i="85"/>
  <c r="L24" i="85"/>
  <c r="L23" i="85"/>
  <c r="L22" i="85"/>
  <c r="L21" i="85"/>
  <c r="D31" i="85"/>
  <c r="D30" i="85"/>
  <c r="D29" i="85"/>
  <c r="D28" i="85"/>
  <c r="D27" i="85"/>
  <c r="D26" i="85"/>
  <c r="D25" i="85"/>
  <c r="D24" i="85"/>
  <c r="D23" i="85"/>
  <c r="D22" i="85"/>
  <c r="D21" i="85"/>
  <c r="C31" i="85"/>
  <c r="C30" i="85"/>
  <c r="C29" i="85"/>
  <c r="C28" i="85"/>
  <c r="C27" i="85"/>
  <c r="C26" i="85"/>
  <c r="C25" i="85"/>
  <c r="C24" i="85"/>
  <c r="C23" i="85"/>
  <c r="C22" i="85"/>
  <c r="C21" i="85"/>
  <c r="D15" i="85"/>
  <c r="C15" i="85"/>
  <c r="D14" i="85"/>
  <c r="C14" i="85"/>
  <c r="D13" i="85"/>
  <c r="C13" i="85"/>
  <c r="D12" i="85"/>
  <c r="C12" i="85"/>
  <c r="D11" i="85"/>
  <c r="C11" i="85"/>
  <c r="D10" i="85"/>
  <c r="C10" i="85"/>
  <c r="D9" i="85"/>
  <c r="C9" i="85"/>
  <c r="D8" i="85"/>
  <c r="C8" i="85"/>
  <c r="D7" i="85"/>
  <c r="C7" i="85"/>
  <c r="D6" i="85"/>
  <c r="C6" i="85"/>
  <c r="D5" i="85"/>
  <c r="C5" i="85"/>
  <c r="H24" i="85" l="1"/>
  <c r="H28" i="85"/>
  <c r="Q28" i="85" s="1"/>
  <c r="G12" i="85" s="1"/>
  <c r="G23" i="85"/>
  <c r="P23" i="85" s="1"/>
  <c r="F7" i="85" s="1"/>
  <c r="G31" i="85"/>
  <c r="P31" i="85" s="1"/>
  <c r="F15" i="85" s="1"/>
  <c r="H21" i="85"/>
  <c r="Q21" i="85" s="1"/>
  <c r="G5" i="85" s="1"/>
  <c r="H25" i="85"/>
  <c r="Q25" i="85" s="1"/>
  <c r="G9" i="85" s="1"/>
  <c r="H29" i="85"/>
  <c r="G27" i="85"/>
  <c r="P27" i="85" s="1"/>
  <c r="H22" i="85"/>
  <c r="Q22" i="85" s="1"/>
  <c r="G6" i="85" s="1"/>
  <c r="H26" i="85"/>
  <c r="Q26" i="85" s="1"/>
  <c r="G10" i="85" s="1"/>
  <c r="H30" i="85"/>
  <c r="Q30" i="85" s="1"/>
  <c r="G14" i="85" s="1"/>
  <c r="P22" i="85"/>
  <c r="Q23" i="85"/>
  <c r="G7" i="85" s="1"/>
  <c r="P25" i="85"/>
  <c r="F9" i="85" s="1"/>
  <c r="Q29" i="85"/>
  <c r="E48" i="85"/>
  <c r="H32" i="85"/>
  <c r="E11" i="85"/>
  <c r="E15" i="85"/>
  <c r="Q24" i="85"/>
  <c r="G8" i="85" s="1"/>
  <c r="R28" i="85"/>
  <c r="H12" i="85" s="1"/>
  <c r="I32" i="85"/>
  <c r="R25" i="85"/>
  <c r="H9" i="85" s="1"/>
  <c r="L32" i="85"/>
  <c r="R23" i="85"/>
  <c r="H7" i="85" s="1"/>
  <c r="R30" i="85"/>
  <c r="H14" i="85" s="1"/>
  <c r="O32" i="85"/>
  <c r="D32" i="85"/>
  <c r="C32" i="85"/>
  <c r="E21" i="85"/>
  <c r="E22" i="85"/>
  <c r="F22" i="85" s="1"/>
  <c r="E23" i="85"/>
  <c r="F23" i="85" s="1"/>
  <c r="E24" i="85"/>
  <c r="F24" i="85" s="1"/>
  <c r="E25" i="85"/>
  <c r="F25" i="85" s="1"/>
  <c r="E26" i="85"/>
  <c r="F26" i="85" s="1"/>
  <c r="E27" i="85"/>
  <c r="F27" i="85" s="1"/>
  <c r="E28" i="85"/>
  <c r="F28" i="85" s="1"/>
  <c r="E29" i="85"/>
  <c r="F29" i="85" s="1"/>
  <c r="E30" i="85"/>
  <c r="F30" i="85" s="1"/>
  <c r="E31" i="85"/>
  <c r="F31" i="85" s="1"/>
  <c r="E9" i="85"/>
  <c r="E6" i="85"/>
  <c r="E10" i="85"/>
  <c r="E12" i="85"/>
  <c r="E14" i="85"/>
  <c r="C16" i="85"/>
  <c r="D16" i="85"/>
  <c r="E7" i="85"/>
  <c r="E8" i="85"/>
  <c r="E13" i="85"/>
  <c r="E5" i="85"/>
  <c r="R29" i="85" l="1"/>
  <c r="H13" i="85" s="1"/>
  <c r="G13" i="85"/>
  <c r="G16" i="85" s="1"/>
  <c r="R27" i="85"/>
  <c r="H11" i="85" s="1"/>
  <c r="F11" i="85"/>
  <c r="R22" i="85"/>
  <c r="H6" i="85" s="1"/>
  <c r="F6" i="85"/>
  <c r="R31" i="85"/>
  <c r="H15" i="85" s="1"/>
  <c r="R26" i="85"/>
  <c r="H10" i="85" s="1"/>
  <c r="G32" i="85"/>
  <c r="Q32" i="85"/>
  <c r="R24" i="85"/>
  <c r="H8" i="85" s="1"/>
  <c r="E32" i="85"/>
  <c r="F32" i="85" s="1"/>
  <c r="F21" i="85"/>
  <c r="E16" i="85"/>
  <c r="B14" i="73" l="1"/>
  <c r="E14" i="73" l="1"/>
  <c r="C66" i="59"/>
  <c r="C65" i="59"/>
  <c r="C64" i="59"/>
  <c r="C63" i="59"/>
  <c r="C62" i="59"/>
  <c r="AI22" i="88" l="1"/>
  <c r="AH35" i="88"/>
  <c r="AI17" i="88"/>
  <c r="AI27" i="88"/>
  <c r="AI9" i="88"/>
  <c r="AH41" i="88"/>
  <c r="AH29" i="88"/>
  <c r="AI7" i="88"/>
  <c r="AH32" i="88"/>
  <c r="AH11" i="88"/>
  <c r="AH14" i="88"/>
  <c r="AI24" i="88"/>
  <c r="AH27" i="88"/>
  <c r="AH33" i="88"/>
  <c r="AH40" i="88"/>
  <c r="AH7" i="88"/>
  <c r="AH12" i="88"/>
  <c r="AI14" i="88"/>
  <c r="AH17" i="88"/>
  <c r="AI19" i="88"/>
  <c r="AI44" i="88"/>
  <c r="AI49" i="88"/>
  <c r="AH19" i="88"/>
  <c r="AH22" i="88"/>
  <c r="AH24" i="88"/>
  <c r="AI33" i="88"/>
  <c r="AH43" i="88" l="1"/>
  <c r="AI53" i="88"/>
  <c r="AI35" i="88"/>
  <c r="AH53" i="88"/>
  <c r="AI32" i="88"/>
  <c r="AI46" i="88"/>
  <c r="AI31" i="88"/>
  <c r="AH38" i="88"/>
  <c r="AH48" i="88"/>
  <c r="AH46" i="88"/>
  <c r="AH44" i="88"/>
  <c r="AH51" i="88"/>
  <c r="AH49" i="88"/>
  <c r="AI41" i="88"/>
  <c r="AI51" i="88"/>
  <c r="AI38" i="88"/>
  <c r="AH60" i="88"/>
  <c r="AH8" i="88"/>
  <c r="AI26" i="88"/>
  <c r="AI16" i="88"/>
  <c r="AI21" i="88"/>
  <c r="AH39" i="88"/>
  <c r="AH64" i="88"/>
  <c r="AI45" i="88"/>
  <c r="AH34" i="88"/>
  <c r="AH52" i="88"/>
  <c r="AH42" i="88"/>
  <c r="AH36" i="88"/>
  <c r="AH56" i="88"/>
  <c r="AH62" i="88"/>
  <c r="AH61" i="88"/>
  <c r="AH58" i="88"/>
  <c r="AH57" i="88"/>
  <c r="AH54" i="88"/>
  <c r="AH50" i="88"/>
  <c r="AI47" i="88"/>
  <c r="AH45" i="88"/>
  <c r="AI43" i="88"/>
  <c r="AH37" i="88"/>
  <c r="AH28" i="88"/>
  <c r="AH26" i="88"/>
  <c r="AH15" i="88"/>
  <c r="AI69" i="88"/>
  <c r="AI67" i="88"/>
  <c r="AI29" i="88"/>
  <c r="AI48" i="88"/>
  <c r="AI39" i="88"/>
  <c r="AI8" i="88"/>
  <c r="AH59" i="88"/>
  <c r="AI56" i="88"/>
  <c r="AI54" i="88"/>
  <c r="AI10" i="88"/>
  <c r="AH47" i="88"/>
  <c r="AI57" i="88"/>
  <c r="AI50" i="88"/>
  <c r="AH9" i="88"/>
  <c r="AH71" i="88"/>
  <c r="AH70" i="88"/>
  <c r="AI68" i="88"/>
  <c r="AH67" i="88"/>
  <c r="AH66" i="88"/>
  <c r="AH63" i="88"/>
  <c r="AI62" i="88"/>
  <c r="AI59" i="88"/>
  <c r="AI58" i="88"/>
  <c r="AH55" i="88"/>
  <c r="AI55" i="88"/>
  <c r="AH68" i="88"/>
  <c r="AH65" i="88"/>
  <c r="AI61" i="88"/>
  <c r="AH31" i="88"/>
  <c r="AH25" i="88"/>
  <c r="AH20" i="88"/>
  <c r="AH10" i="88"/>
  <c r="AI63" i="88"/>
  <c r="AI66" i="88"/>
  <c r="AI64" i="88"/>
  <c r="AI60" i="88"/>
  <c r="AI34" i="88"/>
  <c r="AI28" i="88"/>
  <c r="AI23" i="88"/>
  <c r="AI18" i="88"/>
  <c r="AI13" i="88"/>
  <c r="AH69" i="88"/>
  <c r="AI65" i="88"/>
  <c r="AI71" i="88"/>
  <c r="AH23" i="88"/>
  <c r="AH21" i="88"/>
  <c r="AH18" i="88"/>
  <c r="AH16" i="88"/>
  <c r="AI70" i="88"/>
  <c r="AI40" i="88"/>
  <c r="AH13" i="88"/>
  <c r="AI11" i="88"/>
  <c r="AI30" i="88"/>
  <c r="AI36" i="88"/>
  <c r="AH30" i="88"/>
  <c r="AI25" i="88"/>
  <c r="AI20" i="88"/>
  <c r="AI15" i="88"/>
  <c r="AI12" i="88"/>
  <c r="AI52" i="88"/>
  <c r="AI37" i="88"/>
  <c r="AI42" i="88"/>
  <c r="C58" i="88" l="1"/>
  <c r="C59" i="88"/>
  <c r="C60" i="88"/>
  <c r="C61"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33" i="88"/>
  <c r="C34" i="88"/>
  <c r="C35" i="88"/>
  <c r="C36" i="88"/>
  <c r="C37" i="88"/>
  <c r="C38" i="88"/>
  <c r="C39" i="88"/>
  <c r="C40" i="88"/>
  <c r="C41" i="88"/>
  <c r="C42" i="88"/>
  <c r="C43" i="88"/>
  <c r="C44" i="88"/>
  <c r="C45" i="88"/>
  <c r="C46" i="88"/>
  <c r="C47" i="88"/>
  <c r="C48" i="88"/>
  <c r="C49" i="88"/>
  <c r="C50" i="88"/>
  <c r="C51" i="88"/>
  <c r="C52" i="88"/>
  <c r="C53" i="88"/>
  <c r="C54" i="88"/>
  <c r="C55" i="88"/>
  <c r="C56" i="88"/>
  <c r="C57" i="88"/>
  <c r="C7" i="88"/>
  <c r="B58" i="88"/>
  <c r="A58" i="88" s="1"/>
  <c r="B59" i="88"/>
  <c r="B60" i="88"/>
  <c r="B61" i="88"/>
  <c r="B8" i="88"/>
  <c r="B9" i="88"/>
  <c r="B10" i="88"/>
  <c r="B11" i="88"/>
  <c r="B12" i="88"/>
  <c r="A12" i="88" s="1"/>
  <c r="B13" i="88"/>
  <c r="B14" i="88"/>
  <c r="B15" i="88"/>
  <c r="B16" i="88"/>
  <c r="A16" i="88" s="1"/>
  <c r="B17" i="88"/>
  <c r="B18" i="88"/>
  <c r="B19" i="88"/>
  <c r="B20" i="88"/>
  <c r="B21" i="88"/>
  <c r="B22" i="88"/>
  <c r="B23" i="88"/>
  <c r="B24" i="88"/>
  <c r="A24" i="88" s="1"/>
  <c r="B25" i="88"/>
  <c r="B26" i="88"/>
  <c r="B27" i="88"/>
  <c r="B28" i="88"/>
  <c r="A28" i="88" s="1"/>
  <c r="B29" i="88"/>
  <c r="B30" i="88"/>
  <c r="B31" i="88"/>
  <c r="B32" i="88"/>
  <c r="A32" i="88" s="1"/>
  <c r="B33" i="88"/>
  <c r="B34" i="88"/>
  <c r="B35" i="88"/>
  <c r="B36" i="88"/>
  <c r="A36" i="88" s="1"/>
  <c r="B37" i="88"/>
  <c r="B38" i="88"/>
  <c r="B39" i="88"/>
  <c r="B40" i="88"/>
  <c r="A40" i="88" s="1"/>
  <c r="B41" i="88"/>
  <c r="B42" i="88"/>
  <c r="B43" i="88"/>
  <c r="B44" i="88"/>
  <c r="A44" i="88" s="1"/>
  <c r="B45" i="88"/>
  <c r="B46" i="88"/>
  <c r="B47" i="88"/>
  <c r="B48" i="88"/>
  <c r="A48" i="88" s="1"/>
  <c r="B49" i="88"/>
  <c r="B50" i="88"/>
  <c r="B51" i="88"/>
  <c r="B52" i="88"/>
  <c r="A52" i="88" s="1"/>
  <c r="B53" i="88"/>
  <c r="B54" i="88"/>
  <c r="B55" i="88"/>
  <c r="B56" i="88"/>
  <c r="A56" i="88" s="1"/>
  <c r="B57" i="88"/>
  <c r="B7" i="88"/>
  <c r="A22" i="88"/>
  <c r="A38" i="88"/>
  <c r="A62" i="88"/>
  <c r="A63" i="88"/>
  <c r="A64" i="88"/>
  <c r="A65" i="88"/>
  <c r="A66" i="88"/>
  <c r="A67" i="88"/>
  <c r="A68" i="88"/>
  <c r="A69" i="88"/>
  <c r="A70" i="88"/>
  <c r="A71" i="88"/>
  <c r="A59" i="88" l="1"/>
  <c r="A57" i="88"/>
  <c r="A53" i="88"/>
  <c r="A49" i="88"/>
  <c r="A45" i="88"/>
  <c r="A37" i="88"/>
  <c r="A33" i="88"/>
  <c r="A29" i="88"/>
  <c r="A25" i="88"/>
  <c r="A17" i="88"/>
  <c r="A13" i="88"/>
  <c r="A9" i="88"/>
  <c r="AA14" i="59"/>
  <c r="AA10" i="59"/>
  <c r="AA12" i="59"/>
  <c r="AA15" i="59"/>
  <c r="AA7" i="59"/>
  <c r="AA13" i="59"/>
  <c r="AA9" i="59"/>
  <c r="AA16" i="59"/>
  <c r="AA8" i="59"/>
  <c r="AA11" i="59"/>
  <c r="AS7" i="88"/>
  <c r="AS14" i="88"/>
  <c r="AT9" i="88"/>
  <c r="AT15" i="88"/>
  <c r="AR8" i="88"/>
  <c r="AT8" i="88"/>
  <c r="AR14" i="88"/>
  <c r="AS9" i="88"/>
  <c r="AS15" i="88"/>
  <c r="AT11" i="88"/>
  <c r="AT14" i="88"/>
  <c r="AR16" i="88"/>
  <c r="AR12" i="88"/>
  <c r="AT16" i="88"/>
  <c r="AR13" i="88"/>
  <c r="AR7" i="88"/>
  <c r="AS11" i="88"/>
  <c r="AS17" i="88"/>
  <c r="AS10" i="88"/>
  <c r="AS12" i="88"/>
  <c r="AT7" i="88"/>
  <c r="AT12" i="88"/>
  <c r="AR17" i="88"/>
  <c r="AR15" i="88"/>
  <c r="AS16" i="88"/>
  <c r="AS8" i="88"/>
  <c r="AT17" i="88"/>
  <c r="AT13" i="88"/>
  <c r="AR11" i="88"/>
  <c r="AS13" i="88"/>
  <c r="AT10" i="88"/>
  <c r="AR9" i="88"/>
  <c r="AR10" i="88"/>
  <c r="AW10" i="88"/>
  <c r="AV15" i="88"/>
  <c r="AW8" i="88"/>
  <c r="AW17" i="88"/>
  <c r="AV11" i="88"/>
  <c r="AW11" i="88"/>
  <c r="AW16" i="88"/>
  <c r="AW13" i="88"/>
  <c r="AV7" i="88"/>
  <c r="AV10" i="88"/>
  <c r="AV17" i="88"/>
  <c r="AV14" i="88"/>
  <c r="AV13" i="88"/>
  <c r="AV16" i="88"/>
  <c r="AV12" i="88"/>
  <c r="AW7" i="88"/>
  <c r="AW14" i="88"/>
  <c r="AV8" i="88"/>
  <c r="AV9" i="88"/>
  <c r="AW9" i="88"/>
  <c r="AW15" i="88"/>
  <c r="AW12" i="88"/>
  <c r="AG64" i="88"/>
  <c r="AG71" i="88"/>
  <c r="AG63" i="88"/>
  <c r="AG66" i="88"/>
  <c r="AG62" i="88"/>
  <c r="AG68" i="88"/>
  <c r="AG69" i="88"/>
  <c r="AG65" i="88"/>
  <c r="A47" i="88"/>
  <c r="A39" i="88"/>
  <c r="A15" i="88"/>
  <c r="A54" i="88"/>
  <c r="A42" i="88"/>
  <c r="A10" i="88"/>
  <c r="A60" i="88"/>
  <c r="A50" i="88"/>
  <c r="A46" i="88"/>
  <c r="A34" i="88"/>
  <c r="A30" i="88"/>
  <c r="A26" i="88"/>
  <c r="A18" i="88"/>
  <c r="A14" i="88"/>
  <c r="AG48" i="88"/>
  <c r="AG36" i="88"/>
  <c r="AG24" i="88"/>
  <c r="AG12" i="88"/>
  <c r="AG56" i="88"/>
  <c r="AG44" i="88"/>
  <c r="AG32" i="88"/>
  <c r="AG16" i="88"/>
  <c r="AG40" i="88"/>
  <c r="AG28" i="88"/>
  <c r="A7" i="88"/>
  <c r="AG52" i="88"/>
  <c r="A41" i="88"/>
  <c r="A21" i="88"/>
  <c r="A20" i="88"/>
  <c r="A8" i="88"/>
  <c r="A61" i="88"/>
  <c r="A55" i="88"/>
  <c r="A51" i="88"/>
  <c r="A43" i="88"/>
  <c r="A35" i="88"/>
  <c r="A31" i="88"/>
  <c r="A27" i="88"/>
  <c r="A23" i="88"/>
  <c r="A19" i="88"/>
  <c r="A11" i="88"/>
  <c r="AA17" i="59" l="1"/>
  <c r="AN8" i="88"/>
  <c r="AU12" i="88"/>
  <c r="AL9" i="88"/>
  <c r="AL8" i="88"/>
  <c r="AL12" i="88"/>
  <c r="AM8" i="88"/>
  <c r="AM12" i="88"/>
  <c r="AN9" i="88"/>
  <c r="AN12" i="88"/>
  <c r="AG70" i="88"/>
  <c r="AG67" i="88"/>
  <c r="AG60" i="88"/>
  <c r="AM9" i="88"/>
  <c r="AG50" i="88"/>
  <c r="AG26" i="88"/>
  <c r="AG49" i="88"/>
  <c r="AG39" i="88"/>
  <c r="AG47" i="88"/>
  <c r="AG33" i="88"/>
  <c r="AG9" i="88"/>
  <c r="AG58" i="88"/>
  <c r="AG14" i="88"/>
  <c r="AG18" i="88"/>
  <c r="AG30" i="88"/>
  <c r="AG34" i="88"/>
  <c r="AG22" i="88"/>
  <c r="AG38" i="88"/>
  <c r="AG10" i="88"/>
  <c r="AM11" i="88"/>
  <c r="AL11" i="88"/>
  <c r="AN15" i="88"/>
  <c r="AM15" i="88"/>
  <c r="AL15" i="88"/>
  <c r="AG8" i="88"/>
  <c r="AL16" i="88"/>
  <c r="AG20" i="88"/>
  <c r="AL17" i="88"/>
  <c r="AG37" i="88"/>
  <c r="AG17" i="88"/>
  <c r="AG29" i="88"/>
  <c r="AG59" i="88"/>
  <c r="AG25" i="88"/>
  <c r="AG57" i="88"/>
  <c r="AG13" i="88"/>
  <c r="AG53" i="88"/>
  <c r="AG46" i="88"/>
  <c r="AG45" i="88"/>
  <c r="AG42" i="88"/>
  <c r="AN13" i="88"/>
  <c r="AM13" i="88"/>
  <c r="AL13" i="88"/>
  <c r="AM14" i="88"/>
  <c r="AN14" i="88"/>
  <c r="AL14" i="88"/>
  <c r="D17" i="73"/>
  <c r="D16" i="73"/>
  <c r="C16" i="73"/>
  <c r="E16" i="73" l="1"/>
  <c r="AN10" i="88"/>
  <c r="AN7" i="88"/>
  <c r="AM7" i="88"/>
  <c r="AU8" i="88"/>
  <c r="AM16" i="88"/>
  <c r="AM10" i="88"/>
  <c r="AN17" i="88"/>
  <c r="AL7" i="88"/>
  <c r="AL10" i="88"/>
  <c r="AN11" i="88"/>
  <c r="AM17" i="88"/>
  <c r="AN16" i="88"/>
  <c r="AG54" i="88"/>
  <c r="AG15" i="88"/>
  <c r="AU9" i="88" s="1"/>
  <c r="AG21" i="88"/>
  <c r="AG55" i="88"/>
  <c r="AG31" i="88"/>
  <c r="AG11" i="88"/>
  <c r="AG51" i="88"/>
  <c r="AU16" i="88" s="1"/>
  <c r="AG27" i="88"/>
  <c r="AG43" i="88"/>
  <c r="AU15" i="88" s="1"/>
  <c r="AG23" i="88"/>
  <c r="AU11" i="88" s="1"/>
  <c r="AG7" i="88"/>
  <c r="AG41" i="88"/>
  <c r="AU14" i="88" s="1"/>
  <c r="AG61" i="88"/>
  <c r="AG35" i="88"/>
  <c r="AU13" i="88" s="1"/>
  <c r="AG19" i="88"/>
  <c r="AU10" i="88" l="1"/>
  <c r="AU7" i="88"/>
  <c r="AU17" i="88"/>
  <c r="D20" i="73" l="1"/>
  <c r="C18" i="73"/>
  <c r="C20" i="73" l="1"/>
  <c r="E20" i="73" s="1"/>
  <c r="D19" i="73"/>
  <c r="C19" i="73"/>
  <c r="D18" i="73"/>
  <c r="E18" i="73" s="1"/>
  <c r="C17" i="73"/>
  <c r="E17" i="73" s="1"/>
  <c r="E19" i="73" l="1"/>
  <c r="C58" i="59"/>
  <c r="C59" i="59"/>
  <c r="C60" i="59"/>
  <c r="C61" i="59"/>
  <c r="C57" i="59"/>
  <c r="B56" i="59"/>
  <c r="A56" i="59"/>
  <c r="B55" i="59"/>
  <c r="A55" i="59"/>
  <c r="B54" i="59"/>
  <c r="A54" i="59"/>
  <c r="B53" i="59"/>
  <c r="A53" i="59"/>
  <c r="B52" i="59"/>
  <c r="A52" i="59"/>
  <c r="B51" i="59"/>
  <c r="A51" i="59"/>
  <c r="B50" i="59"/>
  <c r="A50" i="59"/>
  <c r="B49" i="59"/>
  <c r="A49" i="59"/>
  <c r="B48" i="59"/>
  <c r="A48" i="59"/>
  <c r="B47" i="59"/>
  <c r="A47" i="59"/>
  <c r="B46" i="59"/>
  <c r="A46" i="59"/>
  <c r="B45" i="59"/>
  <c r="A45" i="59"/>
  <c r="B44" i="59"/>
  <c r="A44" i="59"/>
  <c r="B43" i="59"/>
  <c r="A43" i="59"/>
  <c r="B42" i="59"/>
  <c r="A42" i="59"/>
  <c r="B41" i="59"/>
  <c r="A41" i="59"/>
  <c r="B40" i="59"/>
  <c r="A40" i="59"/>
  <c r="B39" i="59"/>
  <c r="A39" i="59"/>
  <c r="B38" i="59"/>
  <c r="A38" i="59"/>
  <c r="B37" i="59"/>
  <c r="A37" i="59"/>
  <c r="B36" i="59"/>
  <c r="A36" i="59"/>
  <c r="B35" i="59"/>
  <c r="A35" i="59"/>
  <c r="B34" i="59"/>
  <c r="A34" i="59"/>
  <c r="B33" i="59"/>
  <c r="A33" i="59"/>
  <c r="B32" i="59"/>
  <c r="A32" i="59"/>
  <c r="B31" i="59"/>
  <c r="A31" i="59"/>
  <c r="B30" i="59"/>
  <c r="A30" i="59"/>
  <c r="B29" i="59"/>
  <c r="A29" i="59"/>
  <c r="B28" i="59"/>
  <c r="A28" i="59"/>
  <c r="B27" i="59"/>
  <c r="A27" i="59"/>
  <c r="B26" i="59"/>
  <c r="A26" i="59"/>
  <c r="B25" i="59"/>
  <c r="A25" i="59"/>
  <c r="B24" i="59"/>
  <c r="A24" i="59"/>
  <c r="B23" i="59"/>
  <c r="A23" i="59"/>
  <c r="B22" i="59"/>
  <c r="A22" i="59"/>
  <c r="B21" i="59"/>
  <c r="A21" i="59"/>
  <c r="B20" i="59"/>
  <c r="A20" i="59"/>
  <c r="B19" i="59"/>
  <c r="A19" i="59"/>
  <c r="B18" i="59"/>
  <c r="A18" i="59"/>
  <c r="B17" i="59"/>
  <c r="A17" i="59"/>
  <c r="B16" i="59"/>
  <c r="A16" i="59"/>
  <c r="B15" i="59"/>
  <c r="A15" i="59"/>
  <c r="B14" i="59"/>
  <c r="A14" i="59"/>
  <c r="B13" i="59"/>
  <c r="A13" i="59"/>
  <c r="B12" i="59"/>
  <c r="A12" i="59"/>
  <c r="B11" i="59"/>
  <c r="A11" i="59"/>
  <c r="B10" i="59"/>
  <c r="A10" i="59"/>
  <c r="B9" i="59"/>
  <c r="A9" i="59"/>
  <c r="B8" i="59"/>
  <c r="A8" i="59"/>
  <c r="B7" i="59"/>
  <c r="A7" i="59"/>
  <c r="C6" i="59"/>
  <c r="B6" i="59"/>
  <c r="A6" i="59"/>
  <c r="S5" i="59"/>
  <c r="K5" i="59"/>
  <c r="J5" i="59"/>
  <c r="I5" i="59"/>
  <c r="G5" i="59"/>
  <c r="F5" i="59"/>
  <c r="E5" i="59"/>
  <c r="D5" i="59"/>
  <c r="H5" i="59" l="1"/>
  <c r="R5" i="59"/>
  <c r="A62" i="57" l="1"/>
  <c r="C56" i="59" s="1"/>
  <c r="A61" i="57"/>
  <c r="C55" i="59" s="1"/>
  <c r="A60" i="57"/>
  <c r="C54" i="59" s="1"/>
  <c r="A59" i="57"/>
  <c r="C53" i="59" s="1"/>
  <c r="A58" i="57"/>
  <c r="C52" i="59" s="1"/>
  <c r="A57" i="57"/>
  <c r="C51" i="59" s="1"/>
  <c r="A56" i="57"/>
  <c r="C50" i="59" s="1"/>
  <c r="A55" i="57"/>
  <c r="C49" i="59" s="1"/>
  <c r="A54" i="57"/>
  <c r="C48" i="59" s="1"/>
  <c r="A53" i="57"/>
  <c r="C47" i="59" s="1"/>
  <c r="A52" i="57"/>
  <c r="C46" i="59" s="1"/>
  <c r="A51" i="57"/>
  <c r="C45" i="59" s="1"/>
  <c r="A50" i="57"/>
  <c r="C44" i="59" s="1"/>
  <c r="A49" i="57"/>
  <c r="C43" i="59" s="1"/>
  <c r="A48" i="57"/>
  <c r="C42" i="59" s="1"/>
  <c r="A47" i="57"/>
  <c r="C41" i="59" s="1"/>
  <c r="A46" i="57"/>
  <c r="C40" i="59" s="1"/>
  <c r="A45" i="57"/>
  <c r="C39" i="59" s="1"/>
  <c r="A44" i="57"/>
  <c r="C38" i="59" s="1"/>
  <c r="A43" i="57"/>
  <c r="C37" i="59" s="1"/>
  <c r="A42" i="57"/>
  <c r="C36" i="59" s="1"/>
  <c r="A41" i="57"/>
  <c r="C35" i="59" s="1"/>
  <c r="A40" i="57"/>
  <c r="C34" i="59" s="1"/>
  <c r="A39" i="57"/>
  <c r="C33" i="59" s="1"/>
  <c r="A38" i="57"/>
  <c r="C32" i="59" s="1"/>
  <c r="A37" i="57"/>
  <c r="C31" i="59" s="1"/>
  <c r="A36" i="57"/>
  <c r="C30" i="59" s="1"/>
  <c r="A35" i="57"/>
  <c r="C29" i="59" s="1"/>
  <c r="A34" i="57"/>
  <c r="C28" i="59" s="1"/>
  <c r="A33" i="57"/>
  <c r="C27" i="59" s="1"/>
  <c r="A32" i="57"/>
  <c r="A31" i="57"/>
  <c r="A30" i="57"/>
  <c r="A29" i="57"/>
  <c r="A28" i="57"/>
  <c r="A27" i="57"/>
  <c r="C26" i="59" s="1"/>
  <c r="A26" i="57"/>
  <c r="C25" i="59" s="1"/>
  <c r="A25" i="57"/>
  <c r="C24" i="59" s="1"/>
  <c r="A24" i="57"/>
  <c r="C23" i="59" s="1"/>
  <c r="A23" i="57"/>
  <c r="C22" i="59" s="1"/>
  <c r="A22" i="57"/>
  <c r="C21" i="59" s="1"/>
  <c r="A21" i="57"/>
  <c r="C20" i="59" s="1"/>
  <c r="A20" i="57"/>
  <c r="C19" i="59" s="1"/>
  <c r="A19" i="57"/>
  <c r="C18" i="59" s="1"/>
  <c r="A18" i="57"/>
  <c r="C17" i="59" s="1"/>
  <c r="A17" i="57"/>
  <c r="C16" i="59" s="1"/>
  <c r="A16" i="57"/>
  <c r="C15" i="59" s="1"/>
  <c r="A15" i="57"/>
  <c r="C14" i="59" s="1"/>
  <c r="A14" i="57"/>
  <c r="C13" i="59" s="1"/>
  <c r="A13" i="57"/>
  <c r="C12" i="59" s="1"/>
  <c r="A12" i="57"/>
  <c r="C11" i="59" s="1"/>
  <c r="A11" i="57"/>
  <c r="C10" i="59" s="1"/>
  <c r="A10" i="57"/>
  <c r="C9" i="59" s="1"/>
  <c r="A9" i="57"/>
  <c r="C8" i="59" s="1"/>
  <c r="A8" i="57"/>
  <c r="C7" i="59" l="1"/>
  <c r="AQ17" i="88" l="1"/>
  <c r="AQ11" i="88"/>
  <c r="AQ10" i="88"/>
  <c r="AQ16" i="88"/>
  <c r="AQ14" i="88"/>
  <c r="AP14" i="88" l="1"/>
  <c r="AP16" i="88" l="1"/>
  <c r="AO14" i="88"/>
  <c r="AO17" i="88"/>
  <c r="AO11" i="88"/>
  <c r="AP10" i="88"/>
  <c r="AP11" i="88"/>
  <c r="AP17" i="88"/>
  <c r="AO16" i="88"/>
  <c r="AO10" i="88"/>
  <c r="AP7" i="88" l="1"/>
  <c r="AQ7" i="88" l="1"/>
  <c r="AO7" i="88"/>
  <c r="AP15" i="88" l="1"/>
  <c r="AQ15" i="88" l="1"/>
  <c r="AO15" i="88"/>
  <c r="AP8" i="88" l="1"/>
  <c r="AQ8" i="88" l="1"/>
  <c r="AO8" i="88"/>
  <c r="AP9" i="88" l="1"/>
  <c r="AQ9" i="88" l="1"/>
  <c r="AO9" i="88"/>
  <c r="AP12" i="88" l="1"/>
  <c r="AQ12" i="88" l="1"/>
  <c r="AO12" i="88"/>
  <c r="AP13" i="88" l="1"/>
  <c r="AQ13" i="88" l="1"/>
  <c r="AO13" i="88"/>
  <c r="M55" i="57" l="1"/>
  <c r="M39" i="57"/>
  <c r="M35" i="57"/>
  <c r="M17" i="57"/>
  <c r="M49" i="57"/>
  <c r="M25" i="57"/>
  <c r="M44" i="57"/>
  <c r="M45" i="57"/>
  <c r="M53" i="57"/>
  <c r="M19" i="57"/>
  <c r="M20" i="57"/>
  <c r="M42" i="57"/>
  <c r="F35" i="57"/>
  <c r="F37" i="57"/>
  <c r="M36" i="57"/>
  <c r="M13" i="57"/>
  <c r="M43" i="57"/>
  <c r="F33" i="57"/>
  <c r="M34" i="57"/>
  <c r="M51" i="57"/>
  <c r="M27" i="57"/>
  <c r="M50" i="57"/>
  <c r="M23" i="57"/>
  <c r="M46" i="57"/>
  <c r="M57" i="57"/>
  <c r="M56" i="57"/>
  <c r="M21" i="57"/>
  <c r="M38" i="57"/>
  <c r="F36" i="57"/>
  <c r="M33" i="57"/>
  <c r="M14" i="57"/>
  <c r="M16" i="57"/>
  <c r="M26" i="57"/>
  <c r="M22" i="57"/>
  <c r="M40" i="57"/>
  <c r="M52" i="57"/>
  <c r="M48" i="57"/>
  <c r="M24" i="57"/>
  <c r="M47" i="57"/>
  <c r="M54" i="57"/>
  <c r="M18" i="57"/>
  <c r="M41" i="57"/>
  <c r="F34" i="57"/>
  <c r="M37" i="57"/>
  <c r="M15" i="57"/>
  <c r="M11" i="57" l="1"/>
  <c r="M12" i="57"/>
  <c r="L33" i="57"/>
  <c r="L35" i="57"/>
  <c r="M10" i="57"/>
  <c r="M8" i="57"/>
  <c r="M9" i="57"/>
  <c r="L34" i="57"/>
  <c r="L36" i="57"/>
  <c r="L37" i="57"/>
  <c r="F53" i="57" l="1"/>
  <c r="F39" i="57"/>
  <c r="L16" i="57"/>
  <c r="F58" i="57"/>
  <c r="L47" i="57"/>
  <c r="F38" i="57"/>
  <c r="F42" i="57"/>
  <c r="L23" i="57"/>
  <c r="L14" i="57"/>
  <c r="F49" i="57"/>
  <c r="F47" i="57"/>
  <c r="F24" i="57"/>
  <c r="F20" i="57"/>
  <c r="F18" i="57"/>
  <c r="M29" i="57"/>
  <c r="F15" i="57"/>
  <c r="L45" i="57"/>
  <c r="L26" i="57"/>
  <c r="F62" i="57"/>
  <c r="F50" i="57"/>
  <c r="F25" i="57"/>
  <c r="F21" i="57"/>
  <c r="F16" i="57"/>
  <c r="F57" i="57"/>
  <c r="L44" i="57"/>
  <c r="F40" i="57"/>
  <c r="L27" i="57"/>
  <c r="L15" i="57"/>
  <c r="F60" i="57"/>
  <c r="F59" i="57"/>
  <c r="F48" i="57"/>
  <c r="F46" i="57"/>
  <c r="F44" i="57"/>
  <c r="F26" i="57"/>
  <c r="F23" i="57"/>
  <c r="F19" i="57"/>
  <c r="F22" i="57"/>
  <c r="M32" i="57"/>
  <c r="F13" i="57"/>
  <c r="F55" i="57"/>
  <c r="F51" i="57"/>
  <c r="M28" i="57"/>
  <c r="F14" i="57"/>
  <c r="F56" i="57"/>
  <c r="L46" i="57"/>
  <c r="F54" i="57"/>
  <c r="L43" i="57"/>
  <c r="F41" i="57"/>
  <c r="L25" i="57"/>
  <c r="L24" i="57"/>
  <c r="L17" i="57"/>
  <c r="L13" i="57"/>
  <c r="F61" i="57"/>
  <c r="F52" i="57"/>
  <c r="F45" i="57"/>
  <c r="F43" i="57"/>
  <c r="F27" i="57"/>
  <c r="M30" i="57"/>
  <c r="M31" i="57"/>
  <c r="F17" i="57"/>
  <c r="M59" i="57" l="1"/>
  <c r="L59" i="57"/>
  <c r="L52" i="57"/>
  <c r="F29" i="57"/>
  <c r="L57" i="57"/>
  <c r="L60" i="57"/>
  <c r="L21" i="57"/>
  <c r="M58" i="57"/>
  <c r="L42" i="57"/>
  <c r="L50" i="57"/>
  <c r="L49" i="57"/>
  <c r="F9" i="57"/>
  <c r="F28" i="57"/>
  <c r="L54" i="57"/>
  <c r="L39" i="57"/>
  <c r="F10" i="57"/>
  <c r="M61" i="57"/>
  <c r="F30" i="57"/>
  <c r="F12" i="57"/>
  <c r="L62" i="57"/>
  <c r="F8" i="57"/>
  <c r="L40" i="57"/>
  <c r="M62" i="57"/>
  <c r="F32" i="57"/>
  <c r="L56" i="57"/>
  <c r="L20" i="57"/>
  <c r="L61" i="57"/>
  <c r="L22" i="57"/>
  <c r="L51" i="57"/>
  <c r="F31" i="57"/>
  <c r="L53" i="57"/>
  <c r="L55" i="57"/>
  <c r="L58" i="57"/>
  <c r="L19" i="57"/>
  <c r="L18" i="57"/>
  <c r="L38" i="57"/>
  <c r="L41" i="57"/>
  <c r="M60" i="57"/>
  <c r="L48" i="57"/>
  <c r="F11" i="57"/>
  <c r="L28" i="57" l="1"/>
  <c r="L10" i="57"/>
  <c r="D12" i="57"/>
  <c r="L30" i="57"/>
  <c r="L32" i="57"/>
  <c r="L8" i="57"/>
  <c r="L11" i="57"/>
  <c r="L31" i="57"/>
  <c r="L29" i="57"/>
  <c r="L12" i="57"/>
  <c r="L9" i="57"/>
  <c r="D8" i="57" l="1"/>
  <c r="D9" i="57"/>
  <c r="D11" i="57"/>
  <c r="D10" i="57"/>
  <c r="K11" i="57" l="1"/>
  <c r="J10" i="57"/>
  <c r="K10" i="57"/>
  <c r="K8" i="57"/>
  <c r="E11" i="57"/>
  <c r="K9" i="57"/>
  <c r="J8" i="57"/>
  <c r="H11" i="57"/>
  <c r="E8" i="57"/>
  <c r="E12" i="57"/>
  <c r="J9" i="57"/>
  <c r="E10" i="57"/>
  <c r="J11" i="57"/>
  <c r="K12" i="57"/>
  <c r="J12" i="57"/>
  <c r="E9" i="57"/>
  <c r="H8" i="57"/>
  <c r="I8" i="57" l="1"/>
  <c r="H10" i="57"/>
  <c r="K8" i="59"/>
  <c r="G8" i="59"/>
  <c r="G7" i="59"/>
  <c r="K7" i="59"/>
  <c r="J9" i="59"/>
  <c r="F9" i="59"/>
  <c r="I11" i="57"/>
  <c r="D10" i="59"/>
  <c r="E10" i="59"/>
  <c r="I10" i="57"/>
  <c r="H9" i="57"/>
  <c r="I9" i="57"/>
  <c r="I12" i="57"/>
  <c r="E8" i="59"/>
  <c r="K11" i="59"/>
  <c r="G11" i="59"/>
  <c r="F10" i="59"/>
  <c r="J10" i="59"/>
  <c r="E7" i="59"/>
  <c r="H12" i="57"/>
  <c r="J11" i="59"/>
  <c r="Q11" i="59" s="1"/>
  <c r="F11" i="59"/>
  <c r="J8" i="59"/>
  <c r="F8" i="59"/>
  <c r="J7" i="59"/>
  <c r="Q7" i="59" s="1"/>
  <c r="F7" i="59"/>
  <c r="K9" i="59"/>
  <c r="G9" i="59"/>
  <c r="G10" i="59"/>
  <c r="K10" i="59"/>
  <c r="N11" i="59" l="1"/>
  <c r="Q8" i="59"/>
  <c r="N8" i="59"/>
  <c r="N9" i="59"/>
  <c r="Q9" i="59"/>
  <c r="Q10" i="59"/>
  <c r="M10" i="59"/>
  <c r="N10" i="59"/>
  <c r="G56" i="57"/>
  <c r="G38" i="57"/>
  <c r="G23" i="57"/>
  <c r="G52" i="57"/>
  <c r="G57" i="57"/>
  <c r="N7" i="59"/>
  <c r="D9" i="59"/>
  <c r="G18" i="57"/>
  <c r="G43" i="57"/>
  <c r="G42" i="57"/>
  <c r="G37" i="57"/>
  <c r="G47" i="57"/>
  <c r="G26" i="57"/>
  <c r="G41" i="57"/>
  <c r="G55" i="57"/>
  <c r="G40" i="57"/>
  <c r="G20" i="57"/>
  <c r="G46" i="57"/>
  <c r="G39" i="57"/>
  <c r="G49" i="57"/>
  <c r="G48" i="57"/>
  <c r="G17" i="57"/>
  <c r="G27" i="57"/>
  <c r="E9" i="59"/>
  <c r="G51" i="57"/>
  <c r="G25" i="57"/>
  <c r="G54" i="57"/>
  <c r="G21" i="57"/>
  <c r="G50" i="57"/>
  <c r="G19" i="57"/>
  <c r="G24" i="57"/>
  <c r="G53" i="57"/>
  <c r="E11" i="59"/>
  <c r="D8" i="59"/>
  <c r="M8" i="59" s="1"/>
  <c r="D11" i="59"/>
  <c r="D7" i="59"/>
  <c r="M7" i="59" s="1"/>
  <c r="M11" i="59" l="1"/>
  <c r="O11" i="59" s="1"/>
  <c r="M9" i="59"/>
  <c r="O9" i="59" s="1"/>
  <c r="S10" i="59"/>
  <c r="O10" i="59"/>
  <c r="O8" i="59"/>
  <c r="S8" i="59"/>
  <c r="S9" i="59"/>
  <c r="C8" i="92"/>
  <c r="F8" i="92"/>
  <c r="O7" i="59"/>
  <c r="S7" i="59"/>
  <c r="H18" i="59"/>
  <c r="H20" i="59"/>
  <c r="H43" i="59"/>
  <c r="H34" i="59"/>
  <c r="H35" i="59"/>
  <c r="H36" i="59"/>
  <c r="H17" i="59"/>
  <c r="H32" i="59"/>
  <c r="G11" i="57"/>
  <c r="G8" i="57"/>
  <c r="H47" i="59"/>
  <c r="H24" i="59"/>
  <c r="H42" i="59"/>
  <c r="H33" i="59"/>
  <c r="H49" i="59"/>
  <c r="H46" i="59"/>
  <c r="H45" i="59"/>
  <c r="H26" i="59"/>
  <c r="H19" i="59"/>
  <c r="H25" i="59"/>
  <c r="H31" i="59"/>
  <c r="G22" i="57"/>
  <c r="H23" i="59"/>
  <c r="H44" i="59"/>
  <c r="H48" i="59"/>
  <c r="H16" i="59"/>
  <c r="H40" i="59"/>
  <c r="H41" i="59"/>
  <c r="H37" i="59"/>
  <c r="H51" i="59"/>
  <c r="H22" i="59"/>
  <c r="H50" i="59"/>
  <c r="B8" i="92" l="1"/>
  <c r="S11" i="59"/>
  <c r="J62" i="57"/>
  <c r="K61" i="57"/>
  <c r="D33" i="57"/>
  <c r="K58" i="57"/>
  <c r="J41" i="57"/>
  <c r="G12" i="57"/>
  <c r="J61" i="57"/>
  <c r="D44" i="57"/>
  <c r="D8" i="92"/>
  <c r="D36" i="57"/>
  <c r="K60" i="57"/>
  <c r="K59" i="57"/>
  <c r="J58" i="57"/>
  <c r="D45" i="57"/>
  <c r="G62" i="57"/>
  <c r="H7" i="59"/>
  <c r="D34" i="57"/>
  <c r="D35" i="57"/>
  <c r="K62" i="57"/>
  <c r="J60" i="57"/>
  <c r="J59" i="57"/>
  <c r="H21" i="59"/>
  <c r="H10" i="59"/>
  <c r="K56" i="59" l="1"/>
  <c r="G56" i="59"/>
  <c r="H56" i="59"/>
  <c r="K54" i="59"/>
  <c r="G54" i="59"/>
  <c r="J55" i="59"/>
  <c r="F55" i="59"/>
  <c r="K55" i="59"/>
  <c r="G55" i="59"/>
  <c r="J54" i="59"/>
  <c r="F54" i="59"/>
  <c r="K53" i="59"/>
  <c r="G53" i="59"/>
  <c r="K52" i="59"/>
  <c r="G52" i="59"/>
  <c r="J53" i="59"/>
  <c r="F53" i="59"/>
  <c r="J52" i="59"/>
  <c r="F52" i="59"/>
  <c r="J56" i="59"/>
  <c r="F56" i="59"/>
  <c r="E60" i="57"/>
  <c r="J38" i="57"/>
  <c r="H49" i="57"/>
  <c r="N22" i="57"/>
  <c r="I21" i="59" s="1"/>
  <c r="P21" i="59" s="1"/>
  <c r="I54" i="57"/>
  <c r="I29" i="57"/>
  <c r="J43" i="57"/>
  <c r="K53" i="57"/>
  <c r="J23" i="57"/>
  <c r="K36" i="57"/>
  <c r="H60" i="57"/>
  <c r="J57" i="57"/>
  <c r="K38" i="57"/>
  <c r="N40" i="57"/>
  <c r="I34" i="59" s="1"/>
  <c r="P34" i="59" s="1"/>
  <c r="K43" i="57"/>
  <c r="H11" i="59"/>
  <c r="J20" i="57"/>
  <c r="J48" i="57"/>
  <c r="J51" i="57"/>
  <c r="E62" i="57"/>
  <c r="D56" i="57"/>
  <c r="K18" i="57"/>
  <c r="K21" i="57"/>
  <c r="D49" i="57"/>
  <c r="D24" i="57"/>
  <c r="I61" i="57"/>
  <c r="I60" i="57"/>
  <c r="H59" i="57"/>
  <c r="I55" i="57"/>
  <c r="N17" i="57"/>
  <c r="I16" i="59" s="1"/>
  <c r="P16" i="59" s="1"/>
  <c r="J39" i="57"/>
  <c r="I18" i="57"/>
  <c r="I28" i="57"/>
  <c r="J31" i="57"/>
  <c r="N54" i="57"/>
  <c r="I48" i="59" s="1"/>
  <c r="P48" i="59" s="1"/>
  <c r="K57" i="57"/>
  <c r="I46" i="57"/>
  <c r="I44" i="57"/>
  <c r="J26" i="57"/>
  <c r="K37" i="57"/>
  <c r="K29" i="57"/>
  <c r="H62" i="57"/>
  <c r="D60" i="57"/>
  <c r="N11" i="57"/>
  <c r="I10" i="59" s="1"/>
  <c r="D15" i="57"/>
  <c r="D41" i="57"/>
  <c r="D55" i="57"/>
  <c r="K24" i="57"/>
  <c r="K51" i="57"/>
  <c r="K50" i="57"/>
  <c r="D25" i="57"/>
  <c r="D58" i="57"/>
  <c r="D18" i="57"/>
  <c r="E29" i="57"/>
  <c r="D39" i="57"/>
  <c r="D46" i="57"/>
  <c r="K47" i="57"/>
  <c r="K46" i="57"/>
  <c r="N8" i="57"/>
  <c r="I7" i="59" s="1"/>
  <c r="P7" i="59" s="1"/>
  <c r="H55" i="57"/>
  <c r="N50" i="57"/>
  <c r="I44" i="59" s="1"/>
  <c r="P44" i="59" s="1"/>
  <c r="N23" i="57"/>
  <c r="I22" i="59" s="1"/>
  <c r="P22" i="59" s="1"/>
  <c r="J50" i="57"/>
  <c r="N21" i="57"/>
  <c r="I20" i="59" s="1"/>
  <c r="P20" i="59" s="1"/>
  <c r="N57" i="57"/>
  <c r="I51" i="59" s="1"/>
  <c r="P51" i="59" s="1"/>
  <c r="N27" i="57"/>
  <c r="I26" i="59" s="1"/>
  <c r="P26" i="59" s="1"/>
  <c r="D61" i="57"/>
  <c r="I26" i="57"/>
  <c r="N42" i="57"/>
  <c r="I36" i="59" s="1"/>
  <c r="P36" i="59" s="1"/>
  <c r="I30" i="57"/>
  <c r="J28" i="57"/>
  <c r="J27" i="57"/>
  <c r="K32" i="57"/>
  <c r="D14" i="57"/>
  <c r="K27" i="57"/>
  <c r="K48" i="57"/>
  <c r="N20" i="57"/>
  <c r="I19" i="59" s="1"/>
  <c r="P19" i="59" s="1"/>
  <c r="D16" i="57"/>
  <c r="N43" i="57"/>
  <c r="I37" i="59" s="1"/>
  <c r="P37" i="59" s="1"/>
  <c r="D50" i="57"/>
  <c r="D23" i="57"/>
  <c r="J35" i="57"/>
  <c r="J18" i="57"/>
  <c r="J52" i="57"/>
  <c r="N56" i="57"/>
  <c r="I50" i="59" s="1"/>
  <c r="P50" i="59" s="1"/>
  <c r="D52" i="57"/>
  <c r="N49" i="57"/>
  <c r="I43" i="59" s="1"/>
  <c r="P43" i="59" s="1"/>
  <c r="N24" i="57"/>
  <c r="I23" i="59" s="1"/>
  <c r="P23" i="59" s="1"/>
  <c r="I59" i="57"/>
  <c r="D59" i="57"/>
  <c r="E58" i="57"/>
  <c r="I24" i="57"/>
  <c r="I23" i="57"/>
  <c r="I57" i="57"/>
  <c r="D17" i="57"/>
  <c r="D42" i="57"/>
  <c r="I22" i="57"/>
  <c r="I31" i="57"/>
  <c r="J30" i="57"/>
  <c r="J47" i="57"/>
  <c r="J46" i="57"/>
  <c r="J36" i="57"/>
  <c r="K54" i="57"/>
  <c r="D37" i="57"/>
  <c r="D48" i="57"/>
  <c r="I43" i="57"/>
  <c r="J24" i="57"/>
  <c r="K35" i="57"/>
  <c r="K31" i="57"/>
  <c r="D62" i="57"/>
  <c r="E59" i="57"/>
  <c r="D19" i="57"/>
  <c r="N41" i="57"/>
  <c r="I35" i="59" s="1"/>
  <c r="P35" i="59" s="1"/>
  <c r="N55" i="57"/>
  <c r="I49" i="59" s="1"/>
  <c r="P49" i="59" s="1"/>
  <c r="J53" i="57"/>
  <c r="K25" i="57"/>
  <c r="K41" i="57"/>
  <c r="K42" i="57"/>
  <c r="K52" i="57"/>
  <c r="N25" i="57"/>
  <c r="I24" i="59" s="1"/>
  <c r="P24" i="59" s="1"/>
  <c r="N18" i="57"/>
  <c r="I17" i="59" s="1"/>
  <c r="P17" i="59" s="1"/>
  <c r="E30" i="57"/>
  <c r="N39" i="57"/>
  <c r="I33" i="59" s="1"/>
  <c r="P33" i="59" s="1"/>
  <c r="N46" i="57"/>
  <c r="I40" i="59" s="1"/>
  <c r="P40" i="59" s="1"/>
  <c r="I34" i="57"/>
  <c r="I33" i="57"/>
  <c r="K45" i="57"/>
  <c r="D53" i="57"/>
  <c r="J34" i="57"/>
  <c r="F35" i="59"/>
  <c r="J21" i="57"/>
  <c r="N12" i="57"/>
  <c r="I11" i="59" s="1"/>
  <c r="N38" i="57"/>
  <c r="I32" i="59" s="1"/>
  <c r="P32" i="59" s="1"/>
  <c r="K19" i="57"/>
  <c r="I58" i="57"/>
  <c r="I27" i="57"/>
  <c r="N47" i="57"/>
  <c r="I41" i="59" s="1"/>
  <c r="P41" i="59" s="1"/>
  <c r="D54" i="57"/>
  <c r="K55" i="57"/>
  <c r="K28" i="57"/>
  <c r="J54" i="57"/>
  <c r="K23" i="57"/>
  <c r="K49" i="57"/>
  <c r="N51" i="57"/>
  <c r="I45" i="59" s="1"/>
  <c r="P45" i="59" s="1"/>
  <c r="N26" i="57"/>
  <c r="I25" i="59" s="1"/>
  <c r="P25" i="59" s="1"/>
  <c r="H58" i="57"/>
  <c r="E28" i="57"/>
  <c r="J42" i="57"/>
  <c r="I37" i="57"/>
  <c r="J19" i="57"/>
  <c r="J22" i="57"/>
  <c r="J49" i="57"/>
  <c r="D21" i="57"/>
  <c r="D13" i="57"/>
  <c r="D38" i="57"/>
  <c r="D57" i="57"/>
  <c r="K20" i="57"/>
  <c r="K22" i="57"/>
  <c r="N52" i="57"/>
  <c r="I46" i="59" s="1"/>
  <c r="P46" i="59" s="1"/>
  <c r="D27" i="57"/>
  <c r="I62" i="57"/>
  <c r="I38" i="57"/>
  <c r="H61" i="57"/>
  <c r="D22" i="57"/>
  <c r="I25" i="57"/>
  <c r="I56" i="57"/>
  <c r="I53" i="57"/>
  <c r="D47" i="57"/>
  <c r="I19" i="57"/>
  <c r="I32" i="57"/>
  <c r="J29" i="57"/>
  <c r="J32" i="57"/>
  <c r="J45" i="57"/>
  <c r="J44" i="57"/>
  <c r="K56" i="57"/>
  <c r="N37" i="57"/>
  <c r="I31" i="59" s="1"/>
  <c r="P31" i="59" s="1"/>
  <c r="N48" i="57"/>
  <c r="I42" i="59" s="1"/>
  <c r="I45" i="57"/>
  <c r="I47" i="57"/>
  <c r="J25" i="57"/>
  <c r="K34" i="57"/>
  <c r="K33" i="57"/>
  <c r="K30" i="57"/>
  <c r="N19" i="57"/>
  <c r="I18" i="59" s="1"/>
  <c r="P18" i="59" s="1"/>
  <c r="J33" i="57"/>
  <c r="J56" i="57"/>
  <c r="J55" i="57"/>
  <c r="K26" i="57"/>
  <c r="K40" i="57"/>
  <c r="K39" i="57"/>
  <c r="D51" i="57"/>
  <c r="D26" i="57"/>
  <c r="E61" i="57"/>
  <c r="D20" i="57"/>
  <c r="E31" i="57"/>
  <c r="J40" i="57"/>
  <c r="D40" i="57"/>
  <c r="D43" i="57"/>
  <c r="I36" i="57"/>
  <c r="I35" i="57"/>
  <c r="K44" i="57"/>
  <c r="N53" i="57"/>
  <c r="I47" i="59" s="1"/>
  <c r="P47" i="59" s="1"/>
  <c r="J37" i="57"/>
  <c r="D56" i="59" l="1"/>
  <c r="E56" i="59"/>
  <c r="E53" i="59"/>
  <c r="D53" i="59"/>
  <c r="D55" i="59"/>
  <c r="E55" i="59"/>
  <c r="D52" i="59"/>
  <c r="E52" i="59"/>
  <c r="D54" i="59"/>
  <c r="E54" i="59"/>
  <c r="E17" i="92"/>
  <c r="P42" i="59"/>
  <c r="P11" i="59"/>
  <c r="R11" i="59" s="1"/>
  <c r="T11" i="59" s="1"/>
  <c r="V11" i="59" s="1"/>
  <c r="W11" i="59" s="1"/>
  <c r="X11" i="59" s="1"/>
  <c r="P10" i="59"/>
  <c r="R10" i="59" s="1"/>
  <c r="T10" i="59" s="1"/>
  <c r="V10" i="59" s="1"/>
  <c r="W10" i="59" s="1"/>
  <c r="X10" i="59" s="1"/>
  <c r="E15" i="92"/>
  <c r="E18" i="92"/>
  <c r="E12" i="92"/>
  <c r="E11" i="92"/>
  <c r="R7" i="59"/>
  <c r="K15" i="57"/>
  <c r="H26" i="57"/>
  <c r="K14" i="57"/>
  <c r="E23" i="57"/>
  <c r="D32" i="57"/>
  <c r="D28" i="57"/>
  <c r="I42" i="57"/>
  <c r="E15" i="57"/>
  <c r="D31" i="57"/>
  <c r="K13" i="57"/>
  <c r="I49" i="57"/>
  <c r="E21" i="57"/>
  <c r="H34" i="57"/>
  <c r="H15" i="57"/>
  <c r="I20" i="57"/>
  <c r="H42" i="57"/>
  <c r="K27" i="59"/>
  <c r="G27" i="59"/>
  <c r="G50" i="59"/>
  <c r="K50" i="59"/>
  <c r="J39" i="59"/>
  <c r="F39" i="59"/>
  <c r="K19" i="59"/>
  <c r="G19" i="59"/>
  <c r="F21" i="59"/>
  <c r="J21" i="59"/>
  <c r="J20" i="59"/>
  <c r="F20" i="59"/>
  <c r="F28" i="59"/>
  <c r="J28" i="59"/>
  <c r="F17" i="59"/>
  <c r="J17" i="59"/>
  <c r="G26" i="59"/>
  <c r="K26" i="59"/>
  <c r="G40" i="59"/>
  <c r="K40" i="59"/>
  <c r="K23" i="59"/>
  <c r="G23" i="59"/>
  <c r="G31" i="59"/>
  <c r="K31" i="59"/>
  <c r="J45" i="59"/>
  <c r="F45" i="59"/>
  <c r="K47" i="59"/>
  <c r="G47" i="59"/>
  <c r="F32" i="59"/>
  <c r="J32" i="59"/>
  <c r="E32" i="57"/>
  <c r="H53" i="57"/>
  <c r="E36" i="57"/>
  <c r="E53" i="57"/>
  <c r="H37" i="57"/>
  <c r="I14" i="57"/>
  <c r="H50" i="57"/>
  <c r="H54" i="57"/>
  <c r="H25" i="57"/>
  <c r="E33" i="57"/>
  <c r="H52" i="57"/>
  <c r="E24" i="57"/>
  <c r="J14" i="57"/>
  <c r="H20" i="57"/>
  <c r="H35" i="57"/>
  <c r="K17" i="57"/>
  <c r="E22" i="57"/>
  <c r="E45" i="57"/>
  <c r="I50" i="57"/>
  <c r="N62" i="57"/>
  <c r="H46" i="57"/>
  <c r="I15" i="57"/>
  <c r="H51" i="57"/>
  <c r="J17" i="57"/>
  <c r="I40" i="57"/>
  <c r="E25" i="57"/>
  <c r="H33" i="57"/>
  <c r="I17" i="57"/>
  <c r="E41" i="57"/>
  <c r="E19" i="57"/>
  <c r="E57" i="57"/>
  <c r="E54" i="57"/>
  <c r="E43" i="57"/>
  <c r="E55" i="57"/>
  <c r="J13" i="57"/>
  <c r="H22" i="57"/>
  <c r="H31" i="57"/>
  <c r="E40" i="57"/>
  <c r="E13" i="57"/>
  <c r="H45" i="57"/>
  <c r="E26" i="57"/>
  <c r="I51" i="57"/>
  <c r="J15" i="57"/>
  <c r="H21" i="57"/>
  <c r="E48" i="57"/>
  <c r="E37" i="57"/>
  <c r="E47" i="57"/>
  <c r="E49" i="57"/>
  <c r="I13" i="57"/>
  <c r="H39" i="57"/>
  <c r="H27" i="57"/>
  <c r="J34" i="59"/>
  <c r="F34" i="59"/>
  <c r="K33" i="59"/>
  <c r="G33" i="59"/>
  <c r="K25" i="59"/>
  <c r="G25" i="59"/>
  <c r="F50" i="59"/>
  <c r="J50" i="59"/>
  <c r="J24" i="59"/>
  <c r="F24" i="59"/>
  <c r="K43" i="59"/>
  <c r="G43" i="59"/>
  <c r="F48" i="59"/>
  <c r="J48" i="59"/>
  <c r="K49" i="59"/>
  <c r="G49" i="59"/>
  <c r="J29" i="59"/>
  <c r="G42" i="59"/>
  <c r="K42" i="59"/>
  <c r="F26" i="59"/>
  <c r="N26" i="59" s="1"/>
  <c r="J26" i="59"/>
  <c r="K44" i="59"/>
  <c r="G44" i="59"/>
  <c r="J33" i="59"/>
  <c r="Q33" i="59" s="1"/>
  <c r="F33" i="59"/>
  <c r="K20" i="59"/>
  <c r="G20" i="59"/>
  <c r="F19" i="59"/>
  <c r="N19" i="59" s="1"/>
  <c r="J19" i="59"/>
  <c r="J51" i="59"/>
  <c r="F51" i="59"/>
  <c r="K30" i="59"/>
  <c r="G30" i="59"/>
  <c r="H41" i="57"/>
  <c r="D29" i="57"/>
  <c r="H43" i="57"/>
  <c r="E44" i="57"/>
  <c r="H30" i="57"/>
  <c r="E16" i="57"/>
  <c r="Q56" i="59"/>
  <c r="Q61" i="59" s="1"/>
  <c r="Q66" i="59" s="1"/>
  <c r="J36" i="59"/>
  <c r="F36" i="59"/>
  <c r="G24" i="59"/>
  <c r="K24" i="59"/>
  <c r="J30" i="59"/>
  <c r="F30" i="59"/>
  <c r="N30" i="59" s="1"/>
  <c r="J41" i="59"/>
  <c r="F41" i="59"/>
  <c r="J46" i="59"/>
  <c r="F46" i="59"/>
  <c r="J44" i="59"/>
  <c r="F44" i="59"/>
  <c r="K45" i="59"/>
  <c r="G45" i="59"/>
  <c r="F25" i="59"/>
  <c r="J25" i="59"/>
  <c r="E51" i="57"/>
  <c r="E39" i="57"/>
  <c r="H19" i="57"/>
  <c r="E17" i="57"/>
  <c r="H40" i="57"/>
  <c r="H17" i="57"/>
  <c r="E18" i="57"/>
  <c r="H47" i="57"/>
  <c r="I16" i="57"/>
  <c r="H57" i="57"/>
  <c r="K21" i="59"/>
  <c r="G21" i="59"/>
  <c r="J43" i="59"/>
  <c r="F43" i="59"/>
  <c r="G22" i="59"/>
  <c r="K22" i="59"/>
  <c r="K36" i="59"/>
  <c r="G36" i="59"/>
  <c r="F29" i="59"/>
  <c r="K29" i="59"/>
  <c r="G29" i="59"/>
  <c r="H23" i="57"/>
  <c r="J16" i="57"/>
  <c r="H32" i="57"/>
  <c r="E27" i="57"/>
  <c r="E50" i="57"/>
  <c r="E14" i="57"/>
  <c r="E52" i="57"/>
  <c r="H24" i="57"/>
  <c r="E20" i="57"/>
  <c r="H28" i="57"/>
  <c r="M52" i="59" s="1"/>
  <c r="H29" i="57"/>
  <c r="I39" i="57"/>
  <c r="E35" i="57"/>
  <c r="E56" i="57"/>
  <c r="E42" i="57"/>
  <c r="I41" i="57"/>
  <c r="H36" i="57"/>
  <c r="H44" i="57"/>
  <c r="I52" i="57"/>
  <c r="I48" i="57"/>
  <c r="H18" i="57"/>
  <c r="D30" i="57"/>
  <c r="E34" i="57"/>
  <c r="E46" i="57"/>
  <c r="K16" i="57"/>
  <c r="E38" i="57"/>
  <c r="I21" i="57"/>
  <c r="H13" i="57"/>
  <c r="H56" i="57"/>
  <c r="H48" i="57"/>
  <c r="H38" i="57"/>
  <c r="J31" i="59"/>
  <c r="F31" i="59"/>
  <c r="G38" i="59"/>
  <c r="K38" i="59"/>
  <c r="M55" i="59"/>
  <c r="G34" i="59"/>
  <c r="K34" i="59"/>
  <c r="F49" i="59"/>
  <c r="J49" i="59"/>
  <c r="Q49" i="59" s="1"/>
  <c r="J27" i="59"/>
  <c r="F27" i="59"/>
  <c r="G28" i="59"/>
  <c r="K28" i="59"/>
  <c r="J38" i="59"/>
  <c r="F38" i="59"/>
  <c r="J18" i="59"/>
  <c r="F18" i="59"/>
  <c r="G18" i="59"/>
  <c r="K18" i="59"/>
  <c r="G39" i="59"/>
  <c r="K39" i="59"/>
  <c r="K46" i="59"/>
  <c r="G46" i="59"/>
  <c r="J35" i="59"/>
  <c r="K35" i="59"/>
  <c r="G35" i="59"/>
  <c r="N35" i="59" s="1"/>
  <c r="J47" i="59"/>
  <c r="F47" i="59"/>
  <c r="F23" i="59"/>
  <c r="J23" i="59"/>
  <c r="Q23" i="59" s="1"/>
  <c r="G48" i="59"/>
  <c r="K48" i="59"/>
  <c r="F40" i="59"/>
  <c r="J40" i="59"/>
  <c r="Q40" i="59" s="1"/>
  <c r="Q54" i="59"/>
  <c r="Q59" i="59" s="1"/>
  <c r="Q64" i="59" s="1"/>
  <c r="N54" i="59"/>
  <c r="N59" i="59" s="1"/>
  <c r="N64" i="59" s="1"/>
  <c r="G41" i="59"/>
  <c r="K41" i="59"/>
  <c r="G51" i="59"/>
  <c r="K51" i="59"/>
  <c r="G17" i="59"/>
  <c r="K17" i="59"/>
  <c r="F42" i="59"/>
  <c r="J42" i="59"/>
  <c r="K37" i="59"/>
  <c r="G37" i="59"/>
  <c r="G32" i="59"/>
  <c r="K32" i="59"/>
  <c r="J22" i="59"/>
  <c r="Q22" i="59" s="1"/>
  <c r="F22" i="59"/>
  <c r="J37" i="59"/>
  <c r="F37" i="59"/>
  <c r="Q25" i="59" l="1"/>
  <c r="N40" i="59"/>
  <c r="N42" i="59"/>
  <c r="Q44" i="59"/>
  <c r="N50" i="59"/>
  <c r="N18" i="59"/>
  <c r="N43" i="59"/>
  <c r="I56" i="59"/>
  <c r="Q42" i="59"/>
  <c r="N49" i="59"/>
  <c r="Q43" i="59"/>
  <c r="N23" i="59"/>
  <c r="N27" i="59"/>
  <c r="N33" i="59"/>
  <c r="Q26" i="59"/>
  <c r="N47" i="59"/>
  <c r="M53" i="59"/>
  <c r="Q55" i="59"/>
  <c r="Q60" i="59" s="1"/>
  <c r="Q65" i="59" s="1"/>
  <c r="Q47" i="59"/>
  <c r="N38" i="59"/>
  <c r="N31" i="59"/>
  <c r="N25" i="59"/>
  <c r="Q30" i="59"/>
  <c r="Q19" i="59"/>
  <c r="Q50" i="59"/>
  <c r="Q27" i="59"/>
  <c r="N22" i="59"/>
  <c r="Q38" i="59"/>
  <c r="Q31" i="59"/>
  <c r="N44" i="59"/>
  <c r="N56" i="59"/>
  <c r="N61" i="59" s="1"/>
  <c r="N66" i="59" s="1"/>
  <c r="M54" i="59"/>
  <c r="S54" i="59" s="1"/>
  <c r="Q41" i="59"/>
  <c r="N51" i="59"/>
  <c r="Q29" i="59"/>
  <c r="Q48" i="59"/>
  <c r="N24" i="59"/>
  <c r="N34" i="59"/>
  <c r="N17" i="59"/>
  <c r="Q20" i="59"/>
  <c r="Q39" i="59"/>
  <c r="N37" i="59"/>
  <c r="N55" i="59"/>
  <c r="N60" i="59" s="1"/>
  <c r="N65" i="59" s="1"/>
  <c r="Q35" i="59"/>
  <c r="Q18" i="59"/>
  <c r="M58" i="59"/>
  <c r="N46" i="59"/>
  <c r="N36" i="59"/>
  <c r="Q51" i="59"/>
  <c r="N48" i="59"/>
  <c r="Q24" i="59"/>
  <c r="Q34" i="59"/>
  <c r="Q28" i="59"/>
  <c r="Q21" i="59"/>
  <c r="Q53" i="59"/>
  <c r="Q58" i="59" s="1"/>
  <c r="Q63" i="59" s="1"/>
  <c r="Q37" i="59"/>
  <c r="M57" i="59"/>
  <c r="N29" i="59"/>
  <c r="Q46" i="59"/>
  <c r="Q36" i="59"/>
  <c r="Q52" i="59"/>
  <c r="Q57" i="59" s="1"/>
  <c r="Q62" i="59" s="1"/>
  <c r="Q32" i="59"/>
  <c r="N45" i="59"/>
  <c r="N28" i="59"/>
  <c r="N21" i="59"/>
  <c r="N53" i="59"/>
  <c r="N58" i="59" s="1"/>
  <c r="N63" i="59" s="1"/>
  <c r="M60" i="59"/>
  <c r="N41" i="59"/>
  <c r="O54" i="59"/>
  <c r="O59" i="59" s="1"/>
  <c r="O64" i="59" s="1"/>
  <c r="N52" i="59"/>
  <c r="N57" i="59" s="1"/>
  <c r="N62" i="59" s="1"/>
  <c r="N32" i="59"/>
  <c r="Q45" i="59"/>
  <c r="Q17" i="59"/>
  <c r="N20" i="59"/>
  <c r="N39" i="59"/>
  <c r="T7" i="59"/>
  <c r="V7" i="59" s="1"/>
  <c r="E19" i="59"/>
  <c r="D19" i="59"/>
  <c r="E45" i="59"/>
  <c r="D45" i="59"/>
  <c r="E43" i="59"/>
  <c r="D43" i="59"/>
  <c r="E31" i="59"/>
  <c r="D31" i="59"/>
  <c r="F12" i="59"/>
  <c r="J12" i="59"/>
  <c r="E48" i="59"/>
  <c r="D48" i="59"/>
  <c r="H16" i="57"/>
  <c r="D15" i="59" s="1"/>
  <c r="D32" i="59"/>
  <c r="E32" i="59"/>
  <c r="D40" i="59"/>
  <c r="E40" i="59"/>
  <c r="E36" i="59"/>
  <c r="D36" i="59"/>
  <c r="D29" i="59"/>
  <c r="E29" i="59"/>
  <c r="E13" i="59"/>
  <c r="E17" i="59"/>
  <c r="D17" i="59"/>
  <c r="E16" i="59"/>
  <c r="D16" i="59"/>
  <c r="D12" i="59"/>
  <c r="E12" i="59"/>
  <c r="D18" i="59"/>
  <c r="E18" i="59"/>
  <c r="E35" i="59"/>
  <c r="D35" i="59"/>
  <c r="E24" i="59"/>
  <c r="D24" i="59"/>
  <c r="F16" i="59"/>
  <c r="J16" i="59"/>
  <c r="D21" i="59"/>
  <c r="E21" i="59"/>
  <c r="F13" i="59"/>
  <c r="J13" i="59"/>
  <c r="E47" i="59"/>
  <c r="D47" i="59"/>
  <c r="M56" i="59"/>
  <c r="K14" i="59"/>
  <c r="G14" i="59"/>
  <c r="E23" i="59"/>
  <c r="D23" i="59"/>
  <c r="D27" i="59"/>
  <c r="E27" i="59"/>
  <c r="E22" i="59"/>
  <c r="D22" i="59"/>
  <c r="H14" i="57"/>
  <c r="D13" i="59" s="1"/>
  <c r="E50" i="59"/>
  <c r="D50" i="59"/>
  <c r="D26" i="59"/>
  <c r="E26" i="59"/>
  <c r="E41" i="59"/>
  <c r="D41" i="59"/>
  <c r="D42" i="59"/>
  <c r="E42" i="59"/>
  <c r="F14" i="59"/>
  <c r="J14" i="59"/>
  <c r="D34" i="59"/>
  <c r="E34" i="59"/>
  <c r="D49" i="59"/>
  <c r="E49" i="59"/>
  <c r="D37" i="59"/>
  <c r="E37" i="59"/>
  <c r="E51" i="59"/>
  <c r="D51" i="59"/>
  <c r="G16" i="59"/>
  <c r="K16" i="59"/>
  <c r="D30" i="59"/>
  <c r="E30" i="59"/>
  <c r="E14" i="59"/>
  <c r="D14" i="59"/>
  <c r="G13" i="59"/>
  <c r="K13" i="59"/>
  <c r="N32" i="57"/>
  <c r="P56" i="59" s="1"/>
  <c r="P61" i="59" s="1"/>
  <c r="P66" i="59" s="1"/>
  <c r="G15" i="59"/>
  <c r="K15" i="59"/>
  <c r="D28" i="59"/>
  <c r="E28" i="59"/>
  <c r="E46" i="59"/>
  <c r="D46" i="59"/>
  <c r="D44" i="59"/>
  <c r="E44" i="59"/>
  <c r="J15" i="59"/>
  <c r="F15" i="59"/>
  <c r="D33" i="59"/>
  <c r="E33" i="59"/>
  <c r="E15" i="59"/>
  <c r="D38" i="59"/>
  <c r="E38" i="59"/>
  <c r="E25" i="59"/>
  <c r="D25" i="59"/>
  <c r="E39" i="59"/>
  <c r="D39" i="59"/>
  <c r="D20" i="59"/>
  <c r="E20" i="59"/>
  <c r="K12" i="59"/>
  <c r="G12" i="59"/>
  <c r="M35" i="59" l="1"/>
  <c r="M17" i="59"/>
  <c r="M48" i="59"/>
  <c r="M31" i="59"/>
  <c r="R31" i="59" s="1"/>
  <c r="M45" i="59"/>
  <c r="M59" i="59"/>
  <c r="M38" i="59"/>
  <c r="M33" i="59"/>
  <c r="O33" i="59" s="1"/>
  <c r="Q14" i="59"/>
  <c r="S53" i="59"/>
  <c r="N14" i="59"/>
  <c r="M47" i="59"/>
  <c r="R47" i="59" s="1"/>
  <c r="M24" i="59"/>
  <c r="R24" i="59" s="1"/>
  <c r="M16" i="59"/>
  <c r="M32" i="59"/>
  <c r="M43" i="59"/>
  <c r="S43" i="59" s="1"/>
  <c r="M19" i="59"/>
  <c r="S19" i="59" s="1"/>
  <c r="S55" i="59"/>
  <c r="M15" i="59"/>
  <c r="Q15" i="59"/>
  <c r="S15" i="59" s="1"/>
  <c r="M13" i="59"/>
  <c r="M37" i="59"/>
  <c r="S37" i="59" s="1"/>
  <c r="M34" i="59"/>
  <c r="M42" i="59"/>
  <c r="R42" i="59" s="1"/>
  <c r="M26" i="59"/>
  <c r="S26" i="59" s="1"/>
  <c r="M27" i="59"/>
  <c r="O27" i="59" s="1"/>
  <c r="M29" i="59"/>
  <c r="M40" i="59"/>
  <c r="R40" i="59" s="1"/>
  <c r="M20" i="59"/>
  <c r="S20" i="59" s="1"/>
  <c r="M44" i="59"/>
  <c r="O44" i="59" s="1"/>
  <c r="M28" i="59"/>
  <c r="S28" i="59" s="1"/>
  <c r="M51" i="59"/>
  <c r="S51" i="59" s="1"/>
  <c r="M41" i="59"/>
  <c r="O41" i="59" s="1"/>
  <c r="M50" i="59"/>
  <c r="R50" i="59" s="1"/>
  <c r="M22" i="59"/>
  <c r="R22" i="59" s="1"/>
  <c r="M23" i="59"/>
  <c r="S23" i="59" s="1"/>
  <c r="O55" i="59"/>
  <c r="O60" i="59" s="1"/>
  <c r="O65" i="59" s="1"/>
  <c r="S38" i="59"/>
  <c r="O38" i="59"/>
  <c r="S33" i="59"/>
  <c r="S44" i="59"/>
  <c r="O28" i="59"/>
  <c r="S41" i="59"/>
  <c r="O50" i="59"/>
  <c r="S22" i="59"/>
  <c r="O22" i="59"/>
  <c r="R56" i="59"/>
  <c r="M61" i="59"/>
  <c r="S56" i="59"/>
  <c r="O56" i="59"/>
  <c r="O61" i="59" s="1"/>
  <c r="O66" i="59" s="1"/>
  <c r="N13" i="59"/>
  <c r="N16" i="59"/>
  <c r="O16" i="59" s="1"/>
  <c r="M12" i="59"/>
  <c r="M36" i="59"/>
  <c r="S57" i="59"/>
  <c r="M62" i="59"/>
  <c r="O53" i="59"/>
  <c r="O58" i="59" s="1"/>
  <c r="O63" i="59" s="1"/>
  <c r="M25" i="59"/>
  <c r="N15" i="59"/>
  <c r="O15" i="59" s="1"/>
  <c r="M46" i="59"/>
  <c r="M30" i="59"/>
  <c r="M49" i="59"/>
  <c r="R32" i="59"/>
  <c r="S32" i="59"/>
  <c r="O32" i="59"/>
  <c r="Q12" i="59"/>
  <c r="R43" i="59"/>
  <c r="M64" i="59"/>
  <c r="S59" i="59"/>
  <c r="M14" i="59"/>
  <c r="M21" i="59"/>
  <c r="M18" i="59"/>
  <c r="N12" i="59"/>
  <c r="S60" i="59"/>
  <c r="M65" i="59"/>
  <c r="O52" i="59"/>
  <c r="O57" i="59" s="1"/>
  <c r="O62" i="59" s="1"/>
  <c r="M39" i="59"/>
  <c r="R37" i="59"/>
  <c r="O34" i="59"/>
  <c r="S34" i="59"/>
  <c r="R34" i="59"/>
  <c r="Q13" i="59"/>
  <c r="Q16" i="59"/>
  <c r="S16" i="59" s="1"/>
  <c r="S35" i="59"/>
  <c r="O35" i="59"/>
  <c r="R35" i="59"/>
  <c r="S17" i="59"/>
  <c r="O17" i="59"/>
  <c r="R17" i="59"/>
  <c r="S29" i="59"/>
  <c r="O29" i="59"/>
  <c r="S48" i="59"/>
  <c r="O48" i="59"/>
  <c r="R48" i="59"/>
  <c r="S45" i="59"/>
  <c r="O45" i="59"/>
  <c r="R45" i="59"/>
  <c r="S52" i="59"/>
  <c r="S58" i="59"/>
  <c r="M63" i="59"/>
  <c r="F11" i="92"/>
  <c r="C17" i="92"/>
  <c r="C16" i="92"/>
  <c r="C15" i="92"/>
  <c r="F18" i="92"/>
  <c r="F13" i="92"/>
  <c r="C12" i="92"/>
  <c r="F17" i="92"/>
  <c r="F15" i="92"/>
  <c r="F12" i="92"/>
  <c r="F16" i="92"/>
  <c r="F14" i="92"/>
  <c r="C11" i="92"/>
  <c r="H11" i="92" s="1"/>
  <c r="C9" i="92"/>
  <c r="C13" i="92"/>
  <c r="C14" i="92"/>
  <c r="C18" i="92"/>
  <c r="S42" i="59" l="1"/>
  <c r="T42" i="59" s="1"/>
  <c r="R51" i="59"/>
  <c r="T51" i="59" s="1"/>
  <c r="V51" i="59" s="1"/>
  <c r="T22" i="59"/>
  <c r="S31" i="59"/>
  <c r="T31" i="59" s="1"/>
  <c r="V31" i="59" s="1"/>
  <c r="W31" i="59" s="1"/>
  <c r="X31" i="59" s="1"/>
  <c r="O31" i="59"/>
  <c r="O40" i="59"/>
  <c r="O42" i="59"/>
  <c r="O43" i="59"/>
  <c r="O47" i="59"/>
  <c r="T34" i="59"/>
  <c r="V34" i="59" s="1"/>
  <c r="W34" i="59" s="1"/>
  <c r="X34" i="59" s="1"/>
  <c r="O24" i="59"/>
  <c r="T35" i="59"/>
  <c r="V35" i="59" s="1"/>
  <c r="W35" i="59" s="1"/>
  <c r="X35" i="59" s="1"/>
  <c r="T56" i="59"/>
  <c r="V56" i="59" s="1"/>
  <c r="T45" i="59"/>
  <c r="V45" i="59" s="1"/>
  <c r="W45" i="59" s="1"/>
  <c r="X45" i="59" s="1"/>
  <c r="R23" i="59"/>
  <c r="R19" i="59"/>
  <c r="S24" i="59"/>
  <c r="T24" i="59" s="1"/>
  <c r="V24" i="59" s="1"/>
  <c r="W24" i="59" s="1"/>
  <c r="X24" i="59" s="1"/>
  <c r="S40" i="59"/>
  <c r="T40" i="59" s="1"/>
  <c r="V40" i="59" s="1"/>
  <c r="R26" i="59"/>
  <c r="O19" i="59"/>
  <c r="S47" i="59"/>
  <c r="T47" i="59" s="1"/>
  <c r="O23" i="59"/>
  <c r="O51" i="59"/>
  <c r="R33" i="59"/>
  <c r="T43" i="59"/>
  <c r="V43" i="59" s="1"/>
  <c r="W43" i="59" s="1"/>
  <c r="X43" i="59" s="1"/>
  <c r="O13" i="59"/>
  <c r="O26" i="59"/>
  <c r="R20" i="59"/>
  <c r="T20" i="59" s="1"/>
  <c r="V20" i="59" s="1"/>
  <c r="W20" i="59" s="1"/>
  <c r="X20" i="59" s="1"/>
  <c r="O37" i="59"/>
  <c r="S27" i="59"/>
  <c r="S13" i="59"/>
  <c r="R41" i="59"/>
  <c r="T41" i="59" s="1"/>
  <c r="V41" i="59" s="1"/>
  <c r="W41" i="59" s="1"/>
  <c r="X41" i="59" s="1"/>
  <c r="R44" i="59"/>
  <c r="T44" i="59" s="1"/>
  <c r="V44" i="59" s="1"/>
  <c r="O20" i="59"/>
  <c r="T26" i="59"/>
  <c r="V26" i="59" s="1"/>
  <c r="W26" i="59" s="1"/>
  <c r="X26" i="59" s="1"/>
  <c r="T37" i="59"/>
  <c r="V37" i="59" s="1"/>
  <c r="S50" i="59"/>
  <c r="T50" i="59" s="1"/>
  <c r="V50" i="59" s="1"/>
  <c r="W50" i="59" s="1"/>
  <c r="X50" i="59" s="1"/>
  <c r="V42" i="59"/>
  <c r="S39" i="59"/>
  <c r="O39" i="59"/>
  <c r="O21" i="59"/>
  <c r="S21" i="59"/>
  <c r="R21" i="59"/>
  <c r="S14" i="59"/>
  <c r="O14" i="59"/>
  <c r="T32" i="59"/>
  <c r="S46" i="59"/>
  <c r="O46" i="59"/>
  <c r="R46" i="59"/>
  <c r="O12" i="59"/>
  <c r="S12" i="59"/>
  <c r="S63" i="59"/>
  <c r="S62" i="59"/>
  <c r="S61" i="59"/>
  <c r="M66" i="59"/>
  <c r="R61" i="59"/>
  <c r="S64" i="59"/>
  <c r="R16" i="59"/>
  <c r="T16" i="59" s="1"/>
  <c r="V16" i="59" s="1"/>
  <c r="O49" i="59"/>
  <c r="R49" i="59"/>
  <c r="S49" i="59"/>
  <c r="S25" i="59"/>
  <c r="O25" i="59"/>
  <c r="R25" i="59"/>
  <c r="V22" i="59"/>
  <c r="T48" i="59"/>
  <c r="V48" i="59" s="1"/>
  <c r="T17" i="59"/>
  <c r="S65" i="59"/>
  <c r="S18" i="59"/>
  <c r="O18" i="59"/>
  <c r="R18" i="59"/>
  <c r="T19" i="59"/>
  <c r="V19" i="59" s="1"/>
  <c r="W19" i="59" s="1"/>
  <c r="X19" i="59" s="1"/>
  <c r="S30" i="59"/>
  <c r="O30" i="59"/>
  <c r="R36" i="59"/>
  <c r="S36" i="59"/>
  <c r="O36" i="59"/>
  <c r="T23" i="59"/>
  <c r="V23" i="59" s="1"/>
  <c r="T33" i="59"/>
  <c r="V33" i="59" s="1"/>
  <c r="W33" i="59" s="1"/>
  <c r="X33" i="59" s="1"/>
  <c r="H17" i="92"/>
  <c r="H18" i="92"/>
  <c r="B15" i="92"/>
  <c r="B17" i="92"/>
  <c r="B10" i="92"/>
  <c r="B12" i="92"/>
  <c r="C10" i="92"/>
  <c r="B16" i="92"/>
  <c r="B18" i="92"/>
  <c r="B14" i="92"/>
  <c r="F10" i="92"/>
  <c r="B11" i="92"/>
  <c r="F9" i="92"/>
  <c r="H12" i="92"/>
  <c r="H15" i="92"/>
  <c r="W48" i="59"/>
  <c r="X48" i="59" s="1"/>
  <c r="T36" i="59" l="1"/>
  <c r="V36" i="59" s="1"/>
  <c r="W36" i="59" s="1"/>
  <c r="X36" i="59" s="1"/>
  <c r="T21" i="59"/>
  <c r="V21" i="59" s="1"/>
  <c r="T18" i="59"/>
  <c r="V18" i="59" s="1"/>
  <c r="W18" i="59" s="1"/>
  <c r="X18" i="59" s="1"/>
  <c r="T46" i="59"/>
  <c r="V46" i="59" s="1"/>
  <c r="W46" i="59" s="1"/>
  <c r="X46" i="59" s="1"/>
  <c r="T25" i="59"/>
  <c r="T49" i="59"/>
  <c r="V49" i="59" s="1"/>
  <c r="W49" i="59" s="1"/>
  <c r="X49" i="59" s="1"/>
  <c r="V32" i="59"/>
  <c r="W32" i="59" s="1"/>
  <c r="X32" i="59" s="1"/>
  <c r="AB13" i="59"/>
  <c r="AC13" i="59" s="1"/>
  <c r="T61" i="59"/>
  <c r="V61" i="59" s="1"/>
  <c r="S66" i="59"/>
  <c r="R66" i="59"/>
  <c r="V47" i="59"/>
  <c r="W47" i="59" s="1"/>
  <c r="X47" i="59" s="1"/>
  <c r="V17" i="59"/>
  <c r="W17" i="59" s="1"/>
  <c r="X17" i="59" s="1"/>
  <c r="D17" i="92"/>
  <c r="I17" i="92" s="1"/>
  <c r="J17" i="92" s="1"/>
  <c r="D15" i="92"/>
  <c r="I15" i="92" s="1"/>
  <c r="J15" i="92" s="1"/>
  <c r="W44" i="59"/>
  <c r="X44" i="59" s="1"/>
  <c r="D14" i="92"/>
  <c r="D10" i="92"/>
  <c r="W37" i="59"/>
  <c r="X37" i="59" s="1"/>
  <c r="D18" i="92"/>
  <c r="I18" i="92" s="1"/>
  <c r="J18" i="92" s="1"/>
  <c r="D12" i="92"/>
  <c r="I12" i="92" s="1"/>
  <c r="J12" i="92" s="1"/>
  <c r="D16" i="92"/>
  <c r="B9" i="92"/>
  <c r="B13" i="92"/>
  <c r="D13" i="92"/>
  <c r="D11" i="92"/>
  <c r="I11" i="92" s="1"/>
  <c r="J11" i="92" s="1"/>
  <c r="D9" i="92"/>
  <c r="W16" i="59"/>
  <c r="X16" i="59" s="1"/>
  <c r="W42" i="59"/>
  <c r="X42" i="59" s="1"/>
  <c r="W56" i="59"/>
  <c r="X56" i="59" s="1"/>
  <c r="W40" i="59"/>
  <c r="X40" i="59" s="1"/>
  <c r="W22" i="59"/>
  <c r="X22" i="59" s="1"/>
  <c r="W23" i="59"/>
  <c r="X23" i="59" s="1"/>
  <c r="W21" i="59"/>
  <c r="X21" i="59" s="1"/>
  <c r="AB9" i="59" l="1"/>
  <c r="AC9" i="59" s="1"/>
  <c r="AB15" i="59"/>
  <c r="AC15" i="59" s="1"/>
  <c r="AB16" i="59"/>
  <c r="AC16" i="59" s="1"/>
  <c r="T66" i="59"/>
  <c r="V66" i="59" s="1"/>
  <c r="V25" i="59"/>
  <c r="W25" i="59" s="1"/>
  <c r="X25" i="59" s="1"/>
  <c r="AB10" i="59"/>
  <c r="AC10" i="59" s="1"/>
  <c r="W51" i="59"/>
  <c r="X51" i="59" s="1"/>
  <c r="W66" i="59"/>
  <c r="X66" i="59" s="1"/>
  <c r="W61" i="59"/>
  <c r="X61" i="59" s="1"/>
  <c r="N9" i="57" l="1"/>
  <c r="G9" i="57" l="1"/>
  <c r="H8" i="59" l="1"/>
  <c r="I8" i="59"/>
  <c r="P8" i="59" l="1"/>
  <c r="R8" i="59" s="1"/>
  <c r="T8" i="59" s="1"/>
  <c r="V8" i="59" s="1"/>
  <c r="W8" i="59" s="1"/>
  <c r="X8" i="59" s="1"/>
  <c r="N10" i="57"/>
  <c r="G10" i="57" l="1"/>
  <c r="H9" i="59" l="1"/>
  <c r="I9" i="59"/>
  <c r="P9" i="59" l="1"/>
  <c r="R9" i="59" s="1"/>
  <c r="T9" i="59" s="1"/>
  <c r="E8" i="92"/>
  <c r="V9" i="59" l="1"/>
  <c r="W9" i="59" s="1"/>
  <c r="X9" i="59" s="1"/>
  <c r="AB7" i="59"/>
  <c r="AC7" i="59" l="1"/>
  <c r="H8" i="92"/>
  <c r="I8" i="92"/>
  <c r="J8" i="92" l="1"/>
  <c r="N13" i="57" l="1"/>
  <c r="N16" i="57" l="1"/>
  <c r="N44" i="57" l="1"/>
  <c r="G13" i="57" l="1"/>
  <c r="G16" i="57" l="1"/>
  <c r="I12" i="59"/>
  <c r="H12" i="59"/>
  <c r="P12" i="59" l="1"/>
  <c r="R12" i="59" s="1"/>
  <c r="T12" i="59" s="1"/>
  <c r="V12" i="59" s="1"/>
  <c r="I15" i="59"/>
  <c r="H15" i="59"/>
  <c r="P15" i="59" l="1"/>
  <c r="R15" i="59" s="1"/>
  <c r="T15" i="59" s="1"/>
  <c r="V15" i="59" s="1"/>
  <c r="W15" i="59"/>
  <c r="X15" i="59" s="1"/>
  <c r="W12" i="59"/>
  <c r="X12" i="59" s="1"/>
  <c r="G44" i="57" l="1"/>
  <c r="I38" i="59" l="1"/>
  <c r="H38" i="59"/>
  <c r="P38" i="59" s="1"/>
  <c r="R38" i="59" s="1"/>
  <c r="T38" i="59" s="1"/>
  <c r="V38" i="59" l="1"/>
  <c r="W38" i="59"/>
  <c r="X38" i="59" s="1"/>
  <c r="N45" i="57" l="1"/>
  <c r="G45" i="57" l="1"/>
  <c r="I39" i="59" l="1"/>
  <c r="H39" i="59"/>
  <c r="P39" i="59" l="1"/>
  <c r="R39" i="59" s="1"/>
  <c r="T39" i="59" s="1"/>
  <c r="V39" i="59" s="1"/>
  <c r="AB14" i="59"/>
  <c r="AC14" i="59" s="1"/>
  <c r="E16" i="92"/>
  <c r="W39" i="59" l="1"/>
  <c r="X39" i="59" s="1"/>
  <c r="H16" i="92"/>
  <c r="I16" i="92"/>
  <c r="J16" i="92" l="1"/>
  <c r="N58" i="57" l="1"/>
  <c r="N28" i="57"/>
  <c r="N61" i="57" l="1"/>
  <c r="N31" i="57"/>
  <c r="N14" i="57" l="1"/>
  <c r="G58" i="57" l="1"/>
  <c r="I52" i="59" l="1"/>
  <c r="H52" i="59"/>
  <c r="G61" i="57"/>
  <c r="I55" i="59" l="1"/>
  <c r="H55" i="59"/>
  <c r="P52" i="59"/>
  <c r="P57" i="59" s="1"/>
  <c r="R52" i="59" l="1"/>
  <c r="T52" i="59" s="1"/>
  <c r="V52" i="59" s="1"/>
  <c r="W52" i="59" s="1"/>
  <c r="X52" i="59" s="1"/>
  <c r="P55" i="59"/>
  <c r="P62" i="59"/>
  <c r="R62" i="59" s="1"/>
  <c r="T62" i="59" s="1"/>
  <c r="V62" i="59" s="1"/>
  <c r="R57" i="59"/>
  <c r="T57" i="59" s="1"/>
  <c r="V57" i="59" s="1"/>
  <c r="W57" i="59" s="1"/>
  <c r="X57" i="59" s="1"/>
  <c r="P60" i="59" l="1"/>
  <c r="R55" i="59"/>
  <c r="T55" i="59" s="1"/>
  <c r="V55" i="59" s="1"/>
  <c r="W55" i="59" s="1"/>
  <c r="X55" i="59" s="1"/>
  <c r="W62" i="59"/>
  <c r="X62" i="59" s="1"/>
  <c r="P65" i="59" l="1"/>
  <c r="R65" i="59" s="1"/>
  <c r="T65" i="59" s="1"/>
  <c r="V65" i="59" s="1"/>
  <c r="W65" i="59" s="1"/>
  <c r="X65" i="59" s="1"/>
  <c r="R60" i="59"/>
  <c r="T60" i="59" s="1"/>
  <c r="V60" i="59" s="1"/>
  <c r="W60" i="59" s="1"/>
  <c r="X60" i="59" s="1"/>
  <c r="G14" i="57"/>
  <c r="I13" i="59" l="1"/>
  <c r="H13" i="59"/>
  <c r="P13" i="59" l="1"/>
  <c r="R13" i="59" s="1"/>
  <c r="T13" i="59" s="1"/>
  <c r="V13" i="59" s="1"/>
  <c r="W13" i="59" s="1"/>
  <c r="X13" i="59" s="1"/>
  <c r="N15" i="57" l="1"/>
  <c r="G15" i="57" l="1"/>
  <c r="I14" i="59" l="1"/>
  <c r="H14" i="59"/>
  <c r="P14" i="59" s="1"/>
  <c r="R14" i="59" s="1"/>
  <c r="T14" i="59" s="1"/>
  <c r="V14" i="59" l="1"/>
  <c r="AB8" i="59"/>
  <c r="E10" i="92"/>
  <c r="AC8" i="59" l="1"/>
  <c r="W14" i="59"/>
  <c r="X14" i="59" s="1"/>
  <c r="H10" i="92"/>
  <c r="I10" i="92"/>
  <c r="J10" i="92" l="1"/>
  <c r="N33" i="57" l="1"/>
  <c r="N36" i="57" l="1"/>
  <c r="G33" i="57" l="1"/>
  <c r="I27" i="59" l="1"/>
  <c r="H27" i="59"/>
  <c r="P27" i="59" s="1"/>
  <c r="R27" i="59" s="1"/>
  <c r="T27" i="59" s="1"/>
  <c r="G36" i="57"/>
  <c r="V27" i="59" l="1"/>
  <c r="I30" i="59"/>
  <c r="H30" i="59"/>
  <c r="P30" i="59" s="1"/>
  <c r="R30" i="59" s="1"/>
  <c r="T30" i="59" s="1"/>
  <c r="V30" i="59" s="1"/>
  <c r="W30" i="59" l="1"/>
  <c r="X30" i="59" s="1"/>
  <c r="W27" i="59" l="1"/>
  <c r="X27" i="59" s="1"/>
  <c r="N29" i="57"/>
  <c r="N59" i="57"/>
  <c r="G59" i="57" l="1"/>
  <c r="I53" i="59" l="1"/>
  <c r="H53" i="59"/>
  <c r="P53" i="59" s="1"/>
  <c r="P58" i="59" s="1"/>
  <c r="R53" i="59" l="1"/>
  <c r="T53" i="59" s="1"/>
  <c r="V53" i="59" s="1"/>
  <c r="W53" i="59" s="1"/>
  <c r="X53" i="59" s="1"/>
  <c r="P63" i="59"/>
  <c r="R63" i="59" s="1"/>
  <c r="T63" i="59" s="1"/>
  <c r="V63" i="59" s="1"/>
  <c r="R58" i="59"/>
  <c r="T58" i="59" s="1"/>
  <c r="V58" i="59" s="1"/>
  <c r="W58" i="59" s="1"/>
  <c r="X58" i="59" s="1"/>
  <c r="W63" i="59" l="1"/>
  <c r="X63" i="59" s="1"/>
  <c r="N60" i="57"/>
  <c r="N30" i="57"/>
  <c r="G60" i="57" l="1"/>
  <c r="I54" i="59" l="1"/>
  <c r="H54" i="59"/>
  <c r="P54" i="59" l="1"/>
  <c r="P59" i="59" s="1"/>
  <c r="R59" i="59" s="1"/>
  <c r="T59" i="59" s="1"/>
  <c r="V59" i="59" s="1"/>
  <c r="E13" i="92"/>
  <c r="P64" i="59" l="1"/>
  <c r="R64" i="59" s="1"/>
  <c r="T64" i="59" s="1"/>
  <c r="V64" i="59" s="1"/>
  <c r="R54" i="59"/>
  <c r="T54" i="59" s="1"/>
  <c r="W59" i="59"/>
  <c r="X59" i="59" s="1"/>
  <c r="W64" i="59"/>
  <c r="X64" i="59" s="1"/>
  <c r="E9" i="92"/>
  <c r="H13" i="92"/>
  <c r="I13" i="92"/>
  <c r="AB11" i="59" l="1"/>
  <c r="AC11" i="59" s="1"/>
  <c r="V54" i="59"/>
  <c r="W54" i="59" s="1"/>
  <c r="X54" i="59" s="1"/>
  <c r="J13" i="92"/>
  <c r="H9" i="92"/>
  <c r="I9" i="92"/>
  <c r="J9" i="92" l="1"/>
  <c r="N34" i="57" l="1"/>
  <c r="G34" i="57" l="1"/>
  <c r="I28" i="59" l="1"/>
  <c r="H28" i="59"/>
  <c r="P28" i="59" s="1"/>
  <c r="R28" i="59" s="1"/>
  <c r="T28" i="59" s="1"/>
  <c r="V28" i="59" l="1"/>
  <c r="W28" i="59" s="1"/>
  <c r="X28" i="59" s="1"/>
  <c r="N35" i="57"/>
  <c r="G35" i="57" l="1"/>
  <c r="I29" i="59" l="1"/>
  <c r="H29" i="59"/>
  <c r="P29" i="59" s="1"/>
  <c r="R29" i="59" s="1"/>
  <c r="T29" i="59" s="1"/>
  <c r="V29" i="59" l="1"/>
  <c r="W29" i="59" s="1"/>
  <c r="X29" i="59" s="1"/>
  <c r="AB12" i="59"/>
  <c r="E14" i="92"/>
  <c r="H14" i="92" s="1"/>
  <c r="AC12" i="59" l="1"/>
  <c r="AC20" i="59" s="1"/>
  <c r="E6" i="73" s="1"/>
  <c r="AB17" i="59"/>
  <c r="AC17" i="59" s="1"/>
  <c r="I14" i="92"/>
  <c r="J14" i="92" s="1"/>
  <c r="W7" i="59" l="1"/>
  <c r="X7" i="59" s="1"/>
  <c r="R21" i="85" l="1"/>
  <c r="F5" i="85"/>
  <c r="P32" i="85"/>
  <c r="R32" i="85" l="1"/>
  <c r="H5" i="85"/>
  <c r="H16" i="85" s="1"/>
  <c r="F16" i="85"/>
  <c r="AO16" i="95"/>
  <c r="AN16" i="95"/>
  <c r="AT16" i="95"/>
  <c r="AU16" i="95"/>
</calcChain>
</file>

<file path=xl/sharedStrings.xml><?xml version="1.0" encoding="utf-8"?>
<sst xmlns="http://schemas.openxmlformats.org/spreadsheetml/2006/main" count="5364" uniqueCount="408">
  <si>
    <t>unit</t>
  </si>
  <si>
    <t>nr</t>
  </si>
  <si>
    <t>ANH</t>
  </si>
  <si>
    <t>NES</t>
  </si>
  <si>
    <t>NWT</t>
  </si>
  <si>
    <t>SRN</t>
  </si>
  <si>
    <t>SVT</t>
  </si>
  <si>
    <t>TMS</t>
  </si>
  <si>
    <t>WSX</t>
  </si>
  <si>
    <t>YKY</t>
  </si>
  <si>
    <t>SWB</t>
  </si>
  <si>
    <t>Company</t>
  </si>
  <si>
    <t>WSH</t>
  </si>
  <si>
    <t>Total</t>
  </si>
  <si>
    <t>Forecast cost drivers</t>
  </si>
  <si>
    <t>Frontier shift</t>
  </si>
  <si>
    <t>SWC1</t>
  </si>
  <si>
    <t>SWC2</t>
  </si>
  <si>
    <t>Sewer length</t>
  </si>
  <si>
    <t>Nr properties/sewer length</t>
  </si>
  <si>
    <t>Pumping capacity/sewer length</t>
  </si>
  <si>
    <t>SWT1</t>
  </si>
  <si>
    <t>SWT2</t>
  </si>
  <si>
    <t>Load</t>
  </si>
  <si>
    <t>Bioresources</t>
  </si>
  <si>
    <t>BR1</t>
  </si>
  <si>
    <t>BR2</t>
  </si>
  <si>
    <t>Sludge produced</t>
  </si>
  <si>
    <t>BRP1</t>
  </si>
  <si>
    <t>BRP2</t>
  </si>
  <si>
    <t>load</t>
  </si>
  <si>
    <t>slprod</t>
  </si>
  <si>
    <t>km</t>
  </si>
  <si>
    <t>Ofwat forecast data</t>
  </si>
  <si>
    <t>kgBOD/day</t>
  </si>
  <si>
    <t>ttds/ year</t>
  </si>
  <si>
    <t>Efficient enhancement costs</t>
  </si>
  <si>
    <t>properties</t>
  </si>
  <si>
    <t>pctnh3below3mg</t>
  </si>
  <si>
    <t>pctbands13</t>
  </si>
  <si>
    <t>Number of properties</t>
  </si>
  <si>
    <t>sewerlength</t>
  </si>
  <si>
    <t>sludgeprod</t>
  </si>
  <si>
    <t>density</t>
  </si>
  <si>
    <t>pumpingcapperlength</t>
  </si>
  <si>
    <t>wedensitywastewater</t>
  </si>
  <si>
    <t>swtwperpro</t>
  </si>
  <si>
    <t>% Load treated in bands 1-3</t>
  </si>
  <si>
    <t>% Load with ammonia &lt;3mg/l</t>
  </si>
  <si>
    <t>Weightyed average density</t>
  </si>
  <si>
    <t>Nr STW/properties</t>
  </si>
  <si>
    <t>nr/km2</t>
  </si>
  <si>
    <t>xy%</t>
  </si>
  <si>
    <t>Triangulation weights</t>
  </si>
  <si>
    <t>realbotexswc</t>
  </si>
  <si>
    <t>realbotexswt</t>
  </si>
  <si>
    <t>realbotexnpww</t>
  </si>
  <si>
    <t>realbotexbr</t>
  </si>
  <si>
    <t>realbotexbrp</t>
  </si>
  <si>
    <t>realbotexwww</t>
  </si>
  <si>
    <t>Weighted average density</t>
  </si>
  <si>
    <t>pctbands6</t>
  </si>
  <si>
    <t>% of load treated in band 6</t>
  </si>
  <si>
    <t>HDD</t>
  </si>
  <si>
    <t>Company code</t>
  </si>
  <si>
    <t>Financial year</t>
  </si>
  <si>
    <t>Business plan</t>
  </si>
  <si>
    <t>SVH</t>
  </si>
  <si>
    <t>Efficiency challenge parameters</t>
  </si>
  <si>
    <t>Historical</t>
  </si>
  <si>
    <t>Within sector catch-up - historical</t>
  </si>
  <si>
    <t>Within sector catch-up - forward looking</t>
  </si>
  <si>
    <t>Rate of productivity improvement</t>
  </si>
  <si>
    <t>Input price pressure</t>
  </si>
  <si>
    <t xml:space="preserve">Model weights </t>
  </si>
  <si>
    <t>Top-down / bttm-up triangulation weights</t>
  </si>
  <si>
    <t>Unique id</t>
  </si>
  <si>
    <t>Natural log</t>
  </si>
  <si>
    <t> kWh/km</t>
  </si>
  <si>
    <t>Totex / outcomes efficiency challenge</t>
  </si>
  <si>
    <t>select &gt;&gt;</t>
  </si>
  <si>
    <t>Year</t>
  </si>
  <si>
    <t>SVE</t>
  </si>
  <si>
    <t>Collection</t>
  </si>
  <si>
    <t>Treatment</t>
  </si>
  <si>
    <t>Network +</t>
  </si>
  <si>
    <t>Bio plus</t>
  </si>
  <si>
    <t>Wholesale wastewater</t>
  </si>
  <si>
    <t>Bottom up</t>
  </si>
  <si>
    <t>Mid level</t>
  </si>
  <si>
    <t>Companies' submitted base costs</t>
  </si>
  <si>
    <t>Forward looking efficiency challenge</t>
  </si>
  <si>
    <t>Our view (average)</t>
  </si>
  <si>
    <t>Efficiency score - business plan</t>
  </si>
  <si>
    <t>FL upper quartile</t>
  </si>
  <si>
    <t>Proportion to bioresources</t>
  </si>
  <si>
    <t>Code</t>
  </si>
  <si>
    <t>Transformed data for model</t>
  </si>
  <si>
    <t>Business plan costs - wastewater</t>
  </si>
  <si>
    <t>S3040TBioresources</t>
  </si>
  <si>
    <t>Wholesale wastewater modelled base costs, £m (base year: 2017-18)</t>
  </si>
  <si>
    <t>Final AMP7 allowances</t>
  </si>
  <si>
    <t>Cost adjustment claims</t>
  </si>
  <si>
    <t>Efficient totex allowance</t>
  </si>
  <si>
    <t>Total frontier shift</t>
  </si>
  <si>
    <t>Companies' submitted totex</t>
  </si>
  <si>
    <t>Efficient costs - wholesale</t>
  </si>
  <si>
    <t>Wholesale</t>
  </si>
  <si>
    <t>Calculating proportion to bioresources based on our modelled costs</t>
  </si>
  <si>
    <t>Business plans base totex</t>
  </si>
  <si>
    <t>Modelled wholesale botex - triangulated</t>
  </si>
  <si>
    <t>S3040TCASC</t>
  </si>
  <si>
    <t>Calculated</t>
  </si>
  <si>
    <t>S3040TCAST</t>
  </si>
  <si>
    <t>Econometric models - estimated coefficients</t>
  </si>
  <si>
    <t>Items excluded/included from our view of totex</t>
  </si>
  <si>
    <t>Third party services - opex - Sewage collection</t>
  </si>
  <si>
    <t>Third party services - capex - Sewage collection</t>
  </si>
  <si>
    <t>Grants and contributions - Sewage collection</t>
  </si>
  <si>
    <t>Pension deficit recovery payments - Sewage collection</t>
  </si>
  <si>
    <t>Third party services - opex - Sewage treatment</t>
  </si>
  <si>
    <t>Third party services - capex - Sewage treatment</t>
  </si>
  <si>
    <t>Grants and contributions - Sewage treatment</t>
  </si>
  <si>
    <t>Pension deficit recovery payments - Sewage treatment</t>
  </si>
  <si>
    <t>Third party services - opex - Sludge transport</t>
  </si>
  <si>
    <t>Third party services - capex - Sludge transport</t>
  </si>
  <si>
    <t>Grants and contributions - Sludge transport</t>
  </si>
  <si>
    <t>Pension deficit recovery payments - Sludge transport</t>
  </si>
  <si>
    <t>Third party services - opex - Sludge treatment</t>
  </si>
  <si>
    <t>Third party services - capex - Sludge treatment</t>
  </si>
  <si>
    <t>Grants and contributions - Sludge treatment</t>
  </si>
  <si>
    <t>Pension deficit recovery payments - Sludge treatment</t>
  </si>
  <si>
    <t>Third party services - opex - Sludge disposal</t>
  </si>
  <si>
    <t>Third party services - capex - Sludge disposal</t>
  </si>
  <si>
    <t>Grants and contributions - Sludge disposal</t>
  </si>
  <si>
    <t>Pension deficit recovery payments - Sludge disposal</t>
  </si>
  <si>
    <t>WWS1010SC</t>
  </si>
  <si>
    <t>WWS1018SC</t>
  </si>
  <si>
    <t>WWS1020SC</t>
  </si>
  <si>
    <t>WWS1022SC</t>
  </si>
  <si>
    <t>WWS1010ST</t>
  </si>
  <si>
    <t>WWS1018ST</t>
  </si>
  <si>
    <t>WWS1020ST</t>
  </si>
  <si>
    <t>WWS1022ST</t>
  </si>
  <si>
    <t>WWS1010STP</t>
  </si>
  <si>
    <t>WWS1018STP</t>
  </si>
  <si>
    <t>WWS1020STP</t>
  </si>
  <si>
    <t>WWS1022STP</t>
  </si>
  <si>
    <t>WWS1010SDD</t>
  </si>
  <si>
    <t>WWS1018SDD</t>
  </si>
  <si>
    <t>WWS1020SDD</t>
  </si>
  <si>
    <t>WWS1022SDD</t>
  </si>
  <si>
    <t>WWS1010SDT</t>
  </si>
  <si>
    <t>WWS1018SDT</t>
  </si>
  <si>
    <t>WWS1020SDT</t>
  </si>
  <si>
    <t>WWS1022SDT</t>
  </si>
  <si>
    <t>Companies' submitted totex 
(gross of Grants and Contributions excluding Pension Deficit Recovery Payments and Third Party Services costs)</t>
  </si>
  <si>
    <t>Ancillary tab to calculate the proportion of bioresources costs out of wholesale wastewater</t>
  </si>
  <si>
    <t>Apportion sheet - apportion costs between bioresources and wastewater netowrk plus control</t>
  </si>
  <si>
    <t>Base costs</t>
  </si>
  <si>
    <t>Total costs</t>
  </si>
  <si>
    <t>OK</t>
  </si>
  <si>
    <t/>
  </si>
  <si>
    <t>Sewage collection</t>
  </si>
  <si>
    <t>Sewage Treatment</t>
  </si>
  <si>
    <t>Bioresources plus</t>
  </si>
  <si>
    <t>re1</t>
  </si>
  <si>
    <t>re2</t>
  </si>
  <si>
    <t>re3</t>
  </si>
  <si>
    <t>re4</t>
  </si>
  <si>
    <t>re5</t>
  </si>
  <si>
    <t>re6</t>
  </si>
  <si>
    <t>re7</t>
  </si>
  <si>
    <t>re8</t>
  </si>
  <si>
    <t>Variable code</t>
  </si>
  <si>
    <t>Full variable name</t>
  </si>
  <si>
    <t>lnsewerlength</t>
  </si>
  <si>
    <t>lnpumpingcapperlength</t>
  </si>
  <si>
    <t>lndensity</t>
  </si>
  <si>
    <t>lnwedensitywastewater</t>
  </si>
  <si>
    <t>lnload</t>
  </si>
  <si>
    <t>% load treated in bands 1-3</t>
  </si>
  <si>
    <t>% load with ammonia&lt;3mg/l</t>
  </si>
  <si>
    <t>% load treated in band 6</t>
  </si>
  <si>
    <t>lnsludgeprod</t>
  </si>
  <si>
    <t>lnswtwperpro</t>
  </si>
  <si>
    <t>Nr STW/nr properties</t>
  </si>
  <si>
    <t>_cons</t>
  </si>
  <si>
    <t>Constant</t>
  </si>
  <si>
    <t>Calculation of totex allowances</t>
  </si>
  <si>
    <t>Version 1.0. 31st January 2019</t>
  </si>
  <si>
    <t>For purpose of apportioning wholesale costs to the bioresources and network plus controls</t>
  </si>
  <si>
    <t xml:space="preserve">Notes: we use companies' forecasts for sludge produced. Therefore, we leave blank those fields for SVT (Severn Trent). This is because we only have forecasts from Severn Trent England (SVE) which already accounts for customers' reconfiguration with HDD </t>
  </si>
  <si>
    <t>Business plans modelled base costs</t>
  </si>
  <si>
    <t>Efficient unmodelled base costs</t>
  </si>
  <si>
    <t>Efficient base costs</t>
  </si>
  <si>
    <t>Efficient modelled base costs</t>
  </si>
  <si>
    <t>Proportion to water bioresources</t>
  </si>
  <si>
    <t>Enhancement Costs</t>
  </si>
  <si>
    <t>Efficient costs (catch-up)</t>
  </si>
  <si>
    <t>Symmetrical adjustments</t>
  </si>
  <si>
    <t>Other costs</t>
  </si>
  <si>
    <t xml:space="preserve">Objective
To calculate an efficient cost allowance for water resources and water network plus controls. 
Guide to model
Inputs: the model takes as inputs the coefficients from our econometric models, the forecasts of the cost drivers, the catch-up and frontier shift challenge.
Base modelled costs are estimated in the “Modelled costs” worksheet by multiplying the coefficients by the forecast of costs drivers.   
       The coefficients are produced by the econometric models as reported in feeder model FM_WWW2 (see worksheet named “Coeffs”) ; and  
       Forecast of costs drivers are imported from feeder model FM_WWW3 (see worksheet named “Forecast drivers”).
Base modelled costs at different levels of aggregation are triangulated to estimate wholesale base modelled costs.
We apply the historical catch-up efficiency (produced by feeder model FM_WWW2) and frontier shift (as specified in our summary document) to obtain efficient costs
Totex allowances are calculated in the “Final allowances” worksheet, 
       The wholesale water modelled base allowance is apportioned into each price control (water resources and network plus water) using companies’ business plan data. 
       Information on other costs produced by other models is incorporated, namely unmodelled base costs, enhancement costs and cost adjustment claims 
Information on weights given to each econometric model across different levels of aggregation, catch-up (including hypothetical forward looking) and frontier shift efficiency challenges can be found in the “Controls” worksheet.  </t>
  </si>
  <si>
    <t>No. of obs</t>
  </si>
  <si>
    <t>Data submitted by companies</t>
  </si>
  <si>
    <t>Calculated data</t>
  </si>
  <si>
    <t>BM850NetPlus</t>
  </si>
  <si>
    <t>BC30945NetPlus</t>
  </si>
  <si>
    <t>CS00036NetPlus</t>
  </si>
  <si>
    <t>C_WWNOPEX_PR19CA008</t>
  </si>
  <si>
    <t>C_WWNCAPEX_PR19CA008</t>
  </si>
  <si>
    <t>C_WWNTOTEXFM_PR19CA008</t>
  </si>
  <si>
    <t>BM850Bioresources</t>
  </si>
  <si>
    <t>BC30945Bioresources</t>
  </si>
  <si>
    <t>CS00036Bioresources</t>
  </si>
  <si>
    <t>C_BROPEX_PR19CA008</t>
  </si>
  <si>
    <t>C_BRCAPEX_PR19CA008</t>
  </si>
  <si>
    <t>C_BRTOTEXFM_PR19CA008</t>
  </si>
  <si>
    <t>C_DUMMYOPEX_PR19CA008</t>
  </si>
  <si>
    <t>C_DUMMYCAPEX_PR19CA008</t>
  </si>
  <si>
    <t>C_DUMMYTOTEXFM_PR19CA008</t>
  </si>
  <si>
    <t>C_WWNPDR_PR19CA008</t>
  </si>
  <si>
    <t>C_BRPDR_PR19CA008</t>
  </si>
  <si>
    <t>C_DUMMYPDR_PR19CA008</t>
  </si>
  <si>
    <t>£m,Total network plus wastewater - Total operating expenditure</t>
  </si>
  <si>
    <t>£m,Total network plus wastewater - Maintaining the long term capability of the assets - infra</t>
  </si>
  <si>
    <t>£m,Total network plus wastewater - Maintaining the long term capability of the assets - non-infra</t>
  </si>
  <si>
    <t>WWN - Total gross operational expenditure -real</t>
  </si>
  <si>
    <t>WWN - Total gross capital expenditure - real (including g&amp;c)</t>
  </si>
  <si>
    <t>WWN - Total gross totex - real</t>
  </si>
  <si>
    <t>£m,Bio-resources- Total operating expenditure</t>
  </si>
  <si>
    <t>£m,Bio-resources- Maintaining the long term capability of the assets - infra</t>
  </si>
  <si>
    <t>£m,Bio-resources- Maintaining the long term capability of the assets - non-infra</t>
  </si>
  <si>
    <t>BR - Total gross operational expenditure -real</t>
  </si>
  <si>
    <t>DUMMY - Total gross operational expenditure -real</t>
  </si>
  <si>
    <t>WWN defined benefit pension deficit recovery per IN13/17 real</t>
  </si>
  <si>
    <t>BR defined benefit pension deficit recovery per IN13/17 real</t>
  </si>
  <si>
    <t>Dummy defined benefit pension deficit recovery per IN13/17 real</t>
  </si>
  <si>
    <t>ANH21</t>
  </si>
  <si>
    <t>2020-21</t>
  </si>
  <si>
    <t>ANH22</t>
  </si>
  <si>
    <t>2021-22</t>
  </si>
  <si>
    <t>ANH23</t>
  </si>
  <si>
    <t>2022-23</t>
  </si>
  <si>
    <t>ANH24</t>
  </si>
  <si>
    <t>2023-24</t>
  </si>
  <si>
    <t>ANH25</t>
  </si>
  <si>
    <t>2024-25</t>
  </si>
  <si>
    <t>NES21</t>
  </si>
  <si>
    <t>NES22</t>
  </si>
  <si>
    <t>NES23</t>
  </si>
  <si>
    <t>NES24</t>
  </si>
  <si>
    <t>NES25</t>
  </si>
  <si>
    <t>NWT21</t>
  </si>
  <si>
    <t>NWT22</t>
  </si>
  <si>
    <t>NWT23</t>
  </si>
  <si>
    <t>NWT24</t>
  </si>
  <si>
    <t>NWT25</t>
  </si>
  <si>
    <t>SRN21</t>
  </si>
  <si>
    <t>SRN22</t>
  </si>
  <si>
    <t>SRN23</t>
  </si>
  <si>
    <t>SRN24</t>
  </si>
  <si>
    <t>SRN25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</si>
  <si>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</si>
  <si>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</si>
  <si>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</si>
  <si>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</si>
  <si>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</si>
  <si>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</si>
  <si>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</si>
  <si>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</si>
  <si>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</si>
  <si>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</si>
  <si>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</si>
  <si>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</si>
  <si>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</si>
  <si>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</si>
  <si>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</si>
  <si>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</si>
  <si>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</si>
  <si>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</si>
  <si>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</si>
  <si>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</si>
  <si>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</si>
  <si>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</si>
  <si>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</si>
  <si>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</si>
  <si>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</si>
  <si>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SVE21</t>
  </si>
  <si>
    <t>SVE22</t>
  </si>
  <si>
    <t>SVE23</t>
  </si>
  <si>
    <t>SVE24</t>
  </si>
  <si>
    <t>SVE25</t>
  </si>
  <si>
    <t>HDD21</t>
  </si>
  <si>
    <t>HDD22</t>
  </si>
  <si>
    <t>HDD23</t>
  </si>
  <si>
    <t>HDD24</t>
  </si>
  <si>
    <t>HDD25</t>
  </si>
  <si>
    <t>PR19CA008_OUT</t>
  </si>
  <si>
    <t>Acronym</t>
  </si>
  <si>
    <t>BON Code</t>
  </si>
  <si>
    <t>Item Description</t>
  </si>
  <si>
    <t>Reference</t>
  </si>
  <si>
    <t>Unit</t>
  </si>
  <si>
    <t>Model</t>
  </si>
  <si>
    <t>QA against source data</t>
  </si>
  <si>
    <t>Check sum of variables against F_output sheet</t>
  </si>
  <si>
    <t>Check number of rows against F_outputs</t>
  </si>
  <si>
    <t>C_NPWW_PR19CA008</t>
  </si>
  <si>
    <t>NPWWfinalcostallowance</t>
  </si>
  <si>
    <t>£m</t>
  </si>
  <si>
    <t>Price Review 2019</t>
  </si>
  <si>
    <t>C_BR_PR19CA008</t>
  </si>
  <si>
    <t>BRfinalcostallowance</t>
  </si>
  <si>
    <t>C_WWW_PR19CA008</t>
  </si>
  <si>
    <t>WWWfinalcostallowance</t>
  </si>
  <si>
    <t>C_BN1178_PR19CA008</t>
  </si>
  <si>
    <t>Forecast of Total Connected Properties</t>
  </si>
  <si>
    <t>C_BN13535_BN13528_PR19CA008</t>
  </si>
  <si>
    <t>Forecast of Sewer Length</t>
  </si>
  <si>
    <t>C_STWDA126_PR19CA008</t>
  </si>
  <si>
    <t>Forecast of Load</t>
  </si>
  <si>
    <t>kg BOD/day</t>
  </si>
  <si>
    <t>C_MP05611_PR19CA008</t>
  </si>
  <si>
    <t>Forecast of Sludge Produced</t>
  </si>
  <si>
    <t>ttd</t>
  </si>
  <si>
    <t>Price Review 2021</t>
  </si>
  <si>
    <t>Price Review 2022</t>
  </si>
  <si>
    <t>Price Review 2023</t>
  </si>
  <si>
    <t>C_PROP_DENS_PR19CA008</t>
  </si>
  <si>
    <t>Forecast of property per km of sewer</t>
  </si>
  <si>
    <t>Price Review 2025</t>
  </si>
  <si>
    <t>Price Review 2026</t>
  </si>
  <si>
    <t>Price Review 2027</t>
  </si>
  <si>
    <t>Price Review 2028</t>
  </si>
  <si>
    <t>Price Review 2029</t>
  </si>
  <si>
    <t>Price Review 2030</t>
  </si>
  <si>
    <t>%</t>
  </si>
  <si>
    <t>C_PCPSL_PR19CA008</t>
  </si>
  <si>
    <t>Forecast of pumping capacity per km of sewer</t>
  </si>
  <si>
    <t>C_PCTBAND13_PR19CA008</t>
  </si>
  <si>
    <t>Forecast of load treated in bands 1-3, percentage</t>
  </si>
  <si>
    <t>C_PCTNH3_PR19CA008</t>
  </si>
  <si>
    <t>Forecast of load with ammonia below 3mg/l</t>
  </si>
  <si>
    <t>C_PCTBAND6_PR19CA008</t>
  </si>
  <si>
    <t>Forecast of percent of load treated in band 6</t>
  </si>
  <si>
    <t>C_WAD_WW_PR19CA008</t>
  </si>
  <si>
    <t>Weighted average population density</t>
  </si>
  <si>
    <t>C_STW_PP_PR19CA008</t>
  </si>
  <si>
    <t>Nr STW per property</t>
  </si>
  <si>
    <t>C_5YEFFICIENCY_PR19CA008</t>
  </si>
  <si>
    <t>5yrs</t>
  </si>
  <si>
    <t>5 years catch up efficiency challenge (2013-14 to 2017-18)</t>
  </si>
  <si>
    <t>C_BR_WEIGHT_PR19CA008</t>
  </si>
  <si>
    <t>BRtriangulationweigths</t>
  </si>
  <si>
    <t>Triangulation weights used for BR models</t>
  </si>
  <si>
    <t>C_FINAL_WEIGHT_PR19CA008</t>
  </si>
  <si>
    <t>finaltriangulationweights</t>
  </si>
  <si>
    <t>Triangulation weights used for final stage of triangulation</t>
  </si>
  <si>
    <t>PR19QA_CA008_OUT_1</t>
  </si>
  <si>
    <t>Date &amp; Time for Model PR19CA008_OUT</t>
  </si>
  <si>
    <t>Text</t>
  </si>
  <si>
    <t>PR19QA_CA008_OUT_2</t>
  </si>
  <si>
    <t>Name &amp; Path of Model PR19CA008_OUT</t>
  </si>
  <si>
    <t>BR - Total gross capital expenditure - real (including g&amp;c)</t>
  </si>
  <si>
    <t>BR - Total gross totex - real</t>
  </si>
  <si>
    <t>DUMMY - Total gross capital expenditure - real (including g&amp;c)</t>
  </si>
  <si>
    <t>DUMMY - Total gross totex - real</t>
  </si>
  <si>
    <t>Item description</t>
  </si>
  <si>
    <t>Base opex ratio - NPWW %</t>
  </si>
  <si>
    <t>Base capex ratio - NPWW %</t>
  </si>
  <si>
    <t>Calculations</t>
  </si>
  <si>
    <t>Efficient base opex - NPWW  (final allowance) £m</t>
  </si>
  <si>
    <t>Efficient base capex - NPWW (final allowance) £m</t>
  </si>
  <si>
    <t>Base opex ratio - Bioresources %</t>
  </si>
  <si>
    <t>Base capex ratio - Bioresources %</t>
  </si>
  <si>
    <t>Efficient base opex - Bioresources  (final allowance) £m</t>
  </si>
  <si>
    <t>Efficient base capex - Bioresources (final allowance) £m</t>
  </si>
  <si>
    <t>Efficient enhancement capex Bioresources £m</t>
  </si>
  <si>
    <t>Efficient capex Bioresources £m</t>
  </si>
  <si>
    <t>Efficient enhancement capex NPWW £m</t>
  </si>
  <si>
    <t>Efficient capex NPWW £m</t>
  </si>
  <si>
    <t>AMP7</t>
  </si>
  <si>
    <t>£m, prices 2017-18</t>
  </si>
  <si>
    <t>Wastewater network plus</t>
  </si>
  <si>
    <t>Efficient base opex - NPWW (final allowance) £m</t>
  </si>
  <si>
    <t>Efficient NPWW opex percentage of totex %</t>
  </si>
  <si>
    <t>Efficient NPWW capex percentage of totex %</t>
  </si>
  <si>
    <t>Efficient base opex - bioresources (final allowance) £m</t>
  </si>
  <si>
    <t>Efficient base capex - bioresources (final allowance) £m</t>
  </si>
  <si>
    <t>Efficient enhancement capex bioresources £m</t>
  </si>
  <si>
    <t>Efficient capex bioresources £m</t>
  </si>
  <si>
    <t>Efficient bioresources opex percentage of totex %</t>
  </si>
  <si>
    <t>Efficient bioresources capex percentage of totex %</t>
  </si>
  <si>
    <t>Efficient totex NPWW £m</t>
  </si>
  <si>
    <t>Efficient totex bioresources £m</t>
  </si>
  <si>
    <t>DUMMY - Total gross capital expenditure - real</t>
  </si>
  <si>
    <t>DUMMY - Total gross totex - real (including g&amp;c)</t>
  </si>
  <si>
    <t>C_WWNIED_PR19CA008</t>
  </si>
  <si>
    <t>C_WWN3PARTY_PR19CA008</t>
  </si>
  <si>
    <t>C_BRIED_PR19CA008</t>
  </si>
  <si>
    <t>C_BR3PARTY_PR19CA008</t>
  </si>
  <si>
    <t>WWN - Industrial emissions directive (£m 17/18 prices)</t>
  </si>
  <si>
    <t>WWN - 3rd party services £m (£m 17/18 prices)</t>
  </si>
  <si>
    <t>BR - Industrial emissions directive (£m 17/18 prices)</t>
  </si>
  <si>
    <t>BR - 3rd party services (£m 17/18 prices)</t>
  </si>
  <si>
    <t>BR - 3rd party services £m (£m 17/18 prices)</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</si>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</sst>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_-* #,##0_-;\-* #,##0_-;_-* &quot;-&quot;??_-;_-@_-"/>
    <numFmt numFmtId="166" formatCode="#,##0.0000"/>
    <numFmt numFmtId="167" formatCode="#,##0_);\(#,##0\);&quot;-  &quot;;&quot; &quot;@&quot; &quot;"/>
    <numFmt numFmtId="168" formatCode="0.0"/>
    <numFmt numFmtId="169" formatCode="0.000"/>
    <numFmt numFmtId="170" formatCode="0.0%"/>
    <numFmt numFmtId="171" formatCode="#,##0.00_ ;\-#,##0.00\ "/>
    <numFmt numFmtId="172" formatCode="_(* #,##0.0000_);_(* \(#,##0.0000\);_(* &quot;-&quot;??_);_(@_)"/>
    <numFmt numFmtId="173" formatCode="_-* #,##0.0_-;\-* #,##0.0_-;_-* &quot;-&quot;??_-;_-@_-"/>
    <numFmt numFmtId="174" formatCode="_(* #,##0_);_(* \(#,##0\);_(* &quot;-&quot;??_);_(@_)"/>
    <numFmt numFmtId="175" formatCode="_(* #,##0.000_);_(* \(#,##0.000\);_(* &quot;-&quot;??_);_(@_)"/>
    <numFmt numFmtId="176" formatCode="#,##0_ ;\-#,##0\ "/>
    <numFmt numFmtId="177" formatCode="#,##0.0"/>
    <numFmt numFmtId="178" formatCode="_(* #,##0.0_);_(* \(#,##0.0\);_(* &quot;-&quot;??_);_(@_)"/>
    <numFmt numFmtId="179" formatCode="0.000000"/>
  </numFmts>
  <fonts count="25" x14ac:knownFonts="1">
    <font>
      <sz val="11"/>
      <color theme="1"/>
      <name val="Arial"/>
      <family val="2"/>
    </font>
    <font>
      <sz val="11"/>
      <color theme="1"/>
      <name val="Arial"/>
      <family val="2"/>
    </font>
    <font>
      <sz val="11"/>
      <color rgb="FFFF0000"/>
      <name val="Arial"/>
      <family val="2"/>
    </font>
    <font>
      <sz val="11"/>
      <color theme="1"/>
      <name val="Arial"/>
      <family val="2"/>
      <scheme val="minor"/>
    </font>
    <font>
      <sz val="10"/>
      <name val="Arial"/>
      <family val="2"/>
    </font>
    <font>
      <sz val="11"/>
      <color theme="1"/>
      <name val="Calibri"/>
      <family val="2"/>
    </font>
    <font>
      <sz val="10"/>
      <name val="Calibri"/>
      <family val="2"/>
    </font>
    <font>
      <sz val="10"/>
      <color theme="1"/>
      <name val="Calibri"/>
      <family val="2"/>
    </font>
    <font>
      <b/>
      <sz val="10"/>
      <name val="Calibri"/>
      <family val="2"/>
    </font>
    <font>
      <b/>
      <sz val="10"/>
      <color theme="1"/>
      <name val="Calibri"/>
      <family val="2"/>
    </font>
    <font>
      <b/>
      <sz val="10"/>
      <color theme="3"/>
      <name val="Calibri"/>
      <family val="2"/>
    </font>
    <font>
      <b/>
      <sz val="10"/>
      <color rgb="FFFF0000"/>
      <name val="Calibri"/>
      <family val="2"/>
    </font>
    <font>
      <sz val="11"/>
      <color indexed="8"/>
      <name val="Arial"/>
      <family val="2"/>
      <scheme val="minor"/>
    </font>
    <font>
      <sz val="10"/>
      <color theme="0" tint="-0.499984740745262"/>
      <name val="Calibri"/>
      <family val="2"/>
    </font>
    <font>
      <b/>
      <sz val="12"/>
      <color theme="3"/>
      <name val="Calibri"/>
      <family val="2"/>
    </font>
    <font>
      <sz val="10"/>
      <color theme="3"/>
      <name val="Calibri"/>
      <family val="2"/>
    </font>
    <font>
      <sz val="12"/>
      <color theme="3"/>
      <name val="Calibri"/>
      <family val="2"/>
    </font>
    <font>
      <sz val="14"/>
      <color theme="3"/>
      <name val="Calibri"/>
      <family val="2"/>
    </font>
    <font>
      <b/>
      <sz val="14"/>
      <color theme="3"/>
      <name val="Arial"/>
      <family val="2"/>
    </font>
    <font>
      <b/>
      <sz val="9"/>
      <color theme="3"/>
      <name val="Arial"/>
      <family val="2"/>
    </font>
    <font>
      <sz val="10"/>
      <color theme="1"/>
      <name val="Arial"/>
      <family val="2"/>
      <scheme val="minor"/>
    </font>
    <font>
      <sz val="11"/>
      <name val="Calibri"/>
      <family val="2"/>
    </font>
    <font>
      <b/>
      <sz val="11"/>
      <color theme="1"/>
      <name val="Calibri"/>
      <family val="2"/>
    </font>
    <font>
      <sz val="11"/>
      <color rgb="FFFF0000"/>
      <name val="Calibri"/>
      <family val="2"/>
    </font>
    <font>
      <sz val="11"/>
      <name val="Arial"/>
      <family val="2"/>
      <scheme val="minor"/>
    </font>
  </fonts>
  <fills count="14">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
      <patternFill patternType="solid">
        <fgColor theme="2"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164" fontId="1" fillId="0" borderId="0" applyFont="0" applyFill="0" applyBorder="0" applyAlignment="0" applyProtection="0"/>
    <xf numFmtId="0" fontId="3" fillId="0" borderId="0"/>
    <xf numFmtId="167" fontId="1" fillId="0" borderId="0" applyFont="0" applyFill="0" applyBorder="0" applyProtection="0">
      <alignment vertical="top"/>
    </xf>
    <xf numFmtId="0" fontId="4" fillId="0" borderId="0"/>
    <xf numFmtId="0"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2" fillId="0" borderId="0"/>
    <xf numFmtId="0" fontId="12" fillId="0" borderId="0"/>
    <xf numFmtId="0" fontId="1" fillId="0" borderId="0"/>
  </cellStyleXfs>
  <cellXfs count="243">
    <xf numFmtId="0" fontId="0" fillId="0" borderId="0" xfId="0"/>
    <xf numFmtId="0" fontId="2" fillId="0" borderId="0" xfId="0" applyFont="1"/>
    <xf numFmtId="0" fontId="5" fillId="0" borderId="0" xfId="0" applyFont="1"/>
    <xf numFmtId="0" fontId="7" fillId="0" borderId="1"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0" applyFont="1" applyBorder="1" applyAlignment="1">
      <alignment vertical="center"/>
    </xf>
    <xf numFmtId="0" fontId="7" fillId="0" borderId="0" xfId="0" applyFont="1"/>
    <xf numFmtId="0" fontId="8" fillId="7" borderId="5" xfId="0" applyFont="1" applyFill="1" applyBorder="1" applyAlignment="1">
      <alignment horizontal="center" vertical="center" wrapText="1"/>
    </xf>
    <xf numFmtId="0" fontId="7" fillId="0" borderId="0" xfId="0" applyFont="1" applyAlignment="1">
      <alignment vertical="center"/>
    </xf>
    <xf numFmtId="0" fontId="7" fillId="8" borderId="2" xfId="0" applyFont="1" applyFill="1" applyBorder="1" applyAlignment="1">
      <alignment vertical="center"/>
    </xf>
    <xf numFmtId="0" fontId="7" fillId="6" borderId="2" xfId="0" applyFont="1" applyFill="1" applyBorder="1" applyAlignment="1">
      <alignment vertical="center"/>
    </xf>
    <xf numFmtId="0" fontId="9" fillId="0" borderId="0" xfId="0" applyFont="1" applyFill="1"/>
    <xf numFmtId="0" fontId="7" fillId="0" borderId="0" xfId="0" applyFont="1" applyFill="1"/>
    <xf numFmtId="0" fontId="7" fillId="0" borderId="2" xfId="0" applyFont="1" applyFill="1" applyBorder="1"/>
    <xf numFmtId="0" fontId="7" fillId="0" borderId="3" xfId="0" applyFont="1" applyFill="1" applyBorder="1"/>
    <xf numFmtId="0" fontId="7" fillId="0" borderId="4" xfId="0" applyFont="1" applyFill="1" applyBorder="1"/>
    <xf numFmtId="9" fontId="7" fillId="0" borderId="4" xfId="0" applyNumberFormat="1" applyFont="1" applyFill="1" applyBorder="1"/>
    <xf numFmtId="0" fontId="7" fillId="0" borderId="1" xfId="0" applyFont="1" applyFill="1" applyBorder="1"/>
    <xf numFmtId="0" fontId="7" fillId="0" borderId="1" xfId="0" applyFont="1" applyBorder="1" applyAlignment="1">
      <alignment horizontal="center" wrapText="1"/>
    </xf>
    <xf numFmtId="0" fontId="7" fillId="0" borderId="0" xfId="0" applyFont="1" applyFill="1" applyBorder="1"/>
    <xf numFmtId="170" fontId="7" fillId="0" borderId="0" xfId="8" applyNumberFormat="1" applyFont="1" applyFill="1" applyBorder="1"/>
    <xf numFmtId="0" fontId="7" fillId="0" borderId="0" xfId="0" applyFont="1" applyFill="1" applyBorder="1" applyAlignment="1">
      <alignment horizontal="center" wrapText="1"/>
    </xf>
    <xf numFmtId="0" fontId="8" fillId="7" borderId="1" xfId="0" applyFont="1" applyFill="1" applyBorder="1" applyAlignment="1">
      <alignment horizontal="center" vertical="center" wrapText="1"/>
    </xf>
    <xf numFmtId="0" fontId="7" fillId="0" borderId="1" xfId="0" applyFont="1" applyBorder="1" applyAlignment="1">
      <alignment horizontal="centerContinuous" vertical="center"/>
    </xf>
    <xf numFmtId="0" fontId="10" fillId="0" borderId="0" xfId="0" applyFont="1" applyFill="1" applyBorder="1" applyAlignment="1">
      <alignment horizontal="centerContinuous"/>
    </xf>
    <xf numFmtId="0" fontId="7" fillId="0" borderId="0" xfId="0" applyFont="1" applyFill="1" applyAlignment="1">
      <alignment horizontal="center"/>
    </xf>
    <xf numFmtId="0" fontId="7" fillId="0" borderId="0" xfId="0" applyFont="1" applyAlignment="1">
      <alignment horizontal="center"/>
    </xf>
    <xf numFmtId="0" fontId="11" fillId="0" borderId="0" xfId="0" applyFont="1" applyFill="1"/>
    <xf numFmtId="0" fontId="7" fillId="3" borderId="1" xfId="0" applyFont="1" applyFill="1" applyBorder="1" applyAlignment="1">
      <alignment horizontal="center" vertical="center" wrapText="1"/>
    </xf>
    <xf numFmtId="0" fontId="7" fillId="2" borderId="2" xfId="0" applyFont="1" applyFill="1" applyBorder="1" applyAlignment="1">
      <alignment vertical="center"/>
    </xf>
    <xf numFmtId="0" fontId="7" fillId="0" borderId="0" xfId="0" applyFont="1" applyFill="1" applyBorder="1" applyAlignment="1">
      <alignment horizontal="center"/>
    </xf>
    <xf numFmtId="0" fontId="7" fillId="8" borderId="1" xfId="0" applyFont="1" applyFill="1" applyBorder="1" applyAlignment="1">
      <alignment vertical="center"/>
    </xf>
    <xf numFmtId="0" fontId="7" fillId="6" borderId="1" xfId="0"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Alignment="1">
      <alignment horizontal="centerContinuous" vertical="center"/>
    </xf>
    <xf numFmtId="9" fontId="13" fillId="0" borderId="0" xfId="0" applyNumberFormat="1" applyFont="1" applyFill="1" applyBorder="1" applyAlignment="1">
      <alignment horizontal="center" vertical="center" wrapText="1"/>
    </xf>
    <xf numFmtId="165" fontId="7" fillId="8" borderId="1" xfId="1" applyNumberFormat="1" applyFont="1" applyFill="1" applyBorder="1" applyAlignment="1">
      <alignment vertical="center"/>
    </xf>
    <xf numFmtId="173" fontId="7" fillId="6" borderId="1" xfId="1" applyNumberFormat="1" applyFont="1" applyFill="1" applyBorder="1" applyAlignment="1">
      <alignment vertical="center"/>
    </xf>
    <xf numFmtId="165" fontId="7" fillId="2" borderId="1" xfId="1" applyNumberFormat="1" applyFont="1" applyFill="1" applyBorder="1" applyAlignment="1">
      <alignment horizontal="left" vertical="center"/>
    </xf>
    <xf numFmtId="165" fontId="7" fillId="2" borderId="1" xfId="1" applyNumberFormat="1" applyFont="1" applyFill="1" applyBorder="1" applyAlignment="1">
      <alignment vertical="center"/>
    </xf>
    <xf numFmtId="165" fontId="7" fillId="8" borderId="1" xfId="1" applyNumberFormat="1" applyFont="1" applyFill="1" applyBorder="1" applyAlignment="1">
      <alignment horizontal="left" vertical="center"/>
    </xf>
    <xf numFmtId="165" fontId="7" fillId="3" borderId="1" xfId="1" applyNumberFormat="1" applyFont="1" applyFill="1" applyBorder="1"/>
    <xf numFmtId="170" fontId="7" fillId="0" borderId="4" xfId="0" applyNumberFormat="1" applyFont="1" applyFill="1" applyBorder="1"/>
    <xf numFmtId="170" fontId="7" fillId="0" borderId="0" xfId="0" applyNumberFormat="1" applyFont="1" applyFill="1" applyBorder="1"/>
    <xf numFmtId="170" fontId="7" fillId="0" borderId="1" xfId="0" applyNumberFormat="1" applyFont="1" applyFill="1" applyBorder="1"/>
    <xf numFmtId="0" fontId="6"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6" fillId="3" borderId="1" xfId="0" applyFont="1" applyFill="1" applyBorder="1" applyAlignment="1">
      <alignment vertical="center" wrapText="1"/>
    </xf>
    <xf numFmtId="0" fontId="7" fillId="3" borderId="1" xfId="0" applyFont="1" applyFill="1" applyBorder="1" applyAlignment="1">
      <alignment horizontal="center" vertical="center"/>
    </xf>
    <xf numFmtId="4" fontId="7" fillId="6" borderId="1" xfId="8" applyNumberFormat="1" applyFont="1" applyFill="1" applyBorder="1" applyAlignment="1">
      <alignment vertical="center"/>
    </xf>
    <xf numFmtId="2" fontId="7" fillId="6" borderId="1" xfId="8" applyNumberFormat="1" applyFont="1" applyFill="1" applyBorder="1" applyAlignment="1">
      <alignment vertical="center"/>
    </xf>
    <xf numFmtId="169" fontId="7" fillId="6" borderId="1" xfId="8" applyNumberFormat="1" applyFont="1" applyFill="1" applyBorder="1" applyAlignment="1">
      <alignment vertical="center"/>
    </xf>
    <xf numFmtId="0" fontId="7" fillId="0" borderId="0" xfId="0" applyFont="1" applyAlignment="1">
      <alignment vertical="top" wrapText="1"/>
    </xf>
    <xf numFmtId="174" fontId="7" fillId="0" borderId="1" xfId="1" applyNumberFormat="1" applyFont="1" applyBorder="1"/>
    <xf numFmtId="0" fontId="9" fillId="0" borderId="1" xfId="0" applyFont="1" applyBorder="1"/>
    <xf numFmtId="0" fontId="7" fillId="5" borderId="1" xfId="0" applyFont="1" applyFill="1" applyBorder="1" applyAlignment="1">
      <alignment horizontal="centerContinuous"/>
    </xf>
    <xf numFmtId="0" fontId="7" fillId="0" borderId="1" xfId="0" applyFont="1" applyBorder="1"/>
    <xf numFmtId="0" fontId="7" fillId="2" borderId="1" xfId="0" applyFont="1" applyFill="1" applyBorder="1"/>
    <xf numFmtId="166" fontId="7" fillId="3" borderId="1" xfId="0" quotePrefix="1" applyNumberFormat="1" applyFont="1" applyFill="1" applyBorder="1"/>
    <xf numFmtId="0" fontId="7" fillId="0" borderId="0" xfId="0" quotePrefix="1" applyFont="1"/>
    <xf numFmtId="0" fontId="14" fillId="0" borderId="0" xfId="0" applyFont="1" applyFill="1" applyBorder="1"/>
    <xf numFmtId="174" fontId="7" fillId="0" borderId="0" xfId="1" applyNumberFormat="1" applyFont="1"/>
    <xf numFmtId="174" fontId="7" fillId="0" borderId="0" xfId="1" applyNumberFormat="1" applyFont="1" applyBorder="1"/>
    <xf numFmtId="0" fontId="10" fillId="0" borderId="1" xfId="0" applyFont="1" applyFill="1" applyBorder="1" applyAlignment="1">
      <alignment horizontal="centerContinuous"/>
    </xf>
    <xf numFmtId="0" fontId="7" fillId="0" borderId="1" xfId="0" applyFont="1" applyBorder="1" applyAlignment="1">
      <alignment horizontal="center" vertical="center" wrapText="1"/>
    </xf>
    <xf numFmtId="9" fontId="7" fillId="2" borderId="1" xfId="8"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vertical="center" wrapText="1"/>
    </xf>
    <xf numFmtId="0" fontId="7" fillId="0" borderId="0" xfId="0" applyFont="1" applyBorder="1"/>
    <xf numFmtId="0" fontId="9" fillId="0" borderId="0" xfId="0" applyFont="1"/>
    <xf numFmtId="0" fontId="7" fillId="0" borderId="5" xfId="0" applyFont="1" applyFill="1" applyBorder="1" applyAlignment="1">
      <alignment horizontal="center" vertical="center"/>
    </xf>
    <xf numFmtId="174" fontId="7" fillId="0" borderId="5" xfId="1" applyNumberFormat="1" applyFont="1" applyFill="1" applyBorder="1" applyAlignment="1">
      <alignment vertical="center"/>
    </xf>
    <xf numFmtId="168" fontId="9" fillId="0" borderId="1" xfId="0" applyNumberFormat="1" applyFont="1" applyBorder="1"/>
    <xf numFmtId="174" fontId="9" fillId="0" borderId="1" xfId="1" applyNumberFormat="1" applyFont="1" applyBorder="1"/>
    <xf numFmtId="0" fontId="9" fillId="0" borderId="2" xfId="0" applyFont="1" applyFill="1" applyBorder="1"/>
    <xf numFmtId="0" fontId="9" fillId="0" borderId="3" xfId="0" applyFont="1" applyBorder="1"/>
    <xf numFmtId="175" fontId="9" fillId="0" borderId="4" xfId="1" applyNumberFormat="1" applyFont="1" applyBorder="1" applyAlignment="1">
      <alignment wrapText="1"/>
    </xf>
    <xf numFmtId="0" fontId="9" fillId="0" borderId="2" xfId="0" applyFont="1" applyBorder="1" applyAlignment="1">
      <alignment horizontal="centerContinuous"/>
    </xf>
    <xf numFmtId="0" fontId="9" fillId="0" borderId="4" xfId="0" applyFont="1" applyBorder="1" applyAlignment="1">
      <alignment horizontal="centerContinuous"/>
    </xf>
    <xf numFmtId="170" fontId="7" fillId="0" borderId="1" xfId="8" applyNumberFormat="1" applyFont="1" applyBorder="1"/>
    <xf numFmtId="172" fontId="7" fillId="2" borderId="1" xfId="9" applyNumberFormat="1" applyFont="1" applyFill="1" applyBorder="1"/>
    <xf numFmtId="9" fontId="7" fillId="2" borderId="1" xfId="8" applyFont="1" applyFill="1" applyBorder="1" applyAlignment="1">
      <alignment horizontal="center" vertical="center"/>
    </xf>
    <xf numFmtId="0" fontId="10" fillId="0" borderId="2" xfId="0" applyFont="1" applyBorder="1" applyAlignment="1">
      <alignment horizontal="centerContinuous" vertical="top"/>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4" xfId="0" applyFont="1" applyFill="1" applyBorder="1" applyAlignment="1">
      <alignment vertical="center"/>
    </xf>
    <xf numFmtId="4" fontId="7" fillId="0" borderId="1" xfId="8" applyNumberFormat="1" applyFont="1" applyFill="1" applyBorder="1" applyAlignment="1">
      <alignment vertical="center"/>
    </xf>
    <xf numFmtId="2" fontId="7" fillId="0" borderId="1" xfId="8" applyNumberFormat="1" applyFont="1" applyFill="1" applyBorder="1" applyAlignment="1">
      <alignment vertical="center"/>
    </xf>
    <xf numFmtId="169" fontId="7" fillId="0" borderId="1" xfId="8" applyNumberFormat="1" applyFont="1" applyFill="1" applyBorder="1" applyAlignment="1">
      <alignment vertical="center"/>
    </xf>
    <xf numFmtId="0" fontId="9" fillId="2" borderId="2" xfId="0" applyFont="1" applyFill="1" applyBorder="1" applyAlignment="1">
      <alignment vertical="center" wrapText="1"/>
    </xf>
    <xf numFmtId="0" fontId="9" fillId="0" borderId="1" xfId="0" applyFont="1" applyBorder="1" applyAlignment="1">
      <alignment horizontal="centerContinuous"/>
    </xf>
    <xf numFmtId="0" fontId="15" fillId="0" borderId="0" xfId="0" applyFont="1"/>
    <xf numFmtId="0" fontId="10" fillId="0" borderId="0" xfId="0" applyFont="1" applyFill="1" applyBorder="1"/>
    <xf numFmtId="165" fontId="9" fillId="3" borderId="1" xfId="1" applyNumberFormat="1" applyFont="1" applyFill="1" applyBorder="1" applyAlignment="1">
      <alignment vertical="center"/>
    </xf>
    <xf numFmtId="0" fontId="9" fillId="9" borderId="1" xfId="0" applyFont="1" applyFill="1" applyBorder="1" applyAlignment="1">
      <alignment horizontal="centerContinuous"/>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9" fillId="3" borderId="1" xfId="0" applyFont="1" applyFill="1" applyBorder="1" applyAlignment="1">
      <alignment horizontal="centerContinuous"/>
    </xf>
    <xf numFmtId="174" fontId="7" fillId="3" borderId="1" xfId="1" applyNumberFormat="1" applyFont="1" applyFill="1" applyBorder="1" applyAlignment="1">
      <alignment vertical="center"/>
    </xf>
    <xf numFmtId="165" fontId="7" fillId="9" borderId="1" xfId="0" applyNumberFormat="1" applyFont="1" applyFill="1" applyBorder="1"/>
    <xf numFmtId="170" fontId="9" fillId="0" borderId="1" xfId="8" applyNumberFormat="1" applyFont="1" applyBorder="1"/>
    <xf numFmtId="165" fontId="7" fillId="0" borderId="0" xfId="0" applyNumberFormat="1" applyFont="1"/>
    <xf numFmtId="0" fontId="14" fillId="0" borderId="0" xfId="0" applyFont="1"/>
    <xf numFmtId="0" fontId="7" fillId="5" borderId="1" xfId="0" applyFont="1" applyFill="1" applyBorder="1" applyAlignment="1">
      <alignment horizontal="center"/>
    </xf>
    <xf numFmtId="0" fontId="9" fillId="3" borderId="1" xfId="0" applyFont="1" applyFill="1" applyBorder="1" applyAlignment="1">
      <alignment horizontal="centerContinuous" vertical="center"/>
    </xf>
    <xf numFmtId="0" fontId="9" fillId="9" borderId="1" xfId="0" applyFont="1" applyFill="1" applyBorder="1" applyAlignment="1">
      <alignment horizontal="centerContinuous" vertical="center"/>
    </xf>
    <xf numFmtId="0" fontId="9" fillId="7" borderId="1" xfId="0" applyFont="1" applyFill="1" applyBorder="1" applyAlignment="1">
      <alignment horizontal="centerContinuous" vertical="center"/>
    </xf>
    <xf numFmtId="0" fontId="6"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65" fontId="7" fillId="7" borderId="1" xfId="1" applyNumberFormat="1" applyFont="1" applyFill="1" applyBorder="1"/>
    <xf numFmtId="174" fontId="7" fillId="7" borderId="1" xfId="1" applyNumberFormat="1" applyFont="1" applyFill="1" applyBorder="1" applyAlignment="1">
      <alignment vertical="center"/>
    </xf>
    <xf numFmtId="0" fontId="9" fillId="9" borderId="1" xfId="0" applyFont="1" applyFill="1" applyBorder="1" applyAlignment="1">
      <alignment horizontal="centerContinuous" vertical="center" wrapText="1"/>
    </xf>
    <xf numFmtId="2" fontId="7"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7" fillId="2" borderId="1" xfId="0" applyNumberFormat="1" applyFont="1" applyFill="1" applyBorder="1" applyAlignment="1">
      <alignment vertical="center" wrapText="1"/>
    </xf>
    <xf numFmtId="2" fontId="7" fillId="2" borderId="1" xfId="0" applyNumberFormat="1" applyFont="1" applyFill="1" applyBorder="1" applyAlignment="1">
      <alignment horizontal="left" vertical="center" wrapText="1"/>
    </xf>
    <xf numFmtId="2" fontId="6" fillId="2" borderId="1" xfId="0" applyNumberFormat="1" applyFont="1" applyFill="1" applyBorder="1" applyAlignment="1">
      <alignment horizontal="left" vertical="center" wrapText="1"/>
    </xf>
    <xf numFmtId="2" fontId="7" fillId="2" borderId="1" xfId="0" applyNumberFormat="1" applyFont="1" applyFill="1" applyBorder="1" applyAlignment="1">
      <alignment horizontal="center" vertical="center"/>
    </xf>
    <xf numFmtId="2" fontId="7" fillId="2" borderId="1" xfId="0" applyNumberFormat="1" applyFont="1" applyFill="1" applyBorder="1" applyAlignment="1">
      <alignment vertical="center"/>
    </xf>
    <xf numFmtId="2" fontId="7" fillId="0" borderId="1" xfId="0" applyNumberFormat="1" applyFont="1" applyFill="1" applyBorder="1"/>
    <xf numFmtId="2" fontId="7" fillId="0" borderId="1" xfId="1" applyNumberFormat="1" applyFont="1" applyFill="1" applyBorder="1"/>
    <xf numFmtId="2" fontId="7" fillId="6" borderId="1" xfId="0" applyNumberFormat="1" applyFont="1" applyFill="1" applyBorder="1"/>
    <xf numFmtId="2" fontId="7" fillId="6" borderId="1" xfId="1" applyNumberFormat="1" applyFont="1" applyFill="1" applyBorder="1"/>
    <xf numFmtId="0" fontId="16" fillId="0" borderId="0" xfId="0" applyFont="1"/>
    <xf numFmtId="0" fontId="17" fillId="0" borderId="0" xfId="0" applyFont="1"/>
    <xf numFmtId="0" fontId="10" fillId="0" borderId="0" xfId="0" applyFont="1"/>
    <xf numFmtId="0" fontId="7" fillId="0" borderId="0" xfId="0" applyFont="1" applyFill="1" applyAlignment="1">
      <alignment horizontal="centerContinuous" vertical="center"/>
    </xf>
    <xf numFmtId="0" fontId="18" fillId="4" borderId="0" xfId="2" applyFont="1" applyFill="1"/>
    <xf numFmtId="0" fontId="0" fillId="4" borderId="0" xfId="0" applyFill="1"/>
    <xf numFmtId="0" fontId="19" fillId="4" borderId="0" xfId="2" applyFont="1" applyFill="1"/>
    <xf numFmtId="0" fontId="0" fillId="4" borderId="0" xfId="0" applyFill="1" applyBorder="1"/>
    <xf numFmtId="0" fontId="19" fillId="0" borderId="0" xfId="2" applyFont="1" applyBorder="1"/>
    <xf numFmtId="0" fontId="0" fillId="4" borderId="0" xfId="0" applyFill="1" applyBorder="1" applyAlignment="1">
      <alignment vertical="center" wrapText="1"/>
    </xf>
    <xf numFmtId="173" fontId="9" fillId="6" borderId="1" xfId="1" applyNumberFormat="1" applyFont="1" applyFill="1" applyBorder="1" applyAlignment="1">
      <alignment vertical="center"/>
    </xf>
    <xf numFmtId="1" fontId="7" fillId="3" borderId="1" xfId="1" applyNumberFormat="1" applyFont="1" applyFill="1" applyBorder="1" applyAlignment="1">
      <alignment vertical="center"/>
    </xf>
    <xf numFmtId="1" fontId="9" fillId="3" borderId="1" xfId="1" applyNumberFormat="1" applyFont="1" applyFill="1" applyBorder="1" applyAlignment="1">
      <alignment vertical="center"/>
    </xf>
    <xf numFmtId="1" fontId="7" fillId="8" borderId="1" xfId="1" applyNumberFormat="1" applyFont="1" applyFill="1" applyBorder="1" applyAlignment="1">
      <alignment vertical="center"/>
    </xf>
    <xf numFmtId="1" fontId="9" fillId="8" borderId="1" xfId="1" applyNumberFormat="1" applyFont="1" applyFill="1" applyBorder="1" applyAlignment="1">
      <alignment vertical="center"/>
    </xf>
    <xf numFmtId="1" fontId="7" fillId="6" borderId="1" xfId="1" applyNumberFormat="1" applyFont="1" applyFill="1" applyBorder="1" applyAlignment="1">
      <alignment vertical="center"/>
    </xf>
    <xf numFmtId="1" fontId="9" fillId="6" borderId="1" xfId="1" applyNumberFormat="1" applyFont="1" applyFill="1" applyBorder="1" applyAlignment="1">
      <alignment vertical="center"/>
    </xf>
    <xf numFmtId="172" fontId="7" fillId="2" borderId="4" xfId="9" applyNumberFormat="1" applyFont="1" applyFill="1" applyBorder="1"/>
    <xf numFmtId="172" fontId="7" fillId="0" borderId="0" xfId="9" applyNumberFormat="1" applyFont="1" applyFill="1" applyBorder="1"/>
    <xf numFmtId="9" fontId="7" fillId="0" borderId="0" xfId="0" applyNumberFormat="1" applyFont="1" applyFill="1" applyBorder="1"/>
    <xf numFmtId="0" fontId="7" fillId="0" borderId="1" xfId="0" applyFont="1" applyFill="1" applyBorder="1" applyAlignment="1">
      <alignment vertical="center" wrapText="1"/>
    </xf>
    <xf numFmtId="1" fontId="7" fillId="3" borderId="1" xfId="0" applyNumberFormat="1" applyFont="1" applyFill="1" applyBorder="1" applyAlignment="1">
      <alignment vertical="center"/>
    </xf>
    <xf numFmtId="168" fontId="7" fillId="3" borderId="1" xfId="0" applyNumberFormat="1" applyFont="1" applyFill="1" applyBorder="1" applyAlignment="1">
      <alignment vertical="center"/>
    </xf>
    <xf numFmtId="168" fontId="7" fillId="3" borderId="1" xfId="1" applyNumberFormat="1" applyFont="1" applyFill="1" applyBorder="1" applyAlignment="1">
      <alignment vertical="center"/>
    </xf>
    <xf numFmtId="168" fontId="9" fillId="3" borderId="1" xfId="1" applyNumberFormat="1" applyFont="1" applyFill="1" applyBorder="1" applyAlignment="1">
      <alignment vertical="center"/>
    </xf>
    <xf numFmtId="0" fontId="10" fillId="0" borderId="1" xfId="0" applyFont="1" applyBorder="1" applyAlignment="1">
      <alignment horizontal="centerContinuous" vertical="center"/>
    </xf>
    <xf numFmtId="0" fontId="10" fillId="0" borderId="1" xfId="0" applyFont="1" applyFill="1" applyBorder="1" applyAlignment="1">
      <alignment horizontal="centerContinuous" vertical="center"/>
    </xf>
    <xf numFmtId="4" fontId="7" fillId="10" borderId="1" xfId="8" applyNumberFormat="1" applyFont="1" applyFill="1" applyBorder="1" applyAlignment="1">
      <alignment vertical="center"/>
    </xf>
    <xf numFmtId="176" fontId="7" fillId="6" borderId="1" xfId="1" applyNumberFormat="1" applyFont="1" applyFill="1" applyBorder="1" applyAlignment="1">
      <alignment horizontal="right" vertical="center"/>
    </xf>
    <xf numFmtId="2" fontId="7" fillId="10" borderId="1" xfId="1" applyNumberFormat="1" applyFont="1" applyFill="1" applyBorder="1"/>
    <xf numFmtId="171" fontId="7" fillId="0" borderId="1" xfId="1" applyNumberFormat="1" applyFont="1" applyBorder="1" applyAlignment="1">
      <alignment horizontal="right" vertical="center" wrapText="1"/>
    </xf>
    <xf numFmtId="164" fontId="9" fillId="0" borderId="1" xfId="1" applyFont="1" applyBorder="1" applyAlignment="1">
      <alignment horizontal="right" vertical="center"/>
    </xf>
    <xf numFmtId="0" fontId="9" fillId="0" borderId="0" xfId="0" applyFont="1" applyBorder="1"/>
    <xf numFmtId="174" fontId="9" fillId="0" borderId="0" xfId="1" applyNumberFormat="1" applyFont="1" applyBorder="1"/>
    <xf numFmtId="174" fontId="9" fillId="0" borderId="0" xfId="0" applyNumberFormat="1" applyFont="1" applyBorder="1"/>
    <xf numFmtId="3" fontId="7" fillId="0" borderId="1" xfId="1" applyNumberFormat="1" applyFont="1" applyBorder="1"/>
    <xf numFmtId="3" fontId="7" fillId="0" borderId="1" xfId="0" applyNumberFormat="1" applyFont="1" applyBorder="1"/>
    <xf numFmtId="3" fontId="9" fillId="0" borderId="1" xfId="1" applyNumberFormat="1" applyFont="1" applyBorder="1"/>
    <xf numFmtId="3" fontId="9" fillId="0" borderId="1" xfId="0" applyNumberFormat="1" applyFont="1" applyBorder="1"/>
    <xf numFmtId="177" fontId="7" fillId="0" borderId="0" xfId="0" applyNumberFormat="1" applyFont="1"/>
    <xf numFmtId="3" fontId="7" fillId="0" borderId="0" xfId="0" applyNumberFormat="1" applyFont="1"/>
    <xf numFmtId="178" fontId="7" fillId="0" borderId="1" xfId="1" applyNumberFormat="1" applyFont="1" applyBorder="1"/>
    <xf numFmtId="178" fontId="9" fillId="0" borderId="1" xfId="1" applyNumberFormat="1" applyFont="1" applyBorder="1"/>
    <xf numFmtId="0" fontId="20" fillId="0" borderId="0" xfId="0" applyFont="1"/>
    <xf numFmtId="0" fontId="20" fillId="2" borderId="8" xfId="0" applyFont="1" applyFill="1" applyBorder="1" applyAlignment="1">
      <alignment horizontal="center" wrapText="1"/>
    </xf>
    <xf numFmtId="0" fontId="0" fillId="0" borderId="1" xfId="0" applyBorder="1" applyAlignment="1">
      <alignment horizontal="centerContinuous" vertical="center"/>
    </xf>
    <xf numFmtId="2" fontId="10" fillId="0" borderId="1" xfId="0" applyNumberFormat="1" applyFont="1" applyFill="1" applyBorder="1" applyAlignment="1">
      <alignment horizontal="centerContinuous" vertical="center"/>
    </xf>
    <xf numFmtId="0" fontId="7" fillId="11"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2" fontId="7" fillId="0" borderId="1" xfId="0" applyNumberFormat="1" applyFont="1" applyBorder="1"/>
    <xf numFmtId="2" fontId="5" fillId="0" borderId="0" xfId="0" applyNumberFormat="1" applyFont="1" applyBorder="1" applyAlignment="1">
      <alignment vertical="center"/>
    </xf>
    <xf numFmtId="2" fontId="21" fillId="0" borderId="0" xfId="0" applyNumberFormat="1" applyFont="1" applyBorder="1" applyAlignment="1">
      <alignment vertical="center"/>
    </xf>
    <xf numFmtId="2" fontId="5" fillId="0" borderId="0" xfId="0" applyNumberFormat="1" applyFont="1" applyAlignment="1">
      <alignment vertical="center"/>
    </xf>
    <xf numFmtId="0" fontId="5" fillId="0" borderId="0" xfId="0" applyFont="1" applyAlignment="1">
      <alignment vertical="center"/>
    </xf>
    <xf numFmtId="2" fontId="21" fillId="0" borderId="0" xfId="3" applyNumberFormat="1" applyFont="1" applyFill="1" applyBorder="1" applyAlignment="1">
      <alignment vertical="center"/>
    </xf>
    <xf numFmtId="2" fontId="5" fillId="0" borderId="0" xfId="0" applyNumberFormat="1" applyFont="1" applyBorder="1" applyAlignment="1">
      <alignment vertical="center" wrapText="1"/>
    </xf>
    <xf numFmtId="2" fontId="5" fillId="0" borderId="0" xfId="0" applyNumberFormat="1" applyFont="1" applyAlignment="1">
      <alignment vertical="center" wrapText="1"/>
    </xf>
    <xf numFmtId="0" fontId="5" fillId="0" borderId="0" xfId="0" applyFont="1" applyAlignment="1">
      <alignment horizontal="centerContinuous" vertical="center"/>
    </xf>
    <xf numFmtId="0" fontId="22" fillId="0" borderId="0" xfId="0" applyFont="1" applyAlignment="1">
      <alignment horizontal="centerContinuous" vertical="center" wrapText="1"/>
    </xf>
    <xf numFmtId="2" fontId="5" fillId="0" borderId="0" xfId="0" applyNumberFormat="1" applyFont="1" applyFill="1" applyBorder="1" applyAlignment="1">
      <alignment vertical="center"/>
    </xf>
    <xf numFmtId="2"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2" fontId="12" fillId="0" borderId="0" xfId="10" applyNumberFormat="1" applyAlignment="1">
      <alignment vertical="top"/>
    </xf>
    <xf numFmtId="2" fontId="5" fillId="10" borderId="0" xfId="0" applyNumberFormat="1" applyFont="1" applyFill="1" applyBorder="1" applyAlignment="1">
      <alignment vertical="center"/>
    </xf>
    <xf numFmtId="2" fontId="23" fillId="0" borderId="0" xfId="0" applyNumberFormat="1" applyFont="1" applyAlignment="1">
      <alignment vertical="center"/>
    </xf>
    <xf numFmtId="0" fontId="12" fillId="0" borderId="0" xfId="10" applyAlignment="1">
      <alignment vertical="top"/>
    </xf>
    <xf numFmtId="179" fontId="5" fillId="0" borderId="0" xfId="0" applyNumberFormat="1" applyFont="1" applyBorder="1" applyAlignment="1">
      <alignment vertical="center"/>
    </xf>
    <xf numFmtId="2" fontId="5" fillId="0" borderId="0" xfId="3" applyNumberFormat="1" applyFont="1" applyFill="1" applyBorder="1" applyAlignment="1">
      <alignment vertical="center"/>
    </xf>
    <xf numFmtId="2" fontId="21" fillId="0" borderId="0" xfId="0" applyNumberFormat="1" applyFont="1" applyFill="1" applyBorder="1" applyAlignment="1">
      <alignment vertical="center"/>
    </xf>
    <xf numFmtId="2" fontId="5" fillId="0" borderId="0" xfId="5" applyNumberFormat="1" applyFont="1" applyFill="1" applyBorder="1" applyAlignment="1">
      <alignment vertical="center"/>
    </xf>
    <xf numFmtId="2" fontId="5" fillId="0" borderId="0" xfId="7" applyNumberFormat="1" applyFont="1" applyBorder="1" applyAlignment="1">
      <alignment vertical="center"/>
    </xf>
    <xf numFmtId="2" fontId="21" fillId="0" borderId="0" xfId="6" applyNumberFormat="1" applyFont="1" applyFill="1" applyBorder="1" applyAlignment="1">
      <alignment vertical="center"/>
    </xf>
    <xf numFmtId="2" fontId="21" fillId="0" borderId="0" xfId="0" applyNumberFormat="1" applyFont="1" applyAlignment="1">
      <alignment vertical="center"/>
    </xf>
    <xf numFmtId="0" fontId="21" fillId="0" borderId="0" xfId="0" applyFont="1" applyAlignment="1">
      <alignment vertical="center"/>
    </xf>
    <xf numFmtId="0" fontId="5" fillId="0" borderId="0" xfId="0" applyFont="1" applyBorder="1" applyAlignment="1">
      <alignment vertical="center"/>
    </xf>
    <xf numFmtId="2" fontId="12" fillId="0" borderId="0" xfId="1" applyNumberFormat="1" applyFont="1" applyAlignment="1">
      <alignment vertical="top"/>
    </xf>
    <xf numFmtId="2" fontId="12" fillId="0" borderId="0" xfId="10" applyNumberFormat="1" applyAlignment="1">
      <alignment horizontal="left" vertical="top"/>
    </xf>
    <xf numFmtId="2" fontId="12" fillId="0" borderId="0" xfId="10" applyNumberFormat="1" applyFill="1" applyAlignment="1">
      <alignment horizontal="left" vertical="top"/>
    </xf>
    <xf numFmtId="2" fontId="12" fillId="0" borderId="0" xfId="1" applyNumberFormat="1" applyFont="1" applyAlignment="1">
      <alignment horizontal="left" vertical="top"/>
    </xf>
    <xf numFmtId="2" fontId="24" fillId="0" borderId="0" xfId="1" applyNumberFormat="1" applyFont="1" applyAlignment="1">
      <alignment vertical="top"/>
    </xf>
    <xf numFmtId="165" fontId="12" fillId="0" borderId="0" xfId="1" applyNumberFormat="1" applyFont="1" applyAlignment="1">
      <alignment vertical="top"/>
    </xf>
    <xf numFmtId="2" fontId="11" fillId="0" borderId="6" xfId="0" applyNumberFormat="1" applyFont="1" applyFill="1" applyBorder="1" applyAlignment="1">
      <alignment vertical="center" wrapText="1"/>
    </xf>
    <xf numFmtId="2" fontId="0" fillId="0" borderId="0" xfId="0" applyNumberFormat="1"/>
    <xf numFmtId="0" fontId="0" fillId="0" borderId="1" xfId="0" applyBorder="1" applyAlignment="1">
      <alignment horizontal="left" vertical="center"/>
    </xf>
    <xf numFmtId="0" fontId="0" fillId="0" borderId="1" xfId="0" applyBorder="1" applyAlignment="1">
      <alignment horizontal="centerContinuous" vertical="center" wrapText="1"/>
    </xf>
    <xf numFmtId="0" fontId="10" fillId="0" borderId="0" xfId="0" applyFont="1" applyAlignment="1"/>
    <xf numFmtId="0" fontId="9" fillId="0" borderId="5" xfId="0" applyFont="1" applyBorder="1" applyAlignment="1">
      <alignment horizontal="centerContinuous"/>
    </xf>
    <xf numFmtId="0" fontId="9" fillId="0" borderId="9" xfId="0" applyFont="1" applyBorder="1" applyAlignment="1">
      <alignment horizontal="centerContinuous"/>
    </xf>
    <xf numFmtId="0" fontId="9" fillId="0" borderId="10" xfId="0" applyFont="1" applyBorder="1" applyAlignment="1">
      <alignment horizontal="centerContinuous"/>
    </xf>
    <xf numFmtId="0" fontId="9" fillId="0" borderId="11" xfId="0" applyFont="1" applyBorder="1" applyAlignment="1">
      <alignment horizontal="centerContinuous"/>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2" xfId="0" applyFont="1" applyBorder="1"/>
    <xf numFmtId="174" fontId="7" fillId="0" borderId="12" xfId="1" applyNumberFormat="1" applyFont="1" applyBorder="1"/>
    <xf numFmtId="9" fontId="7" fillId="0" borderId="14" xfId="8" applyFont="1" applyBorder="1"/>
    <xf numFmtId="174" fontId="7" fillId="0" borderId="4" xfId="0" applyNumberFormat="1" applyFont="1" applyBorder="1"/>
    <xf numFmtId="174" fontId="7" fillId="0" borderId="1" xfId="0" applyNumberFormat="1" applyFont="1" applyBorder="1"/>
    <xf numFmtId="0" fontId="9" fillId="0" borderId="2" xfId="0" applyFont="1" applyBorder="1"/>
    <xf numFmtId="174" fontId="9" fillId="0" borderId="1" xfId="0" applyNumberFormat="1" applyFont="1" applyBorder="1"/>
    <xf numFmtId="174" fontId="9" fillId="0" borderId="12" xfId="0" applyNumberFormat="1" applyFont="1" applyBorder="1"/>
    <xf numFmtId="9" fontId="9" fillId="0" borderId="15" xfId="8" applyFont="1" applyBorder="1"/>
    <xf numFmtId="174" fontId="9" fillId="0" borderId="4" xfId="0" applyNumberFormat="1" applyFont="1" applyBorder="1"/>
    <xf numFmtId="0" fontId="7" fillId="0" borderId="11" xfId="0" applyFont="1" applyBorder="1"/>
    <xf numFmtId="174" fontId="7" fillId="0" borderId="11" xfId="1" applyNumberFormat="1" applyFont="1" applyBorder="1"/>
    <xf numFmtId="9" fontId="7" fillId="0" borderId="11" xfId="8" applyFont="1" applyBorder="1"/>
    <xf numFmtId="174" fontId="7" fillId="0" borderId="11" xfId="0" applyNumberFormat="1" applyFont="1" applyBorder="1"/>
    <xf numFmtId="9" fontId="7" fillId="0" borderId="0" xfId="8" applyFont="1" applyBorder="1"/>
    <xf numFmtId="174" fontId="7" fillId="0" borderId="0" xfId="0" applyNumberFormat="1" applyFont="1" applyBorder="1"/>
    <xf numFmtId="2" fontId="10" fillId="0" borderId="6" xfId="0" applyNumberFormat="1" applyFont="1" applyFill="1" applyBorder="1" applyAlignment="1">
      <alignment horizontal="centerContinuous" vertical="center"/>
    </xf>
    <xf numFmtId="2" fontId="7" fillId="13" borderId="1" xfId="0" applyNumberFormat="1" applyFont="1" applyFill="1" applyBorder="1"/>
    <xf numFmtId="0" fontId="0" fillId="4" borderId="0" xfId="0" applyFill="1" applyBorder="1" applyAlignment="1">
      <alignment horizontal="left" vertical="center" wrapText="1"/>
    </xf>
    <xf numFmtId="0" fontId="7" fillId="2" borderId="1" xfId="0" applyFont="1" applyFill="1" applyBorder="1" applyAlignment="1">
      <alignment horizontal="left" vertical="center" wrapText="1"/>
    </xf>
  </cellXfs>
  <cellStyles count="13">
    <cellStyle name="Comma" xfId="1" builtinId="3"/>
    <cellStyle name="Comma 2" xfId="9"/>
    <cellStyle name="Normal" xfId="0" builtinId="0"/>
    <cellStyle name="Normal 12" xfId="7"/>
    <cellStyle name="Normal 2" xfId="2"/>
    <cellStyle name="Normal 2 2" xfId="4"/>
    <cellStyle name="Normal 2 3" xfId="10"/>
    <cellStyle name="Normal 2 4" xfId="11"/>
    <cellStyle name="Normal 2 4 2" xfId="12"/>
    <cellStyle name="Normal 20" xfId="3"/>
    <cellStyle name="Normal 7 5" xfId="5"/>
    <cellStyle name="Normal 7 7" xfId="6"/>
    <cellStyle name="Percent" xfId="8" builtinId="5"/>
  </cellStyles>
  <dxfs count="135">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6100"/>
      </font>
      <fill>
        <patternFill>
          <bgColor rgb="FFC6EFCE"/>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1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zoomScale="80" zoomScaleNormal="80" workbookViewId="0"/>
  </sheetViews>
  <sheetFormatPr defaultColWidth="8.58203125" defaultRowHeight="14" x14ac:dyDescent="0.3"/>
  <cols>
    <col min="1" max="1" width="4.08203125" style="133" customWidth="1"/>
    <col min="2" max="2" width="69.33203125" style="133" bestFit="1" customWidth="1"/>
    <col min="3" max="16384" width="8.58203125" style="133"/>
  </cols>
  <sheetData>
    <row r="1" spans="1:21" ht="18" x14ac:dyDescent="0.4">
      <c r="A1" s="132" t="s">
        <v>189</v>
      </c>
    </row>
    <row r="2" spans="1:21" s="135" customFormat="1" x14ac:dyDescent="0.3">
      <c r="A2" s="134" t="s">
        <v>190</v>
      </c>
    </row>
    <row r="3" spans="1:21" s="135" customFormat="1" x14ac:dyDescent="0.3">
      <c r="A3" s="136"/>
    </row>
    <row r="4" spans="1:21" s="135" customFormat="1" ht="1.4" customHeight="1" x14ac:dyDescent="0.3"/>
    <row r="5" spans="1:21" s="135" customFormat="1" ht="409.6" customHeight="1" x14ac:dyDescent="0.3">
      <c r="B5" s="241" t="s">
        <v>202</v>
      </c>
      <c r="C5" s="241"/>
      <c r="D5" s="241"/>
      <c r="E5" s="241"/>
      <c r="F5" s="241"/>
      <c r="G5" s="241"/>
      <c r="H5" s="241"/>
      <c r="I5" s="241"/>
      <c r="J5" s="137"/>
      <c r="K5" s="137"/>
      <c r="L5" s="137"/>
      <c r="M5" s="137"/>
      <c r="N5" s="137"/>
      <c r="O5" s="137"/>
      <c r="P5" s="137"/>
      <c r="Q5" s="137"/>
      <c r="R5" s="137"/>
      <c r="S5" s="137"/>
      <c r="T5" s="137"/>
      <c r="U5" s="137"/>
    </row>
    <row r="6" spans="1:21" s="135" customFormat="1" x14ac:dyDescent="0.3"/>
    <row r="7" spans="1:21" s="135" customFormat="1" x14ac:dyDescent="0.3"/>
  </sheetData>
  <mergeCells count="1">
    <mergeCell ref="B5:I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64"/>
  <sheetViews>
    <sheetView showGridLines="0" zoomScale="80" zoomScaleNormal="80" workbookViewId="0">
      <pane xSplit="2" ySplit="2" topLeftCell="C3" activePane="bottomRight" state="frozen"/>
      <selection pane="topRight" activeCell="C1" sqref="C1"/>
      <selection pane="bottomLeft" activeCell="A7" sqref="A7"/>
      <selection pane="bottomRight" activeCell="C3" sqref="C3"/>
    </sheetView>
  </sheetViews>
  <sheetFormatPr defaultColWidth="9" defaultRowHeight="13" x14ac:dyDescent="0.3"/>
  <cols>
    <col min="1" max="1" width="2.33203125" style="8" customWidth="1"/>
    <col min="2" max="2" width="15.08203125" style="8" customWidth="1"/>
    <col min="3" max="12" width="9.58203125" style="8" customWidth="1"/>
    <col min="13" max="13" width="10.58203125" style="8" customWidth="1"/>
    <col min="14" max="14" width="10" style="8" customWidth="1"/>
    <col min="15" max="15" width="10.08203125" style="8" bestFit="1" customWidth="1"/>
    <col min="16" max="16" width="11.08203125" style="8" customWidth="1"/>
    <col min="17" max="18" width="10.08203125" style="8" customWidth="1"/>
    <col min="19" max="19" width="10.58203125" style="8" customWidth="1"/>
    <col min="20" max="20" width="9" style="8"/>
    <col min="21" max="21" width="9.58203125" style="8" customWidth="1"/>
    <col min="22" max="22" width="10.5" style="8" customWidth="1"/>
    <col min="23" max="23" width="9" style="8"/>
    <col min="24" max="24" width="9.58203125" style="8" customWidth="1"/>
    <col min="25" max="25" width="10.5" style="8" customWidth="1"/>
    <col min="26" max="26" width="9" style="8"/>
    <col min="27" max="27" width="10" style="8" customWidth="1"/>
    <col min="28" max="16384" width="9" style="8"/>
  </cols>
  <sheetData>
    <row r="1" spans="1:14" x14ac:dyDescent="0.3">
      <c r="A1" s="97" t="s">
        <v>101</v>
      </c>
    </row>
    <row r="3" spans="1:14" x14ac:dyDescent="0.3">
      <c r="B3" s="130" t="s">
        <v>160</v>
      </c>
      <c r="C3" s="82" t="s">
        <v>109</v>
      </c>
      <c r="D3" s="83"/>
      <c r="E3" s="95"/>
      <c r="F3" s="82" t="s">
        <v>103</v>
      </c>
      <c r="G3" s="83"/>
      <c r="H3" s="95"/>
    </row>
    <row r="4" spans="1:14" ht="26" x14ac:dyDescent="0.3">
      <c r="C4" s="5" t="s">
        <v>24</v>
      </c>
      <c r="D4" s="5" t="s">
        <v>85</v>
      </c>
      <c r="E4" s="5" t="s">
        <v>87</v>
      </c>
      <c r="F4" s="5" t="s">
        <v>24</v>
      </c>
      <c r="G4" s="5" t="s">
        <v>85</v>
      </c>
      <c r="H4" s="5" t="s">
        <v>87</v>
      </c>
    </row>
    <row r="5" spans="1:14" x14ac:dyDescent="0.3">
      <c r="B5" s="61" t="s">
        <v>2</v>
      </c>
      <c r="C5" s="163">
        <f>SUMIF('BP costs'!$B$7:$B$71,$B5,'BP costs'!AD$7:AD$71)</f>
        <v>488.63268788237093</v>
      </c>
      <c r="D5" s="163">
        <f>SUMIF('BP costs'!$B$7:$B$71,$B5,'BP costs'!AH$7:AH$71)</f>
        <v>2949.4946219021722</v>
      </c>
      <c r="E5" s="163">
        <f>C5+D5</f>
        <v>3438.1273097845433</v>
      </c>
      <c r="F5" s="164">
        <f>P21+C37+C53</f>
        <v>310.83737540522492</v>
      </c>
      <c r="G5" s="164">
        <f>Q21+D37+D53</f>
        <v>2578.0885618241318</v>
      </c>
      <c r="H5" s="164">
        <f>R21+E37+E53</f>
        <v>2888.9259372293568</v>
      </c>
      <c r="K5" s="168"/>
      <c r="L5" s="168"/>
      <c r="M5" s="168"/>
      <c r="N5" s="168"/>
    </row>
    <row r="6" spans="1:14" x14ac:dyDescent="0.3">
      <c r="B6" s="61" t="s">
        <v>63</v>
      </c>
      <c r="C6" s="163">
        <f>SUMIF('BP costs'!$B$7:$B$71,$B6,'BP costs'!AD$7:AD$71)</f>
        <v>3.6020000000000008</v>
      </c>
      <c r="D6" s="163">
        <f>SUMIF('BP costs'!$B$7:$B$71,$B6,'BP costs'!AH$7:AH$71)</f>
        <v>21.794000000000004</v>
      </c>
      <c r="E6" s="163">
        <f t="shared" ref="E6:E15" si="0">C6+D6</f>
        <v>25.396000000000004</v>
      </c>
      <c r="F6" s="164">
        <f t="shared" ref="F6:H6" si="1">P22+C38+C54</f>
        <v>5.0894074144847794</v>
      </c>
      <c r="G6" s="164">
        <f t="shared" si="1"/>
        <v>21.526377552559218</v>
      </c>
      <c r="H6" s="164">
        <f t="shared" si="1"/>
        <v>26.615784967043997</v>
      </c>
      <c r="L6" s="168"/>
      <c r="M6" s="168"/>
      <c r="N6" s="168"/>
    </row>
    <row r="7" spans="1:14" x14ac:dyDescent="0.3">
      <c r="B7" s="61" t="s">
        <v>3</v>
      </c>
      <c r="C7" s="163">
        <f>SUMIF('BP costs'!$B$7:$B$71,$B7,'BP costs'!AD$7:AD$71)</f>
        <v>74.143000000000001</v>
      </c>
      <c r="D7" s="163">
        <f>SUMIF('BP costs'!$B$7:$B$71,$B7,'BP costs'!AH$7:AH$71)</f>
        <v>1173.1950000000002</v>
      </c>
      <c r="E7" s="163">
        <f t="shared" si="0"/>
        <v>1247.3380000000002</v>
      </c>
      <c r="F7" s="164">
        <f t="shared" ref="F7:H7" si="2">P23+C39+C55</f>
        <v>122.78240802482233</v>
      </c>
      <c r="G7" s="164">
        <f t="shared" si="2"/>
        <v>886.12022987371483</v>
      </c>
      <c r="H7" s="164">
        <f t="shared" si="2"/>
        <v>1008.902637898537</v>
      </c>
      <c r="L7" s="168"/>
      <c r="M7" s="168"/>
      <c r="N7" s="168"/>
    </row>
    <row r="8" spans="1:14" x14ac:dyDescent="0.3">
      <c r="B8" s="61" t="s">
        <v>4</v>
      </c>
      <c r="C8" s="163">
        <f>SUMIF('BP costs'!$B$7:$B$71,$B8,'BP costs'!AD$7:AD$71)</f>
        <v>372.45047147371469</v>
      </c>
      <c r="D8" s="163">
        <f>SUMIF('BP costs'!$B$7:$B$71,$B8,'BP costs'!AH$7:AH$71)</f>
        <v>2661.9364487646508</v>
      </c>
      <c r="E8" s="163">
        <f t="shared" si="0"/>
        <v>3034.3869202383653</v>
      </c>
      <c r="F8" s="164">
        <f t="shared" ref="F8:H8" si="3">P24+C40+C56</f>
        <v>368.81320776255973</v>
      </c>
      <c r="G8" s="164">
        <f t="shared" si="3"/>
        <v>2466.0954699882395</v>
      </c>
      <c r="H8" s="164">
        <f t="shared" si="3"/>
        <v>2834.9086777507996</v>
      </c>
      <c r="K8" s="168"/>
      <c r="L8" s="168"/>
      <c r="M8" s="168"/>
      <c r="N8" s="168"/>
    </row>
    <row r="9" spans="1:14" x14ac:dyDescent="0.3">
      <c r="B9" s="61" t="s">
        <v>5</v>
      </c>
      <c r="C9" s="163">
        <f>SUMIF('BP costs'!$B$7:$B$71,$B9,'BP costs'!AD$7:AD$71)</f>
        <v>204.149</v>
      </c>
      <c r="D9" s="163">
        <f>SUMIF('BP costs'!$B$7:$B$71,$B9,'BP costs'!AH$7:AH$71)</f>
        <v>2440.0859999999998</v>
      </c>
      <c r="E9" s="163">
        <f t="shared" si="0"/>
        <v>2644.2349999999997</v>
      </c>
      <c r="F9" s="164">
        <f t="shared" ref="F9:H9" si="4">P25+C41+C57</f>
        <v>201.16319084027208</v>
      </c>
      <c r="G9" s="164">
        <f t="shared" si="4"/>
        <v>1899.3159182600514</v>
      </c>
      <c r="H9" s="164">
        <f t="shared" si="4"/>
        <v>2100.4791091003235</v>
      </c>
      <c r="K9" s="168"/>
      <c r="L9" s="168"/>
      <c r="M9" s="168"/>
      <c r="N9" s="168"/>
    </row>
    <row r="10" spans="1:14" x14ac:dyDescent="0.3">
      <c r="B10" s="61" t="s">
        <v>82</v>
      </c>
      <c r="C10" s="163">
        <f>SUMIF('BP costs'!$B$7:$B$71,$B10,'BP costs'!AD$7:AD$71)</f>
        <v>311.73463560526437</v>
      </c>
      <c r="D10" s="163">
        <f>SUMIF('BP costs'!$B$7:$B$71,$B10,'BP costs'!AH$7:AH$71)</f>
        <v>2648.3484750752582</v>
      </c>
      <c r="E10" s="163">
        <f t="shared" si="0"/>
        <v>2960.0831106805226</v>
      </c>
      <c r="F10" s="164">
        <f t="shared" ref="F10:H10" si="5">P26+C42+C58</f>
        <v>427.27406676547656</v>
      </c>
      <c r="G10" s="164">
        <f t="shared" si="5"/>
        <v>2642.321070275013</v>
      </c>
      <c r="H10" s="164">
        <f t="shared" si="5"/>
        <v>3069.5951370404891</v>
      </c>
      <c r="K10" s="168"/>
      <c r="L10" s="168"/>
      <c r="M10" s="168"/>
      <c r="N10" s="168"/>
    </row>
    <row r="11" spans="1:14" x14ac:dyDescent="0.3">
      <c r="B11" s="61" t="s">
        <v>10</v>
      </c>
      <c r="C11" s="163">
        <f>SUMIF('BP costs'!$B$7:$B$71,$B11,'BP costs'!AD$7:AD$71)</f>
        <v>101.12299999999999</v>
      </c>
      <c r="D11" s="163">
        <f>SUMIF('BP costs'!$B$7:$B$71,$B11,'BP costs'!AH$7:AH$71)</f>
        <v>882.13699999999994</v>
      </c>
      <c r="E11" s="163">
        <f t="shared" si="0"/>
        <v>983.26</v>
      </c>
      <c r="F11" s="164">
        <f t="shared" ref="F11:G11" si="6">P27+C43+C59</f>
        <v>91.232187426210814</v>
      </c>
      <c r="G11" s="164">
        <f t="shared" si="6"/>
        <v>848.20722336246934</v>
      </c>
      <c r="H11" s="164">
        <f>R27+E43+E59</f>
        <v>939.43941078868011</v>
      </c>
      <c r="I11" s="167"/>
      <c r="L11" s="168"/>
      <c r="M11" s="168"/>
      <c r="N11" s="168"/>
    </row>
    <row r="12" spans="1:14" x14ac:dyDescent="0.3">
      <c r="B12" s="61" t="s">
        <v>7</v>
      </c>
      <c r="C12" s="163">
        <f>SUMIF('BP costs'!$B$7:$B$71,$B12,'BP costs'!AD$7:AD$71)</f>
        <v>675.53054407167906</v>
      </c>
      <c r="D12" s="163">
        <f>SUMIF('BP costs'!$B$7:$B$71,$B12,'BP costs'!AH$7:AH$71)</f>
        <v>4442.3222125069888</v>
      </c>
      <c r="E12" s="163">
        <f t="shared" si="0"/>
        <v>5117.852756578668</v>
      </c>
      <c r="F12" s="164">
        <f t="shared" ref="F12:H12" si="7">P28+C44+C60</f>
        <v>707.90514724025991</v>
      </c>
      <c r="G12" s="164">
        <f t="shared" si="7"/>
        <v>3813.1186519656967</v>
      </c>
      <c r="H12" s="164">
        <f t="shared" si="7"/>
        <v>4521.0237992059565</v>
      </c>
      <c r="K12" s="168"/>
      <c r="L12" s="168"/>
      <c r="M12" s="168"/>
      <c r="N12" s="168"/>
    </row>
    <row r="13" spans="1:14" x14ac:dyDescent="0.3">
      <c r="B13" s="61" t="s">
        <v>12</v>
      </c>
      <c r="C13" s="163">
        <f>SUMIF('BP costs'!$B$7:$B$71,$B13,'BP costs'!AD$7:AD$71)</f>
        <v>125.06200000000001</v>
      </c>
      <c r="D13" s="163">
        <f>SUMIF('BP costs'!$B$7:$B$71,$B13,'BP costs'!AH$7:AH$71)</f>
        <v>1445.6969999999999</v>
      </c>
      <c r="E13" s="163">
        <f t="shared" si="0"/>
        <v>1570.759</v>
      </c>
      <c r="F13" s="164">
        <f t="shared" ref="F13:H13" si="8">P29+C45+C61</f>
        <v>157.95676748620582</v>
      </c>
      <c r="G13" s="164">
        <f t="shared" si="8"/>
        <v>1195.0726995524285</v>
      </c>
      <c r="H13" s="164">
        <f t="shared" si="8"/>
        <v>1353.0294670386343</v>
      </c>
      <c r="K13" s="168"/>
      <c r="L13" s="168"/>
      <c r="M13" s="168"/>
      <c r="N13" s="168"/>
    </row>
    <row r="14" spans="1:14" x14ac:dyDescent="0.3">
      <c r="B14" s="61" t="s">
        <v>8</v>
      </c>
      <c r="C14" s="163">
        <f>SUMIF('BP costs'!$B$7:$B$71,$B14,'BP costs'!AD$7:AD$71)</f>
        <v>124.23024391120892</v>
      </c>
      <c r="D14" s="163">
        <f>SUMIF('BP costs'!$B$7:$B$71,$B14,'BP costs'!AH$7:AH$71)</f>
        <v>1460.090646681344</v>
      </c>
      <c r="E14" s="163">
        <f t="shared" si="0"/>
        <v>1584.3208905925528</v>
      </c>
      <c r="F14" s="164">
        <f t="shared" ref="F14:H14" si="9">P30+C46+C62</f>
        <v>137.18296787349442</v>
      </c>
      <c r="G14" s="164">
        <f t="shared" si="9"/>
        <v>1236.6458178664288</v>
      </c>
      <c r="H14" s="164">
        <f t="shared" si="9"/>
        <v>1373.8287857399232</v>
      </c>
      <c r="K14" s="168"/>
      <c r="L14" s="168"/>
      <c r="M14" s="168"/>
      <c r="N14" s="168"/>
    </row>
    <row r="15" spans="1:14" x14ac:dyDescent="0.3">
      <c r="B15" s="61" t="s">
        <v>9</v>
      </c>
      <c r="C15" s="163">
        <f>SUMIF('BP costs'!$B$7:$B$71,$B15,'BP costs'!AD$7:AD$71)</f>
        <v>377.702</v>
      </c>
      <c r="D15" s="163">
        <f>SUMIF('BP costs'!$B$7:$B$71,$B15,'BP costs'!AH$7:AH$71)</f>
        <v>2558.9769999999999</v>
      </c>
      <c r="E15" s="163">
        <f t="shared" si="0"/>
        <v>2936.6790000000001</v>
      </c>
      <c r="F15" s="164">
        <f t="shared" ref="F15:H15" si="10">P31+C47+C63</f>
        <v>288.99548511638017</v>
      </c>
      <c r="G15" s="164">
        <f t="shared" si="10"/>
        <v>2095.1034472745359</v>
      </c>
      <c r="H15" s="164">
        <f t="shared" si="10"/>
        <v>2384.0989323909162</v>
      </c>
      <c r="K15" s="168"/>
      <c r="L15" s="168"/>
      <c r="M15" s="168"/>
      <c r="N15" s="168"/>
    </row>
    <row r="16" spans="1:14" x14ac:dyDescent="0.3">
      <c r="B16" s="59" t="s">
        <v>13</v>
      </c>
      <c r="C16" s="165">
        <f>SUM(C5:C15)</f>
        <v>2858.3595829442384</v>
      </c>
      <c r="D16" s="165">
        <f t="shared" ref="D16:H16" si="11">SUM(D5:D15)</f>
        <v>22684.078404930413</v>
      </c>
      <c r="E16" s="165">
        <f t="shared" si="11"/>
        <v>25542.437987874655</v>
      </c>
      <c r="F16" s="166">
        <f t="shared" si="11"/>
        <v>2819.2322113553919</v>
      </c>
      <c r="G16" s="166">
        <f t="shared" si="11"/>
        <v>19681.615467795273</v>
      </c>
      <c r="H16" s="166">
        <f t="shared" si="11"/>
        <v>22500.847679150662</v>
      </c>
      <c r="J16" s="168"/>
      <c r="K16" s="168"/>
      <c r="L16" s="168"/>
    </row>
    <row r="17" spans="2:18" x14ac:dyDescent="0.3">
      <c r="B17" s="160"/>
      <c r="C17" s="161"/>
      <c r="D17" s="161"/>
      <c r="E17" s="161"/>
      <c r="F17" s="162"/>
      <c r="G17" s="162"/>
      <c r="H17" s="162"/>
    </row>
    <row r="19" spans="2:18" x14ac:dyDescent="0.3">
      <c r="B19" s="130" t="s">
        <v>159</v>
      </c>
      <c r="C19" s="82" t="s">
        <v>193</v>
      </c>
      <c r="D19" s="83"/>
      <c r="E19" s="83"/>
      <c r="F19" s="95"/>
      <c r="G19" s="82" t="s">
        <v>196</v>
      </c>
      <c r="H19" s="83"/>
      <c r="I19" s="95"/>
      <c r="J19" s="82" t="s">
        <v>194</v>
      </c>
      <c r="K19" s="83"/>
      <c r="L19" s="95"/>
      <c r="M19" s="82" t="s">
        <v>102</v>
      </c>
      <c r="N19" s="83"/>
      <c r="O19" s="95"/>
      <c r="P19" s="82" t="s">
        <v>195</v>
      </c>
      <c r="Q19" s="83"/>
      <c r="R19" s="95"/>
    </row>
    <row r="20" spans="2:18" ht="52" x14ac:dyDescent="0.3">
      <c r="C20" s="5" t="s">
        <v>24</v>
      </c>
      <c r="D20" s="5" t="s">
        <v>85</v>
      </c>
      <c r="E20" s="5" t="s">
        <v>87</v>
      </c>
      <c r="F20" s="5" t="s">
        <v>197</v>
      </c>
      <c r="G20" s="5" t="s">
        <v>24</v>
      </c>
      <c r="H20" s="5" t="s">
        <v>85</v>
      </c>
      <c r="I20" s="5" t="s">
        <v>87</v>
      </c>
      <c r="J20" s="5" t="s">
        <v>24</v>
      </c>
      <c r="K20" s="5" t="s">
        <v>85</v>
      </c>
      <c r="L20" s="5" t="s">
        <v>87</v>
      </c>
      <c r="M20" s="5" t="s">
        <v>24</v>
      </c>
      <c r="N20" s="5" t="s">
        <v>85</v>
      </c>
      <c r="O20" s="5" t="s">
        <v>87</v>
      </c>
      <c r="P20" s="5" t="s">
        <v>24</v>
      </c>
      <c r="Q20" s="5" t="s">
        <v>85</v>
      </c>
      <c r="R20" s="5" t="s">
        <v>87</v>
      </c>
    </row>
    <row r="21" spans="2:18" x14ac:dyDescent="0.3">
      <c r="B21" s="61" t="s">
        <v>2</v>
      </c>
      <c r="C21" s="58">
        <f>SUMIF('BP costs'!$B$7:$B$71,$B21,'BP costs'!D$7:D$71)</f>
        <v>442.21718503969583</v>
      </c>
      <c r="D21" s="58">
        <f>SUMIF('BP costs'!$B$7:$B$71,$B21,'BP costs'!H$7:H$71)</f>
        <v>1590.7696563379536</v>
      </c>
      <c r="E21" s="58">
        <f>C21+D21</f>
        <v>2032.9868413776494</v>
      </c>
      <c r="F21" s="84">
        <f>C21/E21</f>
        <v>0.21752092834011078</v>
      </c>
      <c r="G21" s="58">
        <f>I21*Apportion!J8</f>
        <v>294.70801476417972</v>
      </c>
      <c r="H21" s="58">
        <f>I21*(1-Apportion!J8)</f>
        <v>1386.9395421223148</v>
      </c>
      <c r="I21" s="58">
        <f>SUMIF('Modelled costs'!$A$7:$A$66,$B21,'Modelled costs'!$X$7:$X$66)</f>
        <v>1681.6475568864946</v>
      </c>
      <c r="J21" s="163">
        <v>14.462003198274797</v>
      </c>
      <c r="K21" s="163">
        <v>103.65532070672521</v>
      </c>
      <c r="L21" s="163">
        <f>J21+K21</f>
        <v>118.11732390500001</v>
      </c>
      <c r="M21" s="169">
        <v>0</v>
      </c>
      <c r="N21" s="169">
        <v>0</v>
      </c>
      <c r="O21" s="169">
        <f>M21+N21</f>
        <v>0</v>
      </c>
      <c r="P21" s="163">
        <f>G21+J21+M21</f>
        <v>309.17001796245449</v>
      </c>
      <c r="Q21" s="163">
        <f>H21+K21+N21</f>
        <v>1490.59486282904</v>
      </c>
      <c r="R21" s="163">
        <f>P21+Q21</f>
        <v>1799.7648807914945</v>
      </c>
    </row>
    <row r="22" spans="2:18" x14ac:dyDescent="0.3">
      <c r="B22" s="61" t="s">
        <v>63</v>
      </c>
      <c r="C22" s="58">
        <f>SUMIF('BP costs'!$B$7:$B$71,$B22,'BP costs'!D$7:D$71)</f>
        <v>2.8399157116782576</v>
      </c>
      <c r="D22" s="58">
        <f>SUMIF('BP costs'!$B$7:$B$71,$B22,'BP costs'!H$7:H$71)</f>
        <v>17.920968387188189</v>
      </c>
      <c r="E22" s="58">
        <f t="shared" ref="E22:E31" si="12">C22+D22</f>
        <v>20.760884098866448</v>
      </c>
      <c r="F22" s="84">
        <f t="shared" ref="F22:F32" si="13">C22/E22</f>
        <v>0.13679165579626343</v>
      </c>
      <c r="G22" s="58">
        <f>I22*Apportion!J9</f>
        <v>4.4532447894847786</v>
      </c>
      <c r="H22" s="58">
        <f>I22*(1-Apportion!J9)</f>
        <v>18.247573859423941</v>
      </c>
      <c r="I22" s="58">
        <f>SUMIF('Modelled costs'!$A$7:$A$66,$B22,'Modelled costs'!$X$7:$X$66)</f>
        <v>22.700818648908722</v>
      </c>
      <c r="J22" s="163">
        <v>0.63616262500000065</v>
      </c>
      <c r="K22" s="163">
        <v>0.65812712287292929</v>
      </c>
      <c r="L22" s="163">
        <f t="shared" ref="L22:L31" si="14">J22+K22</f>
        <v>1.2942897478729298</v>
      </c>
      <c r="M22" s="169">
        <v>0</v>
      </c>
      <c r="N22" s="169">
        <v>0</v>
      </c>
      <c r="O22" s="169">
        <f t="shared" ref="O22:O31" si="15">M22+N22</f>
        <v>0</v>
      </c>
      <c r="P22" s="163">
        <f t="shared" ref="P22:P31" si="16">G22+J22+M22</f>
        <v>5.0894074144847794</v>
      </c>
      <c r="Q22" s="163">
        <f t="shared" ref="Q22:Q31" si="17">H22+K22+N22</f>
        <v>18.905700982296871</v>
      </c>
      <c r="R22" s="163">
        <f t="shared" ref="R22:R31" si="18">P22+Q22</f>
        <v>23.995108396781649</v>
      </c>
    </row>
    <row r="23" spans="2:18" x14ac:dyDescent="0.3">
      <c r="B23" s="61" t="s">
        <v>3</v>
      </c>
      <c r="C23" s="58">
        <f>SUMIF('BP costs'!$B$7:$B$71,$B23,'BP costs'!D$7:D$71)</f>
        <v>67.344000000000008</v>
      </c>
      <c r="D23" s="58">
        <f>SUMIF('BP costs'!$B$7:$B$71,$B23,'BP costs'!H$7:H$71)</f>
        <v>662.76160500000003</v>
      </c>
      <c r="E23" s="58">
        <f t="shared" si="12"/>
        <v>730.10560500000008</v>
      </c>
      <c r="F23" s="84">
        <f t="shared" si="13"/>
        <v>9.2238711138233218E-2</v>
      </c>
      <c r="G23" s="58">
        <f>I23*Apportion!J10</f>
        <v>116.01866115816563</v>
      </c>
      <c r="H23" s="58">
        <f>I23*(1-Apportion!J10)</f>
        <v>568.76800958145782</v>
      </c>
      <c r="I23" s="58">
        <f>SUMIF('Modelled costs'!$A$7:$A$66,$B23,'Modelled costs'!$X$7:$X$66)</f>
        <v>684.78667073962345</v>
      </c>
      <c r="J23" s="163">
        <v>6.7637468666567031</v>
      </c>
      <c r="K23" s="163">
        <v>34.805063133343296</v>
      </c>
      <c r="L23" s="163">
        <f t="shared" si="14"/>
        <v>41.568809999999999</v>
      </c>
      <c r="M23" s="169">
        <v>0</v>
      </c>
      <c r="N23" s="169">
        <v>0</v>
      </c>
      <c r="O23" s="169">
        <f t="shared" si="15"/>
        <v>0</v>
      </c>
      <c r="P23" s="163">
        <f t="shared" si="16"/>
        <v>122.78240802482233</v>
      </c>
      <c r="Q23" s="163">
        <f t="shared" si="17"/>
        <v>603.57307271480113</v>
      </c>
      <c r="R23" s="163">
        <f t="shared" si="18"/>
        <v>726.35548073962343</v>
      </c>
    </row>
    <row r="24" spans="2:18" x14ac:dyDescent="0.3">
      <c r="B24" s="61" t="s">
        <v>4</v>
      </c>
      <c r="C24" s="58">
        <f>SUMIF('BP costs'!$B$7:$B$71,$B24,'BP costs'!D$7:D$71)</f>
        <v>336.70880331020305</v>
      </c>
      <c r="D24" s="58">
        <f>SUMIF('BP costs'!$B$7:$B$71,$B24,'BP costs'!H$7:H$71)</f>
        <v>1707.1343959167873</v>
      </c>
      <c r="E24" s="58">
        <f t="shared" si="12"/>
        <v>2043.8431992269902</v>
      </c>
      <c r="F24" s="84">
        <f t="shared" si="13"/>
        <v>0.16474297217983797</v>
      </c>
      <c r="G24" s="58">
        <f>I24*Apportion!J11</f>
        <v>339.00214118904529</v>
      </c>
      <c r="H24" s="58">
        <f>I24*(1-Apportion!J11)</f>
        <v>1527.4746290506873</v>
      </c>
      <c r="I24" s="58">
        <f>SUMIF('Modelled costs'!$A$7:$A$66,$B24,'Modelled costs'!$X$7:$X$66)</f>
        <v>1866.4767702397326</v>
      </c>
      <c r="J24" s="163">
        <v>29.811066573514442</v>
      </c>
      <c r="K24" s="163">
        <v>105.72812905504935</v>
      </c>
      <c r="L24" s="163">
        <f t="shared" si="14"/>
        <v>135.53919562856379</v>
      </c>
      <c r="M24" s="169">
        <v>0</v>
      </c>
      <c r="N24" s="169">
        <v>0</v>
      </c>
      <c r="O24" s="169">
        <f t="shared" si="15"/>
        <v>0</v>
      </c>
      <c r="P24" s="163">
        <f t="shared" si="16"/>
        <v>368.81320776255973</v>
      </c>
      <c r="Q24" s="163">
        <f t="shared" si="17"/>
        <v>1633.2027581057366</v>
      </c>
      <c r="R24" s="163">
        <f t="shared" si="18"/>
        <v>2002.0159658682965</v>
      </c>
    </row>
    <row r="25" spans="2:18" x14ac:dyDescent="0.3">
      <c r="B25" s="61" t="s">
        <v>5</v>
      </c>
      <c r="C25" s="58">
        <f>SUMIF('BP costs'!$B$7:$B$71,$B25,'BP costs'!D$7:D$71)</f>
        <v>192.893</v>
      </c>
      <c r="D25" s="58">
        <f>SUMIF('BP costs'!$B$7:$B$71,$B25,'BP costs'!H$7:H$71)</f>
        <v>1242.0968899999998</v>
      </c>
      <c r="E25" s="58">
        <f t="shared" si="12"/>
        <v>1434.9898899999998</v>
      </c>
      <c r="F25" s="84">
        <f t="shared" si="13"/>
        <v>0.13442115609608932</v>
      </c>
      <c r="G25" s="58">
        <f>I25*Apportion!J12</f>
        <v>194.86448010421958</v>
      </c>
      <c r="H25" s="58">
        <f>I25*(1-Apportion!J12)</f>
        <v>1120.6782690654713</v>
      </c>
      <c r="I25" s="58">
        <f>SUMIF('Modelled costs'!$A$7:$A$66,$B25,'Modelled costs'!$X$7:$X$66)</f>
        <v>1315.542749169691</v>
      </c>
      <c r="J25" s="163">
        <v>6.2987107360525076</v>
      </c>
      <c r="K25" s="163">
        <v>61.444789263947499</v>
      </c>
      <c r="L25" s="163">
        <f t="shared" si="14"/>
        <v>67.743500000000012</v>
      </c>
      <c r="M25" s="169">
        <v>0</v>
      </c>
      <c r="N25" s="169">
        <v>0</v>
      </c>
      <c r="O25" s="169">
        <f t="shared" si="15"/>
        <v>0</v>
      </c>
      <c r="P25" s="163">
        <f t="shared" si="16"/>
        <v>201.16319084027208</v>
      </c>
      <c r="Q25" s="163">
        <f t="shared" si="17"/>
        <v>1182.1230583294189</v>
      </c>
      <c r="R25" s="163">
        <f t="shared" si="18"/>
        <v>1383.286249169691</v>
      </c>
    </row>
    <row r="26" spans="2:18" x14ac:dyDescent="0.3">
      <c r="B26" s="61" t="s">
        <v>82</v>
      </c>
      <c r="C26" s="58">
        <f>SUMIF('BP costs'!$B$7:$B$71,$B26,'BP costs'!D$7:D$71)</f>
        <v>259.44867083921048</v>
      </c>
      <c r="D26" s="58">
        <f>SUMIF('BP costs'!$B$7:$B$71,$B26,'BP costs'!H$7:H$71)</f>
        <v>1756.0801721148005</v>
      </c>
      <c r="E26" s="58">
        <f t="shared" si="12"/>
        <v>2015.528842954011</v>
      </c>
      <c r="F26" s="84">
        <f t="shared" si="13"/>
        <v>0.12872486134158012</v>
      </c>
      <c r="G26" s="58">
        <f>I26*Apportion!J13</f>
        <v>405.58306386352047</v>
      </c>
      <c r="H26" s="58">
        <f>I26*(1-Apportion!J13)</f>
        <v>1817.3065503950518</v>
      </c>
      <c r="I26" s="58">
        <f>SUMIF('Modelled costs'!$A$7:$A$66,$B26,'Modelled costs'!$X$7:$X$66)</f>
        <v>2222.8896142585722</v>
      </c>
      <c r="J26" s="163">
        <v>21.691002901956118</v>
      </c>
      <c r="K26" s="163">
        <v>115.36672643140527</v>
      </c>
      <c r="L26" s="163">
        <f t="shared" si="14"/>
        <v>137.05772933336138</v>
      </c>
      <c r="M26" s="169">
        <v>0</v>
      </c>
      <c r="N26" s="169">
        <v>0</v>
      </c>
      <c r="O26" s="169">
        <f t="shared" si="15"/>
        <v>0</v>
      </c>
      <c r="P26" s="163">
        <f t="shared" si="16"/>
        <v>427.27406676547656</v>
      </c>
      <c r="Q26" s="163">
        <f t="shared" si="17"/>
        <v>1932.6732768264571</v>
      </c>
      <c r="R26" s="163">
        <f t="shared" si="18"/>
        <v>2359.9473435919335</v>
      </c>
    </row>
    <row r="27" spans="2:18" x14ac:dyDescent="0.3">
      <c r="B27" s="61" t="s">
        <v>10</v>
      </c>
      <c r="C27" s="58">
        <f>SUMIF('BP costs'!$B$7:$B$71,$B27,'BP costs'!D$7:D$71)</f>
        <v>89.88</v>
      </c>
      <c r="D27" s="58">
        <f>SUMIF('BP costs'!$B$7:$B$71,$B27,'BP costs'!H$7:H$71)</f>
        <v>592.11400000000003</v>
      </c>
      <c r="E27" s="58">
        <f t="shared" si="12"/>
        <v>681.99400000000003</v>
      </c>
      <c r="F27" s="84">
        <f t="shared" si="13"/>
        <v>0.13179001574793911</v>
      </c>
      <c r="G27" s="58">
        <f>I27*Apportion!J14</f>
        <v>84.589610648819828</v>
      </c>
      <c r="H27" s="58">
        <f>I27*(1-Apportion!J14)</f>
        <v>559.10532550138066</v>
      </c>
      <c r="I27" s="58">
        <f>SUMIF('Modelled costs'!$A$7:$A$66,$B27,'Modelled costs'!$X$7:$X$66)</f>
        <v>643.69493615020053</v>
      </c>
      <c r="J27" s="163">
        <v>3.6800320133195412</v>
      </c>
      <c r="K27" s="163">
        <v>27.236172761680457</v>
      </c>
      <c r="L27" s="163">
        <f t="shared" si="14"/>
        <v>30.916204774999997</v>
      </c>
      <c r="M27" s="169">
        <v>1.0685447640714345</v>
      </c>
      <c r="N27" s="169">
        <v>11.55739344664909</v>
      </c>
      <c r="O27" s="169">
        <f t="shared" si="15"/>
        <v>12.625938210720525</v>
      </c>
      <c r="P27" s="163">
        <f t="shared" si="16"/>
        <v>89.338187426210808</v>
      </c>
      <c r="Q27" s="163">
        <f t="shared" si="17"/>
        <v>597.89889170971026</v>
      </c>
      <c r="R27" s="163">
        <f t="shared" si="18"/>
        <v>687.23707913592102</v>
      </c>
    </row>
    <row r="28" spans="2:18" x14ac:dyDescent="0.3">
      <c r="B28" s="61" t="s">
        <v>7</v>
      </c>
      <c r="C28" s="58">
        <f>SUMIF('BP costs'!$B$7:$B$71,$B28,'BP costs'!D$7:D$71)</f>
        <v>513.31146393867368</v>
      </c>
      <c r="D28" s="58">
        <f>SUMIF('BP costs'!$B$7:$B$71,$B28,'BP costs'!H$7:H$71)</f>
        <v>3142.3707170256585</v>
      </c>
      <c r="E28" s="58">
        <f t="shared" si="12"/>
        <v>3655.682180964332</v>
      </c>
      <c r="F28" s="84">
        <f t="shared" si="13"/>
        <v>0.14041468555761247</v>
      </c>
      <c r="G28" s="58">
        <f>I28*Apportion!J15</f>
        <v>661.33644588083928</v>
      </c>
      <c r="H28" s="58">
        <f>I28*(1-Apportion!J15)</f>
        <v>2782.6714763483251</v>
      </c>
      <c r="I28" s="58">
        <f>SUMIF('Modelled costs'!$A$7:$A$66,$B28,'Modelled costs'!$X$7:$X$66)</f>
        <v>3444.0079222291643</v>
      </c>
      <c r="J28" s="163">
        <v>46.568701359420665</v>
      </c>
      <c r="K28" s="163">
        <v>142.56387676498824</v>
      </c>
      <c r="L28" s="163">
        <f t="shared" si="14"/>
        <v>189.13257812440889</v>
      </c>
      <c r="M28" s="169">
        <v>0</v>
      </c>
      <c r="N28" s="169">
        <v>0</v>
      </c>
      <c r="O28" s="169">
        <f t="shared" si="15"/>
        <v>0</v>
      </c>
      <c r="P28" s="163">
        <f t="shared" si="16"/>
        <v>707.90514724025991</v>
      </c>
      <c r="Q28" s="163">
        <f t="shared" si="17"/>
        <v>2925.2353531133135</v>
      </c>
      <c r="R28" s="163">
        <f t="shared" si="18"/>
        <v>3633.1405003535733</v>
      </c>
    </row>
    <row r="29" spans="2:18" x14ac:dyDescent="0.3">
      <c r="B29" s="61" t="s">
        <v>12</v>
      </c>
      <c r="C29" s="58">
        <f>SUMIF('BP costs'!$B$7:$B$71,$B29,'BP costs'!D$7:D$71)</f>
        <v>114.880832</v>
      </c>
      <c r="D29" s="58">
        <f>SUMIF('BP costs'!$B$7:$B$71,$B29,'BP costs'!H$7:H$71)</f>
        <v>962.71785999999997</v>
      </c>
      <c r="E29" s="58">
        <f t="shared" si="12"/>
        <v>1077.598692</v>
      </c>
      <c r="F29" s="84">
        <f t="shared" si="13"/>
        <v>0.10660817691489922</v>
      </c>
      <c r="G29" s="58">
        <f>I29*Apportion!J16</f>
        <v>154.70189208625311</v>
      </c>
      <c r="H29" s="58">
        <f>I29*(1-Apportion!J16)</f>
        <v>854.33948662847547</v>
      </c>
      <c r="I29" s="58">
        <f>SUMIF('Modelled costs'!$A$7:$A$66,$B29,'Modelled costs'!$X$7:$X$66)</f>
        <v>1009.0413787147286</v>
      </c>
      <c r="J29" s="163">
        <v>2.4876942739535504</v>
      </c>
      <c r="K29" s="163">
        <v>43.876256381046446</v>
      </c>
      <c r="L29" s="163">
        <f t="shared" si="14"/>
        <v>46.363950654999996</v>
      </c>
      <c r="M29" s="169">
        <v>0</v>
      </c>
      <c r="N29" s="169">
        <v>0</v>
      </c>
      <c r="O29" s="169">
        <f t="shared" si="15"/>
        <v>0</v>
      </c>
      <c r="P29" s="163">
        <f t="shared" si="16"/>
        <v>157.18958636020665</v>
      </c>
      <c r="Q29" s="163">
        <f t="shared" si="17"/>
        <v>898.21574300952193</v>
      </c>
      <c r="R29" s="163">
        <f t="shared" si="18"/>
        <v>1055.4053293697286</v>
      </c>
    </row>
    <row r="30" spans="2:18" x14ac:dyDescent="0.3">
      <c r="B30" s="61" t="s">
        <v>8</v>
      </c>
      <c r="C30" s="58">
        <f>SUMIF('BP costs'!$B$7:$B$71,$B30,'BP costs'!D$7:D$71)</f>
        <v>110.89383536659518</v>
      </c>
      <c r="D30" s="58">
        <f>SUMIF('BP costs'!$B$7:$B$71,$B30,'BP costs'!H$7:H$71)</f>
        <v>717.5746288370517</v>
      </c>
      <c r="E30" s="58">
        <f t="shared" si="12"/>
        <v>828.46846420364693</v>
      </c>
      <c r="F30" s="84">
        <f t="shared" si="13"/>
        <v>0.13385402119462717</v>
      </c>
      <c r="G30" s="58">
        <f>I30*Apportion!J17</f>
        <v>124.70815161515864</v>
      </c>
      <c r="H30" s="58">
        <f>I30*(1-Apportion!J17)</f>
        <v>717.39853877467681</v>
      </c>
      <c r="I30" s="58">
        <f>SUMIF('Modelled costs'!$A$7:$A$66,$B30,'Modelled costs'!$X$7:$X$66)</f>
        <v>842.10669038983542</v>
      </c>
      <c r="J30" s="163">
        <v>8.3095398554496445</v>
      </c>
      <c r="K30" s="163">
        <v>35.421330891788436</v>
      </c>
      <c r="L30" s="163">
        <f t="shared" si="14"/>
        <v>43.730870747238079</v>
      </c>
      <c r="M30" s="169">
        <v>0</v>
      </c>
      <c r="N30" s="169">
        <v>0</v>
      </c>
      <c r="O30" s="169">
        <f t="shared" si="15"/>
        <v>0</v>
      </c>
      <c r="P30" s="163">
        <f t="shared" si="16"/>
        <v>133.0176914706083</v>
      </c>
      <c r="Q30" s="163">
        <f t="shared" si="17"/>
        <v>752.81986966646525</v>
      </c>
      <c r="R30" s="163">
        <f t="shared" si="18"/>
        <v>885.83756113707352</v>
      </c>
    </row>
    <row r="31" spans="2:18" x14ac:dyDescent="0.3">
      <c r="B31" s="61" t="s">
        <v>9</v>
      </c>
      <c r="C31" s="58">
        <f>SUMIF('BP costs'!$B$7:$B$71,$B31,'BP costs'!D$7:D$71)</f>
        <v>304.358</v>
      </c>
      <c r="D31" s="58">
        <f>SUMIF('BP costs'!$B$7:$B$71,$B31,'BP costs'!H$7:H$71)</f>
        <v>1527.0697099999998</v>
      </c>
      <c r="E31" s="58">
        <f t="shared" si="12"/>
        <v>1831.4277099999997</v>
      </c>
      <c r="F31" s="84">
        <f t="shared" si="13"/>
        <v>0.16618619361175879</v>
      </c>
      <c r="G31" s="58">
        <f>I31*Apportion!J18</f>
        <v>283.14897310015749</v>
      </c>
      <c r="H31" s="58">
        <f>I31*(1-Apportion!J18)</f>
        <v>1201.1239293966262</v>
      </c>
      <c r="I31" s="58">
        <f>SUMIF('Modelled costs'!$A$7:$A$66,$B31,'Modelled costs'!$X$7:$X$66)</f>
        <v>1484.2729024967837</v>
      </c>
      <c r="J31" s="163">
        <v>5.6805120162226919</v>
      </c>
      <c r="K31" s="163">
        <v>88.572246458777315</v>
      </c>
      <c r="L31" s="163">
        <f t="shared" si="14"/>
        <v>94.252758475000007</v>
      </c>
      <c r="M31" s="169">
        <v>0</v>
      </c>
      <c r="N31" s="169">
        <v>0</v>
      </c>
      <c r="O31" s="169">
        <f t="shared" si="15"/>
        <v>0</v>
      </c>
      <c r="P31" s="163">
        <f t="shared" si="16"/>
        <v>288.82948511638017</v>
      </c>
      <c r="Q31" s="163">
        <f t="shared" si="17"/>
        <v>1289.6961758554035</v>
      </c>
      <c r="R31" s="163">
        <f t="shared" si="18"/>
        <v>1578.5256609717835</v>
      </c>
    </row>
    <row r="32" spans="2:18" x14ac:dyDescent="0.3">
      <c r="B32" s="59" t="s">
        <v>13</v>
      </c>
      <c r="C32" s="78">
        <f>SUM(C21:C31)</f>
        <v>2434.7757062060564</v>
      </c>
      <c r="D32" s="78">
        <f t="shared" ref="D32:E32" si="19">SUM(D21:D31)</f>
        <v>13918.61060361944</v>
      </c>
      <c r="E32" s="78">
        <f t="shared" si="19"/>
        <v>16353.386309825495</v>
      </c>
      <c r="F32" s="105">
        <f t="shared" si="13"/>
        <v>0.14888510918030393</v>
      </c>
      <c r="G32" s="78">
        <f t="shared" ref="G32:I32" si="20">SUM(G21:G31)</f>
        <v>2663.114679199844</v>
      </c>
      <c r="H32" s="78">
        <f t="shared" si="20"/>
        <v>12554.053330723891</v>
      </c>
      <c r="I32" s="78">
        <f t="shared" si="20"/>
        <v>15217.168009923735</v>
      </c>
      <c r="J32" s="165">
        <f t="shared" ref="J32:O32" si="21">SUM(J21:J31)</f>
        <v>146.38917241982065</v>
      </c>
      <c r="K32" s="165">
        <f t="shared" si="21"/>
        <v>759.32803897162444</v>
      </c>
      <c r="L32" s="165">
        <f t="shared" si="21"/>
        <v>905.71721139144506</v>
      </c>
      <c r="M32" s="170">
        <f t="shared" si="21"/>
        <v>1.0685447640714345</v>
      </c>
      <c r="N32" s="170">
        <f t="shared" si="21"/>
        <v>11.55739344664909</v>
      </c>
      <c r="O32" s="170">
        <f t="shared" si="21"/>
        <v>12.625938210720525</v>
      </c>
      <c r="P32" s="165">
        <f t="shared" ref="P32:R32" si="22">SUM(P21:P31)</f>
        <v>2810.5723963837358</v>
      </c>
      <c r="Q32" s="165">
        <f t="shared" si="22"/>
        <v>13324.938763142167</v>
      </c>
      <c r="R32" s="165">
        <f t="shared" si="22"/>
        <v>16135.5111595259</v>
      </c>
    </row>
    <row r="34" spans="2:5" x14ac:dyDescent="0.3">
      <c r="B34" s="130" t="s">
        <v>198</v>
      </c>
    </row>
    <row r="35" spans="2:5" x14ac:dyDescent="0.3">
      <c r="C35" s="82" t="s">
        <v>36</v>
      </c>
      <c r="D35" s="83"/>
      <c r="E35" s="95"/>
    </row>
    <row r="36" spans="2:5" ht="42.65" customHeight="1" x14ac:dyDescent="0.3">
      <c r="B36" s="5" t="s">
        <v>11</v>
      </c>
      <c r="C36" s="5" t="s">
        <v>24</v>
      </c>
      <c r="D36" s="5" t="s">
        <v>85</v>
      </c>
      <c r="E36" s="5" t="s">
        <v>87</v>
      </c>
    </row>
    <row r="37" spans="2:5" x14ac:dyDescent="0.3">
      <c r="B37" s="61" t="s">
        <v>2</v>
      </c>
      <c r="C37" s="169">
        <v>1.6673574427704343</v>
      </c>
      <c r="D37" s="58">
        <v>1087.4936989950918</v>
      </c>
      <c r="E37" s="58">
        <v>1089.1610564378623</v>
      </c>
    </row>
    <row r="38" spans="2:5" x14ac:dyDescent="0.3">
      <c r="B38" s="61" t="s">
        <v>63</v>
      </c>
      <c r="C38" s="169">
        <v>0</v>
      </c>
      <c r="D38" s="58">
        <v>2.6206765702623471</v>
      </c>
      <c r="E38" s="58">
        <v>2.6206765702623471</v>
      </c>
    </row>
    <row r="39" spans="2:5" x14ac:dyDescent="0.3">
      <c r="B39" s="61" t="s">
        <v>3</v>
      </c>
      <c r="C39" s="169">
        <v>0</v>
      </c>
      <c r="D39" s="58">
        <v>282.54715715891365</v>
      </c>
      <c r="E39" s="58">
        <v>282.54715715891365</v>
      </c>
    </row>
    <row r="40" spans="2:5" x14ac:dyDescent="0.3">
      <c r="B40" s="61" t="s">
        <v>4</v>
      </c>
      <c r="C40" s="169">
        <v>0</v>
      </c>
      <c r="D40" s="58">
        <v>832.89271188250302</v>
      </c>
      <c r="E40" s="58">
        <v>832.89271188250302</v>
      </c>
    </row>
    <row r="41" spans="2:5" x14ac:dyDescent="0.3">
      <c r="B41" s="61" t="s">
        <v>5</v>
      </c>
      <c r="C41" s="169">
        <v>0</v>
      </c>
      <c r="D41" s="58">
        <v>717.19285993063249</v>
      </c>
      <c r="E41" s="58">
        <v>717.19285993063249</v>
      </c>
    </row>
    <row r="42" spans="2:5" x14ac:dyDescent="0.3">
      <c r="B42" s="61" t="s">
        <v>82</v>
      </c>
      <c r="C42" s="169">
        <v>0</v>
      </c>
      <c r="D42" s="58">
        <v>709.6477934485556</v>
      </c>
      <c r="E42" s="58">
        <v>709.6477934485556</v>
      </c>
    </row>
    <row r="43" spans="2:5" x14ac:dyDescent="0.3">
      <c r="B43" s="61" t="s">
        <v>10</v>
      </c>
      <c r="C43" s="169">
        <v>1.8939999999999999</v>
      </c>
      <c r="D43" s="58">
        <v>250.30833165275905</v>
      </c>
      <c r="E43" s="58">
        <v>252.20233165275906</v>
      </c>
    </row>
    <row r="44" spans="2:5" x14ac:dyDescent="0.3">
      <c r="B44" s="61" t="s">
        <v>7</v>
      </c>
      <c r="C44" s="169">
        <v>0</v>
      </c>
      <c r="D44" s="58">
        <v>887.88329885238306</v>
      </c>
      <c r="E44" s="58">
        <v>887.88329885238306</v>
      </c>
    </row>
    <row r="45" spans="2:5" x14ac:dyDescent="0.3">
      <c r="B45" s="61" t="s">
        <v>12</v>
      </c>
      <c r="C45" s="169">
        <v>0.76718112599917987</v>
      </c>
      <c r="D45" s="58">
        <v>296.85695654290657</v>
      </c>
      <c r="E45" s="58">
        <v>297.62413766890575</v>
      </c>
    </row>
    <row r="46" spans="2:5" x14ac:dyDescent="0.3">
      <c r="B46" s="61" t="s">
        <v>8</v>
      </c>
      <c r="C46" s="169">
        <v>4.1652764028861107</v>
      </c>
      <c r="D46" s="58">
        <v>483.8259481999637</v>
      </c>
      <c r="E46" s="58">
        <v>487.9912246028498</v>
      </c>
    </row>
    <row r="47" spans="2:5" x14ac:dyDescent="0.3">
      <c r="B47" s="61" t="s">
        <v>9</v>
      </c>
      <c r="C47" s="169">
        <v>0.16600000000000001</v>
      </c>
      <c r="D47" s="58">
        <v>805.4072714191326</v>
      </c>
      <c r="E47" s="58">
        <v>805.57327141913265</v>
      </c>
    </row>
    <row r="48" spans="2:5" x14ac:dyDescent="0.3">
      <c r="B48" s="59" t="s">
        <v>13</v>
      </c>
      <c r="C48" s="170">
        <f t="shared" ref="C48:E48" si="23">SUM(C37:C47)</f>
        <v>8.6598149716557256</v>
      </c>
      <c r="D48" s="78">
        <f t="shared" si="23"/>
        <v>6356.676704653104</v>
      </c>
      <c r="E48" s="78">
        <f t="shared" si="23"/>
        <v>6365.3365196247596</v>
      </c>
    </row>
    <row r="50" spans="2:5" x14ac:dyDescent="0.3">
      <c r="B50" s="130" t="s">
        <v>201</v>
      </c>
    </row>
    <row r="51" spans="2:5" x14ac:dyDescent="0.3">
      <c r="C51" s="82" t="s">
        <v>200</v>
      </c>
      <c r="D51" s="83"/>
      <c r="E51" s="95"/>
    </row>
    <row r="52" spans="2:5" ht="26" x14ac:dyDescent="0.3">
      <c r="C52" s="5" t="s">
        <v>24</v>
      </c>
      <c r="D52" s="5" t="s">
        <v>85</v>
      </c>
      <c r="E52" s="5" t="s">
        <v>87</v>
      </c>
    </row>
    <row r="53" spans="2:5" x14ac:dyDescent="0.3">
      <c r="B53" s="61" t="s">
        <v>2</v>
      </c>
      <c r="C53" s="58"/>
      <c r="D53" s="58"/>
      <c r="E53" s="58"/>
    </row>
    <row r="54" spans="2:5" x14ac:dyDescent="0.3">
      <c r="B54" s="61" t="s">
        <v>63</v>
      </c>
      <c r="C54" s="58"/>
      <c r="D54" s="58"/>
      <c r="E54" s="58"/>
    </row>
    <row r="55" spans="2:5" x14ac:dyDescent="0.3">
      <c r="B55" s="61" t="s">
        <v>3</v>
      </c>
      <c r="C55" s="58"/>
      <c r="D55" s="58"/>
      <c r="E55" s="58"/>
    </row>
    <row r="56" spans="2:5" x14ac:dyDescent="0.3">
      <c r="B56" s="61" t="s">
        <v>4</v>
      </c>
      <c r="C56" s="58"/>
      <c r="D56" s="58"/>
      <c r="E56" s="58"/>
    </row>
    <row r="57" spans="2:5" x14ac:dyDescent="0.3">
      <c r="B57" s="61" t="s">
        <v>5</v>
      </c>
      <c r="C57" s="58"/>
      <c r="D57" s="58"/>
      <c r="E57" s="58"/>
    </row>
    <row r="58" spans="2:5" x14ac:dyDescent="0.3">
      <c r="B58" s="61" t="s">
        <v>82</v>
      </c>
      <c r="C58" s="58"/>
      <c r="D58" s="58"/>
      <c r="E58" s="58"/>
    </row>
    <row r="59" spans="2:5" x14ac:dyDescent="0.3">
      <c r="B59" s="61" t="s">
        <v>10</v>
      </c>
      <c r="C59" s="58"/>
      <c r="D59" s="58"/>
      <c r="E59" s="58"/>
    </row>
    <row r="60" spans="2:5" x14ac:dyDescent="0.3">
      <c r="B60" s="61" t="s">
        <v>7</v>
      </c>
      <c r="C60" s="58"/>
      <c r="D60" s="58"/>
      <c r="E60" s="58"/>
    </row>
    <row r="61" spans="2:5" x14ac:dyDescent="0.3">
      <c r="B61" s="61" t="s">
        <v>12</v>
      </c>
      <c r="C61" s="58"/>
      <c r="D61" s="58"/>
      <c r="E61" s="58"/>
    </row>
    <row r="62" spans="2:5" x14ac:dyDescent="0.3">
      <c r="B62" s="61" t="s">
        <v>8</v>
      </c>
      <c r="C62" s="58"/>
      <c r="D62" s="58"/>
      <c r="E62" s="58"/>
    </row>
    <row r="63" spans="2:5" x14ac:dyDescent="0.3">
      <c r="B63" s="61" t="s">
        <v>9</v>
      </c>
      <c r="C63" s="58"/>
      <c r="D63" s="58"/>
      <c r="E63" s="58"/>
    </row>
    <row r="64" spans="2:5" x14ac:dyDescent="0.3">
      <c r="B64" s="59" t="s">
        <v>13</v>
      </c>
      <c r="C64" s="78">
        <f t="shared" ref="C64:E64" si="24">SUM(C53:C63)</f>
        <v>0</v>
      </c>
      <c r="D64" s="78">
        <f t="shared" si="24"/>
        <v>0</v>
      </c>
      <c r="E64" s="78">
        <f t="shared" si="24"/>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showGridLines="0" workbookViewId="0"/>
  </sheetViews>
  <sheetFormatPr defaultRowHeight="1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U61"/>
  <sheetViews>
    <sheetView zoomScale="80" zoomScaleNormal="80" workbookViewId="0">
      <pane xSplit="3" ySplit="4" topLeftCell="D5" activePane="bottomRight" state="frozen"/>
      <selection activeCell="D5" sqref="D5"/>
      <selection pane="topRight" activeCell="D5" sqref="D5"/>
      <selection pane="bottomLeft" activeCell="D5" sqref="D5"/>
      <selection pane="bottomRight" activeCell="D5" sqref="D5"/>
    </sheetView>
  </sheetViews>
  <sheetFormatPr defaultRowHeight="14" x14ac:dyDescent="0.3"/>
  <cols>
    <col min="2" max="2" width="11" customWidth="1"/>
    <col min="3" max="3" width="9.83203125" customWidth="1"/>
    <col min="4" max="4" width="13.33203125" customWidth="1"/>
    <col min="5" max="5" width="12.08203125" customWidth="1"/>
    <col min="6" max="6" width="12" customWidth="1"/>
    <col min="7" max="8" width="9.83203125" customWidth="1"/>
    <col min="9" max="9" width="16.5" customWidth="1"/>
    <col min="10" max="11" width="16.58203125" customWidth="1"/>
    <col min="12" max="16" width="18.5" customWidth="1"/>
    <col min="17" max="23" width="14.08203125" customWidth="1"/>
    <col min="24" max="26" width="19.08203125" customWidth="1"/>
    <col min="27" max="27" width="22.08203125" customWidth="1"/>
    <col min="28" max="28" width="21.5" customWidth="1"/>
    <col min="29" max="33" width="24.5" customWidth="1"/>
  </cols>
  <sheetData>
    <row r="1" spans="1:47" x14ac:dyDescent="0.3">
      <c r="A1" s="171" t="s">
        <v>203</v>
      </c>
      <c r="B1" s="172">
        <f>COUNTA(A5:A59)</f>
        <v>55</v>
      </c>
      <c r="D1" s="212"/>
      <c r="E1" s="212"/>
      <c r="F1" s="212"/>
      <c r="G1" s="212"/>
      <c r="H1" s="212"/>
      <c r="I1" s="212"/>
      <c r="J1" s="212"/>
      <c r="K1" s="212"/>
      <c r="L1" s="212"/>
      <c r="M1" s="212"/>
      <c r="N1" s="212"/>
      <c r="O1" s="212"/>
      <c r="P1" s="212"/>
      <c r="Q1" s="212"/>
      <c r="R1" s="212"/>
      <c r="S1" s="212"/>
      <c r="T1" s="212"/>
      <c r="U1" s="212"/>
      <c r="V1" s="212"/>
      <c r="W1" s="212"/>
    </row>
    <row r="2" spans="1:47" ht="52.4" customHeight="1" x14ac:dyDescent="0.3">
      <c r="D2" s="213" t="s">
        <v>204</v>
      </c>
      <c r="E2" s="173"/>
      <c r="F2" s="214"/>
      <c r="G2" s="173" t="s">
        <v>371</v>
      </c>
      <c r="H2" s="68"/>
      <c r="I2" s="68"/>
      <c r="J2" s="68"/>
      <c r="K2" s="68"/>
      <c r="L2" s="68"/>
      <c r="M2" s="68"/>
      <c r="N2" s="173" t="s">
        <v>204</v>
      </c>
      <c r="O2" s="154"/>
      <c r="P2" s="154"/>
      <c r="Q2" s="173" t="s">
        <v>205</v>
      </c>
      <c r="R2" s="154"/>
      <c r="S2" s="154"/>
      <c r="T2" s="154"/>
      <c r="U2" s="174"/>
      <c r="V2" s="174"/>
      <c r="W2" s="239"/>
      <c r="X2" s="211"/>
      <c r="Y2" s="211"/>
      <c r="Z2" s="211"/>
      <c r="AA2" s="211"/>
      <c r="AB2" s="211"/>
      <c r="AC2" s="211"/>
      <c r="AD2" s="211"/>
      <c r="AE2" s="211"/>
      <c r="AF2" s="211"/>
      <c r="AG2" s="211"/>
      <c r="AI2" s="130" t="s">
        <v>382</v>
      </c>
      <c r="AJ2" s="215" t="s">
        <v>383</v>
      </c>
    </row>
    <row r="3" spans="1:47" ht="24.75" customHeight="1" thickBot="1" x14ac:dyDescent="0.35">
      <c r="D3" s="175" t="s">
        <v>206</v>
      </c>
      <c r="E3" s="175" t="s">
        <v>207</v>
      </c>
      <c r="F3" s="175" t="s">
        <v>208</v>
      </c>
      <c r="G3" s="30"/>
      <c r="H3" s="30"/>
      <c r="I3" s="30" t="s">
        <v>209</v>
      </c>
      <c r="J3" s="30"/>
      <c r="K3" s="30"/>
      <c r="L3" s="30" t="s">
        <v>210</v>
      </c>
      <c r="M3" s="30" t="s">
        <v>211</v>
      </c>
      <c r="N3" s="176" t="s">
        <v>212</v>
      </c>
      <c r="O3" s="176" t="s">
        <v>213</v>
      </c>
      <c r="P3" s="176" t="s">
        <v>214</v>
      </c>
      <c r="Q3" s="30"/>
      <c r="R3" s="30"/>
      <c r="S3" s="30" t="s">
        <v>215</v>
      </c>
      <c r="T3" s="30"/>
      <c r="U3" s="30"/>
      <c r="V3" s="30" t="s">
        <v>216</v>
      </c>
      <c r="W3" s="30" t="s">
        <v>217</v>
      </c>
      <c r="X3" s="3" t="s">
        <v>221</v>
      </c>
      <c r="Y3" s="3" t="s">
        <v>222</v>
      </c>
      <c r="Z3" s="3" t="s">
        <v>223</v>
      </c>
      <c r="AA3" s="3" t="s">
        <v>218</v>
      </c>
      <c r="AB3" s="3" t="s">
        <v>219</v>
      </c>
      <c r="AC3" s="3" t="s">
        <v>220</v>
      </c>
      <c r="AD3" s="3" t="s">
        <v>398</v>
      </c>
      <c r="AE3" s="3" t="s">
        <v>399</v>
      </c>
      <c r="AF3" s="3" t="s">
        <v>400</v>
      </c>
      <c r="AG3" s="3" t="s">
        <v>401</v>
      </c>
      <c r="AJ3" s="216" t="s">
        <v>384</v>
      </c>
      <c r="AK3" s="217"/>
      <c r="AL3" s="217"/>
      <c r="AM3" s="217"/>
      <c r="AN3" s="217"/>
      <c r="AO3" s="217"/>
      <c r="AP3" s="218" t="s">
        <v>24</v>
      </c>
      <c r="AQ3" s="218"/>
      <c r="AR3" s="218"/>
      <c r="AS3" s="218"/>
      <c r="AT3" s="219"/>
      <c r="AU3" s="217"/>
    </row>
    <row r="4" spans="1:47" ht="104" x14ac:dyDescent="0.3">
      <c r="A4" s="72" t="s">
        <v>96</v>
      </c>
      <c r="B4" s="72" t="s">
        <v>11</v>
      </c>
      <c r="C4" s="94" t="s">
        <v>81</v>
      </c>
      <c r="D4" s="175" t="s">
        <v>224</v>
      </c>
      <c r="E4" s="175" t="s">
        <v>225</v>
      </c>
      <c r="F4" s="175" t="s">
        <v>226</v>
      </c>
      <c r="G4" s="30" t="s">
        <v>369</v>
      </c>
      <c r="H4" s="30" t="s">
        <v>370</v>
      </c>
      <c r="I4" s="30" t="s">
        <v>372</v>
      </c>
      <c r="J4" s="30" t="s">
        <v>373</v>
      </c>
      <c r="K4" s="30" t="s">
        <v>380</v>
      </c>
      <c r="L4" s="30" t="s">
        <v>381</v>
      </c>
      <c r="M4" s="30" t="s">
        <v>394</v>
      </c>
      <c r="N4" s="176" t="s">
        <v>230</v>
      </c>
      <c r="O4" s="176" t="s">
        <v>231</v>
      </c>
      <c r="P4" s="176" t="s">
        <v>232</v>
      </c>
      <c r="Q4" s="30" t="s">
        <v>374</v>
      </c>
      <c r="R4" s="30" t="s">
        <v>375</v>
      </c>
      <c r="S4" s="30" t="s">
        <v>376</v>
      </c>
      <c r="T4" s="30" t="s">
        <v>377</v>
      </c>
      <c r="U4" s="30" t="s">
        <v>378</v>
      </c>
      <c r="V4" s="30" t="s">
        <v>379</v>
      </c>
      <c r="W4" s="30" t="s">
        <v>395</v>
      </c>
      <c r="X4" s="177" t="s">
        <v>235</v>
      </c>
      <c r="Y4" s="177" t="s">
        <v>236</v>
      </c>
      <c r="Z4" s="177" t="s">
        <v>237</v>
      </c>
      <c r="AA4" s="113" t="s">
        <v>234</v>
      </c>
      <c r="AB4" s="113" t="s">
        <v>396</v>
      </c>
      <c r="AC4" s="113" t="s">
        <v>397</v>
      </c>
      <c r="AD4" s="175" t="s">
        <v>402</v>
      </c>
      <c r="AE4" s="175" t="s">
        <v>403</v>
      </c>
      <c r="AF4" s="175" t="s">
        <v>404</v>
      </c>
      <c r="AG4" s="175" t="s">
        <v>405</v>
      </c>
      <c r="AI4" s="8"/>
      <c r="AJ4" s="5" t="s">
        <v>385</v>
      </c>
      <c r="AK4" s="5" t="s">
        <v>373</v>
      </c>
      <c r="AL4" s="5" t="s">
        <v>380</v>
      </c>
      <c r="AM4" s="220" t="s">
        <v>381</v>
      </c>
      <c r="AN4" s="221" t="s">
        <v>386</v>
      </c>
      <c r="AO4" s="221" t="s">
        <v>387</v>
      </c>
      <c r="AP4" s="222" t="s">
        <v>388</v>
      </c>
      <c r="AQ4" s="5" t="s">
        <v>389</v>
      </c>
      <c r="AR4" s="5" t="s">
        <v>390</v>
      </c>
      <c r="AS4" s="5" t="s">
        <v>391</v>
      </c>
      <c r="AT4" s="221" t="s">
        <v>392</v>
      </c>
      <c r="AU4" s="221" t="s">
        <v>393</v>
      </c>
    </row>
    <row r="5" spans="1:47" x14ac:dyDescent="0.3">
      <c r="A5" s="4" t="s">
        <v>238</v>
      </c>
      <c r="B5" s="61" t="s">
        <v>2</v>
      </c>
      <c r="C5" s="61" t="s">
        <v>239</v>
      </c>
      <c r="D5" s="178">
        <v>217.54462382700001</v>
      </c>
      <c r="E5" s="178">
        <v>21.3171754487039</v>
      </c>
      <c r="F5" s="178">
        <v>125.536342619199</v>
      </c>
      <c r="G5" s="178">
        <f t="shared" ref="G5:G36" si="0">+D5/(SUM(D5:F5))</f>
        <v>0.59699707220170917</v>
      </c>
      <c r="H5" s="178">
        <f t="shared" ref="H5:H36" si="1">SUM(E5:F5)/SUM(D5:F5)</f>
        <v>0.40300292779829089</v>
      </c>
      <c r="I5" s="178">
        <f>(INDEX('Final allowances'!$Q$21:$Q$31, MATCH('Financial model inputs '!$B5, 'Final allowances'!$B$21:$B$31,0))/5)*G5</f>
        <v>177.97615378956903</v>
      </c>
      <c r="J5" s="178">
        <f>(INDEX('Final allowances'!$Q$21:$Q$31, MATCH('Financial model inputs '!$B5, 'Final allowances'!$B$21:$B$31,0))/5)*H5</f>
        <v>120.14281877623898</v>
      </c>
      <c r="K5" s="178">
        <f>(INDEX('Final allowances'!$D$37:$D$47, MATCH('Financial model inputs '!$B5, 'Final allowances'!$B$37:$B$47,0))/5)</f>
        <v>217.49873979901835</v>
      </c>
      <c r="L5" s="178">
        <f t="shared" ref="L5:L36" si="2">SUM(J5:K5)</f>
        <v>337.64155857525736</v>
      </c>
      <c r="M5" s="178">
        <f>INDEX('Final allowances'!$G$5:$G$15,MATCH('Financial model inputs '!$B5,'Final allowances'!$B$5:$B$15,0))/5</f>
        <v>515.61771236482639</v>
      </c>
      <c r="N5" s="178">
        <v>79.556761988999995</v>
      </c>
      <c r="O5" s="178">
        <v>0</v>
      </c>
      <c r="P5" s="178">
        <v>15.082530755094099</v>
      </c>
      <c r="Q5" s="178">
        <f>+N5/(SUM(N5:P5))</f>
        <v>0.84063140881792664</v>
      </c>
      <c r="R5" s="178">
        <f>SUM(O5:P5)/SUM(N5:P5)</f>
        <v>0.15936859118207342</v>
      </c>
      <c r="S5" s="178">
        <f>(INDEX('Final allowances'!$P$21:$P$31, MATCH('Financial model inputs '!$B5, 'Final allowances'!$B$21:$B$31,0))/5)*Q5</f>
        <v>51.979605552808366</v>
      </c>
      <c r="T5" s="178">
        <f>(INDEX('Final allowances'!$P$21:$P$31, MATCH('Financial model inputs '!$B5, 'Final allowances'!$B$21:$B$31,0))/5)*R5</f>
        <v>9.8543980396825415</v>
      </c>
      <c r="U5" s="178">
        <f>(INDEX('Final allowances'!$C$37:$C$47, MATCH('Financial model inputs '!$B5, 'Final allowances'!$B$37:$B$47,0))/5)</f>
        <v>0.33347148855408687</v>
      </c>
      <c r="V5" s="178">
        <f t="shared" ref="V5:V36" si="3">SUM(T5:U5)</f>
        <v>10.187869528236629</v>
      </c>
      <c r="W5" s="178">
        <f>INDEX('Final allowances'!$F$5:$F$15,MATCH('Financial model inputs '!$B5,'Final allowances'!$B$5:$B$15,0))/5</f>
        <v>62.167475081044984</v>
      </c>
      <c r="X5" s="178">
        <v>8.9019261178582347</v>
      </c>
      <c r="Y5" s="178">
        <v>3.5140749428183864</v>
      </c>
      <c r="Z5" s="240"/>
      <c r="AA5" s="240"/>
      <c r="AB5" s="240"/>
      <c r="AC5" s="240"/>
      <c r="AD5" s="178">
        <v>0</v>
      </c>
      <c r="AE5" s="178">
        <v>0.91200000000000003</v>
      </c>
      <c r="AF5" s="178">
        <v>0</v>
      </c>
      <c r="AG5" s="178">
        <v>0.48399999999999999</v>
      </c>
      <c r="AI5" s="223" t="s">
        <v>2</v>
      </c>
      <c r="AJ5" s="58">
        <f t="shared" ref="AJ5:AJ15" si="4">SUMIF($B$5:$B$89,$AI5,I$5:I$89)</f>
        <v>950.39102255997977</v>
      </c>
      <c r="AK5" s="58">
        <f t="shared" ref="AK5:AK15" si="5">SUMIF($B$5:$B$89,$AI5,J$5:J$89)</f>
        <v>540.20384026906038</v>
      </c>
      <c r="AL5" s="58">
        <f t="shared" ref="AL5:AL15" si="6">SUMIF($B$5:$B$89,$AI5,K$5:K$89)</f>
        <v>1087.4936989950918</v>
      </c>
      <c r="AM5" s="224">
        <f>+AL5+AK5</f>
        <v>1627.6975392641521</v>
      </c>
      <c r="AN5" s="225">
        <f>+AJ5/(AJ5+AM5)</f>
        <v>0.3686417280745114</v>
      </c>
      <c r="AO5" s="225">
        <f>+AM5/(AM5+AJ5)</f>
        <v>0.63135827192548866</v>
      </c>
      <c r="AP5" s="226">
        <f t="shared" ref="AP5:AP15" si="7">SUMIF($B$5:$B$89,$AI5,S$5:S$89)</f>
        <v>262.93835294204831</v>
      </c>
      <c r="AQ5" s="227">
        <f t="shared" ref="AQ5:AQ15" si="8">SUMIF($B$5:$B$89,$AI5,T$5:T$89)</f>
        <v>46.231665020406211</v>
      </c>
      <c r="AR5" s="227">
        <f t="shared" ref="AR5:AR15" si="9">SUMIF($B$5:$B$89,$AI5,U$5:U$89)</f>
        <v>1.6673574427704343</v>
      </c>
      <c r="AS5" s="58">
        <f>+AR5+AQ5</f>
        <v>47.899022463176642</v>
      </c>
      <c r="AT5" s="225">
        <f>+AP5/(AP5+AS5)</f>
        <v>0.84590327208646376</v>
      </c>
      <c r="AU5" s="225">
        <f>+AS5/(AS5+AP5)</f>
        <v>0.15409672791353612</v>
      </c>
    </row>
    <row r="6" spans="1:47" x14ac:dyDescent="0.3">
      <c r="A6" s="4" t="s">
        <v>240</v>
      </c>
      <c r="B6" s="61" t="s">
        <v>2</v>
      </c>
      <c r="C6" s="61" t="s">
        <v>241</v>
      </c>
      <c r="D6" s="178">
        <v>217.88080630500002</v>
      </c>
      <c r="E6" s="178">
        <v>34.656573174067901</v>
      </c>
      <c r="F6" s="178">
        <v>111.7183027199697</v>
      </c>
      <c r="G6" s="178">
        <f t="shared" si="0"/>
        <v>0.59815348655548217</v>
      </c>
      <c r="H6" s="178">
        <f t="shared" si="1"/>
        <v>0.40184651344451783</v>
      </c>
      <c r="I6" s="178">
        <f>(INDEX('Final allowances'!$Q$21:$Q$31, MATCH('Financial model inputs '!$B6, 'Final allowances'!$B$21:$B$31,0))/5)*G6</f>
        <v>178.3209028485762</v>
      </c>
      <c r="J6" s="178">
        <f>(INDEX('Final allowances'!$Q$21:$Q$31, MATCH('Financial model inputs '!$B6, 'Final allowances'!$B$21:$B$31,0))/5)*H6</f>
        <v>119.79806971723181</v>
      </c>
      <c r="K6" s="178">
        <f>(INDEX('Final allowances'!$D$37:$D$47, MATCH('Financial model inputs '!$B6, 'Final allowances'!$B$37:$B$47,0))/5)</f>
        <v>217.49873979901835</v>
      </c>
      <c r="L6" s="178">
        <f t="shared" si="2"/>
        <v>337.29680951625016</v>
      </c>
      <c r="M6" s="178">
        <f>INDEX('Final allowances'!$G$5:$G$15,MATCH('Financial model inputs '!$B6,'Final allowances'!$B$5:$B$15,0))/5</f>
        <v>515.61771236482639</v>
      </c>
      <c r="N6" s="178">
        <v>80.706357623000002</v>
      </c>
      <c r="O6" s="178">
        <v>0</v>
      </c>
      <c r="P6" s="178">
        <v>16.620733678411256</v>
      </c>
      <c r="Q6" s="178">
        <f t="shared" ref="Q6:Q59" si="10">+N6/(SUM(N6:P6))</f>
        <v>0.82922808586831509</v>
      </c>
      <c r="R6" s="178">
        <f t="shared" ref="R6:R59" si="11">SUM(O6:P6)/SUM(N6:P6)</f>
        <v>0.17077191413168485</v>
      </c>
      <c r="S6" s="178">
        <f>(INDEX('Final allowances'!$P$21:$P$31, MATCH('Financial model inputs '!$B6, 'Final allowances'!$B$21:$B$31,0))/5)*Q6</f>
        <v>51.274492440575749</v>
      </c>
      <c r="T6" s="178">
        <f>(INDEX('Final allowances'!$P$21:$P$31, MATCH('Financial model inputs '!$B6, 'Final allowances'!$B$21:$B$31,0))/5)*R6</f>
        <v>10.559511151915149</v>
      </c>
      <c r="U6" s="178">
        <f>(INDEX('Final allowances'!$C$37:$C$47, MATCH('Financial model inputs '!$B6, 'Final allowances'!$B$37:$B$47,0))/5)</f>
        <v>0.33347148855408687</v>
      </c>
      <c r="V6" s="178">
        <f t="shared" si="3"/>
        <v>10.892982640469237</v>
      </c>
      <c r="W6" s="178">
        <f>INDEX('Final allowances'!$F$5:$F$15,MATCH('Financial model inputs '!$B6,'Final allowances'!$B$5:$B$15,0))/5</f>
        <v>62.167475081044984</v>
      </c>
      <c r="X6" s="178">
        <v>8.8838660137360552</v>
      </c>
      <c r="Y6" s="178">
        <v>3.5071676634558973</v>
      </c>
      <c r="Z6" s="240"/>
      <c r="AA6" s="240"/>
      <c r="AB6" s="240"/>
      <c r="AC6" s="240"/>
      <c r="AD6" s="178">
        <v>0</v>
      </c>
      <c r="AE6" s="178">
        <v>0.94700000000000006</v>
      </c>
      <c r="AF6" s="178">
        <v>0</v>
      </c>
      <c r="AG6" s="178">
        <v>0.49</v>
      </c>
      <c r="AI6" s="223" t="s">
        <v>63</v>
      </c>
      <c r="AJ6" s="58">
        <f t="shared" si="4"/>
        <v>12.313891035415562</v>
      </c>
      <c r="AK6" s="58">
        <f t="shared" si="5"/>
        <v>6.5918099468813107</v>
      </c>
      <c r="AL6" s="58">
        <f t="shared" si="6"/>
        <v>2.6206765702623471</v>
      </c>
      <c r="AM6" s="224">
        <f t="shared" ref="AM6:AM15" si="12">+AL6+AK6</f>
        <v>9.2124865171436578</v>
      </c>
      <c r="AN6" s="225">
        <f t="shared" ref="AN6:AN15" si="13">+AJ6/(AJ6+AM6)</f>
        <v>0.57203730657188967</v>
      </c>
      <c r="AO6" s="225">
        <f t="shared" ref="AO6:AO15" si="14">+AM6/(AM6+AJ6)</f>
        <v>0.42796269342811039</v>
      </c>
      <c r="AP6" s="226">
        <f t="shared" si="7"/>
        <v>5.0894074144847785</v>
      </c>
      <c r="AQ6" s="227">
        <f t="shared" si="8"/>
        <v>0</v>
      </c>
      <c r="AR6" s="227">
        <f t="shared" si="9"/>
        <v>0</v>
      </c>
      <c r="AS6" s="227">
        <f t="shared" ref="AS6:AS15" si="15">+AR6+AQ6</f>
        <v>0</v>
      </c>
      <c r="AT6" s="225">
        <f t="shared" ref="AT6:AT8" si="16">+AP6/(AP6+AS6)</f>
        <v>1</v>
      </c>
      <c r="AU6" s="225">
        <f t="shared" ref="AU6:AU15" si="17">+AS6/(AS6+AP6)</f>
        <v>0</v>
      </c>
    </row>
    <row r="7" spans="1:47" x14ac:dyDescent="0.3">
      <c r="A7" s="4" t="s">
        <v>242</v>
      </c>
      <c r="B7" s="61" t="s">
        <v>2</v>
      </c>
      <c r="C7" s="61" t="s">
        <v>243</v>
      </c>
      <c r="D7" s="178">
        <v>221.26933840300001</v>
      </c>
      <c r="E7" s="178">
        <v>27.6324284540337</v>
      </c>
      <c r="F7" s="178">
        <v>76.042419073930503</v>
      </c>
      <c r="G7" s="178">
        <f t="shared" si="0"/>
        <v>0.68094567615993484</v>
      </c>
      <c r="H7" s="178">
        <f t="shared" si="1"/>
        <v>0.31905432384006521</v>
      </c>
      <c r="I7" s="178">
        <f>(INDEX('Final allowances'!$Q$21:$Q$31, MATCH('Financial model inputs '!$B7, 'Final allowances'!$B$21:$B$31,0))/5)*G7</f>
        <v>203.0028253499292</v>
      </c>
      <c r="J7" s="178">
        <f>(INDEX('Final allowances'!$Q$21:$Q$31, MATCH('Financial model inputs '!$B7, 'Final allowances'!$B$21:$B$31,0))/5)*H7</f>
        <v>95.116147215878826</v>
      </c>
      <c r="K7" s="178">
        <f>(INDEX('Final allowances'!$D$37:$D$47, MATCH('Financial model inputs '!$B7, 'Final allowances'!$B$37:$B$47,0))/5)</f>
        <v>217.49873979901835</v>
      </c>
      <c r="L7" s="178">
        <f t="shared" si="2"/>
        <v>312.61488701489719</v>
      </c>
      <c r="M7" s="178">
        <f>INDEX('Final allowances'!$G$5:$G$15,MATCH('Financial model inputs '!$B7,'Final allowances'!$B$5:$B$15,0))/5</f>
        <v>515.61771236482639</v>
      </c>
      <c r="N7" s="178">
        <v>78.318493185999998</v>
      </c>
      <c r="O7" s="178">
        <v>0</v>
      </c>
      <c r="P7" s="178">
        <v>13.40983554240383</v>
      </c>
      <c r="Q7" s="178">
        <f t="shared" si="10"/>
        <v>0.85380922416989979</v>
      </c>
      <c r="R7" s="178">
        <f t="shared" si="11"/>
        <v>0.14619077583010026</v>
      </c>
      <c r="S7" s="178">
        <f>(INDEX('Final allowances'!$P$21:$P$31, MATCH('Financial model inputs '!$B7, 'Final allowances'!$B$21:$B$31,0))/5)*Q7</f>
        <v>52.794442634623451</v>
      </c>
      <c r="T7" s="178">
        <f>(INDEX('Final allowances'!$P$21:$P$31, MATCH('Financial model inputs '!$B7, 'Final allowances'!$B$21:$B$31,0))/5)*R7</f>
        <v>9.039560957867451</v>
      </c>
      <c r="U7" s="178">
        <f>(INDEX('Final allowances'!$C$37:$C$47, MATCH('Financial model inputs '!$B7, 'Final allowances'!$B$37:$B$47,0))/5)</f>
        <v>0.33347148855408687</v>
      </c>
      <c r="V7" s="178">
        <f t="shared" si="3"/>
        <v>9.3730324464215382</v>
      </c>
      <c r="W7" s="178">
        <f>INDEX('Final allowances'!$F$5:$F$15,MATCH('Financial model inputs '!$B7,'Final allowances'!$B$5:$B$15,0))/5</f>
        <v>62.167475081044984</v>
      </c>
      <c r="X7" s="178">
        <v>8.863571843296036</v>
      </c>
      <c r="Y7" s="178">
        <v>3.4992457978543468</v>
      </c>
      <c r="Z7" s="240"/>
      <c r="AA7" s="240"/>
      <c r="AB7" s="240"/>
      <c r="AC7" s="240"/>
      <c r="AD7" s="178">
        <v>0</v>
      </c>
      <c r="AE7" s="178">
        <v>0.96500000000000008</v>
      </c>
      <c r="AF7" s="178">
        <v>0</v>
      </c>
      <c r="AG7" s="178">
        <v>0.49399999999999999</v>
      </c>
      <c r="AI7" s="223" t="s">
        <v>3</v>
      </c>
      <c r="AJ7" s="58">
        <f t="shared" si="4"/>
        <v>373.89532779349639</v>
      </c>
      <c r="AK7" s="58">
        <f t="shared" si="5"/>
        <v>229.67774492130468</v>
      </c>
      <c r="AL7" s="58">
        <f t="shared" si="6"/>
        <v>282.54715715891365</v>
      </c>
      <c r="AM7" s="224">
        <f t="shared" si="12"/>
        <v>512.22490208021827</v>
      </c>
      <c r="AN7" s="225">
        <f t="shared" si="13"/>
        <v>0.421946497990213</v>
      </c>
      <c r="AO7" s="225">
        <f t="shared" si="14"/>
        <v>0.57805350200978711</v>
      </c>
      <c r="AP7" s="226">
        <f t="shared" si="7"/>
        <v>50.078847083810473</v>
      </c>
      <c r="AQ7" s="227">
        <f t="shared" si="8"/>
        <v>72.703560941011858</v>
      </c>
      <c r="AR7" s="227">
        <f t="shared" si="9"/>
        <v>0</v>
      </c>
      <c r="AS7" s="227">
        <f t="shared" si="15"/>
        <v>72.703560941011858</v>
      </c>
      <c r="AT7" s="225">
        <f t="shared" si="16"/>
        <v>0.40786663080989805</v>
      </c>
      <c r="AU7" s="225">
        <f t="shared" si="17"/>
        <v>0.59213336919010195</v>
      </c>
    </row>
    <row r="8" spans="1:47" x14ac:dyDescent="0.3">
      <c r="A8" s="4" t="s">
        <v>244</v>
      </c>
      <c r="B8" s="61" t="s">
        <v>2</v>
      </c>
      <c r="C8" s="61" t="s">
        <v>245</v>
      </c>
      <c r="D8" s="178">
        <v>214.40618295199999</v>
      </c>
      <c r="E8" s="178">
        <v>23.073275901161502</v>
      </c>
      <c r="F8" s="178">
        <v>75.459444559183794</v>
      </c>
      <c r="G8" s="178">
        <f t="shared" si="0"/>
        <v>0.6851375160265285</v>
      </c>
      <c r="H8" s="178">
        <f t="shared" si="1"/>
        <v>0.31486248397347144</v>
      </c>
      <c r="I8" s="178">
        <f>(INDEX('Final allowances'!$Q$21:$Q$31, MATCH('Financial model inputs '!$B8, 'Final allowances'!$B$21:$B$31,0))/5)*G8</f>
        <v>204.25249234411851</v>
      </c>
      <c r="J8" s="178">
        <f>(INDEX('Final allowances'!$Q$21:$Q$31, MATCH('Financial model inputs '!$B8, 'Final allowances'!$B$21:$B$31,0))/5)*H8</f>
        <v>93.8664802216895</v>
      </c>
      <c r="K8" s="178">
        <f>(INDEX('Final allowances'!$D$37:$D$47, MATCH('Financial model inputs '!$B8, 'Final allowances'!$B$37:$B$47,0))/5)</f>
        <v>217.49873979901835</v>
      </c>
      <c r="L8" s="178">
        <f t="shared" si="2"/>
        <v>311.36522002070785</v>
      </c>
      <c r="M8" s="178">
        <f>INDEX('Final allowances'!$G$5:$G$15,MATCH('Financial model inputs '!$B8,'Final allowances'!$B$5:$B$15,0))/5</f>
        <v>515.61771236482639</v>
      </c>
      <c r="N8" s="178">
        <v>77.276507351999996</v>
      </c>
      <c r="O8" s="178">
        <v>0</v>
      </c>
      <c r="P8" s="178">
        <v>11.392427482256171</v>
      </c>
      <c r="Q8" s="178">
        <f t="shared" si="10"/>
        <v>0.87151726246005556</v>
      </c>
      <c r="R8" s="178">
        <f t="shared" si="11"/>
        <v>0.12848273753994444</v>
      </c>
      <c r="S8" s="178">
        <f>(INDEX('Final allowances'!$P$21:$P$31, MATCH('Financial model inputs '!$B8, 'Final allowances'!$B$21:$B$31,0))/5)*Q8</f>
        <v>53.889401537872914</v>
      </c>
      <c r="T8" s="178">
        <f>(INDEX('Final allowances'!$P$21:$P$31, MATCH('Financial model inputs '!$B8, 'Final allowances'!$B$21:$B$31,0))/5)*R8</f>
        <v>7.9446020546179899</v>
      </c>
      <c r="U8" s="178">
        <f>(INDEX('Final allowances'!$C$37:$C$47, MATCH('Financial model inputs '!$B8, 'Final allowances'!$B$37:$B$47,0))/5)</f>
        <v>0.33347148855408687</v>
      </c>
      <c r="V8" s="178">
        <f t="shared" si="3"/>
        <v>8.2780735431720771</v>
      </c>
      <c r="W8" s="178">
        <f>INDEX('Final allowances'!$F$5:$F$15,MATCH('Financial model inputs '!$B8,'Final allowances'!$B$5:$B$15,0))/5</f>
        <v>62.167475081044984</v>
      </c>
      <c r="X8" s="178">
        <v>0</v>
      </c>
      <c r="Y8" s="178">
        <v>0</v>
      </c>
      <c r="Z8" s="240"/>
      <c r="AA8" s="240"/>
      <c r="AB8" s="240"/>
      <c r="AC8" s="240"/>
      <c r="AD8" s="178">
        <v>0</v>
      </c>
      <c r="AE8" s="178">
        <v>1.2589999999999999</v>
      </c>
      <c r="AF8" s="178">
        <v>0</v>
      </c>
      <c r="AG8" s="178">
        <v>0.498</v>
      </c>
      <c r="AI8" s="223" t="s">
        <v>4</v>
      </c>
      <c r="AJ8" s="58">
        <f t="shared" si="4"/>
        <v>1126.0066661633027</v>
      </c>
      <c r="AK8" s="58">
        <f t="shared" si="5"/>
        <v>507.1960919424339</v>
      </c>
      <c r="AL8" s="58">
        <f t="shared" si="6"/>
        <v>832.89271188250291</v>
      </c>
      <c r="AM8" s="224">
        <f t="shared" si="12"/>
        <v>1340.0888038249368</v>
      </c>
      <c r="AN8" s="225">
        <f t="shared" si="13"/>
        <v>0.45659492094548654</v>
      </c>
      <c r="AO8" s="225">
        <f t="shared" si="14"/>
        <v>0.54340507905451341</v>
      </c>
      <c r="AP8" s="226">
        <f t="shared" si="7"/>
        <v>204.62090483009783</v>
      </c>
      <c r="AQ8" s="227">
        <f t="shared" si="8"/>
        <v>164.19230293246193</v>
      </c>
      <c r="AR8" s="227">
        <f t="shared" si="9"/>
        <v>0</v>
      </c>
      <c r="AS8" s="227">
        <f>+AR8+AQ8</f>
        <v>164.19230293246193</v>
      </c>
      <c r="AT8" s="225">
        <f t="shared" si="16"/>
        <v>0.55480904838373313</v>
      </c>
      <c r="AU8" s="225">
        <f t="shared" si="17"/>
        <v>0.44519095161626693</v>
      </c>
    </row>
    <row r="9" spans="1:47" x14ac:dyDescent="0.3">
      <c r="A9" s="4" t="s">
        <v>246</v>
      </c>
      <c r="B9" s="61" t="s">
        <v>2</v>
      </c>
      <c r="C9" s="61" t="s">
        <v>247</v>
      </c>
      <c r="D9" s="178">
        <v>210.236355363</v>
      </c>
      <c r="E9" s="178">
        <v>18.042973315355301</v>
      </c>
      <c r="F9" s="178">
        <v>107.1729283963485</v>
      </c>
      <c r="G9" s="178">
        <f t="shared" si="0"/>
        <v>0.62672511789414265</v>
      </c>
      <c r="H9" s="178">
        <f t="shared" si="1"/>
        <v>0.37327488210585724</v>
      </c>
      <c r="I9" s="178">
        <f>(INDEX('Final allowances'!$Q$21:$Q$31, MATCH('Financial model inputs '!$B9, 'Final allowances'!$B$21:$B$31,0))/5)*G9</f>
        <v>186.83864822778671</v>
      </c>
      <c r="J9" s="178">
        <f>(INDEX('Final allowances'!$Q$21:$Q$31, MATCH('Financial model inputs '!$B9, 'Final allowances'!$B$21:$B$31,0))/5)*H9</f>
        <v>111.28032433802127</v>
      </c>
      <c r="K9" s="178">
        <f>(INDEX('Final allowances'!$D$37:$D$47, MATCH('Financial model inputs '!$B9, 'Final allowances'!$B$37:$B$47,0))/5)</f>
        <v>217.49873979901835</v>
      </c>
      <c r="L9" s="178">
        <f t="shared" si="2"/>
        <v>328.77906413703965</v>
      </c>
      <c r="M9" s="178">
        <f>INDEX('Final allowances'!$G$5:$G$15,MATCH('Financial model inputs '!$B9,'Final allowances'!$B$5:$B$15,0))/5</f>
        <v>515.61771236482639</v>
      </c>
      <c r="N9" s="178">
        <v>75.570564302999998</v>
      </c>
      <c r="O9" s="178">
        <v>0</v>
      </c>
      <c r="P9" s="178">
        <v>12.595366416530442</v>
      </c>
      <c r="Q9" s="178">
        <f t="shared" si="10"/>
        <v>0.85714020921983725</v>
      </c>
      <c r="R9" s="178">
        <f t="shared" si="11"/>
        <v>0.14285979078016275</v>
      </c>
      <c r="S9" s="178">
        <f>(INDEX('Final allowances'!$P$21:$P$31, MATCH('Financial model inputs '!$B9, 'Final allowances'!$B$21:$B$31,0))/5)*Q9</f>
        <v>53.000410776167818</v>
      </c>
      <c r="T9" s="178">
        <f>(INDEX('Final allowances'!$P$21:$P$31, MATCH('Financial model inputs '!$B9, 'Final allowances'!$B$21:$B$31,0))/5)*R9</f>
        <v>8.8335928163230815</v>
      </c>
      <c r="U9" s="178">
        <f>(INDEX('Final allowances'!$C$37:$C$47, MATCH('Financial model inputs '!$B9, 'Final allowances'!$B$37:$B$47,0))/5)</f>
        <v>0.33347148855408687</v>
      </c>
      <c r="V9" s="178">
        <f t="shared" si="3"/>
        <v>9.1670643048771687</v>
      </c>
      <c r="W9" s="178">
        <f>INDEX('Final allowances'!$F$5:$F$15,MATCH('Financial model inputs '!$B9,'Final allowances'!$B$5:$B$15,0))/5</f>
        <v>62.167475081044984</v>
      </c>
      <c r="X9" s="178">
        <v>0</v>
      </c>
      <c r="Y9" s="178">
        <v>0</v>
      </c>
      <c r="Z9" s="240"/>
      <c r="AA9" s="240"/>
      <c r="AB9" s="240"/>
      <c r="AC9" s="240"/>
      <c r="AD9" s="178">
        <v>0</v>
      </c>
      <c r="AE9" s="178">
        <v>0.94799999999999995</v>
      </c>
      <c r="AF9" s="178">
        <v>0</v>
      </c>
      <c r="AG9" s="178">
        <v>0.503</v>
      </c>
      <c r="AI9" s="223" t="s">
        <v>5</v>
      </c>
      <c r="AJ9" s="58">
        <f t="shared" si="4"/>
        <v>610.73777297156971</v>
      </c>
      <c r="AK9" s="58">
        <f t="shared" si="5"/>
        <v>571.38528535784917</v>
      </c>
      <c r="AL9" s="58">
        <f t="shared" si="6"/>
        <v>717.19285993063249</v>
      </c>
      <c r="AM9" s="224">
        <f>+AL9+AK9</f>
        <v>1288.5781452884817</v>
      </c>
      <c r="AN9" s="225">
        <f>+AJ9/(AJ9+AM9)</f>
        <v>0.32155670739129161</v>
      </c>
      <c r="AO9" s="225">
        <f t="shared" si="14"/>
        <v>0.67844329260870839</v>
      </c>
      <c r="AP9" s="226">
        <f t="shared" si="7"/>
        <v>107.53373758515517</v>
      </c>
      <c r="AQ9" s="227">
        <f t="shared" si="8"/>
        <v>93.6294532551169</v>
      </c>
      <c r="AR9" s="227">
        <f t="shared" si="9"/>
        <v>0</v>
      </c>
      <c r="AS9" s="227">
        <f t="shared" si="15"/>
        <v>93.6294532551169</v>
      </c>
      <c r="AT9" s="225">
        <f>+AP9/(AP9+AS9)</f>
        <v>0.53455971311639849</v>
      </c>
      <c r="AU9" s="225">
        <f>+AS9/(AS9+AP9)</f>
        <v>0.46544028688360145</v>
      </c>
    </row>
    <row r="10" spans="1:47" x14ac:dyDescent="0.3">
      <c r="A10" s="4" t="s">
        <v>248</v>
      </c>
      <c r="B10" s="61" t="s">
        <v>3</v>
      </c>
      <c r="C10" s="61" t="s">
        <v>239</v>
      </c>
      <c r="D10" s="178">
        <v>96.171999999999997</v>
      </c>
      <c r="E10" s="178">
        <v>14.503</v>
      </c>
      <c r="F10" s="178">
        <v>38.801000000000002</v>
      </c>
      <c r="G10" s="178">
        <f t="shared" si="0"/>
        <v>0.64339425727207045</v>
      </c>
      <c r="H10" s="178">
        <f t="shared" si="1"/>
        <v>0.35660574272792961</v>
      </c>
      <c r="I10" s="178">
        <f>(INDEX('Final allowances'!$Q$21:$Q$31, MATCH('Financial model inputs '!$B10, 'Final allowances'!$B$21:$B$31,0))/5)*G10</f>
        <v>77.667089765752166</v>
      </c>
      <c r="J10" s="178">
        <f>(INDEX('Final allowances'!$Q$21:$Q$31, MATCH('Financial model inputs '!$B10, 'Final allowances'!$B$21:$B$31,0))/5)*H10</f>
        <v>43.047524777208061</v>
      </c>
      <c r="K10" s="178">
        <f>(INDEX('Final allowances'!$D$37:$D$47, MATCH('Financial model inputs '!$B10, 'Final allowances'!$B$37:$B$47,0))/5)</f>
        <v>56.50943143178273</v>
      </c>
      <c r="L10" s="178">
        <f t="shared" si="2"/>
        <v>99.556956208990783</v>
      </c>
      <c r="M10" s="178">
        <f>INDEX('Final allowances'!$G$5:$G$15,MATCH('Financial model inputs '!$B10,'Final allowances'!$B$5:$B$15,0))/5</f>
        <v>177.22404597474298</v>
      </c>
      <c r="N10" s="178">
        <v>6.1809999999999992</v>
      </c>
      <c r="O10" s="178">
        <v>0</v>
      </c>
      <c r="P10" s="178">
        <v>8.8350000000000009</v>
      </c>
      <c r="Q10" s="178">
        <f t="shared" si="10"/>
        <v>0.41162759722962167</v>
      </c>
      <c r="R10" s="178">
        <f t="shared" si="11"/>
        <v>0.58837240277037828</v>
      </c>
      <c r="S10" s="178">
        <f>(INDEX('Final allowances'!$P$21:$P$31, MATCH('Financial model inputs '!$B10, 'Final allowances'!$B$21:$B$31,0))/5)*Q10</f>
        <v>10.108125519464927</v>
      </c>
      <c r="T10" s="178">
        <f>(INDEX('Final allowances'!$P$21:$P$31, MATCH('Financial model inputs '!$B10, 'Final allowances'!$B$21:$B$31,0))/5)*R10</f>
        <v>14.448356085499539</v>
      </c>
      <c r="U10" s="178">
        <f>(INDEX('Final allowances'!$C$37:$C$47, MATCH('Financial model inputs '!$B10, 'Final allowances'!$B$37:$B$47,0))/5)</f>
        <v>0</v>
      </c>
      <c r="V10" s="178">
        <f t="shared" si="3"/>
        <v>14.448356085499539</v>
      </c>
      <c r="W10" s="178">
        <f>INDEX('Final allowances'!$F$5:$F$15,MATCH('Financial model inputs '!$B10,'Final allowances'!$B$5:$B$15,0))/5</f>
        <v>24.556481604964468</v>
      </c>
      <c r="X10" s="178">
        <v>1.5586796547144668</v>
      </c>
      <c r="Y10" s="178">
        <v>0.20983434287570812</v>
      </c>
      <c r="Z10" s="240"/>
      <c r="AA10" s="240"/>
      <c r="AB10" s="240"/>
      <c r="AC10" s="240"/>
      <c r="AD10" s="178">
        <v>0</v>
      </c>
      <c r="AE10" s="178">
        <v>0.30200000000000005</v>
      </c>
      <c r="AF10" s="178">
        <v>0</v>
      </c>
      <c r="AG10" s="178">
        <v>0</v>
      </c>
      <c r="AI10" s="223" t="s">
        <v>82</v>
      </c>
      <c r="AJ10" s="58">
        <f t="shared" si="4"/>
        <v>1330.157382061816</v>
      </c>
      <c r="AK10" s="58">
        <f t="shared" si="5"/>
        <v>602.5158947646413</v>
      </c>
      <c r="AL10" s="58">
        <f t="shared" si="6"/>
        <v>709.6477934485556</v>
      </c>
      <c r="AM10" s="224">
        <f t="shared" si="12"/>
        <v>1312.163688213197</v>
      </c>
      <c r="AN10" s="225">
        <f t="shared" si="13"/>
        <v>0.50340490299438634</v>
      </c>
      <c r="AO10" s="225">
        <f t="shared" si="14"/>
        <v>0.49659509700561366</v>
      </c>
      <c r="AP10" s="226">
        <f t="shared" si="7"/>
        <v>149.31331965839465</v>
      </c>
      <c r="AQ10" s="227">
        <f t="shared" si="8"/>
        <v>277.96074710708194</v>
      </c>
      <c r="AR10" s="227">
        <f t="shared" si="9"/>
        <v>0</v>
      </c>
      <c r="AS10" s="227">
        <f t="shared" si="15"/>
        <v>277.96074710708194</v>
      </c>
      <c r="AT10" s="225">
        <f t="shared" ref="AT10:AT15" si="18">+AP10/(AP10+AS10)</f>
        <v>0.34945561004606945</v>
      </c>
      <c r="AU10" s="225">
        <f t="shared" si="17"/>
        <v>0.65054438995393049</v>
      </c>
    </row>
    <row r="11" spans="1:47" x14ac:dyDescent="0.3">
      <c r="A11" s="4" t="s">
        <v>249</v>
      </c>
      <c r="B11" s="61" t="s">
        <v>3</v>
      </c>
      <c r="C11" s="61" t="s">
        <v>241</v>
      </c>
      <c r="D11" s="178">
        <v>91.997</v>
      </c>
      <c r="E11" s="178">
        <v>14.465999999999999</v>
      </c>
      <c r="F11" s="178">
        <v>38.683999999999997</v>
      </c>
      <c r="G11" s="178">
        <f t="shared" si="0"/>
        <v>0.63381950712036761</v>
      </c>
      <c r="H11" s="178">
        <f t="shared" si="1"/>
        <v>0.36618049287963239</v>
      </c>
      <c r="I11" s="178">
        <f>(INDEX('Final allowances'!$Q$21:$Q$31, MATCH('Financial model inputs '!$B11, 'Final allowances'!$B$21:$B$31,0))/5)*G11</f>
        <v>76.511277491844211</v>
      </c>
      <c r="J11" s="178">
        <f>(INDEX('Final allowances'!$Q$21:$Q$31, MATCH('Financial model inputs '!$B11, 'Final allowances'!$B$21:$B$31,0))/5)*H11</f>
        <v>44.203337051116016</v>
      </c>
      <c r="K11" s="178">
        <f>(INDEX('Final allowances'!$D$37:$D$47, MATCH('Financial model inputs '!$B11, 'Final allowances'!$B$37:$B$47,0))/5)</f>
        <v>56.50943143178273</v>
      </c>
      <c r="L11" s="178">
        <f t="shared" si="2"/>
        <v>100.71276848289875</v>
      </c>
      <c r="M11" s="178">
        <f>INDEX('Final allowances'!$G$5:$G$15,MATCH('Financial model inputs '!$B11,'Final allowances'!$B$5:$B$15,0))/5</f>
        <v>177.22404597474298</v>
      </c>
      <c r="N11" s="178">
        <v>6.1030000000000006</v>
      </c>
      <c r="O11" s="178">
        <v>0</v>
      </c>
      <c r="P11" s="178">
        <v>8.8079999999999998</v>
      </c>
      <c r="Q11" s="178">
        <f t="shared" si="10"/>
        <v>0.40929515123063509</v>
      </c>
      <c r="R11" s="178">
        <f t="shared" si="11"/>
        <v>0.5907048487693648</v>
      </c>
      <c r="S11" s="178">
        <f>(INDEX('Final allowances'!$P$21:$P$31, MATCH('Financial model inputs '!$B11, 'Final allowances'!$B$21:$B$31,0))/5)*Q11</f>
        <v>10.050848852196241</v>
      </c>
      <c r="T11" s="178">
        <f>(INDEX('Final allowances'!$P$21:$P$31, MATCH('Financial model inputs '!$B11, 'Final allowances'!$B$21:$B$31,0))/5)*R11</f>
        <v>14.505632752768225</v>
      </c>
      <c r="U11" s="178">
        <f>(INDEX('Final allowances'!$C$37:$C$47, MATCH('Financial model inputs '!$B11, 'Final allowances'!$B$37:$B$47,0))/5)</f>
        <v>0</v>
      </c>
      <c r="V11" s="178">
        <f t="shared" si="3"/>
        <v>14.505632752768225</v>
      </c>
      <c r="W11" s="178">
        <f>INDEX('Final allowances'!$F$5:$F$15,MATCH('Financial model inputs '!$B11,'Final allowances'!$B$5:$B$15,0))/5</f>
        <v>24.556481604964468</v>
      </c>
      <c r="X11" s="178">
        <v>1.5586116394200189</v>
      </c>
      <c r="Y11" s="178">
        <v>0.20971352623425502</v>
      </c>
      <c r="Z11" s="240"/>
      <c r="AA11" s="240"/>
      <c r="AB11" s="240"/>
      <c r="AC11" s="240"/>
      <c r="AD11" s="178">
        <v>0</v>
      </c>
      <c r="AE11" s="178">
        <v>0.30200000000000005</v>
      </c>
      <c r="AF11" s="178">
        <v>0</v>
      </c>
      <c r="AG11" s="178">
        <v>0</v>
      </c>
      <c r="AI11" s="223" t="s">
        <v>10</v>
      </c>
      <c r="AJ11" s="58">
        <f t="shared" si="4"/>
        <v>384.33013346038501</v>
      </c>
      <c r="AK11" s="58">
        <f t="shared" si="5"/>
        <v>213.56875824932516</v>
      </c>
      <c r="AL11" s="58">
        <f t="shared" si="6"/>
        <v>250.30833165275905</v>
      </c>
      <c r="AM11" s="224">
        <f t="shared" si="12"/>
        <v>463.87708990208421</v>
      </c>
      <c r="AN11" s="225">
        <f t="shared" si="13"/>
        <v>0.45310877209559797</v>
      </c>
      <c r="AO11" s="225">
        <f t="shared" si="14"/>
        <v>0.54689122790440203</v>
      </c>
      <c r="AP11" s="226">
        <f t="shared" si="7"/>
        <v>68.854807117462855</v>
      </c>
      <c r="AQ11" s="227">
        <f t="shared" si="8"/>
        <v>20.483380308747957</v>
      </c>
      <c r="AR11" s="227">
        <f t="shared" si="9"/>
        <v>1.8939999999999999</v>
      </c>
      <c r="AS11" s="227">
        <f t="shared" si="15"/>
        <v>22.377380308747956</v>
      </c>
      <c r="AT11" s="225">
        <f t="shared" si="18"/>
        <v>0.75472055488259637</v>
      </c>
      <c r="AU11" s="225">
        <f t="shared" si="17"/>
        <v>0.24527944511740363</v>
      </c>
    </row>
    <row r="12" spans="1:47" x14ac:dyDescent="0.3">
      <c r="A12" s="4" t="s">
        <v>250</v>
      </c>
      <c r="B12" s="61" t="s">
        <v>3</v>
      </c>
      <c r="C12" s="61" t="s">
        <v>243</v>
      </c>
      <c r="D12" s="178">
        <v>83.13</v>
      </c>
      <c r="E12" s="178">
        <v>14.427</v>
      </c>
      <c r="F12" s="178">
        <v>38.561</v>
      </c>
      <c r="G12" s="178">
        <f t="shared" si="0"/>
        <v>0.61072011049236685</v>
      </c>
      <c r="H12" s="178">
        <f t="shared" si="1"/>
        <v>0.38927988950763309</v>
      </c>
      <c r="I12" s="178">
        <f>(INDEX('Final allowances'!$Q$21:$Q$31, MATCH('Financial model inputs '!$B12, 'Final allowances'!$B$21:$B$31,0))/5)*G12</f>
        <v>73.722842731720135</v>
      </c>
      <c r="J12" s="178">
        <f>(INDEX('Final allowances'!$Q$21:$Q$31, MATCH('Financial model inputs '!$B12, 'Final allowances'!$B$21:$B$31,0))/5)*H12</f>
        <v>46.991771811240071</v>
      </c>
      <c r="K12" s="178">
        <f>(INDEX('Final allowances'!$D$37:$D$47, MATCH('Financial model inputs '!$B12, 'Final allowances'!$B$37:$B$47,0))/5)</f>
        <v>56.50943143178273</v>
      </c>
      <c r="L12" s="178">
        <f t="shared" si="2"/>
        <v>103.5012032430228</v>
      </c>
      <c r="M12" s="178">
        <f>INDEX('Final allowances'!$G$5:$G$15,MATCH('Financial model inputs '!$B12,'Final allowances'!$B$5:$B$15,0))/5</f>
        <v>177.22404597474298</v>
      </c>
      <c r="N12" s="178">
        <v>6.043000000000001</v>
      </c>
      <c r="O12" s="178">
        <v>0</v>
      </c>
      <c r="P12" s="178">
        <v>8.7799999999999994</v>
      </c>
      <c r="Q12" s="178">
        <f t="shared" si="10"/>
        <v>0.40767725831478113</v>
      </c>
      <c r="R12" s="178">
        <f t="shared" si="11"/>
        <v>0.59232274168521881</v>
      </c>
      <c r="S12" s="178">
        <f>(INDEX('Final allowances'!$P$21:$P$31, MATCH('Financial model inputs '!$B12, 'Final allowances'!$B$21:$B$31,0))/5)*Q12</f>
        <v>10.011119094569271</v>
      </c>
      <c r="T12" s="178">
        <f>(INDEX('Final allowances'!$P$21:$P$31, MATCH('Financial model inputs '!$B12, 'Final allowances'!$B$21:$B$31,0))/5)*R12</f>
        <v>14.545362510395195</v>
      </c>
      <c r="U12" s="178">
        <f>(INDEX('Final allowances'!$C$37:$C$47, MATCH('Financial model inputs '!$B12, 'Final allowances'!$B$37:$B$47,0))/5)</f>
        <v>0</v>
      </c>
      <c r="V12" s="178">
        <f t="shared" si="3"/>
        <v>14.545362510395195</v>
      </c>
      <c r="W12" s="178">
        <f>INDEX('Final allowances'!$F$5:$F$15,MATCH('Financial model inputs '!$B12,'Final allowances'!$B$5:$B$15,0))/5</f>
        <v>24.556481604964468</v>
      </c>
      <c r="X12" s="178">
        <v>1.5588241983876916</v>
      </c>
      <c r="Y12" s="178">
        <v>0.20972338721729139</v>
      </c>
      <c r="Z12" s="240"/>
      <c r="AA12" s="240"/>
      <c r="AB12" s="240"/>
      <c r="AC12" s="240"/>
      <c r="AD12" s="178">
        <v>0</v>
      </c>
      <c r="AE12" s="178">
        <v>0.30200000000000005</v>
      </c>
      <c r="AF12" s="178">
        <v>0</v>
      </c>
      <c r="AG12" s="178">
        <v>0</v>
      </c>
      <c r="AI12" s="223" t="s">
        <v>7</v>
      </c>
      <c r="AJ12" s="58">
        <f t="shared" si="4"/>
        <v>1609.7328150239898</v>
      </c>
      <c r="AK12" s="58">
        <f t="shared" si="5"/>
        <v>1315.5025380893235</v>
      </c>
      <c r="AL12" s="58">
        <f t="shared" si="6"/>
        <v>887.88329885238318</v>
      </c>
      <c r="AM12" s="224">
        <f t="shared" si="12"/>
        <v>2203.3858369417067</v>
      </c>
      <c r="AN12" s="225">
        <f t="shared" si="13"/>
        <v>0.42215649759394669</v>
      </c>
      <c r="AO12" s="225">
        <f t="shared" si="14"/>
        <v>0.57784350240605331</v>
      </c>
      <c r="AP12" s="226">
        <f t="shared" si="7"/>
        <v>336.64645295028618</v>
      </c>
      <c r="AQ12" s="227">
        <f t="shared" si="8"/>
        <v>371.25869428997379</v>
      </c>
      <c r="AR12" s="227">
        <f t="shared" si="9"/>
        <v>0</v>
      </c>
      <c r="AS12" s="227">
        <f t="shared" si="15"/>
        <v>371.25869428997379</v>
      </c>
      <c r="AT12" s="225">
        <f t="shared" si="18"/>
        <v>0.47555305151076943</v>
      </c>
      <c r="AU12" s="225">
        <f t="shared" si="17"/>
        <v>0.52444694848923046</v>
      </c>
    </row>
    <row r="13" spans="1:47" x14ac:dyDescent="0.3">
      <c r="A13" s="4" t="s">
        <v>251</v>
      </c>
      <c r="B13" s="61" t="s">
        <v>3</v>
      </c>
      <c r="C13" s="61" t="s">
        <v>245</v>
      </c>
      <c r="D13" s="178">
        <v>80.92</v>
      </c>
      <c r="E13" s="178">
        <v>14.388999999999999</v>
      </c>
      <c r="F13" s="178">
        <v>38.441000000000003</v>
      </c>
      <c r="G13" s="178">
        <f t="shared" si="0"/>
        <v>0.60500934579439258</v>
      </c>
      <c r="H13" s="178">
        <f t="shared" si="1"/>
        <v>0.39499065420560747</v>
      </c>
      <c r="I13" s="178">
        <f>(INDEX('Final allowances'!$Q$21:$Q$31, MATCH('Financial model inputs '!$B13, 'Final allowances'!$B$21:$B$31,0))/5)*G13</f>
        <v>73.033469972458633</v>
      </c>
      <c r="J13" s="178">
        <f>(INDEX('Final allowances'!$Q$21:$Q$31, MATCH('Financial model inputs '!$B13, 'Final allowances'!$B$21:$B$31,0))/5)*H13</f>
        <v>47.681144570501594</v>
      </c>
      <c r="K13" s="178">
        <f>(INDEX('Final allowances'!$D$37:$D$47, MATCH('Financial model inputs '!$B13, 'Final allowances'!$B$37:$B$47,0))/5)</f>
        <v>56.50943143178273</v>
      </c>
      <c r="L13" s="178">
        <f t="shared" si="2"/>
        <v>104.19057600228433</v>
      </c>
      <c r="M13" s="178">
        <f>INDEX('Final allowances'!$G$5:$G$15,MATCH('Financial model inputs '!$B13,'Final allowances'!$B$5:$B$15,0))/5</f>
        <v>177.22404597474298</v>
      </c>
      <c r="N13" s="178">
        <v>5.9850000000000003</v>
      </c>
      <c r="O13" s="178">
        <v>0</v>
      </c>
      <c r="P13" s="178">
        <v>8.7530000000000001</v>
      </c>
      <c r="Q13" s="178">
        <f t="shared" si="10"/>
        <v>0.40609309268557475</v>
      </c>
      <c r="R13" s="178">
        <f t="shared" si="11"/>
        <v>0.5939069073144253</v>
      </c>
      <c r="S13" s="178">
        <f>(INDEX('Final allowances'!$P$21:$P$31, MATCH('Financial model inputs '!$B13, 'Final allowances'!$B$21:$B$31,0))/5)*Q13</f>
        <v>9.9722175604364462</v>
      </c>
      <c r="T13" s="178">
        <f>(INDEX('Final allowances'!$P$21:$P$31, MATCH('Financial model inputs '!$B13, 'Final allowances'!$B$21:$B$31,0))/5)*R13</f>
        <v>14.584264044528021</v>
      </c>
      <c r="U13" s="178">
        <f>(INDEX('Final allowances'!$C$37:$C$47, MATCH('Financial model inputs '!$B13, 'Final allowances'!$B$37:$B$47,0))/5)</f>
        <v>0</v>
      </c>
      <c r="V13" s="178">
        <f t="shared" si="3"/>
        <v>14.584264044528021</v>
      </c>
      <c r="W13" s="178">
        <f>INDEX('Final allowances'!$F$5:$F$15,MATCH('Financial model inputs '!$B13,'Final allowances'!$B$5:$B$15,0))/5</f>
        <v>24.556481604964468</v>
      </c>
      <c r="X13" s="178">
        <v>1.5590326594037665</v>
      </c>
      <c r="Y13" s="178">
        <v>0.20973305808917117</v>
      </c>
      <c r="Z13" s="240"/>
      <c r="AA13" s="240"/>
      <c r="AB13" s="240"/>
      <c r="AC13" s="240"/>
      <c r="AD13" s="178">
        <v>0</v>
      </c>
      <c r="AE13" s="178">
        <v>0.30200000000000005</v>
      </c>
      <c r="AF13" s="178">
        <v>0</v>
      </c>
      <c r="AG13" s="178">
        <v>0</v>
      </c>
      <c r="AI13" s="223" t="s">
        <v>12</v>
      </c>
      <c r="AJ13" s="58">
        <f t="shared" si="4"/>
        <v>589.07283662397185</v>
      </c>
      <c r="AK13" s="58">
        <f t="shared" si="5"/>
        <v>309.14290638555008</v>
      </c>
      <c r="AL13" s="58">
        <f t="shared" si="6"/>
        <v>296.85695654290657</v>
      </c>
      <c r="AM13" s="224">
        <f t="shared" si="12"/>
        <v>605.99986292845665</v>
      </c>
      <c r="AN13" s="225">
        <f t="shared" si="13"/>
        <v>0.49291799305982631</v>
      </c>
      <c r="AO13" s="225">
        <f t="shared" si="14"/>
        <v>0.50708200694017369</v>
      </c>
      <c r="AP13" s="226">
        <f t="shared" si="7"/>
        <v>100.13281128521632</v>
      </c>
      <c r="AQ13" s="227">
        <f t="shared" si="8"/>
        <v>57.056775074990327</v>
      </c>
      <c r="AR13" s="227">
        <f t="shared" si="9"/>
        <v>0.76718112599917987</v>
      </c>
      <c r="AS13" s="227">
        <f t="shared" si="15"/>
        <v>57.823956200989507</v>
      </c>
      <c r="AT13" s="225">
        <f t="shared" si="18"/>
        <v>0.63392542705687371</v>
      </c>
      <c r="AU13" s="225">
        <f t="shared" si="17"/>
        <v>0.3660745729431264</v>
      </c>
    </row>
    <row r="14" spans="1:47" x14ac:dyDescent="0.3">
      <c r="A14" s="4" t="s">
        <v>252</v>
      </c>
      <c r="B14" s="61" t="s">
        <v>3</v>
      </c>
      <c r="C14" s="61" t="s">
        <v>247</v>
      </c>
      <c r="D14" s="178">
        <v>80.466999999999999</v>
      </c>
      <c r="E14" s="178">
        <v>14.349</v>
      </c>
      <c r="F14" s="178">
        <v>38.317999999999998</v>
      </c>
      <c r="G14" s="178">
        <f t="shared" si="0"/>
        <v>0.60440608710021471</v>
      </c>
      <c r="H14" s="178">
        <f t="shared" si="1"/>
        <v>0.39559391289978513</v>
      </c>
      <c r="I14" s="178">
        <f>(INDEX('Final allowances'!$Q$21:$Q$31, MATCH('Financial model inputs '!$B14, 'Final allowances'!$B$21:$B$31,0))/5)*G14</f>
        <v>72.960647831721261</v>
      </c>
      <c r="J14" s="178">
        <f>(INDEX('Final allowances'!$Q$21:$Q$31, MATCH('Financial model inputs '!$B14, 'Final allowances'!$B$21:$B$31,0))/5)*H14</f>
        <v>47.753966711238938</v>
      </c>
      <c r="K14" s="178">
        <f>(INDEX('Final allowances'!$D$37:$D$47, MATCH('Financial model inputs '!$B14, 'Final allowances'!$B$37:$B$47,0))/5)</f>
        <v>56.50943143178273</v>
      </c>
      <c r="L14" s="178">
        <f t="shared" si="2"/>
        <v>104.26339814302167</v>
      </c>
      <c r="M14" s="178">
        <f>INDEX('Final allowances'!$G$5:$G$15,MATCH('Financial model inputs '!$B14,'Final allowances'!$B$5:$B$15,0))/5</f>
        <v>177.22404597474298</v>
      </c>
      <c r="N14" s="178">
        <v>5.93</v>
      </c>
      <c r="O14" s="178">
        <v>0</v>
      </c>
      <c r="P14" s="178">
        <v>8.7249999999999996</v>
      </c>
      <c r="Q14" s="178">
        <f t="shared" si="10"/>
        <v>0.40464005458887753</v>
      </c>
      <c r="R14" s="178">
        <f t="shared" si="11"/>
        <v>0.59535994541112247</v>
      </c>
      <c r="S14" s="178">
        <f>(INDEX('Final allowances'!$P$21:$P$31, MATCH('Financial model inputs '!$B14, 'Final allowances'!$B$21:$B$31,0))/5)*Q14</f>
        <v>9.9365360571435897</v>
      </c>
      <c r="T14" s="178">
        <f>(INDEX('Final allowances'!$P$21:$P$31, MATCH('Financial model inputs '!$B14, 'Final allowances'!$B$21:$B$31,0))/5)*R14</f>
        <v>14.619945547820878</v>
      </c>
      <c r="U14" s="178">
        <f>(INDEX('Final allowances'!$C$37:$C$47, MATCH('Financial model inputs '!$B14, 'Final allowances'!$B$37:$B$47,0))/5)</f>
        <v>0</v>
      </c>
      <c r="V14" s="178">
        <f t="shared" si="3"/>
        <v>14.619945547820878</v>
      </c>
      <c r="W14" s="178">
        <f>INDEX('Final allowances'!$F$5:$F$15,MATCH('Financial model inputs '!$B14,'Final allowances'!$B$5:$B$15,0))/5</f>
        <v>24.556481604964468</v>
      </c>
      <c r="X14" s="178">
        <v>1.5588420086071051</v>
      </c>
      <c r="Y14" s="178">
        <v>0.20975705633725808</v>
      </c>
      <c r="Z14" s="240"/>
      <c r="AA14" s="240"/>
      <c r="AB14" s="240"/>
      <c r="AC14" s="240"/>
      <c r="AD14" s="178">
        <v>0</v>
      </c>
      <c r="AE14" s="178">
        <v>0.30200000000000005</v>
      </c>
      <c r="AF14" s="178">
        <v>0</v>
      </c>
      <c r="AG14" s="178">
        <v>0</v>
      </c>
      <c r="AI14" s="223" t="s">
        <v>8</v>
      </c>
      <c r="AJ14" s="58">
        <f t="shared" si="4"/>
        <v>442.56543321609695</v>
      </c>
      <c r="AK14" s="58">
        <f t="shared" si="5"/>
        <v>310.25443645036825</v>
      </c>
      <c r="AL14" s="58">
        <f t="shared" si="6"/>
        <v>483.8259481999637</v>
      </c>
      <c r="AM14" s="224">
        <f t="shared" si="12"/>
        <v>794.08038465033201</v>
      </c>
      <c r="AN14" s="225">
        <f t="shared" si="13"/>
        <v>0.3578756559251946</v>
      </c>
      <c r="AO14" s="225">
        <f t="shared" si="14"/>
        <v>0.64212434407480545</v>
      </c>
      <c r="AP14" s="226">
        <f t="shared" si="7"/>
        <v>98.089925176324215</v>
      </c>
      <c r="AQ14" s="227">
        <f t="shared" si="8"/>
        <v>34.927766294284076</v>
      </c>
      <c r="AR14" s="227">
        <f t="shared" si="9"/>
        <v>4.1652764028861107</v>
      </c>
      <c r="AS14" s="227">
        <f t="shared" si="15"/>
        <v>39.093042697170191</v>
      </c>
      <c r="AT14" s="225">
        <f t="shared" si="18"/>
        <v>0.71502991003066418</v>
      </c>
      <c r="AU14" s="225">
        <f t="shared" si="17"/>
        <v>0.2849700899693357</v>
      </c>
    </row>
    <row r="15" spans="1:47" x14ac:dyDescent="0.3">
      <c r="A15" s="4" t="s">
        <v>253</v>
      </c>
      <c r="B15" s="61" t="s">
        <v>4</v>
      </c>
      <c r="C15" s="61" t="s">
        <v>239</v>
      </c>
      <c r="D15" s="178">
        <v>241.13094710075899</v>
      </c>
      <c r="E15" s="178">
        <v>0</v>
      </c>
      <c r="F15" s="178">
        <v>99.843077513360399</v>
      </c>
      <c r="G15" s="178">
        <f t="shared" si="0"/>
        <v>0.70718274617442511</v>
      </c>
      <c r="H15" s="178">
        <f t="shared" si="1"/>
        <v>0.29281725382557483</v>
      </c>
      <c r="I15" s="178">
        <f>(INDEX('Final allowances'!$Q$21:$Q$31, MATCH('Financial model inputs '!$B15, 'Final allowances'!$B$21:$B$31,0))/5)*G15</f>
        <v>230.99456230737204</v>
      </c>
      <c r="J15" s="178">
        <f>(INDEX('Final allowances'!$Q$21:$Q$31, MATCH('Financial model inputs '!$B15, 'Final allowances'!$B$21:$B$31,0))/5)*H15</f>
        <v>95.645989313775274</v>
      </c>
      <c r="K15" s="178">
        <f>(INDEX('Final allowances'!$D$37:$D$47, MATCH('Financial model inputs '!$B15, 'Final allowances'!$B$37:$B$47,0))/5)</f>
        <v>166.57854237650059</v>
      </c>
      <c r="L15" s="178">
        <f t="shared" si="2"/>
        <v>262.22453169027585</v>
      </c>
      <c r="M15" s="178">
        <f>INDEX('Final allowances'!$G$5:$G$15,MATCH('Financial model inputs '!$B15,'Final allowances'!$B$5:$B$15,0))/5</f>
        <v>493.21909399764792</v>
      </c>
      <c r="N15" s="178">
        <v>41.719033302550869</v>
      </c>
      <c r="O15" s="178">
        <v>0</v>
      </c>
      <c r="P15" s="178">
        <v>35.154205667688402</v>
      </c>
      <c r="Q15" s="178">
        <f t="shared" si="10"/>
        <v>0.54269904405487568</v>
      </c>
      <c r="R15" s="178">
        <f t="shared" si="11"/>
        <v>0.45730095594512432</v>
      </c>
      <c r="S15" s="178">
        <f>(INDEX('Final allowances'!$P$21:$P$31, MATCH('Financial model inputs '!$B15, 'Final allowances'!$B$21:$B$31,0))/5)*Q15</f>
        <v>40.03091505751069</v>
      </c>
      <c r="T15" s="178">
        <f>(INDEX('Final allowances'!$P$21:$P$31, MATCH('Financial model inputs '!$B15, 'Final allowances'!$B$21:$B$31,0))/5)*R15</f>
        <v>33.731726495001261</v>
      </c>
      <c r="U15" s="178">
        <f>(INDEX('Final allowances'!$C$37:$C$47, MATCH('Financial model inputs '!$B15, 'Final allowances'!$B$37:$B$47,0))/5)</f>
        <v>0</v>
      </c>
      <c r="V15" s="178">
        <f t="shared" si="3"/>
        <v>33.731726495001261</v>
      </c>
      <c r="W15" s="178">
        <f>INDEX('Final allowances'!$F$5:$F$15,MATCH('Financial model inputs '!$B15,'Final allowances'!$B$5:$B$15,0))/5</f>
        <v>73.762641552511951</v>
      </c>
      <c r="X15" s="178">
        <v>0</v>
      </c>
      <c r="Y15" s="178">
        <v>0</v>
      </c>
      <c r="Z15" s="240"/>
      <c r="AA15" s="240"/>
      <c r="AB15" s="240"/>
      <c r="AC15" s="240"/>
      <c r="AD15" s="178">
        <v>0.17951899996783599</v>
      </c>
      <c r="AE15" s="178">
        <v>0.12710788849039101</v>
      </c>
      <c r="AF15" s="178">
        <v>1.6381535417266899</v>
      </c>
      <c r="AG15" s="178">
        <v>0</v>
      </c>
      <c r="AI15" s="223" t="s">
        <v>9</v>
      </c>
      <c r="AJ15" s="58">
        <f t="shared" si="4"/>
        <v>591.15414184926863</v>
      </c>
      <c r="AK15" s="58">
        <f t="shared" si="5"/>
        <v>698.5420340061346</v>
      </c>
      <c r="AL15" s="58">
        <f t="shared" si="6"/>
        <v>805.40727141913271</v>
      </c>
      <c r="AM15" s="224">
        <f t="shared" si="12"/>
        <v>1503.9493054252673</v>
      </c>
      <c r="AN15" s="225">
        <f t="shared" si="13"/>
        <v>0.2821598821854287</v>
      </c>
      <c r="AO15" s="225">
        <f t="shared" si="14"/>
        <v>0.71784011781457124</v>
      </c>
      <c r="AP15" s="226">
        <f t="shared" si="7"/>
        <v>191.67387635589097</v>
      </c>
      <c r="AQ15" s="227">
        <f t="shared" si="8"/>
        <v>97.155608760489187</v>
      </c>
      <c r="AR15" s="227">
        <f t="shared" si="9"/>
        <v>0.16600000000000001</v>
      </c>
      <c r="AS15" s="227">
        <f t="shared" si="15"/>
        <v>97.321608760489184</v>
      </c>
      <c r="AT15" s="225">
        <f t="shared" si="18"/>
        <v>0.66324176752693131</v>
      </c>
      <c r="AU15" s="225">
        <f t="shared" si="17"/>
        <v>0.33675823247306857</v>
      </c>
    </row>
    <row r="16" spans="1:47" ht="14.5" thickBot="1" x14ac:dyDescent="0.35">
      <c r="A16" s="4" t="s">
        <v>254</v>
      </c>
      <c r="B16" s="61" t="s">
        <v>4</v>
      </c>
      <c r="C16" s="61" t="s">
        <v>241</v>
      </c>
      <c r="D16" s="178">
        <v>243.943844730205</v>
      </c>
      <c r="E16" s="178">
        <v>0</v>
      </c>
      <c r="F16" s="178">
        <v>113.3577256274379</v>
      </c>
      <c r="G16" s="178">
        <f t="shared" si="0"/>
        <v>0.68273935792117602</v>
      </c>
      <c r="H16" s="178">
        <f t="shared" si="1"/>
        <v>0.31726064207882404</v>
      </c>
      <c r="I16" s="178">
        <f>(INDEX('Final allowances'!$Q$21:$Q$31, MATCH('Financial model inputs '!$B16, 'Final allowances'!$B$21:$B$31,0))/5)*G16</f>
        <v>223.01036048484087</v>
      </c>
      <c r="J16" s="178">
        <f>(INDEX('Final allowances'!$Q$21:$Q$31, MATCH('Financial model inputs '!$B16, 'Final allowances'!$B$21:$B$31,0))/5)*H16</f>
        <v>103.63019113630646</v>
      </c>
      <c r="K16" s="178">
        <f>(INDEX('Final allowances'!$D$37:$D$47, MATCH('Financial model inputs '!$B16, 'Final allowances'!$B$37:$B$47,0))/5)</f>
        <v>166.57854237650059</v>
      </c>
      <c r="L16" s="178">
        <f t="shared" si="2"/>
        <v>270.20873351280704</v>
      </c>
      <c r="M16" s="178">
        <f>INDEX('Final allowances'!$G$5:$G$15,MATCH('Financial model inputs '!$B16,'Final allowances'!$B$5:$B$15,0))/5</f>
        <v>493.21909399764792</v>
      </c>
      <c r="N16" s="178">
        <v>41.515510801027858</v>
      </c>
      <c r="O16" s="178">
        <v>0</v>
      </c>
      <c r="P16" s="178">
        <v>37.732133522872701</v>
      </c>
      <c r="Q16" s="178">
        <f t="shared" si="10"/>
        <v>0.52387059773468947</v>
      </c>
      <c r="R16" s="178">
        <f t="shared" si="11"/>
        <v>0.47612940226531053</v>
      </c>
      <c r="S16" s="178">
        <f>(INDEX('Final allowances'!$P$21:$P$31, MATCH('Financial model inputs '!$B16, 'Final allowances'!$B$21:$B$31,0))/5)*Q16</f>
        <v>38.64207912060408</v>
      </c>
      <c r="T16" s="178">
        <f>(INDEX('Final allowances'!$P$21:$P$31, MATCH('Financial model inputs '!$B16, 'Final allowances'!$B$21:$B$31,0))/5)*R16</f>
        <v>35.120562431907871</v>
      </c>
      <c r="U16" s="178">
        <f>(INDEX('Final allowances'!$C$37:$C$47, MATCH('Financial model inputs '!$B16, 'Final allowances'!$B$37:$B$47,0))/5)</f>
        <v>0</v>
      </c>
      <c r="V16" s="178">
        <f t="shared" si="3"/>
        <v>35.120562431907871</v>
      </c>
      <c r="W16" s="178">
        <f>INDEX('Final allowances'!$F$5:$F$15,MATCH('Financial model inputs '!$B16,'Final allowances'!$B$5:$B$15,0))/5</f>
        <v>73.762641552511951</v>
      </c>
      <c r="X16" s="178">
        <v>0</v>
      </c>
      <c r="Y16" s="178">
        <v>0</v>
      </c>
      <c r="Z16" s="240"/>
      <c r="AA16" s="240"/>
      <c r="AB16" s="240"/>
      <c r="AC16" s="240"/>
      <c r="AD16" s="178">
        <v>0.177132017915937</v>
      </c>
      <c r="AE16" s="178">
        <v>0.127730966375148</v>
      </c>
      <c r="AF16" s="178">
        <v>1.73462401893211</v>
      </c>
      <c r="AG16" s="178">
        <v>0</v>
      </c>
      <c r="AI16" s="228" t="s">
        <v>13</v>
      </c>
      <c r="AJ16" s="229">
        <f>SUM(AJ5:AJ15)</f>
        <v>8020.3574227592926</v>
      </c>
      <c r="AK16" s="229">
        <f t="shared" ref="AK16:AM16" si="19">SUM(AK5:AK15)</f>
        <v>5304.5813403828724</v>
      </c>
      <c r="AL16" s="229">
        <f t="shared" si="19"/>
        <v>6356.676704653104</v>
      </c>
      <c r="AM16" s="230">
        <f t="shared" si="19"/>
        <v>11661.258045035975</v>
      </c>
      <c r="AN16" s="231">
        <f>+AJ16/(AJ16+AM16)</f>
        <v>0.40750503615330175</v>
      </c>
      <c r="AO16" s="231">
        <f>+AM16/(AM16+AJ16)</f>
        <v>0.59249496384669831</v>
      </c>
      <c r="AP16" s="232">
        <f t="shared" ref="AP16:AS16" si="20">SUM(AP5:AP15)</f>
        <v>1574.972442399172</v>
      </c>
      <c r="AQ16" s="229">
        <f t="shared" si="20"/>
        <v>1235.5999539845643</v>
      </c>
      <c r="AR16" s="229">
        <f t="shared" si="20"/>
        <v>8.6598149716557256</v>
      </c>
      <c r="AS16" s="229">
        <f t="shared" si="20"/>
        <v>1244.2597689562199</v>
      </c>
      <c r="AT16" s="231">
        <f>+AP16/(AP16+AS16)</f>
        <v>0.55865296801570608</v>
      </c>
      <c r="AU16" s="231">
        <f>+AS16/(AS16+AP16)</f>
        <v>0.44134703198429392</v>
      </c>
    </row>
    <row r="17" spans="1:47" x14ac:dyDescent="0.3">
      <c r="A17" s="4" t="s">
        <v>255</v>
      </c>
      <c r="B17" s="61" t="s">
        <v>4</v>
      </c>
      <c r="C17" s="61" t="s">
        <v>243</v>
      </c>
      <c r="D17" s="178">
        <v>245.43575513134999</v>
      </c>
      <c r="E17" s="178">
        <v>0</v>
      </c>
      <c r="F17" s="178">
        <v>109.3766499753049</v>
      </c>
      <c r="G17" s="178">
        <f t="shared" si="0"/>
        <v>0.69173386160941364</v>
      </c>
      <c r="H17" s="178">
        <f t="shared" si="1"/>
        <v>0.30826613839058647</v>
      </c>
      <c r="I17" s="178">
        <f>(INDEX('Final allowances'!$Q$21:$Q$31, MATCH('Financial model inputs '!$B17, 'Final allowances'!$B$21:$B$31,0))/5)*G17</f>
        <v>225.94833013112526</v>
      </c>
      <c r="J17" s="178">
        <f>(INDEX('Final allowances'!$Q$21:$Q$31, MATCH('Financial model inputs '!$B17, 'Final allowances'!$B$21:$B$31,0))/5)*H17</f>
        <v>100.69222149002211</v>
      </c>
      <c r="K17" s="178">
        <f>(INDEX('Final allowances'!$D$37:$D$47, MATCH('Financial model inputs '!$B17, 'Final allowances'!$B$37:$B$47,0))/5)</f>
        <v>166.57854237650059</v>
      </c>
      <c r="L17" s="178">
        <f t="shared" si="2"/>
        <v>267.27076386652271</v>
      </c>
      <c r="M17" s="178">
        <f>INDEX('Final allowances'!$G$5:$G$15,MATCH('Financial model inputs '!$B17,'Final allowances'!$B$5:$B$15,0))/5</f>
        <v>493.21909399764792</v>
      </c>
      <c r="N17" s="178">
        <v>41.333824019386711</v>
      </c>
      <c r="O17" s="178">
        <v>0</v>
      </c>
      <c r="P17" s="178">
        <v>33.287987232107596</v>
      </c>
      <c r="Q17" s="178">
        <f t="shared" si="10"/>
        <v>0.55391075780888388</v>
      </c>
      <c r="R17" s="178">
        <f t="shared" si="11"/>
        <v>0.44608924219111612</v>
      </c>
      <c r="S17" s="178">
        <f>(INDEX('Final allowances'!$P$21:$P$31, MATCH('Financial model inputs '!$B17, 'Final allowances'!$B$21:$B$31,0))/5)*Q17</f>
        <v>40.85792068033696</v>
      </c>
      <c r="T17" s="178">
        <f>(INDEX('Final allowances'!$P$21:$P$31, MATCH('Financial model inputs '!$B17, 'Final allowances'!$B$21:$B$31,0))/5)*R17</f>
        <v>32.904720872174991</v>
      </c>
      <c r="U17" s="178">
        <f>(INDEX('Final allowances'!$C$37:$C$47, MATCH('Financial model inputs '!$B17, 'Final allowances'!$B$37:$B$47,0))/5)</f>
        <v>0</v>
      </c>
      <c r="V17" s="178">
        <f t="shared" si="3"/>
        <v>32.904720872174991</v>
      </c>
      <c r="W17" s="178">
        <f>INDEX('Final allowances'!$F$5:$F$15,MATCH('Financial model inputs '!$B17,'Final allowances'!$B$5:$B$15,0))/5</f>
        <v>73.762641552511951</v>
      </c>
      <c r="X17" s="178">
        <v>0</v>
      </c>
      <c r="Y17" s="178">
        <v>0</v>
      </c>
      <c r="Z17" s="240"/>
      <c r="AA17" s="240"/>
      <c r="AB17" s="240"/>
      <c r="AC17" s="240"/>
      <c r="AD17" s="178">
        <v>0.177489475737061</v>
      </c>
      <c r="AE17" s="178">
        <v>0.12804403246920501</v>
      </c>
      <c r="AF17" s="178">
        <v>1.7579811831254699</v>
      </c>
      <c r="AG17" s="178">
        <v>0</v>
      </c>
      <c r="AI17" s="233"/>
      <c r="AJ17" s="234"/>
      <c r="AK17" s="234"/>
      <c r="AL17" s="234"/>
      <c r="AM17" s="234"/>
      <c r="AN17" s="235"/>
      <c r="AO17" s="235"/>
      <c r="AP17" s="236"/>
      <c r="AQ17" s="236"/>
      <c r="AR17" s="236"/>
      <c r="AS17" s="236"/>
      <c r="AT17" s="235"/>
      <c r="AU17" s="235"/>
    </row>
    <row r="18" spans="1:47" x14ac:dyDescent="0.3">
      <c r="A18" s="4" t="s">
        <v>256</v>
      </c>
      <c r="B18" s="61" t="s">
        <v>4</v>
      </c>
      <c r="C18" s="61" t="s">
        <v>245</v>
      </c>
      <c r="D18" s="178">
        <v>249.46025266763598</v>
      </c>
      <c r="E18" s="178">
        <v>0</v>
      </c>
      <c r="F18" s="178">
        <v>134.0915425602399</v>
      </c>
      <c r="G18" s="178">
        <f t="shared" si="0"/>
        <v>0.65039521590409077</v>
      </c>
      <c r="H18" s="178">
        <f t="shared" si="1"/>
        <v>0.34960478409590912</v>
      </c>
      <c r="I18" s="178">
        <f>(INDEX('Final allowances'!$Q$21:$Q$31, MATCH('Financial model inputs '!$B18, 'Final allowances'!$B$21:$B$31,0))/5)*G18</f>
        <v>212.44545209466742</v>
      </c>
      <c r="J18" s="178">
        <f>(INDEX('Final allowances'!$Q$21:$Q$31, MATCH('Financial model inputs '!$B18, 'Final allowances'!$B$21:$B$31,0))/5)*H18</f>
        <v>114.19509952647986</v>
      </c>
      <c r="K18" s="178">
        <f>(INDEX('Final allowances'!$D$37:$D$47, MATCH('Financial model inputs '!$B18, 'Final allowances'!$B$37:$B$47,0))/5)</f>
        <v>166.57854237650059</v>
      </c>
      <c r="L18" s="178">
        <f t="shared" si="2"/>
        <v>280.77364190298044</v>
      </c>
      <c r="M18" s="178">
        <f>INDEX('Final allowances'!$G$5:$G$15,MATCH('Financial model inputs '!$B18,'Final allowances'!$B$5:$B$15,0))/5</f>
        <v>493.21909399764792</v>
      </c>
      <c r="N18" s="178">
        <v>40.844723120007728</v>
      </c>
      <c r="O18" s="178">
        <v>0</v>
      </c>
      <c r="P18" s="178">
        <v>28.911339826104999</v>
      </c>
      <c r="Q18" s="178">
        <f t="shared" si="10"/>
        <v>0.58553653109064785</v>
      </c>
      <c r="R18" s="178">
        <f t="shared" si="11"/>
        <v>0.41446346890935204</v>
      </c>
      <c r="S18" s="178">
        <f>(INDEX('Final allowances'!$P$21:$P$31, MATCH('Financial model inputs '!$B18, 'Final allowances'!$B$21:$B$31,0))/5)*Q18</f>
        <v>43.19072125874073</v>
      </c>
      <c r="T18" s="178">
        <f>(INDEX('Final allowances'!$P$21:$P$31, MATCH('Financial model inputs '!$B18, 'Final allowances'!$B$21:$B$31,0))/5)*R18</f>
        <v>30.571920293771218</v>
      </c>
      <c r="U18" s="178">
        <f>(INDEX('Final allowances'!$C$37:$C$47, MATCH('Financial model inputs '!$B18, 'Final allowances'!$B$37:$B$47,0))/5)</f>
        <v>0</v>
      </c>
      <c r="V18" s="178">
        <f t="shared" si="3"/>
        <v>30.571920293771218</v>
      </c>
      <c r="W18" s="178">
        <f>INDEX('Final allowances'!$F$5:$F$15,MATCH('Financial model inputs '!$B18,'Final allowances'!$B$5:$B$15,0))/5</f>
        <v>73.762641552511951</v>
      </c>
      <c r="X18" s="178">
        <v>0</v>
      </c>
      <c r="Y18" s="178">
        <v>0</v>
      </c>
      <c r="Z18" s="240"/>
      <c r="AA18" s="240"/>
      <c r="AB18" s="240"/>
      <c r="AC18" s="240"/>
      <c r="AD18" s="178">
        <v>0.178359522186752</v>
      </c>
      <c r="AE18" s="178">
        <v>0.127730966375148</v>
      </c>
      <c r="AF18" s="178">
        <v>1.7665987379447099</v>
      </c>
      <c r="AG18" s="178">
        <v>0</v>
      </c>
      <c r="AI18" s="73"/>
      <c r="AJ18" s="67"/>
      <c r="AK18" s="67"/>
      <c r="AL18" s="67"/>
      <c r="AM18" s="67"/>
      <c r="AN18" s="237"/>
      <c r="AO18" s="237"/>
      <c r="AP18" s="238"/>
      <c r="AQ18" s="238"/>
      <c r="AR18" s="238"/>
      <c r="AS18" s="238"/>
      <c r="AT18" s="237"/>
      <c r="AU18" s="237"/>
    </row>
    <row r="19" spans="1:47" x14ac:dyDescent="0.3">
      <c r="A19" s="4" t="s">
        <v>257</v>
      </c>
      <c r="B19" s="61" t="s">
        <v>4</v>
      </c>
      <c r="C19" s="61" t="s">
        <v>247</v>
      </c>
      <c r="D19" s="178">
        <v>258.43590897206701</v>
      </c>
      <c r="E19" s="178">
        <v>0</v>
      </c>
      <c r="F19" s="178">
        <v>102.9201315134051</v>
      </c>
      <c r="G19" s="178">
        <f t="shared" si="0"/>
        <v>0.71518358631798518</v>
      </c>
      <c r="H19" s="178">
        <f t="shared" si="1"/>
        <v>0.28481641368201471</v>
      </c>
      <c r="I19" s="178">
        <f>(INDEX('Final allowances'!$Q$21:$Q$31, MATCH('Financial model inputs '!$B19, 'Final allowances'!$B$21:$B$31,0))/5)*G19</f>
        <v>233.60796114529711</v>
      </c>
      <c r="J19" s="178">
        <f>(INDEX('Final allowances'!$Q$21:$Q$31, MATCH('Financial model inputs '!$B19, 'Final allowances'!$B$21:$B$31,0))/5)*H19</f>
        <v>93.032590475850185</v>
      </c>
      <c r="K19" s="178">
        <f>(INDEX('Final allowances'!$D$37:$D$47, MATCH('Financial model inputs '!$B19, 'Final allowances'!$B$37:$B$47,0))/5)</f>
        <v>166.57854237650059</v>
      </c>
      <c r="L19" s="178">
        <f t="shared" si="2"/>
        <v>259.61113285235081</v>
      </c>
      <c r="M19" s="178">
        <f>INDEX('Final allowances'!$G$5:$G$15,MATCH('Financial model inputs '!$B19,'Final allowances'!$B$5:$B$15,0))/5</f>
        <v>493.21909399764792</v>
      </c>
      <c r="N19" s="178">
        <v>40.870610583250084</v>
      </c>
      <c r="O19" s="178">
        <v>0</v>
      </c>
      <c r="P19" s="178">
        <v>31.081103398717701</v>
      </c>
      <c r="Q19" s="178">
        <f t="shared" si="10"/>
        <v>0.56802831122956843</v>
      </c>
      <c r="R19" s="178">
        <f t="shared" si="11"/>
        <v>0.43197168877043163</v>
      </c>
      <c r="S19" s="178">
        <f>(INDEX('Final allowances'!$P$21:$P$31, MATCH('Financial model inputs '!$B19, 'Final allowances'!$B$21:$B$31,0))/5)*Q19</f>
        <v>41.899268712905354</v>
      </c>
      <c r="T19" s="178">
        <f>(INDEX('Final allowances'!$P$21:$P$31, MATCH('Financial model inputs '!$B19, 'Final allowances'!$B$21:$B$31,0))/5)*R19</f>
        <v>31.863372839606601</v>
      </c>
      <c r="U19" s="178">
        <f>(INDEX('Final allowances'!$C$37:$C$47, MATCH('Financial model inputs '!$B19, 'Final allowances'!$B$37:$B$47,0))/5)</f>
        <v>0</v>
      </c>
      <c r="V19" s="178">
        <f t="shared" si="3"/>
        <v>31.863372839606601</v>
      </c>
      <c r="W19" s="178">
        <f>INDEX('Final allowances'!$F$5:$F$15,MATCH('Financial model inputs '!$B19,'Final allowances'!$B$5:$B$15,0))/5</f>
        <v>73.762641552511951</v>
      </c>
      <c r="X19" s="178">
        <v>0</v>
      </c>
      <c r="Y19" s="178">
        <v>0</v>
      </c>
      <c r="Z19" s="240"/>
      <c r="AA19" s="240"/>
      <c r="AB19" s="240"/>
      <c r="AC19" s="240"/>
      <c r="AD19" s="178">
        <v>0.17923383357002001</v>
      </c>
      <c r="AE19" s="178">
        <v>0.127730966375148</v>
      </c>
      <c r="AF19" s="178">
        <v>1.7752585356797299</v>
      </c>
      <c r="AG19" s="178">
        <v>0</v>
      </c>
      <c r="AI19" s="73"/>
      <c r="AJ19" s="67"/>
      <c r="AK19" s="67"/>
      <c r="AL19" s="67"/>
      <c r="AM19" s="67"/>
      <c r="AN19" s="237"/>
      <c r="AO19" s="237"/>
      <c r="AP19" s="238"/>
      <c r="AQ19" s="238"/>
      <c r="AR19" s="238"/>
      <c r="AS19" s="238"/>
      <c r="AT19" s="237"/>
      <c r="AU19" s="237"/>
    </row>
    <row r="20" spans="1:47" x14ac:dyDescent="0.3">
      <c r="A20" s="4" t="s">
        <v>258</v>
      </c>
      <c r="B20" s="61" t="s">
        <v>5</v>
      </c>
      <c r="C20" s="61" t="s">
        <v>239</v>
      </c>
      <c r="D20" s="178">
        <v>138.82</v>
      </c>
      <c r="E20" s="178">
        <v>26.422000000000001</v>
      </c>
      <c r="F20" s="178">
        <v>77.772999999999996</v>
      </c>
      <c r="G20" s="178">
        <f t="shared" si="0"/>
        <v>0.57124045840791726</v>
      </c>
      <c r="H20" s="178">
        <f t="shared" si="1"/>
        <v>0.42875954159208279</v>
      </c>
      <c r="I20" s="178">
        <f>(INDEX('Final allowances'!$Q$21:$Q$31, MATCH('Financial model inputs '!$B20, 'Final allowances'!$B$21:$B$31,0))/5)*G20</f>
        <v>135.05530354693329</v>
      </c>
      <c r="J20" s="178">
        <f>(INDEX('Final allowances'!$Q$21:$Q$31, MATCH('Financial model inputs '!$B20, 'Final allowances'!$B$21:$B$31,0))/5)*H20</f>
        <v>101.36930811895053</v>
      </c>
      <c r="K20" s="178">
        <f>(INDEX('Final allowances'!$D$37:$D$47, MATCH('Financial model inputs '!$B20, 'Final allowances'!$B$37:$B$47,0))/5)</f>
        <v>143.4385719861265</v>
      </c>
      <c r="L20" s="178">
        <f t="shared" si="2"/>
        <v>244.80788010507703</v>
      </c>
      <c r="M20" s="178">
        <f>INDEX('Final allowances'!$G$5:$G$15,MATCH('Financial model inputs '!$B20,'Final allowances'!$B$5:$B$15,0))/5</f>
        <v>379.86318365201026</v>
      </c>
      <c r="N20" s="178">
        <v>21.079000000000001</v>
      </c>
      <c r="O20" s="178">
        <v>0</v>
      </c>
      <c r="P20" s="178">
        <v>14.974</v>
      </c>
      <c r="Q20" s="178">
        <f t="shared" si="10"/>
        <v>0.58466701800127596</v>
      </c>
      <c r="R20" s="178">
        <f t="shared" si="11"/>
        <v>0.41533298199872415</v>
      </c>
      <c r="S20" s="178">
        <f>(INDEX('Final allowances'!$P$21:$P$31, MATCH('Financial model inputs '!$B20, 'Final allowances'!$B$21:$B$31,0))/5)*Q20</f>
        <v>23.522696584040691</v>
      </c>
      <c r="T20" s="178">
        <f>(INDEX('Final allowances'!$P$21:$P$31, MATCH('Financial model inputs '!$B20, 'Final allowances'!$B$21:$B$31,0))/5)*R20</f>
        <v>16.709941584013727</v>
      </c>
      <c r="U20" s="178">
        <f>(INDEX('Final allowances'!$C$37:$C$47, MATCH('Financial model inputs '!$B20, 'Final allowances'!$B$37:$B$47,0))/5)</f>
        <v>0</v>
      </c>
      <c r="V20" s="178">
        <f t="shared" si="3"/>
        <v>16.709941584013727</v>
      </c>
      <c r="W20" s="178">
        <f>INDEX('Final allowances'!$F$5:$F$15,MATCH('Financial model inputs '!$B20,'Final allowances'!$B$5:$B$15,0))/5</f>
        <v>40.232638168054415</v>
      </c>
      <c r="X20" s="178">
        <v>5.4677358677384191</v>
      </c>
      <c r="Y20" s="178">
        <v>0.4429994395229766</v>
      </c>
      <c r="Z20" s="240"/>
      <c r="AA20" s="240"/>
      <c r="AB20" s="240"/>
      <c r="AC20" s="240"/>
      <c r="AD20" s="178">
        <v>0</v>
      </c>
      <c r="AE20" s="178">
        <v>1.8839999999999999</v>
      </c>
      <c r="AF20" s="178">
        <v>0</v>
      </c>
      <c r="AG20" s="178">
        <v>0</v>
      </c>
      <c r="AI20" s="73"/>
      <c r="AJ20" s="67"/>
      <c r="AK20" s="67"/>
      <c r="AL20" s="67"/>
      <c r="AM20" s="67"/>
      <c r="AN20" s="237"/>
      <c r="AO20" s="237"/>
      <c r="AP20" s="238"/>
      <c r="AQ20" s="238"/>
      <c r="AR20" s="238"/>
      <c r="AS20" s="238"/>
      <c r="AT20" s="237"/>
      <c r="AU20" s="237"/>
    </row>
    <row r="21" spans="1:47" x14ac:dyDescent="0.3">
      <c r="A21" s="4" t="s">
        <v>259</v>
      </c>
      <c r="B21" s="61" t="s">
        <v>5</v>
      </c>
      <c r="C21" s="61" t="s">
        <v>241</v>
      </c>
      <c r="D21" s="178">
        <v>136.03100000000001</v>
      </c>
      <c r="E21" s="178">
        <v>26.561999999999998</v>
      </c>
      <c r="F21" s="178">
        <v>92.372</v>
      </c>
      <c r="G21" s="178">
        <f t="shared" si="0"/>
        <v>0.53352813131214083</v>
      </c>
      <c r="H21" s="178">
        <f t="shared" si="1"/>
        <v>0.46647186868785906</v>
      </c>
      <c r="I21" s="178">
        <f>(INDEX('Final allowances'!$Q$21:$Q$31, MATCH('Financial model inputs '!$B21, 'Final allowances'!$B$21:$B$31,0))/5)*G21</f>
        <v>126.13918125829755</v>
      </c>
      <c r="J21" s="178">
        <f>(INDEX('Final allowances'!$Q$21:$Q$31, MATCH('Financial model inputs '!$B21, 'Final allowances'!$B$21:$B$31,0))/5)*H21</f>
        <v>110.28543040758622</v>
      </c>
      <c r="K21" s="178">
        <f>(INDEX('Final allowances'!$D$37:$D$47, MATCH('Financial model inputs '!$B21, 'Final allowances'!$B$37:$B$47,0))/5)</f>
        <v>143.4385719861265</v>
      </c>
      <c r="L21" s="178">
        <f t="shared" si="2"/>
        <v>253.72400239371274</v>
      </c>
      <c r="M21" s="178">
        <f>INDEX('Final allowances'!$G$5:$G$15,MATCH('Financial model inputs '!$B21,'Final allowances'!$B$5:$B$15,0))/5</f>
        <v>379.86318365201026</v>
      </c>
      <c r="N21" s="178">
        <v>20.623999999999999</v>
      </c>
      <c r="O21" s="178">
        <v>0</v>
      </c>
      <c r="P21" s="178">
        <v>19.594999999999999</v>
      </c>
      <c r="Q21" s="178">
        <f t="shared" si="10"/>
        <v>0.51279246127452205</v>
      </c>
      <c r="R21" s="178">
        <f t="shared" si="11"/>
        <v>0.48720753872547806</v>
      </c>
      <c r="S21" s="178">
        <f>(INDEX('Final allowances'!$P$21:$P$31, MATCH('Financial model inputs '!$B21, 'Final allowances'!$B$21:$B$31,0))/5)*Q21</f>
        <v>20.6309935497639</v>
      </c>
      <c r="T21" s="178">
        <f>(INDEX('Final allowances'!$P$21:$P$31, MATCH('Financial model inputs '!$B21, 'Final allowances'!$B$21:$B$31,0))/5)*R21</f>
        <v>19.601644618290518</v>
      </c>
      <c r="U21" s="178">
        <f>(INDEX('Final allowances'!$C$37:$C$47, MATCH('Financial model inputs '!$B21, 'Final allowances'!$B$37:$B$47,0))/5)</f>
        <v>0</v>
      </c>
      <c r="V21" s="178">
        <f t="shared" si="3"/>
        <v>19.601644618290518</v>
      </c>
      <c r="W21" s="178">
        <f>INDEX('Final allowances'!$F$5:$F$15,MATCH('Financial model inputs '!$B21,'Final allowances'!$B$5:$B$15,0))/5</f>
        <v>40.232638168054415</v>
      </c>
      <c r="X21" s="178">
        <v>5.3233315882735397</v>
      </c>
      <c r="Y21" s="178">
        <v>0.43154930503913108</v>
      </c>
      <c r="Z21" s="240"/>
      <c r="AA21" s="240"/>
      <c r="AB21" s="240"/>
      <c r="AC21" s="240"/>
      <c r="AD21" s="178">
        <v>0</v>
      </c>
      <c r="AE21" s="178">
        <v>1.8839999999999999</v>
      </c>
      <c r="AF21" s="178">
        <v>0</v>
      </c>
      <c r="AG21" s="178">
        <v>0</v>
      </c>
      <c r="AI21" s="73"/>
      <c r="AJ21" s="67"/>
      <c r="AK21" s="67"/>
      <c r="AL21" s="67"/>
      <c r="AM21" s="67"/>
      <c r="AN21" s="237"/>
      <c r="AO21" s="237"/>
      <c r="AP21" s="238"/>
      <c r="AQ21" s="238"/>
      <c r="AR21" s="238"/>
      <c r="AS21" s="238"/>
      <c r="AT21" s="237"/>
      <c r="AU21" s="237"/>
    </row>
    <row r="22" spans="1:47" x14ac:dyDescent="0.3">
      <c r="A22" s="4" t="s">
        <v>260</v>
      </c>
      <c r="B22" s="61" t="s">
        <v>5</v>
      </c>
      <c r="C22" s="61" t="s">
        <v>243</v>
      </c>
      <c r="D22" s="178">
        <v>134.56099999999998</v>
      </c>
      <c r="E22" s="178">
        <v>21.747</v>
      </c>
      <c r="F22" s="178">
        <v>110.48099999999999</v>
      </c>
      <c r="G22" s="178">
        <f t="shared" si="0"/>
        <v>0.50437236917564066</v>
      </c>
      <c r="H22" s="178">
        <f t="shared" si="1"/>
        <v>0.4956276308243594</v>
      </c>
      <c r="I22" s="178">
        <f>(INDEX('Final allowances'!$Q$21:$Q$31, MATCH('Financial model inputs '!$B22, 'Final allowances'!$B$21:$B$31,0))/5)*G22</f>
        <v>119.24604151735262</v>
      </c>
      <c r="J22" s="178">
        <f>(INDEX('Final allowances'!$Q$21:$Q$31, MATCH('Financial model inputs '!$B22, 'Final allowances'!$B$21:$B$31,0))/5)*H22</f>
        <v>117.17857014853118</v>
      </c>
      <c r="K22" s="178">
        <f>(INDEX('Final allowances'!$D$37:$D$47, MATCH('Financial model inputs '!$B22, 'Final allowances'!$B$37:$B$47,0))/5)</f>
        <v>143.4385719861265</v>
      </c>
      <c r="L22" s="178">
        <f t="shared" si="2"/>
        <v>260.61714213465768</v>
      </c>
      <c r="M22" s="178">
        <f>INDEX('Final allowances'!$G$5:$G$15,MATCH('Financial model inputs '!$B22,'Final allowances'!$B$5:$B$15,0))/5</f>
        <v>379.86318365201026</v>
      </c>
      <c r="N22" s="178">
        <v>20.617999999999999</v>
      </c>
      <c r="O22" s="178">
        <v>0</v>
      </c>
      <c r="P22" s="178">
        <v>35.713999999999999</v>
      </c>
      <c r="Q22" s="178">
        <f t="shared" si="10"/>
        <v>0.36600866292693318</v>
      </c>
      <c r="R22" s="178">
        <f t="shared" si="11"/>
        <v>0.63399133707306687</v>
      </c>
      <c r="S22" s="178">
        <f>(INDEX('Final allowances'!$P$21:$P$31, MATCH('Financial model inputs '!$B22, 'Final allowances'!$B$21:$B$31,0))/5)*Q22</f>
        <v>14.725494101912695</v>
      </c>
      <c r="T22" s="178">
        <f>(INDEX('Final allowances'!$P$21:$P$31, MATCH('Financial model inputs '!$B22, 'Final allowances'!$B$21:$B$31,0))/5)*R22</f>
        <v>25.507144066141723</v>
      </c>
      <c r="U22" s="178">
        <f>(INDEX('Final allowances'!$C$37:$C$47, MATCH('Financial model inputs '!$B22, 'Final allowances'!$B$37:$B$47,0))/5)</f>
        <v>0</v>
      </c>
      <c r="V22" s="178">
        <f t="shared" si="3"/>
        <v>25.507144066141723</v>
      </c>
      <c r="W22" s="178">
        <f>INDEX('Final allowances'!$F$5:$F$15,MATCH('Financial model inputs '!$B22,'Final allowances'!$B$5:$B$15,0))/5</f>
        <v>40.232638168054415</v>
      </c>
      <c r="X22" s="178">
        <v>5.1826040372682591</v>
      </c>
      <c r="Y22" s="178">
        <v>0.42004540708287408</v>
      </c>
      <c r="Z22" s="240"/>
      <c r="AA22" s="240"/>
      <c r="AB22" s="240"/>
      <c r="AC22" s="240"/>
      <c r="AD22" s="178">
        <v>0</v>
      </c>
      <c r="AE22" s="178">
        <v>1.8839999999999999</v>
      </c>
      <c r="AF22" s="178">
        <v>0</v>
      </c>
      <c r="AG22" s="178">
        <v>0</v>
      </c>
    </row>
    <row r="23" spans="1:47" x14ac:dyDescent="0.3">
      <c r="A23" s="4" t="s">
        <v>261</v>
      </c>
      <c r="B23" s="61" t="s">
        <v>5</v>
      </c>
      <c r="C23" s="61" t="s">
        <v>245</v>
      </c>
      <c r="D23" s="178">
        <v>132.47</v>
      </c>
      <c r="E23" s="178">
        <v>21.176000000000002</v>
      </c>
      <c r="F23" s="178">
        <v>129.34399999999999</v>
      </c>
      <c r="G23" s="178">
        <f t="shared" si="0"/>
        <v>0.46810841372486656</v>
      </c>
      <c r="H23" s="178">
        <f t="shared" si="1"/>
        <v>0.53189158627513333</v>
      </c>
      <c r="I23" s="178">
        <f>(INDEX('Final allowances'!$Q$21:$Q$31, MATCH('Financial model inputs '!$B23, 'Final allowances'!$B$21:$B$31,0))/5)*G23</f>
        <v>110.67234993243444</v>
      </c>
      <c r="J23" s="178">
        <f>(INDEX('Final allowances'!$Q$21:$Q$31, MATCH('Financial model inputs '!$B23, 'Final allowances'!$B$21:$B$31,0))/5)*H23</f>
        <v>125.75226173344932</v>
      </c>
      <c r="K23" s="178">
        <f>(INDEX('Final allowances'!$D$37:$D$47, MATCH('Financial model inputs '!$B23, 'Final allowances'!$B$37:$B$47,0))/5)</f>
        <v>143.4385719861265</v>
      </c>
      <c r="L23" s="178">
        <f t="shared" si="2"/>
        <v>269.19083371957583</v>
      </c>
      <c r="M23" s="178">
        <f>INDEX('Final allowances'!$G$5:$G$15,MATCH('Financial model inputs '!$B23,'Final allowances'!$B$5:$B$15,0))/5</f>
        <v>379.86318365201026</v>
      </c>
      <c r="N23" s="178">
        <v>20.375</v>
      </c>
      <c r="O23" s="178">
        <v>0</v>
      </c>
      <c r="P23" s="178">
        <v>15.518000000000001</v>
      </c>
      <c r="Q23" s="178">
        <f t="shared" si="10"/>
        <v>0.56765943220126491</v>
      </c>
      <c r="R23" s="178">
        <f t="shared" si="11"/>
        <v>0.43234056779873514</v>
      </c>
      <c r="S23" s="178">
        <f>(INDEX('Final allowances'!$P$21:$P$31, MATCH('Financial model inputs '!$B23, 'Final allowances'!$B$21:$B$31,0))/5)*Q23</f>
        <v>22.838436538436707</v>
      </c>
      <c r="T23" s="178">
        <f>(INDEX('Final allowances'!$P$21:$P$31, MATCH('Financial model inputs '!$B23, 'Final allowances'!$B$21:$B$31,0))/5)*R23</f>
        <v>17.394201629617708</v>
      </c>
      <c r="U23" s="178">
        <f>(INDEX('Final allowances'!$C$37:$C$47, MATCH('Financial model inputs '!$B23, 'Final allowances'!$B$37:$B$47,0))/5)</f>
        <v>0</v>
      </c>
      <c r="V23" s="178">
        <f t="shared" si="3"/>
        <v>17.394201629617708</v>
      </c>
      <c r="W23" s="178">
        <f>INDEX('Final allowances'!$F$5:$F$15,MATCH('Financial model inputs '!$B23,'Final allowances'!$B$5:$B$15,0))/5</f>
        <v>40.232638168054415</v>
      </c>
      <c r="X23" s="178">
        <v>5.0453874649510251</v>
      </c>
      <c r="Y23" s="178">
        <v>0.40870736248068307</v>
      </c>
      <c r="Z23" s="240"/>
      <c r="AA23" s="240"/>
      <c r="AB23" s="240"/>
      <c r="AC23" s="240"/>
      <c r="AD23" s="178">
        <v>0</v>
      </c>
      <c r="AE23" s="178">
        <v>1.8839999999999999</v>
      </c>
      <c r="AF23" s="178">
        <v>0</v>
      </c>
      <c r="AG23" s="178">
        <v>0</v>
      </c>
    </row>
    <row r="24" spans="1:47" x14ac:dyDescent="0.3">
      <c r="A24" s="4" t="s">
        <v>262</v>
      </c>
      <c r="B24" s="61" t="s">
        <v>5</v>
      </c>
      <c r="C24" s="61" t="s">
        <v>247</v>
      </c>
      <c r="D24" s="178">
        <v>129.61000000000001</v>
      </c>
      <c r="E24" s="178">
        <v>16.285999999999998</v>
      </c>
      <c r="F24" s="178">
        <v>110.26299999999999</v>
      </c>
      <c r="G24" s="178">
        <f t="shared" si="0"/>
        <v>0.50597480471113654</v>
      </c>
      <c r="H24" s="178">
        <f t="shared" si="1"/>
        <v>0.49402519528886352</v>
      </c>
      <c r="I24" s="178">
        <f>(INDEX('Final allowances'!$Q$21:$Q$31, MATCH('Financial model inputs '!$B24, 'Final allowances'!$B$21:$B$31,0))/5)*G24</f>
        <v>119.62489671655185</v>
      </c>
      <c r="J24" s="178">
        <f>(INDEX('Final allowances'!$Q$21:$Q$31, MATCH('Financial model inputs '!$B24, 'Final allowances'!$B$21:$B$31,0))/5)*H24</f>
        <v>116.79971494933196</v>
      </c>
      <c r="K24" s="178">
        <f>(INDEX('Final allowances'!$D$37:$D$47, MATCH('Financial model inputs '!$B24, 'Final allowances'!$B$37:$B$47,0))/5)</f>
        <v>143.4385719861265</v>
      </c>
      <c r="L24" s="178">
        <f t="shared" si="2"/>
        <v>260.23828693545846</v>
      </c>
      <c r="M24" s="178">
        <f>INDEX('Final allowances'!$G$5:$G$15,MATCH('Financial model inputs '!$B24,'Final allowances'!$B$5:$B$15,0))/5</f>
        <v>379.86318365201026</v>
      </c>
      <c r="N24" s="178">
        <v>19.783999999999999</v>
      </c>
      <c r="O24" s="178">
        <v>0</v>
      </c>
      <c r="P24" s="178">
        <v>11.048</v>
      </c>
      <c r="Q24" s="178">
        <f t="shared" si="10"/>
        <v>0.64167099117799686</v>
      </c>
      <c r="R24" s="178">
        <f t="shared" si="11"/>
        <v>0.35832900882200308</v>
      </c>
      <c r="S24" s="178">
        <f>(INDEX('Final allowances'!$P$21:$P$31, MATCH('Financial model inputs '!$B24, 'Final allowances'!$B$21:$B$31,0))/5)*Q24</f>
        <v>25.816116811001184</v>
      </c>
      <c r="T24" s="178">
        <f>(INDEX('Final allowances'!$P$21:$P$31, MATCH('Financial model inputs '!$B24, 'Final allowances'!$B$21:$B$31,0))/5)*R24</f>
        <v>14.416521357053227</v>
      </c>
      <c r="U24" s="178">
        <f>(INDEX('Final allowances'!$C$37:$C$47, MATCH('Financial model inputs '!$B24, 'Final allowances'!$B$37:$B$47,0))/5)</f>
        <v>0</v>
      </c>
      <c r="V24" s="178">
        <f t="shared" si="3"/>
        <v>14.416521357053227</v>
      </c>
      <c r="W24" s="178">
        <f>INDEX('Final allowances'!$F$5:$F$15,MATCH('Financial model inputs '!$B24,'Final allowances'!$B$5:$B$15,0))/5</f>
        <v>40.232638168054415</v>
      </c>
      <c r="X24" s="178">
        <v>4.9116702427952186</v>
      </c>
      <c r="Y24" s="178">
        <v>0.39803540331128323</v>
      </c>
      <c r="Z24" s="240"/>
      <c r="AA24" s="240"/>
      <c r="AB24" s="240"/>
      <c r="AC24" s="240"/>
      <c r="AD24" s="178">
        <v>0</v>
      </c>
      <c r="AE24" s="178">
        <v>1.8839999999999999</v>
      </c>
      <c r="AF24" s="178">
        <v>0</v>
      </c>
      <c r="AG24" s="178">
        <v>0</v>
      </c>
    </row>
    <row r="25" spans="1:47" x14ac:dyDescent="0.3">
      <c r="A25" s="4" t="s">
        <v>263</v>
      </c>
      <c r="B25" s="61" t="s">
        <v>10</v>
      </c>
      <c r="C25" s="61" t="s">
        <v>239</v>
      </c>
      <c r="D25" s="178">
        <v>82.097000000000008</v>
      </c>
      <c r="E25" s="178">
        <v>11.666</v>
      </c>
      <c r="F25" s="178">
        <v>35.213000000000001</v>
      </c>
      <c r="G25" s="178">
        <f t="shared" si="0"/>
        <v>0.63652927676466942</v>
      </c>
      <c r="H25" s="178">
        <f t="shared" si="1"/>
        <v>0.36347072323533064</v>
      </c>
      <c r="I25" s="178">
        <f>(INDEX('Final allowances'!$Q$21:$Q$31, MATCH('Financial model inputs '!$B25, 'Final allowances'!$B$21:$B$31,0))/5)*G25</f>
        <v>76.116029823675845</v>
      </c>
      <c r="J25" s="178">
        <f>(INDEX('Final allowances'!$Q$21:$Q$31, MATCH('Financial model inputs '!$B25, 'Final allowances'!$B$21:$B$31,0))/5)*H25</f>
        <v>43.4637485182662</v>
      </c>
      <c r="K25" s="178">
        <f>(INDEX('Final allowances'!$D$37:$D$47, MATCH('Financial model inputs '!$B25, 'Final allowances'!$B$37:$B$47,0))/5)</f>
        <v>50.061666330551809</v>
      </c>
      <c r="L25" s="178">
        <f t="shared" si="2"/>
        <v>93.525414848818002</v>
      </c>
      <c r="M25" s="178">
        <f>INDEX('Final allowances'!$G$5:$G$15,MATCH('Financial model inputs '!$B25,'Final allowances'!$B$5:$B$15,0))/5</f>
        <v>169.64144467249386</v>
      </c>
      <c r="N25" s="178">
        <v>14.304</v>
      </c>
      <c r="O25" s="178">
        <v>0</v>
      </c>
      <c r="P25" s="178">
        <v>4.2220000000000004</v>
      </c>
      <c r="Q25" s="178">
        <f t="shared" si="10"/>
        <v>0.77210406995573788</v>
      </c>
      <c r="R25" s="178">
        <f t="shared" si="11"/>
        <v>0.22789593004426215</v>
      </c>
      <c r="S25" s="178">
        <f>(INDEX('Final allowances'!$P$21:$P$31, MATCH('Financial model inputs '!$B25, 'Final allowances'!$B$21:$B$31,0))/5)*Q25</f>
        <v>13.795675622849179</v>
      </c>
      <c r="T25" s="178">
        <f>(INDEX('Final allowances'!$P$21:$P$31, MATCH('Financial model inputs '!$B25, 'Final allowances'!$B$21:$B$31,0))/5)*R25</f>
        <v>4.0719618623929836</v>
      </c>
      <c r="U25" s="178">
        <f>(INDEX('Final allowances'!$C$37:$C$47, MATCH('Financial model inputs '!$B25, 'Final allowances'!$B$37:$B$47,0))/5)</f>
        <v>0.37879999999999997</v>
      </c>
      <c r="V25" s="178">
        <f t="shared" si="3"/>
        <v>4.4507618623929837</v>
      </c>
      <c r="W25" s="178">
        <f>INDEX('Final allowances'!$F$5:$F$15,MATCH('Financial model inputs '!$B25,'Final allowances'!$B$5:$B$15,0))/5</f>
        <v>18.246437485242161</v>
      </c>
      <c r="X25" s="178">
        <v>3.7299780366112154</v>
      </c>
      <c r="Y25" s="178">
        <v>0.74251221667610823</v>
      </c>
      <c r="Z25" s="240"/>
      <c r="AA25" s="240"/>
      <c r="AB25" s="240"/>
      <c r="AC25" s="240"/>
      <c r="AD25" s="178">
        <v>0</v>
      </c>
      <c r="AE25" s="178">
        <v>1.59</v>
      </c>
      <c r="AF25" s="178">
        <v>0</v>
      </c>
      <c r="AG25" s="178">
        <v>0</v>
      </c>
    </row>
    <row r="26" spans="1:47" x14ac:dyDescent="0.3">
      <c r="A26" s="4" t="s">
        <v>264</v>
      </c>
      <c r="B26" s="61" t="s">
        <v>10</v>
      </c>
      <c r="C26" s="61" t="s">
        <v>241</v>
      </c>
      <c r="D26" s="178">
        <v>81.716000000000008</v>
      </c>
      <c r="E26" s="178">
        <v>11.977</v>
      </c>
      <c r="F26" s="178">
        <v>38.480000000000004</v>
      </c>
      <c r="G26" s="178">
        <f t="shared" si="0"/>
        <v>0.6182503234397343</v>
      </c>
      <c r="H26" s="178">
        <f t="shared" si="1"/>
        <v>0.38174967656026576</v>
      </c>
      <c r="I26" s="178">
        <f>(INDEX('Final allowances'!$Q$21:$Q$31, MATCH('Financial model inputs '!$B26, 'Final allowances'!$B$21:$B$31,0))/5)*G26</f>
        <v>73.9302366367574</v>
      </c>
      <c r="J26" s="178">
        <f>(INDEX('Final allowances'!$Q$21:$Q$31, MATCH('Financial model inputs '!$B26, 'Final allowances'!$B$21:$B$31,0))/5)*H26</f>
        <v>45.649541705184646</v>
      </c>
      <c r="K26" s="178">
        <f>(INDEX('Final allowances'!$D$37:$D$47, MATCH('Financial model inputs '!$B26, 'Final allowances'!$B$37:$B$47,0))/5)</f>
        <v>50.061666330551809</v>
      </c>
      <c r="L26" s="178">
        <f t="shared" si="2"/>
        <v>95.711208035736462</v>
      </c>
      <c r="M26" s="178">
        <f>INDEX('Final allowances'!$G$5:$G$15,MATCH('Financial model inputs '!$B26,'Final allowances'!$B$5:$B$15,0))/5</f>
        <v>169.64144467249386</v>
      </c>
      <c r="N26" s="178">
        <v>14.456000000000001</v>
      </c>
      <c r="O26" s="178">
        <v>0</v>
      </c>
      <c r="P26" s="178">
        <v>4.2720000000000002</v>
      </c>
      <c r="Q26" s="178">
        <f t="shared" si="10"/>
        <v>0.77189235369500209</v>
      </c>
      <c r="R26" s="178">
        <f t="shared" si="11"/>
        <v>0.22810764630499786</v>
      </c>
      <c r="S26" s="178">
        <f>(INDEX('Final allowances'!$P$21:$P$31, MATCH('Financial model inputs '!$B26, 'Final allowances'!$B$21:$B$31,0))/5)*Q26</f>
        <v>13.791892753452622</v>
      </c>
      <c r="T26" s="178">
        <f>(INDEX('Final allowances'!$P$21:$P$31, MATCH('Financial model inputs '!$B26, 'Final allowances'!$B$21:$B$31,0))/5)*R26</f>
        <v>4.0757447317895403</v>
      </c>
      <c r="U26" s="178">
        <f>(INDEX('Final allowances'!$C$37:$C$47, MATCH('Financial model inputs '!$B26, 'Final allowances'!$B$37:$B$47,0))/5)</f>
        <v>0.37879999999999997</v>
      </c>
      <c r="V26" s="178">
        <f t="shared" si="3"/>
        <v>4.4545447317895404</v>
      </c>
      <c r="W26" s="178">
        <f>INDEX('Final allowances'!$F$5:$F$15,MATCH('Financial model inputs '!$B26,'Final allowances'!$B$5:$B$15,0))/5</f>
        <v>18.246437485242161</v>
      </c>
      <c r="X26" s="178">
        <v>3.7299976581314311</v>
      </c>
      <c r="Y26" s="178">
        <v>0.74345779557304503</v>
      </c>
      <c r="Z26" s="240"/>
      <c r="AA26" s="240"/>
      <c r="AB26" s="240"/>
      <c r="AC26" s="240"/>
      <c r="AD26" s="178">
        <v>0</v>
      </c>
      <c r="AE26" s="178">
        <v>1.59</v>
      </c>
      <c r="AF26" s="178">
        <v>0</v>
      </c>
      <c r="AG26" s="178">
        <v>0</v>
      </c>
    </row>
    <row r="27" spans="1:47" x14ac:dyDescent="0.3">
      <c r="A27" s="4" t="s">
        <v>265</v>
      </c>
      <c r="B27" s="61" t="s">
        <v>10</v>
      </c>
      <c r="C27" s="61" t="s">
        <v>243</v>
      </c>
      <c r="D27" s="178">
        <v>81.13300000000001</v>
      </c>
      <c r="E27" s="178">
        <v>8.8670000000000009</v>
      </c>
      <c r="F27" s="178">
        <v>33.150999999999996</v>
      </c>
      <c r="G27" s="178">
        <f t="shared" si="0"/>
        <v>0.65880910427036732</v>
      </c>
      <c r="H27" s="178">
        <f t="shared" si="1"/>
        <v>0.34119089572963268</v>
      </c>
      <c r="I27" s="178">
        <f>(INDEX('Final allowances'!$Q$21:$Q$31, MATCH('Financial model inputs '!$B27, 'Final allowances'!$B$21:$B$31,0))/5)*G27</f>
        <v>78.780246658303909</v>
      </c>
      <c r="J27" s="178">
        <f>(INDEX('Final allowances'!$Q$21:$Q$31, MATCH('Financial model inputs '!$B27, 'Final allowances'!$B$21:$B$31,0))/5)*H27</f>
        <v>40.799531683638136</v>
      </c>
      <c r="K27" s="178">
        <f>(INDEX('Final allowances'!$D$37:$D$47, MATCH('Financial model inputs '!$B27, 'Final allowances'!$B$37:$B$47,0))/5)</f>
        <v>50.061666330551809</v>
      </c>
      <c r="L27" s="178">
        <f t="shared" si="2"/>
        <v>90.861198014189938</v>
      </c>
      <c r="M27" s="178">
        <f>INDEX('Final allowances'!$G$5:$G$15,MATCH('Financial model inputs '!$B27,'Final allowances'!$B$5:$B$15,0))/5</f>
        <v>169.64144467249386</v>
      </c>
      <c r="N27" s="178">
        <v>14.433</v>
      </c>
      <c r="O27" s="178">
        <v>0</v>
      </c>
      <c r="P27" s="178">
        <v>4.4089999999999998</v>
      </c>
      <c r="Q27" s="178">
        <f t="shared" si="10"/>
        <v>0.7660014860418215</v>
      </c>
      <c r="R27" s="178">
        <f t="shared" si="11"/>
        <v>0.23399851395817856</v>
      </c>
      <c r="S27" s="178">
        <f>(INDEX('Final allowances'!$P$21:$P$31, MATCH('Financial model inputs '!$B27, 'Final allowances'!$B$21:$B$31,0))/5)*Q27</f>
        <v>13.686636865752051</v>
      </c>
      <c r="T27" s="178">
        <f>(INDEX('Final allowances'!$P$21:$P$31, MATCH('Financial model inputs '!$B27, 'Final allowances'!$B$21:$B$31,0))/5)*R27</f>
        <v>4.1810006194901126</v>
      </c>
      <c r="U27" s="178">
        <f>(INDEX('Final allowances'!$C$37:$C$47, MATCH('Financial model inputs '!$B27, 'Final allowances'!$B$37:$B$47,0))/5)</f>
        <v>0.37879999999999997</v>
      </c>
      <c r="V27" s="178">
        <f t="shared" si="3"/>
        <v>4.5598006194901126</v>
      </c>
      <c r="W27" s="178">
        <f>INDEX('Final allowances'!$F$5:$F$15,MATCH('Financial model inputs '!$B27,'Final allowances'!$B$5:$B$15,0))/5</f>
        <v>18.246437485242161</v>
      </c>
      <c r="X27" s="178">
        <v>0</v>
      </c>
      <c r="Y27" s="178">
        <v>0</v>
      </c>
      <c r="Z27" s="240"/>
      <c r="AA27" s="240"/>
      <c r="AB27" s="240"/>
      <c r="AC27" s="240"/>
      <c r="AD27" s="178">
        <v>0</v>
      </c>
      <c r="AE27" s="178">
        <v>1.59</v>
      </c>
      <c r="AF27" s="178">
        <v>0</v>
      </c>
      <c r="AG27" s="178">
        <v>0</v>
      </c>
    </row>
    <row r="28" spans="1:47" x14ac:dyDescent="0.3">
      <c r="A28" s="4" t="s">
        <v>266</v>
      </c>
      <c r="B28" s="61" t="s">
        <v>10</v>
      </c>
      <c r="C28" s="61" t="s">
        <v>245</v>
      </c>
      <c r="D28" s="178">
        <v>79.59</v>
      </c>
      <c r="E28" s="178">
        <v>10.276999999999999</v>
      </c>
      <c r="F28" s="178">
        <v>32.391999999999996</v>
      </c>
      <c r="G28" s="178">
        <f t="shared" si="0"/>
        <v>0.65099501877162425</v>
      </c>
      <c r="H28" s="178">
        <f t="shared" si="1"/>
        <v>0.34900498122837581</v>
      </c>
      <c r="I28" s="178">
        <f>(INDEX('Final allowances'!$Q$21:$Q$31, MATCH('Financial model inputs '!$B28, 'Final allowances'!$B$21:$B$31,0))/5)*G28</f>
        <v>77.845840046419227</v>
      </c>
      <c r="J28" s="178">
        <f>(INDEX('Final allowances'!$Q$21:$Q$31, MATCH('Financial model inputs '!$B28, 'Final allowances'!$B$21:$B$31,0))/5)*H28</f>
        <v>41.733938295522826</v>
      </c>
      <c r="K28" s="178">
        <f>(INDEX('Final allowances'!$D$37:$D$47, MATCH('Financial model inputs '!$B28, 'Final allowances'!$B$37:$B$47,0))/5)</f>
        <v>50.061666330551809</v>
      </c>
      <c r="L28" s="178">
        <f t="shared" si="2"/>
        <v>91.795604626074635</v>
      </c>
      <c r="M28" s="178">
        <f>INDEX('Final allowances'!$G$5:$G$15,MATCH('Financial model inputs '!$B28,'Final allowances'!$B$5:$B$15,0))/5</f>
        <v>169.64144467249386</v>
      </c>
      <c r="N28" s="178">
        <v>14.448</v>
      </c>
      <c r="O28" s="178">
        <v>0</v>
      </c>
      <c r="P28" s="178">
        <v>4.34</v>
      </c>
      <c r="Q28" s="178">
        <f t="shared" si="10"/>
        <v>0.76900149031296572</v>
      </c>
      <c r="R28" s="178">
        <f t="shared" si="11"/>
        <v>0.23099850968703425</v>
      </c>
      <c r="S28" s="178">
        <f>(INDEX('Final allowances'!$P$21:$P$31, MATCH('Financial model inputs '!$B28, 'Final allowances'!$B$21:$B$31,0))/5)*Q28</f>
        <v>13.740239854523034</v>
      </c>
      <c r="T28" s="178">
        <f>(INDEX('Final allowances'!$P$21:$P$31, MATCH('Financial model inputs '!$B28, 'Final allowances'!$B$21:$B$31,0))/5)*R28</f>
        <v>4.1273976307191278</v>
      </c>
      <c r="U28" s="178">
        <f>(INDEX('Final allowances'!$C$37:$C$47, MATCH('Financial model inputs '!$B28, 'Final allowances'!$B$37:$B$47,0))/5)</f>
        <v>0.37879999999999997</v>
      </c>
      <c r="V28" s="178">
        <f t="shared" si="3"/>
        <v>4.5061976307191278</v>
      </c>
      <c r="W28" s="178">
        <f>INDEX('Final allowances'!$F$5:$F$15,MATCH('Financial model inputs '!$B28,'Final allowances'!$B$5:$B$15,0))/5</f>
        <v>18.246437485242161</v>
      </c>
      <c r="X28" s="178">
        <v>0</v>
      </c>
      <c r="Y28" s="178">
        <v>0</v>
      </c>
      <c r="Z28" s="240"/>
      <c r="AA28" s="240"/>
      <c r="AB28" s="240"/>
      <c r="AC28" s="240"/>
      <c r="AD28" s="178">
        <v>0</v>
      </c>
      <c r="AE28" s="178">
        <v>1.59</v>
      </c>
      <c r="AF28" s="178">
        <v>0</v>
      </c>
      <c r="AG28" s="178">
        <v>0</v>
      </c>
    </row>
    <row r="29" spans="1:47" x14ac:dyDescent="0.3">
      <c r="A29" s="4" t="s">
        <v>267</v>
      </c>
      <c r="B29" s="61" t="s">
        <v>10</v>
      </c>
      <c r="C29" s="61" t="s">
        <v>247</v>
      </c>
      <c r="D29" s="178">
        <v>78.697000000000003</v>
      </c>
      <c r="E29" s="178">
        <v>8.3339999999999996</v>
      </c>
      <c r="F29" s="178">
        <v>34.149000000000001</v>
      </c>
      <c r="G29" s="178">
        <f t="shared" si="0"/>
        <v>0.64942234692193435</v>
      </c>
      <c r="H29" s="178">
        <f t="shared" si="1"/>
        <v>0.35057765307806571</v>
      </c>
      <c r="I29" s="178">
        <f>(INDEX('Final allowances'!$Q$21:$Q$31, MATCH('Financial model inputs '!$B29, 'Final allowances'!$B$21:$B$31,0))/5)*G29</f>
        <v>77.657780295228704</v>
      </c>
      <c r="J29" s="178">
        <f>(INDEX('Final allowances'!$Q$21:$Q$31, MATCH('Financial model inputs '!$B29, 'Final allowances'!$B$21:$B$31,0))/5)*H29</f>
        <v>41.921998046713355</v>
      </c>
      <c r="K29" s="178">
        <f>(INDEX('Final allowances'!$D$37:$D$47, MATCH('Financial model inputs '!$B29, 'Final allowances'!$B$37:$B$47,0))/5)</f>
        <v>50.061666330551809</v>
      </c>
      <c r="L29" s="178">
        <f t="shared" si="2"/>
        <v>91.983664377265171</v>
      </c>
      <c r="M29" s="178">
        <f>INDEX('Final allowances'!$G$5:$G$15,MATCH('Financial model inputs '!$B29,'Final allowances'!$B$5:$B$15,0))/5</f>
        <v>169.64144467249386</v>
      </c>
      <c r="N29" s="178">
        <v>14.513</v>
      </c>
      <c r="O29" s="178">
        <v>0</v>
      </c>
      <c r="P29" s="178">
        <v>4.2229999999999999</v>
      </c>
      <c r="Q29" s="178">
        <f t="shared" si="10"/>
        <v>0.77460503842869344</v>
      </c>
      <c r="R29" s="178">
        <f t="shared" si="11"/>
        <v>0.22539496157130656</v>
      </c>
      <c r="S29" s="178">
        <f>(INDEX('Final allowances'!$P$21:$P$31, MATCH('Financial model inputs '!$B29, 'Final allowances'!$B$21:$B$31,0))/5)*Q29</f>
        <v>13.840362020885969</v>
      </c>
      <c r="T29" s="178">
        <f>(INDEX('Final allowances'!$P$21:$P$31, MATCH('Financial model inputs '!$B29, 'Final allowances'!$B$21:$B$31,0))/5)*R29</f>
        <v>4.0272754643561939</v>
      </c>
      <c r="U29" s="178">
        <f>(INDEX('Final allowances'!$C$37:$C$47, MATCH('Financial model inputs '!$B29, 'Final allowances'!$B$37:$B$47,0))/5)</f>
        <v>0.37879999999999997</v>
      </c>
      <c r="V29" s="178">
        <f t="shared" si="3"/>
        <v>4.4060754643561939</v>
      </c>
      <c r="W29" s="178">
        <f>INDEX('Final allowances'!$F$5:$F$15,MATCH('Financial model inputs '!$B29,'Final allowances'!$B$5:$B$15,0))/5</f>
        <v>18.246437485242161</v>
      </c>
      <c r="X29" s="178">
        <v>0</v>
      </c>
      <c r="Y29" s="178">
        <v>0</v>
      </c>
      <c r="Z29" s="240"/>
      <c r="AA29" s="240"/>
      <c r="AB29" s="240"/>
      <c r="AC29" s="240"/>
      <c r="AD29" s="178">
        <v>0</v>
      </c>
      <c r="AE29" s="178">
        <v>1.59</v>
      </c>
      <c r="AF29" s="178">
        <v>0</v>
      </c>
      <c r="AG29" s="178">
        <v>0</v>
      </c>
    </row>
    <row r="30" spans="1:47" x14ac:dyDescent="0.3">
      <c r="A30" s="4" t="s">
        <v>268</v>
      </c>
      <c r="B30" s="61" t="s">
        <v>7</v>
      </c>
      <c r="C30" s="61" t="s">
        <v>239</v>
      </c>
      <c r="D30" s="178">
        <v>368.58006453601001</v>
      </c>
      <c r="E30" s="178">
        <v>53.517964321600004</v>
      </c>
      <c r="F30" s="178">
        <v>262.14712060110003</v>
      </c>
      <c r="G30" s="178">
        <f t="shared" si="0"/>
        <v>0.53866668229593562</v>
      </c>
      <c r="H30" s="178">
        <f t="shared" si="1"/>
        <v>0.46133331770406427</v>
      </c>
      <c r="I30" s="178">
        <f>(INDEX('Final allowances'!$Q$21:$Q$31, MATCH('Financial model inputs '!$B30, 'Final allowances'!$B$21:$B$31,0))/5)*G30</f>
        <v>315.14536451926563</v>
      </c>
      <c r="J30" s="178">
        <f>(INDEX('Final allowances'!$Q$21:$Q$31, MATCH('Financial model inputs '!$B30, 'Final allowances'!$B$21:$B$31,0))/5)*H30</f>
        <v>269.90170610339698</v>
      </c>
      <c r="K30" s="178">
        <f>(INDEX('Final allowances'!$D$37:$D$47, MATCH('Financial model inputs '!$B30, 'Final allowances'!$B$37:$B$47,0))/5)</f>
        <v>177.57665977047662</v>
      </c>
      <c r="L30" s="178">
        <f t="shared" si="2"/>
        <v>447.4783658738736</v>
      </c>
      <c r="M30" s="178">
        <f>INDEX('Final allowances'!$G$5:$G$15,MATCH('Financial model inputs '!$B30,'Final allowances'!$B$5:$B$15,0))/5</f>
        <v>762.62373039313934</v>
      </c>
      <c r="N30" s="178">
        <v>52.469650155590017</v>
      </c>
      <c r="O30" s="178">
        <v>1.0538533828999999</v>
      </c>
      <c r="P30" s="178">
        <v>67.948225257200008</v>
      </c>
      <c r="Q30" s="178">
        <f t="shared" si="10"/>
        <v>0.4319494805564314</v>
      </c>
      <c r="R30" s="178">
        <f t="shared" si="11"/>
        <v>0.56805051944356866</v>
      </c>
      <c r="S30" s="178">
        <f>(INDEX('Final allowances'!$P$21:$P$31, MATCH('Financial model inputs '!$B30, 'Final allowances'!$B$21:$B$31,0))/5)*Q30</f>
        <v>61.155852126730878</v>
      </c>
      <c r="T30" s="178">
        <f>(INDEX('Final allowances'!$P$21:$P$31, MATCH('Financial model inputs '!$B30, 'Final allowances'!$B$21:$B$31,0))/5)*R30</f>
        <v>80.425177321321129</v>
      </c>
      <c r="U30" s="178">
        <f>(INDEX('Final allowances'!$C$37:$C$47, MATCH('Financial model inputs '!$B30, 'Final allowances'!$B$37:$B$47,0))/5)</f>
        <v>0</v>
      </c>
      <c r="V30" s="178">
        <f t="shared" si="3"/>
        <v>80.425177321321129</v>
      </c>
      <c r="W30" s="178">
        <f>INDEX('Final allowances'!$F$5:$F$15,MATCH('Financial model inputs '!$B30,'Final allowances'!$B$5:$B$15,0))/5</f>
        <v>141.58102944805199</v>
      </c>
      <c r="X30" s="178">
        <v>2.777149140056383</v>
      </c>
      <c r="Y30" s="178">
        <v>0.84801306410873301</v>
      </c>
      <c r="Z30" s="178">
        <v>0</v>
      </c>
      <c r="AA30" s="178">
        <v>2.6362254323999998</v>
      </c>
      <c r="AB30" s="178">
        <v>27.446514166999997</v>
      </c>
      <c r="AC30" s="178">
        <v>30.082739599399996</v>
      </c>
      <c r="AD30" s="178">
        <v>0</v>
      </c>
      <c r="AE30" s="178">
        <v>4.1445545213710986</v>
      </c>
      <c r="AF30" s="178">
        <v>0</v>
      </c>
      <c r="AG30" s="178">
        <v>0.12309044359016019</v>
      </c>
    </row>
    <row r="31" spans="1:47" x14ac:dyDescent="0.3">
      <c r="A31" s="4" t="s">
        <v>269</v>
      </c>
      <c r="B31" s="61" t="s">
        <v>7</v>
      </c>
      <c r="C31" s="61" t="s">
        <v>241</v>
      </c>
      <c r="D31" s="178">
        <v>359.69504278216095</v>
      </c>
      <c r="E31" s="178">
        <v>59.1114734298</v>
      </c>
      <c r="F31" s="178">
        <v>273.53885253089999</v>
      </c>
      <c r="G31" s="178">
        <f t="shared" si="0"/>
        <v>0.51953123256285216</v>
      </c>
      <c r="H31" s="178">
        <f t="shared" si="1"/>
        <v>0.48046876743714778</v>
      </c>
      <c r="I31" s="178">
        <f>(INDEX('Final allowances'!$Q$21:$Q$31, MATCH('Financial model inputs '!$B31, 'Final allowances'!$B$21:$B$31,0))/5)*G31</f>
        <v>303.95022570787796</v>
      </c>
      <c r="J31" s="178">
        <f>(INDEX('Final allowances'!$Q$21:$Q$31, MATCH('Financial model inputs '!$B31, 'Final allowances'!$B$21:$B$31,0))/5)*H31</f>
        <v>281.0968449147847</v>
      </c>
      <c r="K31" s="178">
        <f>(INDEX('Final allowances'!$D$37:$D$47, MATCH('Financial model inputs '!$B31, 'Final allowances'!$B$37:$B$47,0))/5)</f>
        <v>177.57665977047662</v>
      </c>
      <c r="L31" s="178">
        <f t="shared" si="2"/>
        <v>458.67350468526132</v>
      </c>
      <c r="M31" s="178">
        <f>INDEX('Final allowances'!$G$5:$G$15,MATCH('Financial model inputs '!$B31,'Final allowances'!$B$5:$B$15,0))/5</f>
        <v>762.62373039313934</v>
      </c>
      <c r="N31" s="178">
        <v>54.458051396439416</v>
      </c>
      <c r="O31" s="178">
        <v>5.1225664425000002</v>
      </c>
      <c r="P31" s="178">
        <v>73.733510393899905</v>
      </c>
      <c r="Q31" s="178">
        <f t="shared" si="10"/>
        <v>0.4084942242680078</v>
      </c>
      <c r="R31" s="178">
        <f t="shared" si="11"/>
        <v>0.59150577573199226</v>
      </c>
      <c r="S31" s="178">
        <f>(INDEX('Final allowances'!$P$21:$P$31, MATCH('Financial model inputs '!$B31, 'Final allowances'!$B$21:$B$31,0))/5)*Q31</f>
        <v>57.835032795447965</v>
      </c>
      <c r="T31" s="178">
        <f>(INDEX('Final allowances'!$P$21:$P$31, MATCH('Financial model inputs '!$B31, 'Final allowances'!$B$21:$B$31,0))/5)*R31</f>
        <v>83.745996652604035</v>
      </c>
      <c r="U31" s="178">
        <f>(INDEX('Final allowances'!$C$37:$C$47, MATCH('Financial model inputs '!$B31, 'Final allowances'!$B$37:$B$47,0))/5)</f>
        <v>0</v>
      </c>
      <c r="V31" s="178">
        <f t="shared" si="3"/>
        <v>83.745996652604035</v>
      </c>
      <c r="W31" s="178">
        <f>INDEX('Final allowances'!$F$5:$F$15,MATCH('Financial model inputs '!$B31,'Final allowances'!$B$5:$B$15,0))/5</f>
        <v>141.58102944805199</v>
      </c>
      <c r="X31" s="178">
        <v>2.7715527635293848</v>
      </c>
      <c r="Y31" s="178">
        <v>0.84630530761693945</v>
      </c>
      <c r="Z31" s="178">
        <v>0</v>
      </c>
      <c r="AA31" s="178">
        <v>3.5735803867999998</v>
      </c>
      <c r="AB31" s="178">
        <v>30.893728113500007</v>
      </c>
      <c r="AC31" s="178">
        <v>34.467308500300007</v>
      </c>
      <c r="AD31" s="178">
        <v>0</v>
      </c>
      <c r="AE31" s="178">
        <v>4.062578800425265</v>
      </c>
      <c r="AF31" s="178">
        <v>0</v>
      </c>
      <c r="AG31" s="178">
        <v>0.13274584064979061</v>
      </c>
    </row>
    <row r="32" spans="1:47" x14ac:dyDescent="0.3">
      <c r="A32" s="4" t="s">
        <v>270</v>
      </c>
      <c r="B32" s="61" t="s">
        <v>7</v>
      </c>
      <c r="C32" s="61" t="s">
        <v>243</v>
      </c>
      <c r="D32" s="178">
        <v>350.14927684423299</v>
      </c>
      <c r="E32" s="178">
        <v>71.857137596300007</v>
      </c>
      <c r="F32" s="178">
        <v>237.14393903500002</v>
      </c>
      <c r="G32" s="178">
        <f t="shared" si="0"/>
        <v>0.53121306087144537</v>
      </c>
      <c r="H32" s="178">
        <f t="shared" si="1"/>
        <v>0.46878693912855474</v>
      </c>
      <c r="I32" s="178">
        <f>(INDEX('Final allowances'!$Q$21:$Q$31, MATCH('Financial model inputs '!$B32, 'Final allowances'!$B$21:$B$31,0))/5)*G32</f>
        <v>310.78464513933733</v>
      </c>
      <c r="J32" s="178">
        <f>(INDEX('Final allowances'!$Q$21:$Q$31, MATCH('Financial model inputs '!$B32, 'Final allowances'!$B$21:$B$31,0))/5)*H32</f>
        <v>274.26242548332544</v>
      </c>
      <c r="K32" s="178">
        <f>(INDEX('Final allowances'!$D$37:$D$47, MATCH('Financial model inputs '!$B32, 'Final allowances'!$B$37:$B$47,0))/5)</f>
        <v>177.57665977047662</v>
      </c>
      <c r="L32" s="178">
        <f t="shared" si="2"/>
        <v>451.83908525380207</v>
      </c>
      <c r="M32" s="178">
        <f>INDEX('Final allowances'!$G$5:$G$15,MATCH('Financial model inputs '!$B32,'Final allowances'!$B$5:$B$15,0))/5</f>
        <v>762.62373039313934</v>
      </c>
      <c r="N32" s="178">
        <v>55.479658711367193</v>
      </c>
      <c r="O32" s="178">
        <v>6.0314950089000003</v>
      </c>
      <c r="P32" s="178">
        <v>57.917433642800006</v>
      </c>
      <c r="Q32" s="178">
        <f t="shared" si="10"/>
        <v>0.46454253488494368</v>
      </c>
      <c r="R32" s="178">
        <f t="shared" si="11"/>
        <v>0.53545746511505621</v>
      </c>
      <c r="S32" s="178">
        <f>(INDEX('Final allowances'!$P$21:$P$31, MATCH('Financial model inputs '!$B32, 'Final allowances'!$B$21:$B$31,0))/5)*Q32</f>
        <v>65.770410311417933</v>
      </c>
      <c r="T32" s="178">
        <f>(INDEX('Final allowances'!$P$21:$P$31, MATCH('Financial model inputs '!$B32, 'Final allowances'!$B$21:$B$31,0))/5)*R32</f>
        <v>75.810619136634045</v>
      </c>
      <c r="U32" s="178">
        <f>(INDEX('Final allowances'!$C$37:$C$47, MATCH('Financial model inputs '!$B32, 'Final allowances'!$B$37:$B$47,0))/5)</f>
        <v>0</v>
      </c>
      <c r="V32" s="178">
        <f t="shared" si="3"/>
        <v>75.810619136634045</v>
      </c>
      <c r="W32" s="178">
        <f>INDEX('Final allowances'!$F$5:$F$15,MATCH('Financial model inputs '!$B32,'Final allowances'!$B$5:$B$15,0))/5</f>
        <v>141.58102944805199</v>
      </c>
      <c r="X32" s="178">
        <v>2.7657343343340384</v>
      </c>
      <c r="Y32" s="178">
        <v>0.84452862576017962</v>
      </c>
      <c r="Z32" s="178">
        <v>0</v>
      </c>
      <c r="AA32" s="178">
        <v>3.8733424091000002</v>
      </c>
      <c r="AB32" s="178">
        <v>12.2247637368</v>
      </c>
      <c r="AC32" s="178">
        <v>16.098106145900001</v>
      </c>
      <c r="AD32" s="178">
        <v>0</v>
      </c>
      <c r="AE32" s="178">
        <v>4.1171128818342213</v>
      </c>
      <c r="AF32" s="178">
        <v>0.02</v>
      </c>
      <c r="AG32" s="178">
        <v>0.1413691878167985</v>
      </c>
    </row>
    <row r="33" spans="1:33" x14ac:dyDescent="0.3">
      <c r="A33" s="4" t="s">
        <v>271</v>
      </c>
      <c r="B33" s="61" t="s">
        <v>7</v>
      </c>
      <c r="C33" s="61" t="s">
        <v>245</v>
      </c>
      <c r="D33" s="178">
        <v>354.204983847873</v>
      </c>
      <c r="E33" s="178">
        <v>70.660288855499999</v>
      </c>
      <c r="F33" s="178">
        <v>197.63655771149999</v>
      </c>
      <c r="G33" s="178">
        <f t="shared" si="0"/>
        <v>0.5690023170081433</v>
      </c>
      <c r="H33" s="178">
        <f t="shared" si="1"/>
        <v>0.43099768299185676</v>
      </c>
      <c r="I33" s="178">
        <f>(INDEX('Final allowances'!$Q$21:$Q$31, MATCH('Financial model inputs '!$B33, 'Final allowances'!$B$21:$B$31,0))/5)*G33</f>
        <v>332.89313874312188</v>
      </c>
      <c r="J33" s="178">
        <f>(INDEX('Final allowances'!$Q$21:$Q$31, MATCH('Financial model inputs '!$B33, 'Final allowances'!$B$21:$B$31,0))/5)*H33</f>
        <v>252.15393187954081</v>
      </c>
      <c r="K33" s="178">
        <f>(INDEX('Final allowances'!$D$37:$D$47, MATCH('Financial model inputs '!$B33, 'Final allowances'!$B$37:$B$47,0))/5)</f>
        <v>177.57665977047662</v>
      </c>
      <c r="L33" s="178">
        <f t="shared" si="2"/>
        <v>429.73059165001746</v>
      </c>
      <c r="M33" s="178">
        <f>INDEX('Final allowances'!$G$5:$G$15,MATCH('Financial model inputs '!$B33,'Final allowances'!$B$5:$B$15,0))/5</f>
        <v>762.62373039313934</v>
      </c>
      <c r="N33" s="178">
        <v>52.825092073726701</v>
      </c>
      <c r="O33" s="178">
        <v>6.0906274834999996</v>
      </c>
      <c r="P33" s="178">
        <v>40.7288514062</v>
      </c>
      <c r="Q33" s="178">
        <f t="shared" si="10"/>
        <v>0.53013517508259922</v>
      </c>
      <c r="R33" s="178">
        <f t="shared" si="11"/>
        <v>0.46986482491740073</v>
      </c>
      <c r="S33" s="178">
        <f>(INDEX('Final allowances'!$P$21:$P$31, MATCH('Financial model inputs '!$B33, 'Final allowances'!$B$21:$B$31,0))/5)*Q33</f>
        <v>75.057083834817675</v>
      </c>
      <c r="T33" s="178">
        <f>(INDEX('Final allowances'!$P$21:$P$31, MATCH('Financial model inputs '!$B33, 'Final allowances'!$B$21:$B$31,0))/5)*R33</f>
        <v>66.523945613234304</v>
      </c>
      <c r="U33" s="178">
        <f>(INDEX('Final allowances'!$C$37:$C$47, MATCH('Financial model inputs '!$B33, 'Final allowances'!$B$37:$B$47,0))/5)</f>
        <v>0</v>
      </c>
      <c r="V33" s="178">
        <f t="shared" si="3"/>
        <v>66.523945613234304</v>
      </c>
      <c r="W33" s="178">
        <f>INDEX('Final allowances'!$F$5:$F$15,MATCH('Financial model inputs '!$B33,'Final allowances'!$B$5:$B$15,0))/5</f>
        <v>141.58102944805199</v>
      </c>
      <c r="X33" s="178">
        <v>0</v>
      </c>
      <c r="Y33" s="178">
        <v>0</v>
      </c>
      <c r="Z33" s="178">
        <v>0</v>
      </c>
      <c r="AA33" s="178">
        <v>4.1880816769000004</v>
      </c>
      <c r="AB33" s="178">
        <v>-136.36298562429999</v>
      </c>
      <c r="AC33" s="178">
        <v>-132.1749039474</v>
      </c>
      <c r="AD33" s="178">
        <v>0</v>
      </c>
      <c r="AE33" s="178">
        <v>4.1091752083694164</v>
      </c>
      <c r="AF33" s="178">
        <v>0.155</v>
      </c>
      <c r="AG33" s="178">
        <v>0.1465175412612072</v>
      </c>
    </row>
    <row r="34" spans="1:33" x14ac:dyDescent="0.3">
      <c r="A34" s="4" t="s">
        <v>272</v>
      </c>
      <c r="B34" s="61" t="s">
        <v>7</v>
      </c>
      <c r="C34" s="61" t="s">
        <v>247</v>
      </c>
      <c r="D34" s="178">
        <v>358.45399158566198</v>
      </c>
      <c r="E34" s="178">
        <v>54.805122681100002</v>
      </c>
      <c r="F34" s="178">
        <v>191.17020224789999</v>
      </c>
      <c r="G34" s="178">
        <f t="shared" si="0"/>
        <v>0.59304534342017934</v>
      </c>
      <c r="H34" s="178">
        <f t="shared" si="1"/>
        <v>0.40695465657982066</v>
      </c>
      <c r="I34" s="178">
        <f>(INDEX('Final allowances'!$Q$21:$Q$31, MATCH('Financial model inputs '!$B34, 'Final allowances'!$B$21:$B$31,0))/5)*G34</f>
        <v>346.9594409143869</v>
      </c>
      <c r="J34" s="178">
        <f>(INDEX('Final allowances'!$Q$21:$Q$31, MATCH('Financial model inputs '!$B34, 'Final allowances'!$B$21:$B$31,0))/5)*H34</f>
        <v>238.08762970827576</v>
      </c>
      <c r="K34" s="178">
        <f>(INDEX('Final allowances'!$D$37:$D$47, MATCH('Financial model inputs '!$B34, 'Final allowances'!$B$37:$B$47,0))/5)</f>
        <v>177.57665977047662</v>
      </c>
      <c r="L34" s="178">
        <f t="shared" si="2"/>
        <v>415.66428947875238</v>
      </c>
      <c r="M34" s="178">
        <f>INDEX('Final allowances'!$G$5:$G$15,MATCH('Financial model inputs '!$B34,'Final allowances'!$B$5:$B$15,0))/5</f>
        <v>762.62373039313934</v>
      </c>
      <c r="N34" s="178">
        <v>52.277237149838911</v>
      </c>
      <c r="O34" s="178">
        <v>4.4879786390999996</v>
      </c>
      <c r="P34" s="178">
        <v>39.572811164000001</v>
      </c>
      <c r="Q34" s="178">
        <f t="shared" si="10"/>
        <v>0.54264384276186517</v>
      </c>
      <c r="R34" s="178">
        <f t="shared" si="11"/>
        <v>0.45735615723813478</v>
      </c>
      <c r="S34" s="178">
        <f>(INDEX('Final allowances'!$P$21:$P$31, MATCH('Financial model inputs '!$B34, 'Final allowances'!$B$21:$B$31,0))/5)*Q34</f>
        <v>76.828073881871731</v>
      </c>
      <c r="T34" s="178">
        <f>(INDEX('Final allowances'!$P$21:$P$31, MATCH('Financial model inputs '!$B34, 'Final allowances'!$B$21:$B$31,0))/5)*R34</f>
        <v>64.752955566180262</v>
      </c>
      <c r="U34" s="178">
        <f>(INDEX('Final allowances'!$C$37:$C$47, MATCH('Financial model inputs '!$B34, 'Final allowances'!$B$37:$B$47,0))/5)</f>
        <v>0</v>
      </c>
      <c r="V34" s="178">
        <f t="shared" si="3"/>
        <v>64.752955566180262</v>
      </c>
      <c r="W34" s="178">
        <f>INDEX('Final allowances'!$F$5:$F$15,MATCH('Financial model inputs '!$B34,'Final allowances'!$B$5:$B$15,0))/5</f>
        <v>141.58102944805199</v>
      </c>
      <c r="X34" s="178">
        <v>0</v>
      </c>
      <c r="Y34" s="178">
        <v>0</v>
      </c>
      <c r="Z34" s="178">
        <v>0</v>
      </c>
      <c r="AA34" s="178">
        <v>4.8753163485000011</v>
      </c>
      <c r="AB34" s="178">
        <v>-159.76198526539997</v>
      </c>
      <c r="AC34" s="178">
        <v>-154.88666891689999</v>
      </c>
      <c r="AD34" s="178">
        <v>0</v>
      </c>
      <c r="AE34" s="178">
        <v>4.0887901359490879</v>
      </c>
      <c r="AF34" s="178">
        <v>0.14000000000000001</v>
      </c>
      <c r="AG34" s="178">
        <v>0.1513181551656177</v>
      </c>
    </row>
    <row r="35" spans="1:33" x14ac:dyDescent="0.3">
      <c r="A35" s="4" t="s">
        <v>273</v>
      </c>
      <c r="B35" s="61" t="s">
        <v>12</v>
      </c>
      <c r="C35" s="61" t="s">
        <v>239</v>
      </c>
      <c r="D35" s="178">
        <v>125.18300000000001</v>
      </c>
      <c r="E35" s="178">
        <v>10.090999999999999</v>
      </c>
      <c r="F35" s="178">
        <v>58.400000000000006</v>
      </c>
      <c r="G35" s="178">
        <f t="shared" si="0"/>
        <v>0.64635934611770296</v>
      </c>
      <c r="H35" s="178">
        <f t="shared" si="1"/>
        <v>0.35364065388229704</v>
      </c>
      <c r="I35" s="178">
        <f>(INDEX('Final allowances'!$Q$21:$Q$31, MATCH('Financial model inputs '!$B35, 'Final allowances'!$B$21:$B$31,0))/5)*G35</f>
        <v>116.11402806485226</v>
      </c>
      <c r="J35" s="178">
        <f>(INDEX('Final allowances'!$Q$21:$Q$31, MATCH('Financial model inputs '!$B35, 'Final allowances'!$B$21:$B$31,0))/5)*H35</f>
        <v>63.529120537052123</v>
      </c>
      <c r="K35" s="178">
        <f>(INDEX('Final allowances'!$D$37:$D$47, MATCH('Financial model inputs '!$B35, 'Final allowances'!$B$37:$B$47,0))/5)</f>
        <v>59.371391308581316</v>
      </c>
      <c r="L35" s="178">
        <f t="shared" si="2"/>
        <v>122.90051184563345</v>
      </c>
      <c r="M35" s="178">
        <f>INDEX('Final allowances'!$G$5:$G$15,MATCH('Financial model inputs '!$B35,'Final allowances'!$B$5:$B$15,0))/5</f>
        <v>239.01453991048569</v>
      </c>
      <c r="N35" s="178">
        <v>15.045999999999999</v>
      </c>
      <c r="O35" s="178">
        <v>0.183</v>
      </c>
      <c r="P35" s="178">
        <v>9.0030000000000001</v>
      </c>
      <c r="Q35" s="178">
        <f t="shared" si="10"/>
        <v>0.6209144932320898</v>
      </c>
      <c r="R35" s="178">
        <f t="shared" si="11"/>
        <v>0.3790855067679102</v>
      </c>
      <c r="S35" s="178">
        <f>(INDEX('Final allowances'!$P$21:$P$31, MATCH('Financial model inputs '!$B35, 'Final allowances'!$B$21:$B$31,0))/5)*Q35</f>
        <v>19.520258471241906</v>
      </c>
      <c r="T35" s="178">
        <f>(INDEX('Final allowances'!$P$21:$P$31, MATCH('Financial model inputs '!$B35, 'Final allowances'!$B$21:$B$31,0))/5)*R35</f>
        <v>11.917658800799424</v>
      </c>
      <c r="U35" s="178">
        <f>(INDEX('Final allowances'!$C$37:$C$47, MATCH('Financial model inputs '!$B35, 'Final allowances'!$B$37:$B$47,0))/5)</f>
        <v>0.15343622519983596</v>
      </c>
      <c r="V35" s="178">
        <f t="shared" si="3"/>
        <v>12.071095025999261</v>
      </c>
      <c r="W35" s="178">
        <f>INDEX('Final allowances'!$F$5:$F$15,MATCH('Financial model inputs '!$B35,'Final allowances'!$B$5:$B$15,0))/5</f>
        <v>31.591353497241165</v>
      </c>
      <c r="X35" s="178">
        <v>0</v>
      </c>
      <c r="Y35" s="178">
        <v>0</v>
      </c>
      <c r="Z35" s="240"/>
      <c r="AA35" s="240"/>
      <c r="AB35" s="240"/>
      <c r="AC35" s="240"/>
      <c r="AD35" s="178">
        <v>0</v>
      </c>
      <c r="AE35" s="178">
        <v>0.19900000000000001</v>
      </c>
      <c r="AF35" s="178">
        <v>3.5000000000000003E-2</v>
      </c>
      <c r="AG35" s="178">
        <v>0</v>
      </c>
    </row>
    <row r="36" spans="1:33" x14ac:dyDescent="0.3">
      <c r="A36" s="4" t="s">
        <v>274</v>
      </c>
      <c r="B36" s="61" t="s">
        <v>12</v>
      </c>
      <c r="C36" s="61" t="s">
        <v>241</v>
      </c>
      <c r="D36" s="178">
        <v>132</v>
      </c>
      <c r="E36" s="178">
        <v>10.849</v>
      </c>
      <c r="F36" s="178">
        <v>56.842999999999996</v>
      </c>
      <c r="G36" s="178">
        <f t="shared" si="0"/>
        <v>0.66101796767021215</v>
      </c>
      <c r="H36" s="178">
        <f t="shared" si="1"/>
        <v>0.33898203232978785</v>
      </c>
      <c r="I36" s="178">
        <f>(INDEX('Final allowances'!$Q$21:$Q$31, MATCH('Financial model inputs '!$B36, 'Final allowances'!$B$21:$B$31,0))/5)*G36</f>
        <v>118.74734899470874</v>
      </c>
      <c r="J36" s="178">
        <f>(INDEX('Final allowances'!$Q$21:$Q$31, MATCH('Financial model inputs '!$B36, 'Final allowances'!$B$21:$B$31,0))/5)*H36</f>
        <v>60.895799607195634</v>
      </c>
      <c r="K36" s="178">
        <f>(INDEX('Final allowances'!$D$37:$D$47, MATCH('Financial model inputs '!$B36, 'Final allowances'!$B$37:$B$47,0))/5)</f>
        <v>59.371391308581316</v>
      </c>
      <c r="L36" s="178">
        <f t="shared" si="2"/>
        <v>120.26719091577695</v>
      </c>
      <c r="M36" s="178">
        <f>INDEX('Final allowances'!$G$5:$G$15,MATCH('Financial model inputs '!$B36,'Final allowances'!$B$5:$B$15,0))/5</f>
        <v>239.01453991048569</v>
      </c>
      <c r="N36" s="178">
        <v>15.069000000000001</v>
      </c>
      <c r="O36" s="178">
        <v>0.155</v>
      </c>
      <c r="P36" s="178">
        <v>8.6310000000000002</v>
      </c>
      <c r="Q36" s="178">
        <f t="shared" si="10"/>
        <v>0.63169146929364917</v>
      </c>
      <c r="R36" s="178">
        <f t="shared" si="11"/>
        <v>0.36830853070635083</v>
      </c>
      <c r="S36" s="178">
        <f>(INDEX('Final allowances'!$P$21:$P$31, MATCH('Financial model inputs '!$B36, 'Final allowances'!$B$21:$B$31,0))/5)*Q36</f>
        <v>19.859064153107976</v>
      </c>
      <c r="T36" s="178">
        <f>(INDEX('Final allowances'!$P$21:$P$31, MATCH('Financial model inputs '!$B36, 'Final allowances'!$B$21:$B$31,0))/5)*R36</f>
        <v>11.578853118933351</v>
      </c>
      <c r="U36" s="178">
        <f>(INDEX('Final allowances'!$C$37:$C$47, MATCH('Financial model inputs '!$B36, 'Final allowances'!$B$37:$B$47,0))/5)</f>
        <v>0.15343622519983596</v>
      </c>
      <c r="V36" s="178">
        <f t="shared" si="3"/>
        <v>11.732289344133187</v>
      </c>
      <c r="W36" s="178">
        <f>INDEX('Final allowances'!$F$5:$F$15,MATCH('Financial model inputs '!$B36,'Final allowances'!$B$5:$B$15,0))/5</f>
        <v>31.591353497241165</v>
      </c>
      <c r="X36" s="178">
        <v>0</v>
      </c>
      <c r="Y36" s="178">
        <v>0</v>
      </c>
      <c r="Z36" s="240"/>
      <c r="AA36" s="240"/>
      <c r="AB36" s="240"/>
      <c r="AC36" s="240"/>
      <c r="AD36" s="178">
        <v>0</v>
      </c>
      <c r="AE36" s="178">
        <v>0.19900000000000001</v>
      </c>
      <c r="AF36" s="178">
        <v>3.4000000000000002E-2</v>
      </c>
      <c r="AG36" s="178">
        <v>0</v>
      </c>
    </row>
    <row r="37" spans="1:33" x14ac:dyDescent="0.3">
      <c r="A37" s="4" t="s">
        <v>275</v>
      </c>
      <c r="B37" s="61" t="s">
        <v>12</v>
      </c>
      <c r="C37" s="61" t="s">
        <v>243</v>
      </c>
      <c r="D37" s="178">
        <v>132.41</v>
      </c>
      <c r="E37" s="178">
        <v>10.770999999999999</v>
      </c>
      <c r="F37" s="178">
        <v>59.424000000000007</v>
      </c>
      <c r="G37" s="178">
        <f t="shared" ref="G37:G59" si="21">+D37/(SUM(D37:F37))</f>
        <v>0.65353767182448608</v>
      </c>
      <c r="H37" s="178">
        <f t="shared" ref="H37:H59" si="22">SUM(E37:F37)/SUM(D37:F37)</f>
        <v>0.34646232817551398</v>
      </c>
      <c r="I37" s="178">
        <f>(INDEX('Final allowances'!$Q$21:$Q$31, MATCH('Financial model inputs '!$B37, 'Final allowances'!$B$21:$B$31,0))/5)*G37</f>
        <v>117.40356509650877</v>
      </c>
      <c r="J37" s="178">
        <f>(INDEX('Final allowances'!$Q$21:$Q$31, MATCH('Financial model inputs '!$B37, 'Final allowances'!$B$21:$B$31,0))/5)*H37</f>
        <v>62.239583505395622</v>
      </c>
      <c r="K37" s="178">
        <f>(INDEX('Final allowances'!$D$37:$D$47, MATCH('Financial model inputs '!$B37, 'Final allowances'!$B$37:$B$47,0))/5)</f>
        <v>59.371391308581316</v>
      </c>
      <c r="L37" s="178">
        <f t="shared" ref="L37:L59" si="23">SUM(J37:K37)</f>
        <v>121.61097481397694</v>
      </c>
      <c r="M37" s="178">
        <f>INDEX('Final allowances'!$G$5:$G$15,MATCH('Financial model inputs '!$B37,'Final allowances'!$B$5:$B$15,0))/5</f>
        <v>239.01453991048569</v>
      </c>
      <c r="N37" s="178">
        <v>15.134</v>
      </c>
      <c r="O37" s="178">
        <v>0.154</v>
      </c>
      <c r="P37" s="178">
        <v>8.8409999999999993</v>
      </c>
      <c r="Q37" s="178">
        <f t="shared" si="10"/>
        <v>0.62721206846533228</v>
      </c>
      <c r="R37" s="178">
        <f t="shared" si="11"/>
        <v>0.37278793153466783</v>
      </c>
      <c r="S37" s="178">
        <f>(INDEX('Final allowances'!$P$21:$P$31, MATCH('Financial model inputs '!$B37, 'Final allowances'!$B$21:$B$31,0))/5)*Q37</f>
        <v>19.718241120439039</v>
      </c>
      <c r="T37" s="178">
        <f>(INDEX('Final allowances'!$P$21:$P$31, MATCH('Financial model inputs '!$B37, 'Final allowances'!$B$21:$B$31,0))/5)*R37</f>
        <v>11.719676151602293</v>
      </c>
      <c r="U37" s="178">
        <f>(INDEX('Final allowances'!$C$37:$C$47, MATCH('Financial model inputs '!$B37, 'Final allowances'!$B$37:$B$47,0))/5)</f>
        <v>0.15343622519983596</v>
      </c>
      <c r="V37" s="178">
        <f t="shared" ref="V37:V59" si="24">SUM(T37:U37)</f>
        <v>11.87311237680213</v>
      </c>
      <c r="W37" s="178">
        <f>INDEX('Final allowances'!$F$5:$F$15,MATCH('Financial model inputs '!$B37,'Final allowances'!$B$5:$B$15,0))/5</f>
        <v>31.591353497241165</v>
      </c>
      <c r="X37" s="178">
        <v>0</v>
      </c>
      <c r="Y37" s="178">
        <v>0</v>
      </c>
      <c r="Z37" s="240"/>
      <c r="AA37" s="240"/>
      <c r="AB37" s="240"/>
      <c r="AC37" s="240"/>
      <c r="AD37" s="178">
        <v>0</v>
      </c>
      <c r="AE37" s="178">
        <v>0.19900000000000001</v>
      </c>
      <c r="AF37" s="178">
        <v>3.4000000000000002E-2</v>
      </c>
      <c r="AG37" s="178">
        <v>0</v>
      </c>
    </row>
    <row r="38" spans="1:33" x14ac:dyDescent="0.3">
      <c r="A38" s="4" t="s">
        <v>276</v>
      </c>
      <c r="B38" s="61" t="s">
        <v>12</v>
      </c>
      <c r="C38" s="61" t="s">
        <v>245</v>
      </c>
      <c r="D38" s="178">
        <v>131.221</v>
      </c>
      <c r="E38" s="178">
        <v>10.571</v>
      </c>
      <c r="F38" s="178">
        <v>58.950999999999993</v>
      </c>
      <c r="G38" s="178">
        <f t="shared" si="21"/>
        <v>0.65367659146271606</v>
      </c>
      <c r="H38" s="178">
        <f t="shared" si="22"/>
        <v>0.34632340853728394</v>
      </c>
      <c r="I38" s="178">
        <f>(INDEX('Final allowances'!$Q$21:$Q$31, MATCH('Financial model inputs '!$B38, 'Final allowances'!$B$21:$B$31,0))/5)*G38</f>
        <v>117.42852105772305</v>
      </c>
      <c r="J38" s="178">
        <f>(INDEX('Final allowances'!$Q$21:$Q$31, MATCH('Financial model inputs '!$B38, 'Final allowances'!$B$21:$B$31,0))/5)*H38</f>
        <v>62.21462754418134</v>
      </c>
      <c r="K38" s="178">
        <f>(INDEX('Final allowances'!$D$37:$D$47, MATCH('Financial model inputs '!$B38, 'Final allowances'!$B$37:$B$47,0))/5)</f>
        <v>59.371391308581316</v>
      </c>
      <c r="L38" s="178">
        <f t="shared" si="23"/>
        <v>121.58601885276266</v>
      </c>
      <c r="M38" s="178">
        <f>INDEX('Final allowances'!$G$5:$G$15,MATCH('Financial model inputs '!$B38,'Final allowances'!$B$5:$B$15,0))/5</f>
        <v>239.01453991048569</v>
      </c>
      <c r="N38" s="178">
        <v>14.917999999999999</v>
      </c>
      <c r="O38" s="178">
        <v>0.13899999999999998</v>
      </c>
      <c r="P38" s="178">
        <v>8.3170000000000002</v>
      </c>
      <c r="Q38" s="178">
        <f t="shared" si="10"/>
        <v>0.63823051253529561</v>
      </c>
      <c r="R38" s="178">
        <f t="shared" si="11"/>
        <v>0.36176948746470439</v>
      </c>
      <c r="S38" s="178">
        <f>(INDEX('Final allowances'!$P$21:$P$31, MATCH('Financial model inputs '!$B38, 'Final allowances'!$B$21:$B$31,0))/5)*Q38</f>
        <v>20.064638053577159</v>
      </c>
      <c r="T38" s="178">
        <f>(INDEX('Final allowances'!$P$21:$P$31, MATCH('Financial model inputs '!$B38, 'Final allowances'!$B$21:$B$31,0))/5)*R38</f>
        <v>11.37327921846417</v>
      </c>
      <c r="U38" s="178">
        <f>(INDEX('Final allowances'!$C$37:$C$47, MATCH('Financial model inputs '!$B38, 'Final allowances'!$B$37:$B$47,0))/5)</f>
        <v>0.15343622519983596</v>
      </c>
      <c r="V38" s="178">
        <f t="shared" si="24"/>
        <v>11.526715443664006</v>
      </c>
      <c r="W38" s="178">
        <f>INDEX('Final allowances'!$F$5:$F$15,MATCH('Financial model inputs '!$B38,'Final allowances'!$B$5:$B$15,0))/5</f>
        <v>31.591353497241165</v>
      </c>
      <c r="X38" s="178">
        <v>0</v>
      </c>
      <c r="Y38" s="178">
        <v>0</v>
      </c>
      <c r="Z38" s="240"/>
      <c r="AA38" s="240"/>
      <c r="AB38" s="240"/>
      <c r="AC38" s="240"/>
      <c r="AD38" s="178">
        <v>0</v>
      </c>
      <c r="AE38" s="178">
        <v>0.19900000000000001</v>
      </c>
      <c r="AF38" s="178">
        <v>3.3000000000000002E-2</v>
      </c>
      <c r="AG38" s="178">
        <v>0</v>
      </c>
    </row>
    <row r="39" spans="1:33" x14ac:dyDescent="0.3">
      <c r="A39" s="4" t="s">
        <v>277</v>
      </c>
      <c r="B39" s="61" t="s">
        <v>12</v>
      </c>
      <c r="C39" s="61" t="s">
        <v>247</v>
      </c>
      <c r="D39" s="178">
        <v>130.798</v>
      </c>
      <c r="E39" s="178">
        <v>10.148</v>
      </c>
      <c r="F39" s="178">
        <v>55.879999999999995</v>
      </c>
      <c r="G39" s="178">
        <f t="shared" si="21"/>
        <v>0.66453618932458114</v>
      </c>
      <c r="H39" s="178">
        <f t="shared" si="22"/>
        <v>0.33546381067541886</v>
      </c>
      <c r="I39" s="178">
        <f>(INDEX('Final allowances'!$Q$21:$Q$31, MATCH('Financial model inputs '!$B39, 'Final allowances'!$B$21:$B$31,0))/5)*G39</f>
        <v>119.379373410179</v>
      </c>
      <c r="J39" s="178">
        <f>(INDEX('Final allowances'!$Q$21:$Q$31, MATCH('Financial model inputs '!$B39, 'Final allowances'!$B$21:$B$31,0))/5)*H39</f>
        <v>60.263775191725387</v>
      </c>
      <c r="K39" s="178">
        <f>(INDEX('Final allowances'!$D$37:$D$47, MATCH('Financial model inputs '!$B39, 'Final allowances'!$B$37:$B$47,0))/5)</f>
        <v>59.371391308581316</v>
      </c>
      <c r="L39" s="178">
        <f t="shared" si="23"/>
        <v>119.6351665003067</v>
      </c>
      <c r="M39" s="178">
        <f>INDEX('Final allowances'!$G$5:$G$15,MATCH('Financial model inputs '!$B39,'Final allowances'!$B$5:$B$15,0))/5</f>
        <v>239.01453991048569</v>
      </c>
      <c r="N39" s="178">
        <v>15.148</v>
      </c>
      <c r="O39" s="178">
        <v>0.13200000000000001</v>
      </c>
      <c r="P39" s="178">
        <v>7.4289999999999994</v>
      </c>
      <c r="Q39" s="178">
        <f t="shared" si="10"/>
        <v>0.66704830683869831</v>
      </c>
      <c r="R39" s="178">
        <f t="shared" si="11"/>
        <v>0.33295169316130163</v>
      </c>
      <c r="S39" s="178">
        <f>(INDEX('Final allowances'!$P$21:$P$31, MATCH('Financial model inputs '!$B39, 'Final allowances'!$B$21:$B$31,0))/5)*Q39</f>
        <v>20.970609486850236</v>
      </c>
      <c r="T39" s="178">
        <f>(INDEX('Final allowances'!$P$21:$P$31, MATCH('Financial model inputs '!$B39, 'Final allowances'!$B$21:$B$31,0))/5)*R39</f>
        <v>10.467307785191089</v>
      </c>
      <c r="U39" s="178">
        <f>(INDEX('Final allowances'!$C$37:$C$47, MATCH('Financial model inputs '!$B39, 'Final allowances'!$B$37:$B$47,0))/5)</f>
        <v>0.15343622519983596</v>
      </c>
      <c r="V39" s="178">
        <f t="shared" si="24"/>
        <v>10.620744010390926</v>
      </c>
      <c r="W39" s="178">
        <f>INDEX('Final allowances'!$F$5:$F$15,MATCH('Financial model inputs '!$B39,'Final allowances'!$B$5:$B$15,0))/5</f>
        <v>31.591353497241165</v>
      </c>
      <c r="X39" s="178">
        <v>0</v>
      </c>
      <c r="Y39" s="178">
        <v>0</v>
      </c>
      <c r="Z39" s="240"/>
      <c r="AA39" s="240"/>
      <c r="AB39" s="240"/>
      <c r="AC39" s="240"/>
      <c r="AD39" s="178">
        <v>0</v>
      </c>
      <c r="AE39" s="178">
        <v>0.19900000000000001</v>
      </c>
      <c r="AF39" s="178">
        <v>3.2000000000000001E-2</v>
      </c>
      <c r="AG39" s="178">
        <v>0</v>
      </c>
    </row>
    <row r="40" spans="1:33" x14ac:dyDescent="0.3">
      <c r="A40" s="4" t="s">
        <v>278</v>
      </c>
      <c r="B40" s="61" t="s">
        <v>8</v>
      </c>
      <c r="C40" s="61" t="s">
        <v>239</v>
      </c>
      <c r="D40" s="178">
        <v>84.017343855283798</v>
      </c>
      <c r="E40" s="178">
        <v>12.4912877684911</v>
      </c>
      <c r="F40" s="178">
        <v>48.75551301285185</v>
      </c>
      <c r="G40" s="178">
        <f t="shared" si="21"/>
        <v>0.57837633688237577</v>
      </c>
      <c r="H40" s="178">
        <f t="shared" si="22"/>
        <v>0.42162366311762417</v>
      </c>
      <c r="I40" s="178">
        <f>(INDEX('Final allowances'!$Q$21:$Q$31, MATCH('Financial model inputs '!$B40, 'Final allowances'!$B$21:$B$31,0))/5)*G40</f>
        <v>87.082639709991554</v>
      </c>
      <c r="J40" s="178">
        <f>(INDEX('Final allowances'!$Q$21:$Q$31, MATCH('Financial model inputs '!$B40, 'Final allowances'!$B$21:$B$31,0))/5)*H40</f>
        <v>63.481334223301495</v>
      </c>
      <c r="K40" s="178">
        <f>(INDEX('Final allowances'!$D$37:$D$47, MATCH('Financial model inputs '!$B40, 'Final allowances'!$B$37:$B$47,0))/5)</f>
        <v>96.765189639992741</v>
      </c>
      <c r="L40" s="178">
        <f t="shared" si="23"/>
        <v>160.24652386329424</v>
      </c>
      <c r="M40" s="178">
        <f>INDEX('Final allowances'!$G$5:$G$15,MATCH('Financial model inputs '!$B40,'Final allowances'!$B$5:$B$15,0))/5</f>
        <v>247.32916357328577</v>
      </c>
      <c r="N40" s="178">
        <v>17.51796089768775</v>
      </c>
      <c r="O40" s="178">
        <v>0</v>
      </c>
      <c r="P40" s="178">
        <v>6.2665857852776465</v>
      </c>
      <c r="Q40" s="178">
        <f t="shared" si="10"/>
        <v>0.73652700348643574</v>
      </c>
      <c r="R40" s="178">
        <f t="shared" si="11"/>
        <v>0.26347299651356415</v>
      </c>
      <c r="S40" s="178">
        <f>(INDEX('Final allowances'!$P$21:$P$31, MATCH('Financial model inputs '!$B40, 'Final allowances'!$B$21:$B$31,0))/5)*Q40</f>
        <v>19.59422434190607</v>
      </c>
      <c r="T40" s="178">
        <f>(INDEX('Final allowances'!$P$21:$P$31, MATCH('Financial model inputs '!$B40, 'Final allowances'!$B$21:$B$31,0))/5)*R40</f>
        <v>7.0093139522155861</v>
      </c>
      <c r="U40" s="178">
        <f>(INDEX('Final allowances'!$C$37:$C$47, MATCH('Financial model inputs '!$B40, 'Final allowances'!$B$37:$B$47,0))/5)</f>
        <v>0.83305528057722211</v>
      </c>
      <c r="V40" s="178">
        <f t="shared" si="24"/>
        <v>7.8423692327928078</v>
      </c>
      <c r="W40" s="178">
        <f>INDEX('Final allowances'!$F$5:$F$15,MATCH('Financial model inputs '!$B40,'Final allowances'!$B$5:$B$15,0))/5</f>
        <v>27.436593574698882</v>
      </c>
      <c r="X40" s="178">
        <v>2.1965293612324746</v>
      </c>
      <c r="Y40" s="178">
        <v>0.60281013307679432</v>
      </c>
      <c r="Z40" s="240"/>
      <c r="AA40" s="240"/>
      <c r="AB40" s="240"/>
      <c r="AC40" s="240"/>
      <c r="AD40" s="178">
        <v>0</v>
      </c>
      <c r="AE40" s="178">
        <v>0.10201</v>
      </c>
      <c r="AF40" s="178">
        <v>0</v>
      </c>
      <c r="AG40" s="178">
        <v>0</v>
      </c>
    </row>
    <row r="41" spans="1:33" x14ac:dyDescent="0.3">
      <c r="A41" s="4" t="s">
        <v>279</v>
      </c>
      <c r="B41" s="61" t="s">
        <v>8</v>
      </c>
      <c r="C41" s="61" t="s">
        <v>241</v>
      </c>
      <c r="D41" s="178">
        <v>85.889636241353003</v>
      </c>
      <c r="E41" s="178">
        <v>12.4912877684911</v>
      </c>
      <c r="F41" s="178">
        <v>53.183909601313417</v>
      </c>
      <c r="G41" s="178">
        <f t="shared" si="21"/>
        <v>0.56668578188595187</v>
      </c>
      <c r="H41" s="178">
        <f t="shared" si="22"/>
        <v>0.43331421811404813</v>
      </c>
      <c r="I41" s="178">
        <f>(INDEX('Final allowances'!$Q$21:$Q$31, MATCH('Financial model inputs '!$B41, 'Final allowances'!$B$21:$B$31,0))/5)*G41</f>
        <v>85.322463292244251</v>
      </c>
      <c r="J41" s="178">
        <f>(INDEX('Final allowances'!$Q$21:$Q$31, MATCH('Financial model inputs '!$B41, 'Final allowances'!$B$21:$B$31,0))/5)*H41</f>
        <v>65.241510641048805</v>
      </c>
      <c r="K41" s="178">
        <f>(INDEX('Final allowances'!$D$37:$D$47, MATCH('Financial model inputs '!$B41, 'Final allowances'!$B$37:$B$47,0))/5)</f>
        <v>96.765189639992741</v>
      </c>
      <c r="L41" s="178">
        <f t="shared" si="23"/>
        <v>162.00670028104156</v>
      </c>
      <c r="M41" s="178">
        <f>INDEX('Final allowances'!$G$5:$G$15,MATCH('Financial model inputs '!$B41,'Final allowances'!$B$5:$B$15,0))/5</f>
        <v>247.32916357328577</v>
      </c>
      <c r="N41" s="178">
        <v>17.599255681888721</v>
      </c>
      <c r="O41" s="178">
        <v>0</v>
      </c>
      <c r="P41" s="178">
        <v>5.4615617468161179</v>
      </c>
      <c r="Q41" s="178">
        <f t="shared" si="10"/>
        <v>0.76316703587367785</v>
      </c>
      <c r="R41" s="178">
        <f t="shared" si="11"/>
        <v>0.23683296412632218</v>
      </c>
      <c r="S41" s="178">
        <f>(INDEX('Final allowances'!$P$21:$P$31, MATCH('Financial model inputs '!$B41, 'Final allowances'!$B$21:$B$31,0))/5)*Q41</f>
        <v>20.302943463676705</v>
      </c>
      <c r="T41" s="178">
        <f>(INDEX('Final allowances'!$P$21:$P$31, MATCH('Financial model inputs '!$B41, 'Final allowances'!$B$21:$B$31,0))/5)*R41</f>
        <v>6.3005948304449531</v>
      </c>
      <c r="U41" s="178">
        <f>(INDEX('Final allowances'!$C$37:$C$47, MATCH('Financial model inputs '!$B41, 'Final allowances'!$B$37:$B$47,0))/5)</f>
        <v>0.83305528057722211</v>
      </c>
      <c r="V41" s="178">
        <f t="shared" si="24"/>
        <v>7.1336501110221748</v>
      </c>
      <c r="W41" s="178">
        <f>INDEX('Final allowances'!$F$5:$F$15,MATCH('Financial model inputs '!$B41,'Final allowances'!$B$5:$B$15,0))/5</f>
        <v>27.436593574698882</v>
      </c>
      <c r="X41" s="178">
        <v>2.132275973720732</v>
      </c>
      <c r="Y41" s="178">
        <v>0.58542766486532083</v>
      </c>
      <c r="Z41" s="240"/>
      <c r="AA41" s="240"/>
      <c r="AB41" s="240"/>
      <c r="AC41" s="240"/>
      <c r="AD41" s="178">
        <v>0</v>
      </c>
      <c r="AE41" s="178">
        <v>0.10201</v>
      </c>
      <c r="AF41" s="178">
        <v>0</v>
      </c>
      <c r="AG41" s="178">
        <v>0</v>
      </c>
    </row>
    <row r="42" spans="1:33" x14ac:dyDescent="0.3">
      <c r="A42" s="4" t="s">
        <v>280</v>
      </c>
      <c r="B42" s="61" t="s">
        <v>8</v>
      </c>
      <c r="C42" s="61" t="s">
        <v>243</v>
      </c>
      <c r="D42" s="178">
        <v>88.5033827943831</v>
      </c>
      <c r="E42" s="178">
        <v>12.4912877684911</v>
      </c>
      <c r="F42" s="178">
        <v>50.477270976313399</v>
      </c>
      <c r="G42" s="178">
        <f t="shared" si="21"/>
        <v>0.58428895738083753</v>
      </c>
      <c r="H42" s="178">
        <f t="shared" si="22"/>
        <v>0.41571104261916242</v>
      </c>
      <c r="I42" s="178">
        <f>(INDEX('Final allowances'!$Q$21:$Q$31, MATCH('Financial model inputs '!$B42, 'Final allowances'!$B$21:$B$31,0))/5)*G42</f>
        <v>87.972867348599394</v>
      </c>
      <c r="J42" s="178">
        <f>(INDEX('Final allowances'!$Q$21:$Q$31, MATCH('Financial model inputs '!$B42, 'Final allowances'!$B$21:$B$31,0))/5)*H42</f>
        <v>62.591106584693648</v>
      </c>
      <c r="K42" s="178">
        <f>(INDEX('Final allowances'!$D$37:$D$47, MATCH('Financial model inputs '!$B42, 'Final allowances'!$B$37:$B$47,0))/5)</f>
        <v>96.765189639992741</v>
      </c>
      <c r="L42" s="178">
        <f t="shared" si="23"/>
        <v>159.35629622468639</v>
      </c>
      <c r="M42" s="178">
        <f>INDEX('Final allowances'!$G$5:$G$15,MATCH('Financial model inputs '!$B42,'Final allowances'!$B$5:$B$15,0))/5</f>
        <v>247.32916357328577</v>
      </c>
      <c r="N42" s="178">
        <v>17.681770600641528</v>
      </c>
      <c r="O42" s="178">
        <v>0</v>
      </c>
      <c r="P42" s="178">
        <v>7.5731002083545782</v>
      </c>
      <c r="Q42" s="178">
        <f t="shared" si="10"/>
        <v>0.7001330845985978</v>
      </c>
      <c r="R42" s="178">
        <f t="shared" si="11"/>
        <v>0.29986691540140226</v>
      </c>
      <c r="S42" s="178">
        <f>(INDEX('Final allowances'!$P$21:$P$31, MATCH('Financial model inputs '!$B42, 'Final allowances'!$B$21:$B$31,0))/5)*Q42</f>
        <v>18.626017327100314</v>
      </c>
      <c r="T42" s="178">
        <f>(INDEX('Final allowances'!$P$21:$P$31, MATCH('Financial model inputs '!$B42, 'Final allowances'!$B$21:$B$31,0))/5)*R42</f>
        <v>7.9775209670213449</v>
      </c>
      <c r="U42" s="178">
        <f>(INDEX('Final allowances'!$C$37:$C$47, MATCH('Financial model inputs '!$B42, 'Final allowances'!$B$37:$B$47,0))/5)</f>
        <v>0.83305528057722211</v>
      </c>
      <c r="V42" s="178">
        <f t="shared" si="24"/>
        <v>8.8105762475985667</v>
      </c>
      <c r="W42" s="178">
        <f>INDEX('Final allowances'!$F$5:$F$15,MATCH('Financial model inputs '!$B42,'Final allowances'!$B$5:$B$15,0))/5</f>
        <v>27.436593574698882</v>
      </c>
      <c r="X42" s="178">
        <v>2.0703874604815979</v>
      </c>
      <c r="Y42" s="178">
        <v>0.56809898886720289</v>
      </c>
      <c r="Z42" s="240"/>
      <c r="AA42" s="240"/>
      <c r="AB42" s="240"/>
      <c r="AC42" s="240"/>
      <c r="AD42" s="178">
        <v>0</v>
      </c>
      <c r="AE42" s="178">
        <v>0.10201</v>
      </c>
      <c r="AF42" s="178">
        <v>0</v>
      </c>
      <c r="AG42" s="178">
        <v>0</v>
      </c>
    </row>
    <row r="43" spans="1:33" x14ac:dyDescent="0.3">
      <c r="A43" s="4" t="s">
        <v>281</v>
      </c>
      <c r="B43" s="61" t="s">
        <v>8</v>
      </c>
      <c r="C43" s="61" t="s">
        <v>245</v>
      </c>
      <c r="D43" s="178">
        <v>91.887466525005692</v>
      </c>
      <c r="E43" s="178">
        <v>12.4912877684911</v>
      </c>
      <c r="F43" s="178">
        <v>48.391580912851893</v>
      </c>
      <c r="G43" s="178">
        <f t="shared" si="21"/>
        <v>0.60147453627624892</v>
      </c>
      <c r="H43" s="178">
        <f t="shared" si="22"/>
        <v>0.39852546372375092</v>
      </c>
      <c r="I43" s="178">
        <f>(INDEX('Final allowances'!$Q$21:$Q$31, MATCH('Financial model inputs '!$B43, 'Final allowances'!$B$21:$B$31,0))/5)*G43</f>
        <v>90.560396401436677</v>
      </c>
      <c r="J43" s="178">
        <f>(INDEX('Final allowances'!$Q$21:$Q$31, MATCH('Financial model inputs '!$B43, 'Final allowances'!$B$21:$B$31,0))/5)*H43</f>
        <v>60.003577531856358</v>
      </c>
      <c r="K43" s="178">
        <f>(INDEX('Final allowances'!$D$37:$D$47, MATCH('Financial model inputs '!$B43, 'Final allowances'!$B$37:$B$47,0))/5)</f>
        <v>96.765189639992741</v>
      </c>
      <c r="L43" s="178">
        <f t="shared" si="23"/>
        <v>156.76876717184911</v>
      </c>
      <c r="M43" s="178">
        <f>INDEX('Final allowances'!$G$5:$G$15,MATCH('Financial model inputs '!$B43,'Final allowances'!$B$5:$B$15,0))/5</f>
        <v>247.32916357328577</v>
      </c>
      <c r="N43" s="178">
        <v>17.765524204170891</v>
      </c>
      <c r="O43" s="178">
        <v>0</v>
      </c>
      <c r="P43" s="178">
        <v>5.2873598237391874</v>
      </c>
      <c r="Q43" s="178">
        <f t="shared" si="10"/>
        <v>0.77064215404294789</v>
      </c>
      <c r="R43" s="178">
        <f t="shared" si="11"/>
        <v>0.22935784595705214</v>
      </c>
      <c r="S43" s="178">
        <f>(INDEX('Final allowances'!$P$21:$P$31, MATCH('Financial model inputs '!$B43, 'Final allowances'!$B$21:$B$31,0))/5)*Q43</f>
        <v>20.501808056145968</v>
      </c>
      <c r="T43" s="178">
        <f>(INDEX('Final allowances'!$P$21:$P$31, MATCH('Financial model inputs '!$B43, 'Final allowances'!$B$21:$B$31,0))/5)*R43</f>
        <v>6.1017302379756932</v>
      </c>
      <c r="U43" s="178">
        <f>(INDEX('Final allowances'!$C$37:$C$47, MATCH('Financial model inputs '!$B43, 'Final allowances'!$B$37:$B$47,0))/5)</f>
        <v>0.83305528057722211</v>
      </c>
      <c r="V43" s="178">
        <f t="shared" si="24"/>
        <v>6.934785518552915</v>
      </c>
      <c r="W43" s="178">
        <f>INDEX('Final allowances'!$F$5:$F$15,MATCH('Financial model inputs '!$B43,'Final allowances'!$B$5:$B$15,0))/5</f>
        <v>27.436593574698882</v>
      </c>
      <c r="X43" s="178">
        <v>0</v>
      </c>
      <c r="Y43" s="178">
        <v>0</v>
      </c>
      <c r="Z43" s="240"/>
      <c r="AA43" s="240"/>
      <c r="AB43" s="240"/>
      <c r="AC43" s="240"/>
      <c r="AD43" s="178">
        <v>0</v>
      </c>
      <c r="AE43" s="178">
        <v>0.10201</v>
      </c>
      <c r="AF43" s="178">
        <v>0</v>
      </c>
      <c r="AG43" s="178">
        <v>0</v>
      </c>
    </row>
    <row r="44" spans="1:33" x14ac:dyDescent="0.3">
      <c r="A44" s="4" t="s">
        <v>282</v>
      </c>
      <c r="B44" s="61" t="s">
        <v>8</v>
      </c>
      <c r="C44" s="61" t="s">
        <v>247</v>
      </c>
      <c r="D44" s="178">
        <v>94.446976115539897</v>
      </c>
      <c r="E44" s="178">
        <v>12.4912877684911</v>
      </c>
      <c r="F44" s="178">
        <v>48.259458784005801</v>
      </c>
      <c r="G44" s="178">
        <f t="shared" si="21"/>
        <v>0.60855903354689744</v>
      </c>
      <c r="H44" s="178">
        <f t="shared" si="22"/>
        <v>0.39144096645310245</v>
      </c>
      <c r="I44" s="178">
        <f>(INDEX('Final allowances'!$Q$21:$Q$31, MATCH('Financial model inputs '!$B44, 'Final allowances'!$B$21:$B$31,0))/5)*G44</f>
        <v>91.627066463825088</v>
      </c>
      <c r="J44" s="178">
        <f>(INDEX('Final allowances'!$Q$21:$Q$31, MATCH('Financial model inputs '!$B44, 'Final allowances'!$B$21:$B$31,0))/5)*H44</f>
        <v>58.936907469467961</v>
      </c>
      <c r="K44" s="178">
        <f>(INDEX('Final allowances'!$D$37:$D$47, MATCH('Financial model inputs '!$B44, 'Final allowances'!$B$37:$B$47,0))/5)</f>
        <v>96.765189639992741</v>
      </c>
      <c r="L44" s="178">
        <f t="shared" si="23"/>
        <v>155.70209710946071</v>
      </c>
      <c r="M44" s="178">
        <f>INDEX('Final allowances'!$G$5:$G$15,MATCH('Financial model inputs '!$B44,'Final allowances'!$B$5:$B$15,0))/5</f>
        <v>247.32916357328577</v>
      </c>
      <c r="N44" s="178">
        <v>17.850535331201069</v>
      </c>
      <c r="O44" s="178">
        <v>0</v>
      </c>
      <c r="P44" s="178">
        <v>7.0584127083545773</v>
      </c>
      <c r="Q44" s="178">
        <f t="shared" si="10"/>
        <v>0.71663144115336586</v>
      </c>
      <c r="R44" s="178">
        <f t="shared" si="11"/>
        <v>0.2833685588466342</v>
      </c>
      <c r="S44" s="178">
        <f>(INDEX('Final allowances'!$P$21:$P$31, MATCH('Financial model inputs '!$B44, 'Final allowances'!$B$21:$B$31,0))/5)*Q44</f>
        <v>19.064931987495161</v>
      </c>
      <c r="T44" s="178">
        <f>(INDEX('Final allowances'!$P$21:$P$31, MATCH('Financial model inputs '!$B44, 'Final allowances'!$B$21:$B$31,0))/5)*R44</f>
        <v>7.5386063066264999</v>
      </c>
      <c r="U44" s="178">
        <f>(INDEX('Final allowances'!$C$37:$C$47, MATCH('Financial model inputs '!$B44, 'Final allowances'!$B$37:$B$47,0))/5)</f>
        <v>0.83305528057722211</v>
      </c>
      <c r="V44" s="178">
        <f t="shared" si="24"/>
        <v>8.3716615872037217</v>
      </c>
      <c r="W44" s="178">
        <f>INDEX('Final allowances'!$F$5:$F$15,MATCH('Financial model inputs '!$B44,'Final allowances'!$B$5:$B$15,0))/5</f>
        <v>27.436593574698882</v>
      </c>
      <c r="X44" s="178">
        <v>0</v>
      </c>
      <c r="Y44" s="178">
        <v>0</v>
      </c>
      <c r="Z44" s="240"/>
      <c r="AA44" s="240"/>
      <c r="AB44" s="240"/>
      <c r="AC44" s="240"/>
      <c r="AD44" s="178">
        <v>0</v>
      </c>
      <c r="AE44" s="178">
        <v>0.10201</v>
      </c>
      <c r="AF44" s="178">
        <v>0</v>
      </c>
      <c r="AG44" s="178">
        <v>0</v>
      </c>
    </row>
    <row r="45" spans="1:33" x14ac:dyDescent="0.3">
      <c r="A45" s="4" t="s">
        <v>283</v>
      </c>
      <c r="B45" s="61" t="s">
        <v>9</v>
      </c>
      <c r="C45" s="61" t="s">
        <v>239</v>
      </c>
      <c r="D45" s="178">
        <v>136.47199999999998</v>
      </c>
      <c r="E45" s="178">
        <v>86.924999999999997</v>
      </c>
      <c r="F45" s="178">
        <v>152.73599999999999</v>
      </c>
      <c r="G45" s="178">
        <f t="shared" si="21"/>
        <v>0.36282910566209292</v>
      </c>
      <c r="H45" s="178">
        <f t="shared" si="22"/>
        <v>0.63717089433790708</v>
      </c>
      <c r="I45" s="178">
        <f>(INDEX('Final allowances'!$Q$21:$Q$31, MATCH('Financial model inputs '!$B45, 'Final allowances'!$B$21:$B$31,0))/5)*G45</f>
        <v>93.587862012287459</v>
      </c>
      <c r="J45" s="178">
        <f>(INDEX('Final allowances'!$Q$21:$Q$31, MATCH('Financial model inputs '!$B45, 'Final allowances'!$B$21:$B$31,0))/5)*H45</f>
        <v>164.35137315879319</v>
      </c>
      <c r="K45" s="178">
        <f>(INDEX('Final allowances'!$D$37:$D$47, MATCH('Financial model inputs '!$B45, 'Final allowances'!$B$37:$B$47,0))/5)</f>
        <v>161.08145428382653</v>
      </c>
      <c r="L45" s="178">
        <f t="shared" si="23"/>
        <v>325.43282744261973</v>
      </c>
      <c r="M45" s="178">
        <f>INDEX('Final allowances'!$G$5:$G$15,MATCH('Financial model inputs '!$B45,'Final allowances'!$B$5:$B$15,0))/5</f>
        <v>419.0206894549072</v>
      </c>
      <c r="N45" s="178">
        <v>40.204000000000001</v>
      </c>
      <c r="O45" s="178">
        <v>0</v>
      </c>
      <c r="P45" s="178">
        <v>26.782</v>
      </c>
      <c r="Q45" s="178">
        <f t="shared" si="10"/>
        <v>0.60018511330725821</v>
      </c>
      <c r="R45" s="178">
        <f t="shared" si="11"/>
        <v>0.39981488669274173</v>
      </c>
      <c r="S45" s="178">
        <f>(INDEX('Final allowances'!$P$21:$P$31, MATCH('Financial model inputs '!$B45, 'Final allowances'!$B$21:$B$31,0))/5)*Q45</f>
        <v>34.670231450210338</v>
      </c>
      <c r="T45" s="178">
        <f>(INDEX('Final allowances'!$P$21:$P$31, MATCH('Financial model inputs '!$B45, 'Final allowances'!$B$21:$B$31,0))/5)*R45</f>
        <v>23.095665573065695</v>
      </c>
      <c r="U45" s="178">
        <f>(INDEX('Final allowances'!$C$37:$C$47, MATCH('Financial model inputs '!$B45, 'Final allowances'!$B$37:$B$47,0))/5)</f>
        <v>3.32E-2</v>
      </c>
      <c r="V45" s="178">
        <f t="shared" si="24"/>
        <v>23.128865573065696</v>
      </c>
      <c r="W45" s="178">
        <f>INDEX('Final allowances'!$F$5:$F$15,MATCH('Financial model inputs '!$B45,'Final allowances'!$B$5:$B$15,0))/5</f>
        <v>57.799097023276033</v>
      </c>
      <c r="X45" s="178">
        <v>4.7440389714819551</v>
      </c>
      <c r="Y45" s="178">
        <v>1.2754074621823346</v>
      </c>
      <c r="Z45" s="240"/>
      <c r="AA45" s="240"/>
      <c r="AB45" s="240"/>
      <c r="AC45" s="240"/>
      <c r="AD45" s="178">
        <v>0</v>
      </c>
      <c r="AE45" s="178">
        <v>0</v>
      </c>
      <c r="AF45" s="178">
        <v>0</v>
      </c>
      <c r="AG45" s="178">
        <v>0</v>
      </c>
    </row>
    <row r="46" spans="1:33" x14ac:dyDescent="0.3">
      <c r="A46" s="4" t="s">
        <v>284</v>
      </c>
      <c r="B46" s="61" t="s">
        <v>9</v>
      </c>
      <c r="C46" s="61" t="s">
        <v>241</v>
      </c>
      <c r="D46" s="178">
        <v>140.4</v>
      </c>
      <c r="E46" s="178">
        <v>59.993000000000002</v>
      </c>
      <c r="F46" s="178">
        <v>158.899</v>
      </c>
      <c r="G46" s="178">
        <f t="shared" si="21"/>
        <v>0.39076851140576463</v>
      </c>
      <c r="H46" s="178">
        <f t="shared" si="22"/>
        <v>0.60923148859423526</v>
      </c>
      <c r="I46" s="178">
        <f>(INDEX('Final allowances'!$Q$21:$Q$31, MATCH('Financial model inputs '!$B46, 'Final allowances'!$B$21:$B$31,0))/5)*G46</f>
        <v>100.79453096094464</v>
      </c>
      <c r="J46" s="178">
        <f>(INDEX('Final allowances'!$Q$21:$Q$31, MATCH('Financial model inputs '!$B46, 'Final allowances'!$B$21:$B$31,0))/5)*H46</f>
        <v>157.14470421013598</v>
      </c>
      <c r="K46" s="178">
        <f>(INDEX('Final allowances'!$D$37:$D$47, MATCH('Financial model inputs '!$B46, 'Final allowances'!$B$37:$B$47,0))/5)</f>
        <v>161.08145428382653</v>
      </c>
      <c r="L46" s="178">
        <f t="shared" si="23"/>
        <v>318.22615849396254</v>
      </c>
      <c r="M46" s="178">
        <f>INDEX('Final allowances'!$G$5:$G$15,MATCH('Financial model inputs '!$B46,'Final allowances'!$B$5:$B$15,0))/5</f>
        <v>419.0206894549072</v>
      </c>
      <c r="N46" s="178">
        <v>40.79</v>
      </c>
      <c r="O46" s="178">
        <v>0</v>
      </c>
      <c r="P46" s="178">
        <v>27.056999999999999</v>
      </c>
      <c r="Q46" s="178">
        <f t="shared" si="10"/>
        <v>0.6012056538977405</v>
      </c>
      <c r="R46" s="178">
        <f t="shared" si="11"/>
        <v>0.3987943461022595</v>
      </c>
      <c r="S46" s="178">
        <f>(INDEX('Final allowances'!$P$21:$P$31, MATCH('Financial model inputs '!$B46, 'Final allowances'!$B$21:$B$31,0))/5)*Q46</f>
        <v>34.729183892868207</v>
      </c>
      <c r="T46" s="178">
        <f>(INDEX('Final allowances'!$P$21:$P$31, MATCH('Financial model inputs '!$B46, 'Final allowances'!$B$21:$B$31,0))/5)*R46</f>
        <v>23.036713130407826</v>
      </c>
      <c r="U46" s="178">
        <f>(INDEX('Final allowances'!$C$37:$C$47, MATCH('Financial model inputs '!$B46, 'Final allowances'!$B$37:$B$47,0))/5)</f>
        <v>3.32E-2</v>
      </c>
      <c r="V46" s="178">
        <f t="shared" si="24"/>
        <v>23.069913130407826</v>
      </c>
      <c r="W46" s="178">
        <f>INDEX('Final allowances'!$F$5:$F$15,MATCH('Financial model inputs '!$B46,'Final allowances'!$B$5:$B$15,0))/5</f>
        <v>57.799097023276033</v>
      </c>
      <c r="X46" s="178">
        <v>4.7328688964313743</v>
      </c>
      <c r="Y46" s="178">
        <v>1.272404452055671</v>
      </c>
      <c r="Z46" s="240"/>
      <c r="AA46" s="240"/>
      <c r="AB46" s="240"/>
      <c r="AC46" s="240"/>
      <c r="AD46" s="178">
        <v>0</v>
      </c>
      <c r="AE46" s="178">
        <v>0</v>
      </c>
      <c r="AF46" s="178">
        <v>0</v>
      </c>
      <c r="AG46" s="178">
        <v>0</v>
      </c>
    </row>
    <row r="47" spans="1:33" x14ac:dyDescent="0.3">
      <c r="A47" s="4" t="s">
        <v>285</v>
      </c>
      <c r="B47" s="61" t="s">
        <v>9</v>
      </c>
      <c r="C47" s="61" t="s">
        <v>243</v>
      </c>
      <c r="D47" s="178">
        <v>143.20499999999998</v>
      </c>
      <c r="E47" s="178">
        <v>46.251999999999995</v>
      </c>
      <c r="F47" s="178">
        <v>133.614</v>
      </c>
      <c r="G47" s="178">
        <f t="shared" si="21"/>
        <v>0.44326169789303271</v>
      </c>
      <c r="H47" s="178">
        <f t="shared" si="22"/>
        <v>0.55673830210696706</v>
      </c>
      <c r="I47" s="178">
        <f>(INDEX('Final allowances'!$Q$21:$Q$31, MATCH('Financial model inputs '!$B47, 'Final allowances'!$B$21:$B$31,0))/5)*G47</f>
        <v>114.33458333516347</v>
      </c>
      <c r="J47" s="178">
        <f>(INDEX('Final allowances'!$Q$21:$Q$31, MATCH('Financial model inputs '!$B47, 'Final allowances'!$B$21:$B$31,0))/5)*H47</f>
        <v>143.60465183591714</v>
      </c>
      <c r="K47" s="178">
        <f>(INDEX('Final allowances'!$D$37:$D$47, MATCH('Financial model inputs '!$B47, 'Final allowances'!$B$37:$B$47,0))/5)</f>
        <v>161.08145428382653</v>
      </c>
      <c r="L47" s="178">
        <f t="shared" si="23"/>
        <v>304.68610611974367</v>
      </c>
      <c r="M47" s="178">
        <f>INDEX('Final allowances'!$G$5:$G$15,MATCH('Financial model inputs '!$B47,'Final allowances'!$B$5:$B$15,0))/5</f>
        <v>419.0206894549072</v>
      </c>
      <c r="N47" s="178">
        <v>41.079000000000001</v>
      </c>
      <c r="O47" s="178">
        <v>0</v>
      </c>
      <c r="P47" s="178">
        <v>22.614000000000001</v>
      </c>
      <c r="Q47" s="178">
        <f t="shared" si="10"/>
        <v>0.64495313456737791</v>
      </c>
      <c r="R47" s="178">
        <f t="shared" si="11"/>
        <v>0.35504686543262215</v>
      </c>
      <c r="S47" s="178">
        <f>(INDEX('Final allowances'!$P$21:$P$31, MATCH('Financial model inputs '!$B47, 'Final allowances'!$B$21:$B$31,0))/5)*Q47</f>
        <v>37.25629635625824</v>
      </c>
      <c r="T47" s="178">
        <f>(INDEX('Final allowances'!$P$21:$P$31, MATCH('Financial model inputs '!$B47, 'Final allowances'!$B$21:$B$31,0))/5)*R47</f>
        <v>20.509600667017793</v>
      </c>
      <c r="U47" s="178">
        <f>(INDEX('Final allowances'!$C$37:$C$47, MATCH('Financial model inputs '!$B47, 'Final allowances'!$B$37:$B$47,0))/5)</f>
        <v>3.32E-2</v>
      </c>
      <c r="V47" s="178">
        <f t="shared" si="24"/>
        <v>20.542800667017794</v>
      </c>
      <c r="W47" s="178">
        <f>INDEX('Final allowances'!$F$5:$F$15,MATCH('Financial model inputs '!$B47,'Final allowances'!$B$5:$B$15,0))/5</f>
        <v>57.799097023276033</v>
      </c>
      <c r="X47" s="178">
        <v>0</v>
      </c>
      <c r="Y47" s="178">
        <v>0</v>
      </c>
      <c r="Z47" s="240"/>
      <c r="AA47" s="240"/>
      <c r="AB47" s="240"/>
      <c r="AC47" s="240"/>
      <c r="AD47" s="178">
        <v>0</v>
      </c>
      <c r="AE47" s="178">
        <v>0</v>
      </c>
      <c r="AF47" s="178">
        <v>0</v>
      </c>
      <c r="AG47" s="178">
        <v>0</v>
      </c>
    </row>
    <row r="48" spans="1:33" x14ac:dyDescent="0.3">
      <c r="A48" s="4" t="s">
        <v>286</v>
      </c>
      <c r="B48" s="61" t="s">
        <v>9</v>
      </c>
      <c r="C48" s="61" t="s">
        <v>245</v>
      </c>
      <c r="D48" s="178">
        <v>153.03899999999999</v>
      </c>
      <c r="E48" s="178">
        <v>47.616</v>
      </c>
      <c r="F48" s="178">
        <v>96.762</v>
      </c>
      <c r="G48" s="178">
        <f t="shared" si="21"/>
        <v>0.514560364740415</v>
      </c>
      <c r="H48" s="178">
        <f t="shared" si="22"/>
        <v>0.485439635259585</v>
      </c>
      <c r="I48" s="178">
        <f>(INDEX('Final allowances'!$Q$21:$Q$31, MATCH('Financial model inputs '!$B48, 'Final allowances'!$B$21:$B$31,0))/5)*G48</f>
        <v>132.72530693049495</v>
      </c>
      <c r="J48" s="178">
        <f>(INDEX('Final allowances'!$Q$21:$Q$31, MATCH('Financial model inputs '!$B48, 'Final allowances'!$B$21:$B$31,0))/5)*H48</f>
        <v>125.21392824058572</v>
      </c>
      <c r="K48" s="178">
        <f>(INDEX('Final allowances'!$D$37:$D$47, MATCH('Financial model inputs '!$B48, 'Final allowances'!$B$37:$B$47,0))/5)</f>
        <v>161.08145428382653</v>
      </c>
      <c r="L48" s="178">
        <f t="shared" si="23"/>
        <v>286.29538252441228</v>
      </c>
      <c r="M48" s="178">
        <f>INDEX('Final allowances'!$G$5:$G$15,MATCH('Financial model inputs '!$B48,'Final allowances'!$B$5:$B$15,0))/5</f>
        <v>419.0206894549072</v>
      </c>
      <c r="N48" s="178">
        <v>41.393000000000001</v>
      </c>
      <c r="O48" s="178">
        <v>0</v>
      </c>
      <c r="P48" s="178">
        <v>16.54</v>
      </c>
      <c r="Q48" s="178">
        <f t="shared" si="10"/>
        <v>0.7144977819204944</v>
      </c>
      <c r="R48" s="178">
        <f t="shared" si="11"/>
        <v>0.2855022180795056</v>
      </c>
      <c r="S48" s="178">
        <f>(INDEX('Final allowances'!$P$21:$P$31, MATCH('Financial model inputs '!$B48, 'Final allowances'!$B$21:$B$31,0))/5)*Q48</f>
        <v>41.273605293778417</v>
      </c>
      <c r="T48" s="178">
        <f>(INDEX('Final allowances'!$P$21:$P$31, MATCH('Financial model inputs '!$B48, 'Final allowances'!$B$21:$B$31,0))/5)*R48</f>
        <v>16.492291729497616</v>
      </c>
      <c r="U48" s="178">
        <f>(INDEX('Final allowances'!$C$37:$C$47, MATCH('Financial model inputs '!$B48, 'Final allowances'!$B$37:$B$47,0))/5)</f>
        <v>3.32E-2</v>
      </c>
      <c r="V48" s="178">
        <f t="shared" si="24"/>
        <v>16.525491729497617</v>
      </c>
      <c r="W48" s="178">
        <f>INDEX('Final allowances'!$F$5:$F$15,MATCH('Financial model inputs '!$B48,'Final allowances'!$B$5:$B$15,0))/5</f>
        <v>57.799097023276033</v>
      </c>
      <c r="X48" s="178">
        <v>0</v>
      </c>
      <c r="Y48" s="178">
        <v>0</v>
      </c>
      <c r="Z48" s="240"/>
      <c r="AA48" s="240"/>
      <c r="AB48" s="240"/>
      <c r="AC48" s="240"/>
      <c r="AD48" s="178">
        <v>0</v>
      </c>
      <c r="AE48" s="178">
        <v>0</v>
      </c>
      <c r="AF48" s="178">
        <v>0</v>
      </c>
      <c r="AG48" s="178">
        <v>0</v>
      </c>
    </row>
    <row r="49" spans="1:33" x14ac:dyDescent="0.3">
      <c r="A49" s="4" t="s">
        <v>287</v>
      </c>
      <c r="B49" s="61" t="s">
        <v>9</v>
      </c>
      <c r="C49" s="61" t="s">
        <v>247</v>
      </c>
      <c r="D49" s="178">
        <v>159.27000000000001</v>
      </c>
      <c r="E49" s="178">
        <v>52.84</v>
      </c>
      <c r="F49" s="178">
        <v>62.296999999999997</v>
      </c>
      <c r="G49" s="178">
        <f t="shared" si="21"/>
        <v>0.58041522264373713</v>
      </c>
      <c r="H49" s="178">
        <f t="shared" si="22"/>
        <v>0.41958477735626271</v>
      </c>
      <c r="I49" s="178">
        <f>(INDEX('Final allowances'!$Q$21:$Q$31, MATCH('Financial model inputs '!$B49, 'Final allowances'!$B$21:$B$31,0))/5)*G49</f>
        <v>149.71185861037804</v>
      </c>
      <c r="J49" s="178">
        <f>(INDEX('Final allowances'!$Q$21:$Q$31, MATCH('Financial model inputs '!$B49, 'Final allowances'!$B$21:$B$31,0))/5)*H49</f>
        <v>108.22737656070257</v>
      </c>
      <c r="K49" s="178">
        <f>(INDEX('Final allowances'!$D$37:$D$47, MATCH('Financial model inputs '!$B49, 'Final allowances'!$B$37:$B$47,0))/5)</f>
        <v>161.08145428382653</v>
      </c>
      <c r="L49" s="178">
        <f t="shared" si="23"/>
        <v>269.3088308445291</v>
      </c>
      <c r="M49" s="178">
        <f>INDEX('Final allowances'!$G$5:$G$15,MATCH('Financial model inputs '!$B49,'Final allowances'!$B$5:$B$15,0))/5</f>
        <v>419.0206894549072</v>
      </c>
      <c r="N49" s="178">
        <v>41.7</v>
      </c>
      <c r="O49" s="178">
        <v>0</v>
      </c>
      <c r="P49" s="178">
        <v>13.366000000000001</v>
      </c>
      <c r="Q49" s="178">
        <f t="shared" si="10"/>
        <v>0.75727309047325031</v>
      </c>
      <c r="R49" s="178">
        <f t="shared" si="11"/>
        <v>0.24272690952674975</v>
      </c>
      <c r="S49" s="178">
        <f>(INDEX('Final allowances'!$P$21:$P$31, MATCH('Financial model inputs '!$B49, 'Final allowances'!$B$21:$B$31,0))/5)*Q49</f>
        <v>43.744559362775775</v>
      </c>
      <c r="T49" s="178">
        <f>(INDEX('Final allowances'!$P$21:$P$31, MATCH('Financial model inputs '!$B49, 'Final allowances'!$B$21:$B$31,0))/5)*R49</f>
        <v>14.021337660500263</v>
      </c>
      <c r="U49" s="178">
        <f>(INDEX('Final allowances'!$C$37:$C$47, MATCH('Financial model inputs '!$B49, 'Final allowances'!$B$37:$B$47,0))/5)</f>
        <v>3.32E-2</v>
      </c>
      <c r="V49" s="178">
        <f t="shared" si="24"/>
        <v>14.054537660500264</v>
      </c>
      <c r="W49" s="178">
        <f>INDEX('Final allowances'!$F$5:$F$15,MATCH('Financial model inputs '!$B49,'Final allowances'!$B$5:$B$15,0))/5</f>
        <v>57.799097023276033</v>
      </c>
      <c r="X49" s="178">
        <v>0</v>
      </c>
      <c r="Y49" s="178">
        <v>0</v>
      </c>
      <c r="Z49" s="240"/>
      <c r="AA49" s="240"/>
      <c r="AB49" s="240"/>
      <c r="AC49" s="240"/>
      <c r="AD49" s="178">
        <v>0</v>
      </c>
      <c r="AE49" s="178">
        <v>0</v>
      </c>
      <c r="AF49" s="178">
        <v>0</v>
      </c>
      <c r="AG49" s="178">
        <v>0</v>
      </c>
    </row>
    <row r="50" spans="1:33" x14ac:dyDescent="0.3">
      <c r="A50" s="4" t="s">
        <v>288</v>
      </c>
      <c r="B50" s="61" t="s">
        <v>82</v>
      </c>
      <c r="C50" s="61" t="s">
        <v>239</v>
      </c>
      <c r="D50" s="178">
        <v>269.83185297147202</v>
      </c>
      <c r="E50" s="178">
        <v>0</v>
      </c>
      <c r="F50" s="178">
        <v>119.84071191129499</v>
      </c>
      <c r="G50" s="178">
        <f t="shared" si="21"/>
        <v>0.69245791797698386</v>
      </c>
      <c r="H50" s="178">
        <f t="shared" si="22"/>
        <v>0.30754208202301608</v>
      </c>
      <c r="I50" s="178">
        <f>(INDEX('Final allowances'!$Q$21:$Q$31, MATCH('Financial model inputs '!$B50, 'Final allowances'!$B$21:$B$31,0))/5)*G50</f>
        <v>267.65898268020072</v>
      </c>
      <c r="J50" s="178">
        <f>(INDEX('Final allowances'!$Q$21:$Q$31, MATCH('Financial model inputs '!$B50, 'Final allowances'!$B$21:$B$31,0))/5)*H50</f>
        <v>118.87567268509071</v>
      </c>
      <c r="K50" s="178">
        <f>(INDEX('Final allowances'!$D$37:$D$47, MATCH('Financial model inputs '!$B50, 'Final allowances'!$B$37:$B$47,0))/5)</f>
        <v>141.92955868971111</v>
      </c>
      <c r="L50" s="178">
        <f t="shared" si="23"/>
        <v>260.80523137480179</v>
      </c>
      <c r="M50" s="178">
        <f>INDEX('Final allowances'!$G$5:$G$15,MATCH('Financial model inputs '!$B50,'Final allowances'!$B$5:$B$15,0))/5</f>
        <v>528.46421405500257</v>
      </c>
      <c r="N50" s="178">
        <v>20.514072638123505</v>
      </c>
      <c r="O50" s="178">
        <v>0</v>
      </c>
      <c r="P50" s="178">
        <v>40.805186981340292</v>
      </c>
      <c r="Q50" s="178">
        <f t="shared" si="10"/>
        <v>0.33454534130761071</v>
      </c>
      <c r="R50" s="178">
        <f t="shared" si="11"/>
        <v>0.6654546586923894</v>
      </c>
      <c r="S50" s="178">
        <f>(INDEX('Final allowances'!$P$21:$P$31, MATCH('Financial model inputs '!$B50, 'Final allowances'!$B$21:$B$31,0))/5)*Q50</f>
        <v>28.588509699589441</v>
      </c>
      <c r="T50" s="178">
        <f>(INDEX('Final allowances'!$P$21:$P$31, MATCH('Financial model inputs '!$B50, 'Final allowances'!$B$21:$B$31,0))/5)*R50</f>
        <v>56.866303653505888</v>
      </c>
      <c r="U50" s="178">
        <f>(INDEX('Final allowances'!$C$37:$C$47, MATCH('Financial model inputs '!$B50, 'Final allowances'!$B$37:$B$47,0))/5)</f>
        <v>0</v>
      </c>
      <c r="V50" s="178">
        <f t="shared" si="24"/>
        <v>56.866303653505888</v>
      </c>
      <c r="W50" s="178">
        <f>INDEX('Final allowances'!$F$5:$F$15,MATCH('Financial model inputs '!$B50,'Final allowances'!$B$5:$B$15,0))/5</f>
        <v>85.454813353095318</v>
      </c>
      <c r="X50" s="178">
        <v>2.7854742402202843</v>
      </c>
      <c r="Y50" s="178">
        <v>0.82014935816676693</v>
      </c>
      <c r="Z50" s="240"/>
      <c r="AA50" s="240"/>
      <c r="AB50" s="240"/>
      <c r="AC50" s="240"/>
      <c r="AD50" s="178">
        <v>0</v>
      </c>
      <c r="AE50" s="178">
        <v>0.69901504068353104</v>
      </c>
      <c r="AF50" s="178">
        <v>0</v>
      </c>
      <c r="AG50" s="178">
        <v>0</v>
      </c>
    </row>
    <row r="51" spans="1:33" x14ac:dyDescent="0.3">
      <c r="A51" s="4" t="s">
        <v>289</v>
      </c>
      <c r="B51" s="61" t="s">
        <v>82</v>
      </c>
      <c r="C51" s="61" t="s">
        <v>241</v>
      </c>
      <c r="D51" s="178">
        <v>263.67375746313797</v>
      </c>
      <c r="E51" s="178">
        <v>0</v>
      </c>
      <c r="F51" s="178">
        <v>120.9105551924265</v>
      </c>
      <c r="G51" s="178">
        <f t="shared" si="21"/>
        <v>0.68560715761509861</v>
      </c>
      <c r="H51" s="178">
        <f t="shared" si="22"/>
        <v>0.31439284238490134</v>
      </c>
      <c r="I51" s="178">
        <f>(INDEX('Final allowances'!$Q$21:$Q$31, MATCH('Financial model inputs '!$B51, 'Final allowances'!$B$21:$B$31,0))/5)*G51</f>
        <v>265.0109263847292</v>
      </c>
      <c r="J51" s="178">
        <f>(INDEX('Final allowances'!$Q$21:$Q$31, MATCH('Financial model inputs '!$B51, 'Final allowances'!$B$21:$B$31,0))/5)*H51</f>
        <v>121.52372898056223</v>
      </c>
      <c r="K51" s="178">
        <f>(INDEX('Final allowances'!$D$37:$D$47, MATCH('Financial model inputs '!$B51, 'Final allowances'!$B$37:$B$47,0))/5)</f>
        <v>141.92955868971111</v>
      </c>
      <c r="L51" s="178">
        <f t="shared" si="23"/>
        <v>263.45328767027331</v>
      </c>
      <c r="M51" s="178">
        <f>INDEX('Final allowances'!$G$5:$G$15,MATCH('Financial model inputs '!$B51,'Final allowances'!$B$5:$B$15,0))/5</f>
        <v>528.46421405500257</v>
      </c>
      <c r="N51" s="178">
        <v>20.879903195494681</v>
      </c>
      <c r="O51" s="178">
        <v>0</v>
      </c>
      <c r="P51" s="178">
        <v>39.670576819770076</v>
      </c>
      <c r="Q51" s="178">
        <f t="shared" si="10"/>
        <v>0.34483464359375621</v>
      </c>
      <c r="R51" s="178">
        <f t="shared" si="11"/>
        <v>0.65516535640624385</v>
      </c>
      <c r="S51" s="178">
        <f>(INDEX('Final allowances'!$P$21:$P$31, MATCH('Financial model inputs '!$B51, 'Final allowances'!$B$21:$B$31,0))/5)*Q51</f>
        <v>29.467780105985582</v>
      </c>
      <c r="T51" s="178">
        <f>(INDEX('Final allowances'!$P$21:$P$31, MATCH('Financial model inputs '!$B51, 'Final allowances'!$B$21:$B$31,0))/5)*R51</f>
        <v>55.987033247109743</v>
      </c>
      <c r="U51" s="178">
        <f>(INDEX('Final allowances'!$C$37:$C$47, MATCH('Financial model inputs '!$B51, 'Final allowances'!$B$37:$B$47,0))/5)</f>
        <v>0</v>
      </c>
      <c r="V51" s="178">
        <f t="shared" si="24"/>
        <v>55.987033247109743</v>
      </c>
      <c r="W51" s="178">
        <f>INDEX('Final allowances'!$F$5:$F$15,MATCH('Financial model inputs '!$B51,'Final allowances'!$B$5:$B$15,0))/5</f>
        <v>85.454813353095318</v>
      </c>
      <c r="X51" s="178">
        <v>2.7753818147311029</v>
      </c>
      <c r="Y51" s="178">
        <v>0.81717776497528105</v>
      </c>
      <c r="Z51" s="240"/>
      <c r="AA51" s="240"/>
      <c r="AB51" s="240"/>
      <c r="AC51" s="240"/>
      <c r="AD51" s="178">
        <v>0</v>
      </c>
      <c r="AE51" s="178">
        <v>0.703175095192618</v>
      </c>
      <c r="AF51" s="178">
        <v>0</v>
      </c>
      <c r="AG51" s="178">
        <v>0</v>
      </c>
    </row>
    <row r="52" spans="1:33" x14ac:dyDescent="0.3">
      <c r="A52" s="4" t="s">
        <v>290</v>
      </c>
      <c r="B52" s="61" t="s">
        <v>82</v>
      </c>
      <c r="C52" s="61" t="s">
        <v>243</v>
      </c>
      <c r="D52" s="178">
        <v>258.97148341125103</v>
      </c>
      <c r="E52" s="178">
        <v>0</v>
      </c>
      <c r="F52" s="178">
        <v>123.69503847478009</v>
      </c>
      <c r="G52" s="178">
        <f t="shared" si="21"/>
        <v>0.67675500363833774</v>
      </c>
      <c r="H52" s="178">
        <f t="shared" si="22"/>
        <v>0.32324499636166232</v>
      </c>
      <c r="I52" s="178">
        <f>(INDEX('Final allowances'!$Q$21:$Q$31, MATCH('Financial model inputs '!$B52, 'Final allowances'!$B$21:$B$31,0))/5)*G52</f>
        <v>261.58926209808141</v>
      </c>
      <c r="J52" s="178">
        <f>(INDEX('Final allowances'!$Q$21:$Q$31, MATCH('Financial model inputs '!$B52, 'Final allowances'!$B$21:$B$31,0))/5)*H52</f>
        <v>124.94539326721002</v>
      </c>
      <c r="K52" s="178">
        <f>(INDEX('Final allowances'!$D$37:$D$47, MATCH('Financial model inputs '!$B52, 'Final allowances'!$B$37:$B$47,0))/5)</f>
        <v>141.92955868971111</v>
      </c>
      <c r="L52" s="178">
        <f t="shared" si="23"/>
        <v>266.87495195692111</v>
      </c>
      <c r="M52" s="178">
        <f>INDEX('Final allowances'!$G$5:$G$15,MATCH('Financial model inputs '!$B52,'Final allowances'!$B$5:$B$15,0))/5</f>
        <v>528.46421405500257</v>
      </c>
      <c r="N52" s="178">
        <v>19.56865067120745</v>
      </c>
      <c r="O52" s="178">
        <v>0</v>
      </c>
      <c r="P52" s="178">
        <v>39.113637143576184</v>
      </c>
      <c r="Q52" s="178">
        <f t="shared" si="10"/>
        <v>0.33346775321662875</v>
      </c>
      <c r="R52" s="178">
        <f t="shared" si="11"/>
        <v>0.6665322467833712</v>
      </c>
      <c r="S52" s="178">
        <f>(INDEX('Final allowances'!$P$21:$P$31, MATCH('Financial model inputs '!$B52, 'Final allowances'!$B$21:$B$31,0))/5)*Q52</f>
        <v>28.496424610403061</v>
      </c>
      <c r="T52" s="178">
        <f>(INDEX('Final allowances'!$P$21:$P$31, MATCH('Financial model inputs '!$B52, 'Final allowances'!$B$21:$B$31,0))/5)*R52</f>
        <v>56.95838874269225</v>
      </c>
      <c r="U52" s="178">
        <f>(INDEX('Final allowances'!$C$37:$C$47, MATCH('Financial model inputs '!$B52, 'Final allowances'!$B$37:$B$47,0))/5)</f>
        <v>0</v>
      </c>
      <c r="V52" s="178">
        <f t="shared" si="24"/>
        <v>56.95838874269225</v>
      </c>
      <c r="W52" s="178">
        <f>INDEX('Final allowances'!$F$5:$F$15,MATCH('Financial model inputs '!$B52,'Final allowances'!$B$5:$B$15,0))/5</f>
        <v>85.454813353095318</v>
      </c>
      <c r="X52" s="178">
        <v>2.764835386346765</v>
      </c>
      <c r="Y52" s="178">
        <v>0.81407249609665555</v>
      </c>
      <c r="Z52" s="240"/>
      <c r="AA52" s="240"/>
      <c r="AB52" s="240"/>
      <c r="AC52" s="240"/>
      <c r="AD52" s="178">
        <v>0</v>
      </c>
      <c r="AE52" s="178">
        <v>0.70716511736719501</v>
      </c>
      <c r="AF52" s="178">
        <v>0</v>
      </c>
      <c r="AG52" s="178">
        <v>0</v>
      </c>
    </row>
    <row r="53" spans="1:33" x14ac:dyDescent="0.3">
      <c r="A53" s="4" t="s">
        <v>291</v>
      </c>
      <c r="B53" s="61" t="s">
        <v>82</v>
      </c>
      <c r="C53" s="61" t="s">
        <v>245</v>
      </c>
      <c r="D53" s="178">
        <v>257.521047081532</v>
      </c>
      <c r="E53" s="178">
        <v>0</v>
      </c>
      <c r="F53" s="178">
        <v>118.64420662994451</v>
      </c>
      <c r="G53" s="178">
        <f t="shared" si="21"/>
        <v>0.68459551896585824</v>
      </c>
      <c r="H53" s="178">
        <f t="shared" si="22"/>
        <v>0.31540448103414176</v>
      </c>
      <c r="I53" s="178">
        <f>(INDEX('Final allowances'!$Q$21:$Q$31, MATCH('Financial model inputs '!$B53, 'Final allowances'!$B$21:$B$31,0))/5)*G53</f>
        <v>264.61989298809084</v>
      </c>
      <c r="J53" s="178">
        <f>(INDEX('Final allowances'!$Q$21:$Q$31, MATCH('Financial model inputs '!$B53, 'Final allowances'!$B$21:$B$31,0))/5)*H53</f>
        <v>121.91476237720057</v>
      </c>
      <c r="K53" s="178">
        <f>(INDEX('Final allowances'!$D$37:$D$47, MATCH('Financial model inputs '!$B53, 'Final allowances'!$B$37:$B$47,0))/5)</f>
        <v>141.92955868971111</v>
      </c>
      <c r="L53" s="178">
        <f t="shared" si="23"/>
        <v>263.84432106691168</v>
      </c>
      <c r="M53" s="178">
        <f>INDEX('Final allowances'!$G$5:$G$15,MATCH('Financial model inputs '!$B53,'Final allowances'!$B$5:$B$15,0))/5</f>
        <v>528.46421405500257</v>
      </c>
      <c r="N53" s="178">
        <v>19.73587442951353</v>
      </c>
      <c r="O53" s="178">
        <v>0</v>
      </c>
      <c r="P53" s="178">
        <v>36.484224073920011</v>
      </c>
      <c r="Q53" s="178">
        <f t="shared" si="10"/>
        <v>0.3510465999683049</v>
      </c>
      <c r="R53" s="178">
        <f t="shared" si="11"/>
        <v>0.6489534000316951</v>
      </c>
      <c r="S53" s="178">
        <f>(INDEX('Final allowances'!$P$21:$P$31, MATCH('Financial model inputs '!$B53, 'Final allowances'!$B$21:$B$31,0))/5)*Q53</f>
        <v>29.998621678530213</v>
      </c>
      <c r="T53" s="178">
        <f>(INDEX('Final allowances'!$P$21:$P$31, MATCH('Financial model inputs '!$B53, 'Final allowances'!$B$21:$B$31,0))/5)*R53</f>
        <v>55.456191674565105</v>
      </c>
      <c r="U53" s="178">
        <f>(INDEX('Final allowances'!$C$37:$C$47, MATCH('Financial model inputs '!$B53, 'Final allowances'!$B$37:$B$47,0))/5)</f>
        <v>0</v>
      </c>
      <c r="V53" s="178">
        <f t="shared" si="24"/>
        <v>55.456191674565105</v>
      </c>
      <c r="W53" s="178">
        <f>INDEX('Final allowances'!$F$5:$F$15,MATCH('Financial model inputs '!$B53,'Final allowances'!$B$5:$B$15,0))/5</f>
        <v>85.454813353095318</v>
      </c>
      <c r="X53" s="178">
        <v>2.7537772498086159</v>
      </c>
      <c r="Y53" s="178">
        <v>0.81081656091214493</v>
      </c>
      <c r="Z53" s="240"/>
      <c r="AA53" s="240"/>
      <c r="AB53" s="240"/>
      <c r="AC53" s="240"/>
      <c r="AD53" s="178">
        <v>0</v>
      </c>
      <c r="AE53" s="178">
        <v>0.71094911210287903</v>
      </c>
      <c r="AF53" s="178">
        <v>0</v>
      </c>
      <c r="AG53" s="178">
        <v>0</v>
      </c>
    </row>
    <row r="54" spans="1:33" x14ac:dyDescent="0.3">
      <c r="A54" s="4" t="s">
        <v>292</v>
      </c>
      <c r="B54" s="61" t="s">
        <v>82</v>
      </c>
      <c r="C54" s="61" t="s">
        <v>247</v>
      </c>
      <c r="D54" s="178">
        <v>259.840096713501</v>
      </c>
      <c r="E54" s="178">
        <v>0</v>
      </c>
      <c r="F54" s="178">
        <v>110.3966513125399</v>
      </c>
      <c r="G54" s="178">
        <f t="shared" si="21"/>
        <v>0.7018214645058003</v>
      </c>
      <c r="H54" s="178">
        <f t="shared" si="22"/>
        <v>0.29817853549419965</v>
      </c>
      <c r="I54" s="178">
        <f>(INDEX('Final allowances'!$Q$21:$Q$31, MATCH('Financial model inputs '!$B54, 'Final allowances'!$B$21:$B$31,0))/5)*G54</f>
        <v>271.27831791071361</v>
      </c>
      <c r="J54" s="178">
        <f>(INDEX('Final allowances'!$Q$21:$Q$31, MATCH('Financial model inputs '!$B54, 'Final allowances'!$B$21:$B$31,0))/5)*H54</f>
        <v>115.25633745457777</v>
      </c>
      <c r="K54" s="178">
        <f>(INDEX('Final allowances'!$D$37:$D$47, MATCH('Financial model inputs '!$B54, 'Final allowances'!$B$37:$B$47,0))/5)</f>
        <v>141.92955868971111</v>
      </c>
      <c r="L54" s="178">
        <f t="shared" si="23"/>
        <v>257.1858961442889</v>
      </c>
      <c r="M54" s="178">
        <f>INDEX('Final allowances'!$G$5:$G$15,MATCH('Financial model inputs '!$B54,'Final allowances'!$B$5:$B$15,0))/5</f>
        <v>528.46421405500257</v>
      </c>
      <c r="N54" s="178">
        <v>19.587269245837248</v>
      </c>
      <c r="O54" s="178">
        <v>0</v>
      </c>
      <c r="P54" s="178">
        <v>31.50324040648157</v>
      </c>
      <c r="Q54" s="178">
        <f t="shared" si="10"/>
        <v>0.38338371214404693</v>
      </c>
      <c r="R54" s="178">
        <f t="shared" si="11"/>
        <v>0.61661628785595313</v>
      </c>
      <c r="S54" s="178">
        <f>(INDEX('Final allowances'!$P$21:$P$31, MATCH('Financial model inputs '!$B54, 'Final allowances'!$B$21:$B$31,0))/5)*Q54</f>
        <v>32.761983563886353</v>
      </c>
      <c r="T54" s="178">
        <f>(INDEX('Final allowances'!$P$21:$P$31, MATCH('Financial model inputs '!$B54, 'Final allowances'!$B$21:$B$31,0))/5)*R54</f>
        <v>52.692829789208972</v>
      </c>
      <c r="U54" s="178">
        <f>(INDEX('Final allowances'!$C$37:$C$47, MATCH('Financial model inputs '!$B54, 'Final allowances'!$B$37:$B$47,0))/5)</f>
        <v>0</v>
      </c>
      <c r="V54" s="178">
        <f t="shared" si="24"/>
        <v>52.692829789208972</v>
      </c>
      <c r="W54" s="178">
        <f>INDEX('Final allowances'!$F$5:$F$15,MATCH('Financial model inputs '!$B54,'Final allowances'!$B$5:$B$15,0))/5</f>
        <v>85.454813353095318</v>
      </c>
      <c r="X54" s="178">
        <v>2.7423562043498348</v>
      </c>
      <c r="Y54" s="178">
        <v>0.80745377156469189</v>
      </c>
      <c r="Z54" s="240"/>
      <c r="AA54" s="240"/>
      <c r="AB54" s="240"/>
      <c r="AC54" s="240"/>
      <c r="AD54" s="178">
        <v>0</v>
      </c>
      <c r="AE54" s="178">
        <v>0.71462172127678503</v>
      </c>
      <c r="AF54" s="178">
        <v>0</v>
      </c>
      <c r="AG54" s="178">
        <v>0</v>
      </c>
    </row>
    <row r="55" spans="1:33" x14ac:dyDescent="0.3">
      <c r="A55" s="4" t="s">
        <v>293</v>
      </c>
      <c r="B55" s="61" t="s">
        <v>63</v>
      </c>
      <c r="C55" s="61" t="s">
        <v>239</v>
      </c>
      <c r="D55" s="178">
        <v>2.448000000000004</v>
      </c>
      <c r="E55" s="178">
        <v>0</v>
      </c>
      <c r="F55" s="178">
        <v>1.3024672637009611</v>
      </c>
      <c r="G55" s="178">
        <f t="shared" si="21"/>
        <v>0.65271866886909313</v>
      </c>
      <c r="H55" s="178">
        <f t="shared" si="22"/>
        <v>0.34728133113090687</v>
      </c>
      <c r="I55" s="178">
        <f>(INDEX('Final allowances'!$Q$21:$Q$31, MATCH('Financial model inputs '!$B55, 'Final allowances'!$B$21:$B$31,0))/5)*G55</f>
        <v>2.4680207958403839</v>
      </c>
      <c r="J55" s="178">
        <f>(INDEX('Final allowances'!$Q$21:$Q$31, MATCH('Financial model inputs '!$B55, 'Final allowances'!$B$21:$B$31,0))/5)*H55</f>
        <v>1.3131194006189901</v>
      </c>
      <c r="K55" s="178">
        <f>(INDEX('Final allowances'!$D$37:$D$47, MATCH('Financial model inputs '!$B55, 'Final allowances'!$B$37:$B$47,0))/5)</f>
        <v>0.52413531405246938</v>
      </c>
      <c r="L55" s="178">
        <f t="shared" si="23"/>
        <v>1.8372547146714595</v>
      </c>
      <c r="M55" s="178">
        <f>INDEX('Final allowances'!$G$5:$G$15,MATCH('Financial model inputs '!$B55,'Final allowances'!$B$5:$B$15,0))/5</f>
        <v>4.3052755105118434</v>
      </c>
      <c r="N55" s="178">
        <v>0.69800000000000006</v>
      </c>
      <c r="O55" s="178">
        <v>0</v>
      </c>
      <c r="P55" s="178">
        <v>0</v>
      </c>
      <c r="Q55" s="178">
        <f t="shared" si="10"/>
        <v>1</v>
      </c>
      <c r="R55" s="178">
        <f t="shared" si="11"/>
        <v>0</v>
      </c>
      <c r="S55" s="178">
        <f>(INDEX('Final allowances'!$P$21:$P$31, MATCH('Financial model inputs '!$B55, 'Final allowances'!$B$21:$B$31,0))/5)*Q55</f>
        <v>1.0178814828969558</v>
      </c>
      <c r="T55" s="178">
        <f>(INDEX('Final allowances'!$P$21:$P$31, MATCH('Financial model inputs '!$B55, 'Final allowances'!$B$21:$B$31,0))/5)*R55</f>
        <v>0</v>
      </c>
      <c r="U55" s="178">
        <f>(INDEX('Final allowances'!$C$37:$C$47, MATCH('Financial model inputs '!$B55, 'Final allowances'!$B$37:$B$47,0))/5)</f>
        <v>0</v>
      </c>
      <c r="V55" s="178">
        <f t="shared" si="24"/>
        <v>0</v>
      </c>
      <c r="W55" s="178">
        <f>INDEX('Final allowances'!$F$5:$F$15,MATCH('Financial model inputs '!$B55,'Final allowances'!$B$5:$B$15,0))/5</f>
        <v>1.0178814828969558</v>
      </c>
      <c r="X55" s="178">
        <v>0</v>
      </c>
      <c r="Y55" s="178">
        <v>0</v>
      </c>
      <c r="Z55" s="240"/>
      <c r="AA55" s="240"/>
      <c r="AB55" s="240"/>
      <c r="AC55" s="240"/>
      <c r="AD55" s="178">
        <v>0</v>
      </c>
      <c r="AE55" s="178">
        <v>0</v>
      </c>
      <c r="AF55" s="178">
        <v>0</v>
      </c>
      <c r="AG55" s="178">
        <v>0</v>
      </c>
    </row>
    <row r="56" spans="1:33" x14ac:dyDescent="0.3">
      <c r="A56" s="4" t="s">
        <v>294</v>
      </c>
      <c r="B56" s="61" t="s">
        <v>63</v>
      </c>
      <c r="C56" s="61" t="s">
        <v>241</v>
      </c>
      <c r="D56" s="178">
        <v>2.4559999999999969</v>
      </c>
      <c r="E56" s="178">
        <v>0</v>
      </c>
      <c r="F56" s="178">
        <v>1.3033474958078</v>
      </c>
      <c r="G56" s="178">
        <f t="shared" si="21"/>
        <v>0.65330486280898048</v>
      </c>
      <c r="H56" s="178">
        <f t="shared" si="22"/>
        <v>0.34669513719101958</v>
      </c>
      <c r="I56" s="178">
        <f>(INDEX('Final allowances'!$Q$21:$Q$31, MATCH('Financial model inputs '!$B56, 'Final allowances'!$B$21:$B$31,0))/5)*G56</f>
        <v>2.4702372773094132</v>
      </c>
      <c r="J56" s="178">
        <f>(INDEX('Final allowances'!$Q$21:$Q$31, MATCH('Financial model inputs '!$B56, 'Final allowances'!$B$21:$B$31,0))/5)*H56</f>
        <v>1.3109029191499615</v>
      </c>
      <c r="K56" s="178">
        <f>(INDEX('Final allowances'!$D$37:$D$47, MATCH('Financial model inputs '!$B56, 'Final allowances'!$B$37:$B$47,0))/5)</f>
        <v>0.52413531405246938</v>
      </c>
      <c r="L56" s="178">
        <f t="shared" si="23"/>
        <v>1.8350382332024309</v>
      </c>
      <c r="M56" s="178">
        <f>INDEX('Final allowances'!$G$5:$G$15,MATCH('Financial model inputs '!$B56,'Final allowances'!$B$5:$B$15,0))/5</f>
        <v>4.3052755105118434</v>
      </c>
      <c r="N56" s="178">
        <v>0.72599999999999998</v>
      </c>
      <c r="O56" s="178">
        <v>0</v>
      </c>
      <c r="P56" s="178">
        <v>0</v>
      </c>
      <c r="Q56" s="178">
        <f t="shared" si="10"/>
        <v>1</v>
      </c>
      <c r="R56" s="178">
        <f t="shared" si="11"/>
        <v>0</v>
      </c>
      <c r="S56" s="178">
        <f>(INDEX('Final allowances'!$P$21:$P$31, MATCH('Financial model inputs '!$B56, 'Final allowances'!$B$21:$B$31,0))/5)*Q56</f>
        <v>1.0178814828969558</v>
      </c>
      <c r="T56" s="178">
        <f>(INDEX('Final allowances'!$P$21:$P$31, MATCH('Financial model inputs '!$B56, 'Final allowances'!$B$21:$B$31,0))/5)*R56</f>
        <v>0</v>
      </c>
      <c r="U56" s="178">
        <f>(INDEX('Final allowances'!$C$37:$C$47, MATCH('Financial model inputs '!$B56, 'Final allowances'!$B$37:$B$47,0))/5)</f>
        <v>0</v>
      </c>
      <c r="V56" s="178">
        <f t="shared" si="24"/>
        <v>0</v>
      </c>
      <c r="W56" s="178">
        <f>INDEX('Final allowances'!$F$5:$F$15,MATCH('Financial model inputs '!$B56,'Final allowances'!$B$5:$B$15,0))/5</f>
        <v>1.0178814828969558</v>
      </c>
      <c r="X56" s="178">
        <v>0</v>
      </c>
      <c r="Y56" s="178">
        <v>0</v>
      </c>
      <c r="Z56" s="240"/>
      <c r="AA56" s="240"/>
      <c r="AB56" s="240"/>
      <c r="AC56" s="240"/>
      <c r="AD56" s="178">
        <v>0</v>
      </c>
      <c r="AE56" s="178">
        <v>0</v>
      </c>
      <c r="AF56" s="178">
        <v>0</v>
      </c>
      <c r="AG56" s="178">
        <v>0</v>
      </c>
    </row>
    <row r="57" spans="1:33" x14ac:dyDescent="0.3">
      <c r="A57" s="4" t="s">
        <v>295</v>
      </c>
      <c r="B57" s="61" t="s">
        <v>63</v>
      </c>
      <c r="C57" s="61" t="s">
        <v>243</v>
      </c>
      <c r="D57" s="178">
        <v>2.4290000000000012</v>
      </c>
      <c r="E57" s="178">
        <v>0</v>
      </c>
      <c r="F57" s="178">
        <v>1.302895313228015</v>
      </c>
      <c r="G57" s="178">
        <f t="shared" si="21"/>
        <v>0.65087570688014929</v>
      </c>
      <c r="H57" s="178">
        <f t="shared" si="22"/>
        <v>0.34912429311985071</v>
      </c>
      <c r="I57" s="178">
        <f>(INDEX('Final allowances'!$Q$21:$Q$31, MATCH('Financial model inputs '!$B57, 'Final allowances'!$B$21:$B$31,0))/5)*G57</f>
        <v>2.461052298183442</v>
      </c>
      <c r="J57" s="178">
        <f>(INDEX('Final allowances'!$Q$21:$Q$31, MATCH('Financial model inputs '!$B57, 'Final allowances'!$B$21:$B$31,0))/5)*H57</f>
        <v>1.3200878982759325</v>
      </c>
      <c r="K57" s="178">
        <f>(INDEX('Final allowances'!$D$37:$D$47, MATCH('Financial model inputs '!$B57, 'Final allowances'!$B$37:$B$47,0))/5)</f>
        <v>0.52413531405246938</v>
      </c>
      <c r="L57" s="178">
        <f t="shared" si="23"/>
        <v>1.8442232123284019</v>
      </c>
      <c r="M57" s="178">
        <f>INDEX('Final allowances'!$G$5:$G$15,MATCH('Financial model inputs '!$B57,'Final allowances'!$B$5:$B$15,0))/5</f>
        <v>4.3052755105118434</v>
      </c>
      <c r="N57" s="178">
        <v>0.72599999999999998</v>
      </c>
      <c r="O57" s="178">
        <v>0</v>
      </c>
      <c r="P57" s="178">
        <v>0</v>
      </c>
      <c r="Q57" s="178">
        <f t="shared" si="10"/>
        <v>1</v>
      </c>
      <c r="R57" s="178">
        <f t="shared" si="11"/>
        <v>0</v>
      </c>
      <c r="S57" s="178">
        <f>(INDEX('Final allowances'!$P$21:$P$31, MATCH('Financial model inputs '!$B57, 'Final allowances'!$B$21:$B$31,0))/5)*Q57</f>
        <v>1.0178814828969558</v>
      </c>
      <c r="T57" s="178">
        <f>(INDEX('Final allowances'!$P$21:$P$31, MATCH('Financial model inputs '!$B57, 'Final allowances'!$B$21:$B$31,0))/5)*R57</f>
        <v>0</v>
      </c>
      <c r="U57" s="178">
        <f>(INDEX('Final allowances'!$C$37:$C$47, MATCH('Financial model inputs '!$B57, 'Final allowances'!$B$37:$B$47,0))/5)</f>
        <v>0</v>
      </c>
      <c r="V57" s="178">
        <f t="shared" si="24"/>
        <v>0</v>
      </c>
      <c r="W57" s="178">
        <f>INDEX('Final allowances'!$F$5:$F$15,MATCH('Financial model inputs '!$B57,'Final allowances'!$B$5:$B$15,0))/5</f>
        <v>1.0178814828969558</v>
      </c>
      <c r="X57" s="178">
        <v>0</v>
      </c>
      <c r="Y57" s="178">
        <v>0</v>
      </c>
      <c r="Z57" s="240"/>
      <c r="AA57" s="240"/>
      <c r="AB57" s="240"/>
      <c r="AC57" s="240"/>
      <c r="AD57" s="178">
        <v>0</v>
      </c>
      <c r="AE57" s="178">
        <v>0</v>
      </c>
      <c r="AF57" s="178">
        <v>0</v>
      </c>
      <c r="AG57" s="178">
        <v>0</v>
      </c>
    </row>
    <row r="58" spans="1:33" x14ac:dyDescent="0.3">
      <c r="A58" s="4" t="s">
        <v>296</v>
      </c>
      <c r="B58" s="61" t="s">
        <v>63</v>
      </c>
      <c r="C58" s="61" t="s">
        <v>245</v>
      </c>
      <c r="D58" s="178">
        <v>2.4170000000000051</v>
      </c>
      <c r="E58" s="178">
        <v>0</v>
      </c>
      <c r="F58" s="178">
        <v>1.302902443776101</v>
      </c>
      <c r="G58" s="178">
        <f t="shared" si="21"/>
        <v>0.64974822230727292</v>
      </c>
      <c r="H58" s="178">
        <f t="shared" si="22"/>
        <v>0.35025177769272714</v>
      </c>
      <c r="I58" s="178">
        <f>(INDEX('Final allowances'!$Q$21:$Q$31, MATCH('Financial model inputs '!$B58, 'Final allowances'!$B$21:$B$31,0))/5)*G58</f>
        <v>2.4567891209440509</v>
      </c>
      <c r="J58" s="178">
        <f>(INDEX('Final allowances'!$Q$21:$Q$31, MATCH('Financial model inputs '!$B58, 'Final allowances'!$B$21:$B$31,0))/5)*H58</f>
        <v>1.3243510755153234</v>
      </c>
      <c r="K58" s="178">
        <f>(INDEX('Final allowances'!$D$37:$D$47, MATCH('Financial model inputs '!$B58, 'Final allowances'!$B$37:$B$47,0))/5)</f>
        <v>0.52413531405246938</v>
      </c>
      <c r="L58" s="178">
        <f t="shared" si="23"/>
        <v>1.8484863895677928</v>
      </c>
      <c r="M58" s="178">
        <f>INDEX('Final allowances'!$G$5:$G$15,MATCH('Financial model inputs '!$B58,'Final allowances'!$B$5:$B$15,0))/5</f>
        <v>4.3052755105118434</v>
      </c>
      <c r="N58" s="178">
        <v>0.72600000000000098</v>
      </c>
      <c r="O58" s="178">
        <v>0</v>
      </c>
      <c r="P58" s="178">
        <v>0</v>
      </c>
      <c r="Q58" s="178">
        <f t="shared" si="10"/>
        <v>1</v>
      </c>
      <c r="R58" s="178">
        <f t="shared" si="11"/>
        <v>0</v>
      </c>
      <c r="S58" s="178">
        <f>(INDEX('Final allowances'!$P$21:$P$31, MATCH('Financial model inputs '!$B58, 'Final allowances'!$B$21:$B$31,0))/5)*Q58</f>
        <v>1.0178814828969558</v>
      </c>
      <c r="T58" s="178">
        <f>(INDEX('Final allowances'!$P$21:$P$31, MATCH('Financial model inputs '!$B58, 'Final allowances'!$B$21:$B$31,0))/5)*R58</f>
        <v>0</v>
      </c>
      <c r="U58" s="178">
        <f>(INDEX('Final allowances'!$C$37:$C$47, MATCH('Financial model inputs '!$B58, 'Final allowances'!$B$37:$B$47,0))/5)</f>
        <v>0</v>
      </c>
      <c r="V58" s="178">
        <f t="shared" si="24"/>
        <v>0</v>
      </c>
      <c r="W58" s="178">
        <f>INDEX('Final allowances'!$F$5:$F$15,MATCH('Financial model inputs '!$B58,'Final allowances'!$B$5:$B$15,0))/5</f>
        <v>1.0178814828969558</v>
      </c>
      <c r="X58" s="178">
        <v>0</v>
      </c>
      <c r="Y58" s="178">
        <v>0</v>
      </c>
      <c r="Z58" s="240"/>
      <c r="AA58" s="240"/>
      <c r="AB58" s="240"/>
      <c r="AC58" s="240"/>
      <c r="AD58" s="178">
        <v>0</v>
      </c>
      <c r="AE58" s="178">
        <v>0</v>
      </c>
      <c r="AF58" s="178">
        <v>0</v>
      </c>
      <c r="AG58" s="178">
        <v>0</v>
      </c>
    </row>
    <row r="59" spans="1:33" x14ac:dyDescent="0.3">
      <c r="A59" s="4" t="s">
        <v>297</v>
      </c>
      <c r="B59" s="61" t="s">
        <v>63</v>
      </c>
      <c r="C59" s="61" t="s">
        <v>247</v>
      </c>
      <c r="D59" s="178">
        <v>2.4189999999999952</v>
      </c>
      <c r="E59" s="178">
        <v>0</v>
      </c>
      <c r="F59" s="178">
        <v>1.302462123494925</v>
      </c>
      <c r="G59" s="178">
        <f t="shared" si="21"/>
        <v>0.6500133333960284</v>
      </c>
      <c r="H59" s="178">
        <f t="shared" si="22"/>
        <v>0.34998666660397165</v>
      </c>
      <c r="I59" s="178">
        <f>(INDEX('Final allowances'!$Q$21:$Q$31, MATCH('Financial model inputs '!$B59, 'Final allowances'!$B$21:$B$31,0))/5)*G59</f>
        <v>2.4577915431382715</v>
      </c>
      <c r="J59" s="178">
        <f>(INDEX('Final allowances'!$Q$21:$Q$31, MATCH('Financial model inputs '!$B59, 'Final allowances'!$B$21:$B$31,0))/5)*H59</f>
        <v>1.323348653321103</v>
      </c>
      <c r="K59" s="178">
        <f>(INDEX('Final allowances'!$D$37:$D$47, MATCH('Financial model inputs '!$B59, 'Final allowances'!$B$37:$B$47,0))/5)</f>
        <v>0.52413531405246938</v>
      </c>
      <c r="L59" s="178">
        <f t="shared" si="23"/>
        <v>1.8474839673735723</v>
      </c>
      <c r="M59" s="178">
        <f>INDEX('Final allowances'!$G$5:$G$15,MATCH('Financial model inputs '!$B59,'Final allowances'!$B$5:$B$15,0))/5</f>
        <v>4.3052755105118434</v>
      </c>
      <c r="N59" s="178">
        <v>0.72599999999999998</v>
      </c>
      <c r="O59" s="178">
        <v>0</v>
      </c>
      <c r="P59" s="178">
        <v>0</v>
      </c>
      <c r="Q59" s="178">
        <f t="shared" si="10"/>
        <v>1</v>
      </c>
      <c r="R59" s="178">
        <f t="shared" si="11"/>
        <v>0</v>
      </c>
      <c r="S59" s="178">
        <f>(INDEX('Final allowances'!$P$21:$P$31, MATCH('Financial model inputs '!$B59, 'Final allowances'!$B$21:$B$31,0))/5)*Q59</f>
        <v>1.0178814828969558</v>
      </c>
      <c r="T59" s="178">
        <f>(INDEX('Final allowances'!$P$21:$P$31, MATCH('Financial model inputs '!$B59, 'Final allowances'!$B$21:$B$31,0))/5)*R59</f>
        <v>0</v>
      </c>
      <c r="U59" s="178">
        <f>(INDEX('Final allowances'!$C$37:$C$47, MATCH('Financial model inputs '!$B59, 'Final allowances'!$B$37:$B$47,0))/5)</f>
        <v>0</v>
      </c>
      <c r="V59" s="178">
        <f t="shared" si="24"/>
        <v>0</v>
      </c>
      <c r="W59" s="178">
        <f>INDEX('Final allowances'!$F$5:$F$15,MATCH('Financial model inputs '!$B59,'Final allowances'!$B$5:$B$15,0))/5</f>
        <v>1.0178814828969558</v>
      </c>
      <c r="X59" s="178">
        <v>0</v>
      </c>
      <c r="Y59" s="178">
        <v>0</v>
      </c>
      <c r="Z59" s="240"/>
      <c r="AA59" s="240"/>
      <c r="AB59" s="240"/>
      <c r="AC59" s="240"/>
      <c r="AD59" s="178">
        <v>0</v>
      </c>
      <c r="AE59" s="178">
        <v>0</v>
      </c>
      <c r="AF59" s="178">
        <v>0</v>
      </c>
      <c r="AG59" s="178">
        <v>0</v>
      </c>
    </row>
    <row r="61" spans="1:33" x14ac:dyDescent="0.3">
      <c r="L61" s="212"/>
      <c r="M61" s="212"/>
      <c r="V61" s="212"/>
      <c r="W61" s="212"/>
      <c r="AD61" t="s">
        <v>407</v>
      </c>
      <c r="AE61" t="s">
        <v>407</v>
      </c>
      <c r="AF61" t="s">
        <v>407</v>
      </c>
      <c r="AG61" t="s">
        <v>407</v>
      </c>
    </row>
  </sheetData>
  <conditionalFormatting sqref="B1">
    <cfRule type="expression" dxfId="124" priority="2">
      <formula>B1="error"</formula>
    </cfRule>
    <cfRule type="expression" dxfId="123" priority="3">
      <formula>B1="OK"</formula>
    </cfRule>
  </conditionalFormatting>
  <conditionalFormatting sqref="AD61:AG61">
    <cfRule type="containsText" dxfId="122" priority="1" operator="containsText" text="ok">
      <formula>NOT(ISERROR(SEARCH("ok",AD61)))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57"/>
  <sheetViews>
    <sheetView zoomScale="85" zoomScaleNormal="85" workbookViewId="0">
      <pane xSplit="6" ySplit="2" topLeftCell="G3" activePane="bottomRight" state="frozen"/>
      <selection activeCell="D5" sqref="D5"/>
      <selection pane="topRight" activeCell="D5" sqref="D5"/>
      <selection pane="bottomLeft" activeCell="D5" sqref="D5"/>
      <selection pane="bottomRight" activeCell="H3" sqref="H3"/>
    </sheetView>
  </sheetViews>
  <sheetFormatPr defaultColWidth="8.58203125" defaultRowHeight="14.5" x14ac:dyDescent="0.3"/>
  <cols>
    <col min="1" max="1" width="8.58203125" style="182"/>
    <col min="2" max="2" width="28" style="182" bestFit="1" customWidth="1"/>
    <col min="3" max="3" width="31.83203125" style="182" customWidth="1"/>
    <col min="4" max="4" width="23.83203125" style="182" customWidth="1"/>
    <col min="5" max="5" width="39.58203125" style="182" customWidth="1"/>
    <col min="6" max="6" width="8.58203125" style="203"/>
    <col min="7" max="7" width="15" style="182" hidden="1" customWidth="1"/>
    <col min="8" max="11" width="14.5" style="182" bestFit="1" customWidth="1"/>
    <col min="12" max="12" width="19.33203125" style="182" customWidth="1"/>
    <col min="13" max="13" width="18.58203125" style="182" bestFit="1" customWidth="1"/>
    <col min="14" max="15" width="18.08203125" style="182" bestFit="1" customWidth="1"/>
    <col min="16" max="16" width="8.58203125" style="182"/>
    <col min="17" max="17" width="27.83203125" style="182" bestFit="1" customWidth="1"/>
    <col min="18" max="18" width="32.5" style="182" bestFit="1" customWidth="1"/>
    <col min="19" max="16384" width="8.58203125" style="182"/>
  </cols>
  <sheetData>
    <row r="1" spans="1:18" x14ac:dyDescent="0.3">
      <c r="A1" s="179"/>
      <c r="B1" s="179"/>
      <c r="C1" s="179"/>
      <c r="D1" s="179"/>
      <c r="E1" s="180" t="s">
        <v>298</v>
      </c>
      <c r="F1" s="180"/>
      <c r="G1" s="179"/>
      <c r="H1" s="179"/>
      <c r="I1" s="179"/>
      <c r="J1" s="179"/>
      <c r="K1" s="179"/>
      <c r="L1" s="179"/>
      <c r="M1" s="181"/>
      <c r="N1" s="181"/>
      <c r="O1" s="181"/>
    </row>
    <row r="2" spans="1:18" ht="43.5" x14ac:dyDescent="0.3">
      <c r="A2" s="183" t="s">
        <v>299</v>
      </c>
      <c r="B2" s="183" t="s">
        <v>300</v>
      </c>
      <c r="C2" s="183" t="s">
        <v>76</v>
      </c>
      <c r="D2" s="183" t="s">
        <v>301</v>
      </c>
      <c r="E2" s="183" t="s">
        <v>302</v>
      </c>
      <c r="F2" s="183" t="s">
        <v>303</v>
      </c>
      <c r="G2" s="183" t="s">
        <v>304</v>
      </c>
      <c r="H2" s="183" t="s">
        <v>239</v>
      </c>
      <c r="I2" s="183" t="s">
        <v>241</v>
      </c>
      <c r="J2" s="183" t="s">
        <v>243</v>
      </c>
      <c r="K2" s="179" t="s">
        <v>245</v>
      </c>
      <c r="L2" s="179" t="s">
        <v>247</v>
      </c>
      <c r="M2" s="179" t="s">
        <v>305</v>
      </c>
      <c r="N2" s="184" t="s">
        <v>306</v>
      </c>
      <c r="O2" s="185" t="s">
        <v>307</v>
      </c>
      <c r="P2" s="186"/>
      <c r="Q2" s="187"/>
      <c r="R2" s="187"/>
    </row>
    <row r="3" spans="1:18" x14ac:dyDescent="0.3">
      <c r="A3" s="188" t="s">
        <v>2</v>
      </c>
      <c r="B3" s="188" t="s">
        <v>308</v>
      </c>
      <c r="C3" s="188" t="str">
        <f>A3&amp;B3</f>
        <v>ANHC_NPWW_PR19CA008</v>
      </c>
      <c r="D3" s="179" t="s">
        <v>309</v>
      </c>
      <c r="E3" s="179" t="s">
        <v>85</v>
      </c>
      <c r="F3" s="180" t="s">
        <v>310</v>
      </c>
      <c r="G3" s="179" t="s">
        <v>311</v>
      </c>
      <c r="H3" s="179">
        <f>_xlfn.IFNA(INDEX('Final allowances'!$F$4:$H$16,MATCH(F_Interface!$A3,'Final allowances'!$B$4:$B$16,0),MATCH(F_Interface!$E3,'Final allowances'!$F$4:$H$4,0))/5, 0 )</f>
        <v>515.61771236482639</v>
      </c>
      <c r="I3" s="179">
        <f>_xlfn.IFNA(INDEX('Final allowances'!$F$4:$H$16,MATCH(F_Interface!$A3,'Final allowances'!$B$4:$B$16,0),MATCH(F_Interface!$E3,'Final allowances'!$F$4:$H$4,0))/5, 0 )</f>
        <v>515.61771236482639</v>
      </c>
      <c r="J3" s="179">
        <f>_xlfn.IFNA(INDEX('Final allowances'!$F$4:$H$16,MATCH(F_Interface!$A3,'Final allowances'!$B$4:$B$16,0),MATCH(F_Interface!$E3,'Final allowances'!$F$4:$H$4,0))/5, 0 )</f>
        <v>515.61771236482639</v>
      </c>
      <c r="K3" s="179">
        <f>_xlfn.IFNA(INDEX('Final allowances'!$F$4:$H$16,MATCH(F_Interface!$A3,'Final allowances'!$B$4:$B$16,0),MATCH(F_Interface!$E3,'Final allowances'!$F$4:$H$4,0))/5, 0 )</f>
        <v>515.61771236482639</v>
      </c>
      <c r="L3" s="179">
        <f>_xlfn.IFNA(INDEX('Final allowances'!$F$4:$H$16,MATCH(F_Interface!$A3,'Final allowances'!$B$4:$B$16,0),MATCH(F_Interface!$E3,'Final allowances'!$F$4:$H$4,0))/5, 0 )</f>
        <v>515.61771236482639</v>
      </c>
      <c r="M3" s="189"/>
      <c r="N3" s="189" t="str">
        <f ca="1">IF(ROUND(SUM(H3:L457),2)=ROUND(SUM(F_Outputs!$F$3:$J$458),2),"ok","error")</f>
        <v>ok</v>
      </c>
      <c r="O3" s="189" t="str">
        <f>IF(COUNTA(A3:A550)=COUNTA(F_Outputs!A4:A550),"ok","error")</f>
        <v>ok</v>
      </c>
      <c r="P3" s="190"/>
      <c r="Q3" s="191"/>
      <c r="R3" s="192"/>
    </row>
    <row r="4" spans="1:18" x14ac:dyDescent="0.3">
      <c r="A4" s="188" t="s">
        <v>63</v>
      </c>
      <c r="B4" s="188" t="s">
        <v>308</v>
      </c>
      <c r="C4" s="188" t="str">
        <f t="shared" ref="C4:C67" si="0">A4&amp;B4</f>
        <v>HDDC_NPWW_PR19CA008</v>
      </c>
      <c r="D4" s="179" t="s">
        <v>309</v>
      </c>
      <c r="E4" s="179" t="s">
        <v>85</v>
      </c>
      <c r="F4" s="180" t="s">
        <v>310</v>
      </c>
      <c r="G4" s="193" t="s">
        <v>311</v>
      </c>
      <c r="H4" s="179">
        <f>_xlfn.IFNA(INDEX('Final allowances'!$F$4:$H$16,MATCH(F_Interface!$A4,'Final allowances'!$B$4:$B$16,0),MATCH(F_Interface!$E4,'Final allowances'!$F$4:$H$4,0))/5, 0 )</f>
        <v>4.3052755105118434</v>
      </c>
      <c r="I4" s="179">
        <f>_xlfn.IFNA(INDEX('Final allowances'!$F$4:$H$16,MATCH(F_Interface!$A4,'Final allowances'!$B$4:$B$16,0),MATCH(F_Interface!$E4,'Final allowances'!$F$4:$H$4,0))/5, 0 )</f>
        <v>4.3052755105118434</v>
      </c>
      <c r="J4" s="179">
        <f>_xlfn.IFNA(INDEX('Final allowances'!$F$4:$H$16,MATCH(F_Interface!$A4,'Final allowances'!$B$4:$B$16,0),MATCH(F_Interface!$E4,'Final allowances'!$F$4:$H$4,0))/5, 0 )</f>
        <v>4.3052755105118434</v>
      </c>
      <c r="K4" s="179">
        <f>_xlfn.IFNA(INDEX('Final allowances'!$F$4:$H$16,MATCH(F_Interface!$A4,'Final allowances'!$B$4:$B$16,0),MATCH(F_Interface!$E4,'Final allowances'!$F$4:$H$4,0))/5, 0 )</f>
        <v>4.3052755105118434</v>
      </c>
      <c r="L4" s="179">
        <f>_xlfn.IFNA(INDEX('Final allowances'!$F$4:$H$16,MATCH(F_Interface!$A4,'Final allowances'!$B$4:$B$16,0),MATCH(F_Interface!$E4,'Final allowances'!$F$4:$H$4,0))/5, 0 )</f>
        <v>4.3052755105118434</v>
      </c>
      <c r="M4" s="189"/>
      <c r="N4" s="181"/>
      <c r="O4" s="181"/>
      <c r="R4" s="192"/>
    </row>
    <row r="5" spans="1:18" x14ac:dyDescent="0.3">
      <c r="A5" s="188" t="s">
        <v>3</v>
      </c>
      <c r="B5" s="188" t="s">
        <v>308</v>
      </c>
      <c r="C5" s="188" t="str">
        <f t="shared" si="0"/>
        <v>NESC_NPWW_PR19CA008</v>
      </c>
      <c r="D5" s="179" t="s">
        <v>309</v>
      </c>
      <c r="E5" s="179" t="s">
        <v>85</v>
      </c>
      <c r="F5" s="180" t="s">
        <v>310</v>
      </c>
      <c r="G5" s="179" t="s">
        <v>311</v>
      </c>
      <c r="H5" s="179">
        <f>_xlfn.IFNA(INDEX('Final allowances'!$F$4:$H$16,MATCH(F_Interface!$A5,'Final allowances'!$B$4:$B$16,0),MATCH(F_Interface!$E5,'Final allowances'!$F$4:$H$4,0))/5, 0 )</f>
        <v>177.22404597474298</v>
      </c>
      <c r="I5" s="179">
        <f>_xlfn.IFNA(INDEX('Final allowances'!$F$4:$H$16,MATCH(F_Interface!$A5,'Final allowances'!$B$4:$B$16,0),MATCH(F_Interface!$E5,'Final allowances'!$F$4:$H$4,0))/5, 0 )</f>
        <v>177.22404597474298</v>
      </c>
      <c r="J5" s="179">
        <f>_xlfn.IFNA(INDEX('Final allowances'!$F$4:$H$16,MATCH(F_Interface!$A5,'Final allowances'!$B$4:$B$16,0),MATCH(F_Interface!$E5,'Final allowances'!$F$4:$H$4,0))/5, 0 )</f>
        <v>177.22404597474298</v>
      </c>
      <c r="K5" s="179">
        <f>_xlfn.IFNA(INDEX('Final allowances'!$F$4:$H$16,MATCH(F_Interface!$A5,'Final allowances'!$B$4:$B$16,0),MATCH(F_Interface!$E5,'Final allowances'!$F$4:$H$4,0))/5, 0 )</f>
        <v>177.22404597474298</v>
      </c>
      <c r="L5" s="179">
        <f>_xlfn.IFNA(INDEX('Final allowances'!$F$4:$H$16,MATCH(F_Interface!$A5,'Final allowances'!$B$4:$B$16,0),MATCH(F_Interface!$E5,'Final allowances'!$F$4:$H$4,0))/5, 0 )</f>
        <v>177.22404597474298</v>
      </c>
      <c r="M5" s="189"/>
      <c r="N5" s="194"/>
      <c r="O5" s="181"/>
      <c r="R5" s="192"/>
    </row>
    <row r="6" spans="1:18" x14ac:dyDescent="0.3">
      <c r="A6" s="188" t="s">
        <v>4</v>
      </c>
      <c r="B6" s="188" t="s">
        <v>308</v>
      </c>
      <c r="C6" s="188" t="str">
        <f t="shared" si="0"/>
        <v>NWTC_NPWW_PR19CA008</v>
      </c>
      <c r="D6" s="179" t="s">
        <v>309</v>
      </c>
      <c r="E6" s="179" t="s">
        <v>85</v>
      </c>
      <c r="F6" s="180" t="s">
        <v>310</v>
      </c>
      <c r="G6" s="179" t="s">
        <v>311</v>
      </c>
      <c r="H6" s="179">
        <f>_xlfn.IFNA(INDEX('Final allowances'!$F$4:$H$16,MATCH(F_Interface!$A6,'Final allowances'!$B$4:$B$16,0),MATCH(F_Interface!$E6,'Final allowances'!$F$4:$H$4,0))/5, 0 )</f>
        <v>493.21909399764792</v>
      </c>
      <c r="I6" s="179">
        <f>_xlfn.IFNA(INDEX('Final allowances'!$F$4:$H$16,MATCH(F_Interface!$A6,'Final allowances'!$B$4:$B$16,0),MATCH(F_Interface!$E6,'Final allowances'!$F$4:$H$4,0))/5, 0 )</f>
        <v>493.21909399764792</v>
      </c>
      <c r="J6" s="179">
        <f>_xlfn.IFNA(INDEX('Final allowances'!$F$4:$H$16,MATCH(F_Interface!$A6,'Final allowances'!$B$4:$B$16,0),MATCH(F_Interface!$E6,'Final allowances'!$F$4:$H$4,0))/5, 0 )</f>
        <v>493.21909399764792</v>
      </c>
      <c r="K6" s="179">
        <f>_xlfn.IFNA(INDEX('Final allowances'!$F$4:$H$16,MATCH(F_Interface!$A6,'Final allowances'!$B$4:$B$16,0),MATCH(F_Interface!$E6,'Final allowances'!$F$4:$H$4,0))/5, 0 )</f>
        <v>493.21909399764792</v>
      </c>
      <c r="L6" s="179">
        <f>_xlfn.IFNA(INDEX('Final allowances'!$F$4:$H$16,MATCH(F_Interface!$A6,'Final allowances'!$B$4:$B$16,0),MATCH(F_Interface!$E6,'Final allowances'!$F$4:$H$4,0))/5, 0 )</f>
        <v>493.21909399764792</v>
      </c>
      <c r="M6" s="189"/>
      <c r="N6" s="194"/>
      <c r="O6" s="181"/>
      <c r="R6" s="192"/>
    </row>
    <row r="7" spans="1:18" x14ac:dyDescent="0.3">
      <c r="A7" s="188" t="s">
        <v>5</v>
      </c>
      <c r="B7" s="188" t="s">
        <v>308</v>
      </c>
      <c r="C7" s="188" t="str">
        <f t="shared" si="0"/>
        <v>SRNC_NPWW_PR19CA008</v>
      </c>
      <c r="D7" s="179" t="s">
        <v>309</v>
      </c>
      <c r="E7" s="179" t="s">
        <v>85</v>
      </c>
      <c r="F7" s="180" t="s">
        <v>310</v>
      </c>
      <c r="G7" s="179" t="s">
        <v>311</v>
      </c>
      <c r="H7" s="179">
        <f>_xlfn.IFNA(INDEX('Final allowances'!$F$4:$H$16,MATCH(F_Interface!$A7,'Final allowances'!$B$4:$B$16,0),MATCH(F_Interface!$E7,'Final allowances'!$F$4:$H$4,0))/5, 0 )</f>
        <v>379.86318365201026</v>
      </c>
      <c r="I7" s="179">
        <f>_xlfn.IFNA(INDEX('Final allowances'!$F$4:$H$16,MATCH(F_Interface!$A7,'Final allowances'!$B$4:$B$16,0),MATCH(F_Interface!$E7,'Final allowances'!$F$4:$H$4,0))/5, 0 )</f>
        <v>379.86318365201026</v>
      </c>
      <c r="J7" s="179">
        <f>_xlfn.IFNA(INDEX('Final allowances'!$F$4:$H$16,MATCH(F_Interface!$A7,'Final allowances'!$B$4:$B$16,0),MATCH(F_Interface!$E7,'Final allowances'!$F$4:$H$4,0))/5, 0 )</f>
        <v>379.86318365201026</v>
      </c>
      <c r="K7" s="179">
        <f>_xlfn.IFNA(INDEX('Final allowances'!$F$4:$H$16,MATCH(F_Interface!$A7,'Final allowances'!$B$4:$B$16,0),MATCH(F_Interface!$E7,'Final allowances'!$F$4:$H$4,0))/5, 0 )</f>
        <v>379.86318365201026</v>
      </c>
      <c r="L7" s="179">
        <f>_xlfn.IFNA(INDEX('Final allowances'!$F$4:$H$16,MATCH(F_Interface!$A7,'Final allowances'!$B$4:$B$16,0),MATCH(F_Interface!$E7,'Final allowances'!$F$4:$H$4,0))/5, 0 )</f>
        <v>379.86318365201026</v>
      </c>
      <c r="M7" s="189"/>
      <c r="N7" s="194"/>
      <c r="O7" s="181"/>
      <c r="R7" s="192"/>
    </row>
    <row r="8" spans="1:18" x14ac:dyDescent="0.3">
      <c r="A8" s="188" t="s">
        <v>67</v>
      </c>
      <c r="B8" s="188" t="s">
        <v>308</v>
      </c>
      <c r="C8" s="188" t="str">
        <f t="shared" si="0"/>
        <v>SVHC_NPWW_PR19CA008</v>
      </c>
      <c r="D8" s="179" t="s">
        <v>309</v>
      </c>
      <c r="E8" s="179" t="s">
        <v>85</v>
      </c>
      <c r="F8" s="180" t="s">
        <v>310</v>
      </c>
      <c r="G8" s="193"/>
      <c r="H8" s="179">
        <f>_xlfn.IFNA(INDEX('Final allowances'!$F$4:$H$16,MATCH(F_Interface!$A8,'Final allowances'!$B$4:$B$16,0),MATCH(F_Interface!$E8,'Final allowances'!$F$4:$H$4,0))/5, 0 )</f>
        <v>0</v>
      </c>
      <c r="I8" s="179">
        <f>_xlfn.IFNA(INDEX('Final allowances'!$F$4:$H$16,MATCH(F_Interface!$A8,'Final allowances'!$B$4:$B$16,0),MATCH(F_Interface!$E8,'Final allowances'!$F$4:$H$4,0))/5, 0 )</f>
        <v>0</v>
      </c>
      <c r="J8" s="179">
        <f>_xlfn.IFNA(INDEX('Final allowances'!$F$4:$H$16,MATCH(F_Interface!$A8,'Final allowances'!$B$4:$B$16,0),MATCH(F_Interface!$E8,'Final allowances'!$F$4:$H$4,0))/5, 0 )</f>
        <v>0</v>
      </c>
      <c r="K8" s="179">
        <f>_xlfn.IFNA(INDEX('Final allowances'!$F$4:$H$16,MATCH(F_Interface!$A8,'Final allowances'!$B$4:$B$16,0),MATCH(F_Interface!$E8,'Final allowances'!$F$4:$H$4,0))/5, 0 )</f>
        <v>0</v>
      </c>
      <c r="L8" s="179">
        <f>_xlfn.IFNA(INDEX('Final allowances'!$F$4:$H$16,MATCH(F_Interface!$A8,'Final allowances'!$B$4:$B$16,0),MATCH(F_Interface!$E8,'Final allowances'!$F$4:$H$4,0))/5, 0 )</f>
        <v>0</v>
      </c>
      <c r="M8" s="189"/>
      <c r="N8" s="194"/>
      <c r="O8" s="181"/>
      <c r="R8" s="192"/>
    </row>
    <row r="9" spans="1:18" x14ac:dyDescent="0.3">
      <c r="A9" s="188" t="s">
        <v>82</v>
      </c>
      <c r="B9" s="188" t="s">
        <v>308</v>
      </c>
      <c r="C9" s="188" t="str">
        <f t="shared" si="0"/>
        <v>SVEC_NPWW_PR19CA008</v>
      </c>
      <c r="D9" s="179" t="s">
        <v>309</v>
      </c>
      <c r="E9" s="179" t="s">
        <v>85</v>
      </c>
      <c r="F9" s="180" t="s">
        <v>310</v>
      </c>
      <c r="G9" s="188" t="s">
        <v>311</v>
      </c>
      <c r="H9" s="179">
        <f>_xlfn.IFNA(INDEX('Final allowances'!$F$4:$H$16,MATCH(F_Interface!$A9,'Final allowances'!$B$4:$B$16,0),MATCH(F_Interface!$E9,'Final allowances'!$F$4:$H$4,0))/5, 0 )</f>
        <v>528.46421405500257</v>
      </c>
      <c r="I9" s="179">
        <f>_xlfn.IFNA(INDEX('Final allowances'!$F$4:$H$16,MATCH(F_Interface!$A9,'Final allowances'!$B$4:$B$16,0),MATCH(F_Interface!$E9,'Final allowances'!$F$4:$H$4,0))/5, 0 )</f>
        <v>528.46421405500257</v>
      </c>
      <c r="J9" s="179">
        <f>_xlfn.IFNA(INDEX('Final allowances'!$F$4:$H$16,MATCH(F_Interface!$A9,'Final allowances'!$B$4:$B$16,0),MATCH(F_Interface!$E9,'Final allowances'!$F$4:$H$4,0))/5, 0 )</f>
        <v>528.46421405500257</v>
      </c>
      <c r="K9" s="179">
        <f>_xlfn.IFNA(INDEX('Final allowances'!$F$4:$H$16,MATCH(F_Interface!$A9,'Final allowances'!$B$4:$B$16,0),MATCH(F_Interface!$E9,'Final allowances'!$F$4:$H$4,0))/5, 0 )</f>
        <v>528.46421405500257</v>
      </c>
      <c r="L9" s="179">
        <f>_xlfn.IFNA(INDEX('Final allowances'!$F$4:$H$16,MATCH(F_Interface!$A9,'Final allowances'!$B$4:$B$16,0),MATCH(F_Interface!$E9,'Final allowances'!$F$4:$H$4,0))/5, 0 )</f>
        <v>528.46421405500257</v>
      </c>
      <c r="M9" s="189"/>
      <c r="N9" s="194"/>
      <c r="O9" s="181"/>
      <c r="R9" s="192"/>
    </row>
    <row r="10" spans="1:18" x14ac:dyDescent="0.3">
      <c r="A10" s="188" t="s">
        <v>6</v>
      </c>
      <c r="B10" s="188" t="s">
        <v>308</v>
      </c>
      <c r="C10" s="188" t="str">
        <f t="shared" si="0"/>
        <v>SVTC_NPWW_PR19CA008</v>
      </c>
      <c r="D10" s="179" t="s">
        <v>309</v>
      </c>
      <c r="E10" s="179" t="s">
        <v>85</v>
      </c>
      <c r="F10" s="180" t="s">
        <v>310</v>
      </c>
      <c r="G10" s="179" t="s">
        <v>311</v>
      </c>
      <c r="H10" s="179">
        <f>_xlfn.IFNA(INDEX('Final allowances'!$F$4:$H$16,MATCH(F_Interface!$A10,'Final allowances'!$B$4:$B$16,0),MATCH(F_Interface!$E10,'Final allowances'!$F$4:$H$4,0))/5, 0 )</f>
        <v>0</v>
      </c>
      <c r="I10" s="179">
        <f>_xlfn.IFNA(INDEX('Final allowances'!$F$4:$H$16,MATCH(F_Interface!$A10,'Final allowances'!$B$4:$B$16,0),MATCH(F_Interface!$E10,'Final allowances'!$F$4:$H$4,0))/5, 0 )</f>
        <v>0</v>
      </c>
      <c r="J10" s="179">
        <f>_xlfn.IFNA(INDEX('Final allowances'!$F$4:$H$16,MATCH(F_Interface!$A10,'Final allowances'!$B$4:$B$16,0),MATCH(F_Interface!$E10,'Final allowances'!$F$4:$H$4,0))/5, 0 )</f>
        <v>0</v>
      </c>
      <c r="K10" s="179">
        <f>_xlfn.IFNA(INDEX('Final allowances'!$F$4:$H$16,MATCH(F_Interface!$A10,'Final allowances'!$B$4:$B$16,0),MATCH(F_Interface!$E10,'Final allowances'!$F$4:$H$4,0))/5, 0 )</f>
        <v>0</v>
      </c>
      <c r="L10" s="179">
        <f>_xlfn.IFNA(INDEX('Final allowances'!$F$4:$H$16,MATCH(F_Interface!$A10,'Final allowances'!$B$4:$B$16,0),MATCH(F_Interface!$E10,'Final allowances'!$F$4:$H$4,0))/5, 0 )</f>
        <v>0</v>
      </c>
      <c r="M10" s="189"/>
      <c r="N10" s="194"/>
      <c r="O10" s="181"/>
      <c r="R10" s="192"/>
    </row>
    <row r="11" spans="1:18" x14ac:dyDescent="0.3">
      <c r="A11" s="188" t="s">
        <v>10</v>
      </c>
      <c r="B11" s="188" t="s">
        <v>308</v>
      </c>
      <c r="C11" s="188" t="str">
        <f t="shared" si="0"/>
        <v>SWBC_NPWW_PR19CA008</v>
      </c>
      <c r="D11" s="179" t="s">
        <v>309</v>
      </c>
      <c r="E11" s="179" t="s">
        <v>85</v>
      </c>
      <c r="F11" s="180" t="s">
        <v>310</v>
      </c>
      <c r="G11" s="179" t="s">
        <v>311</v>
      </c>
      <c r="H11" s="179">
        <f>_xlfn.IFNA(INDEX('Final allowances'!$F$4:$H$16,MATCH(F_Interface!$A11,'Final allowances'!$B$4:$B$16,0),MATCH(F_Interface!$E11,'Final allowances'!$F$4:$H$4,0))/5, 0 )</f>
        <v>169.64144467249386</v>
      </c>
      <c r="I11" s="179">
        <f>_xlfn.IFNA(INDEX('Final allowances'!$F$4:$H$16,MATCH(F_Interface!$A11,'Final allowances'!$B$4:$B$16,0),MATCH(F_Interface!$E11,'Final allowances'!$F$4:$H$4,0))/5, 0 )</f>
        <v>169.64144467249386</v>
      </c>
      <c r="J11" s="179">
        <f>_xlfn.IFNA(INDEX('Final allowances'!$F$4:$H$16,MATCH(F_Interface!$A11,'Final allowances'!$B$4:$B$16,0),MATCH(F_Interface!$E11,'Final allowances'!$F$4:$H$4,0))/5, 0 )</f>
        <v>169.64144467249386</v>
      </c>
      <c r="K11" s="179">
        <f>_xlfn.IFNA(INDEX('Final allowances'!$F$4:$H$16,MATCH(F_Interface!$A11,'Final allowances'!$B$4:$B$16,0),MATCH(F_Interface!$E11,'Final allowances'!$F$4:$H$4,0))/5, 0 )</f>
        <v>169.64144467249386</v>
      </c>
      <c r="L11" s="179">
        <f>_xlfn.IFNA(INDEX('Final allowances'!$F$4:$H$16,MATCH(F_Interface!$A11,'Final allowances'!$B$4:$B$16,0),MATCH(F_Interface!$E11,'Final allowances'!$F$4:$H$4,0))/5, 0 )</f>
        <v>169.64144467249386</v>
      </c>
      <c r="M11" s="189"/>
      <c r="N11" s="194"/>
      <c r="O11" s="181"/>
      <c r="R11" s="192"/>
    </row>
    <row r="12" spans="1:18" x14ac:dyDescent="0.3">
      <c r="A12" s="188" t="s">
        <v>7</v>
      </c>
      <c r="B12" s="188" t="s">
        <v>308</v>
      </c>
      <c r="C12" s="188" t="str">
        <f t="shared" si="0"/>
        <v>TMSC_NPWW_PR19CA008</v>
      </c>
      <c r="D12" s="179" t="s">
        <v>309</v>
      </c>
      <c r="E12" s="179" t="s">
        <v>85</v>
      </c>
      <c r="F12" s="180" t="s">
        <v>310</v>
      </c>
      <c r="G12" s="179" t="s">
        <v>311</v>
      </c>
      <c r="H12" s="179">
        <f>_xlfn.IFNA(INDEX('Final allowances'!$F$4:$H$16,MATCH(F_Interface!$A12,'Final allowances'!$B$4:$B$16,0),MATCH(F_Interface!$E12,'Final allowances'!$F$4:$H$4,0))/5, 0 )</f>
        <v>762.62373039313934</v>
      </c>
      <c r="I12" s="179">
        <f>_xlfn.IFNA(INDEX('Final allowances'!$F$4:$H$16,MATCH(F_Interface!$A12,'Final allowances'!$B$4:$B$16,0),MATCH(F_Interface!$E12,'Final allowances'!$F$4:$H$4,0))/5, 0 )</f>
        <v>762.62373039313934</v>
      </c>
      <c r="J12" s="179">
        <f>_xlfn.IFNA(INDEX('Final allowances'!$F$4:$H$16,MATCH(F_Interface!$A12,'Final allowances'!$B$4:$B$16,0),MATCH(F_Interface!$E12,'Final allowances'!$F$4:$H$4,0))/5, 0 )</f>
        <v>762.62373039313934</v>
      </c>
      <c r="K12" s="179">
        <f>_xlfn.IFNA(INDEX('Final allowances'!$F$4:$H$16,MATCH(F_Interface!$A12,'Final allowances'!$B$4:$B$16,0),MATCH(F_Interface!$E12,'Final allowances'!$F$4:$H$4,0))/5, 0 )</f>
        <v>762.62373039313934</v>
      </c>
      <c r="L12" s="179">
        <f>_xlfn.IFNA(INDEX('Final allowances'!$F$4:$H$16,MATCH(F_Interface!$A12,'Final allowances'!$B$4:$B$16,0),MATCH(F_Interface!$E12,'Final allowances'!$F$4:$H$4,0))/5, 0 )</f>
        <v>762.62373039313934</v>
      </c>
      <c r="M12" s="189"/>
      <c r="N12" s="194"/>
      <c r="O12" s="181"/>
      <c r="R12" s="192"/>
    </row>
    <row r="13" spans="1:18" x14ac:dyDescent="0.3">
      <c r="A13" s="188" t="s">
        <v>12</v>
      </c>
      <c r="B13" s="188" t="s">
        <v>308</v>
      </c>
      <c r="C13" s="188" t="str">
        <f t="shared" si="0"/>
        <v>WSHC_NPWW_PR19CA008</v>
      </c>
      <c r="D13" s="179" t="s">
        <v>309</v>
      </c>
      <c r="E13" s="179" t="s">
        <v>85</v>
      </c>
      <c r="F13" s="180" t="s">
        <v>310</v>
      </c>
      <c r="G13" s="179" t="s">
        <v>311</v>
      </c>
      <c r="H13" s="179">
        <f>_xlfn.IFNA(INDEX('Final allowances'!$F$4:$H$16,MATCH(F_Interface!$A13,'Final allowances'!$B$4:$B$16,0),MATCH(F_Interface!$E13,'Final allowances'!$F$4:$H$4,0))/5, 0 )</f>
        <v>239.01453991048569</v>
      </c>
      <c r="I13" s="179">
        <f>_xlfn.IFNA(INDEX('Final allowances'!$F$4:$H$16,MATCH(F_Interface!$A13,'Final allowances'!$B$4:$B$16,0),MATCH(F_Interface!$E13,'Final allowances'!$F$4:$H$4,0))/5, 0 )</f>
        <v>239.01453991048569</v>
      </c>
      <c r="J13" s="179">
        <f>_xlfn.IFNA(INDEX('Final allowances'!$F$4:$H$16,MATCH(F_Interface!$A13,'Final allowances'!$B$4:$B$16,0),MATCH(F_Interface!$E13,'Final allowances'!$F$4:$H$4,0))/5, 0 )</f>
        <v>239.01453991048569</v>
      </c>
      <c r="K13" s="179">
        <f>_xlfn.IFNA(INDEX('Final allowances'!$F$4:$H$16,MATCH(F_Interface!$A13,'Final allowances'!$B$4:$B$16,0),MATCH(F_Interface!$E13,'Final allowances'!$F$4:$H$4,0))/5, 0 )</f>
        <v>239.01453991048569</v>
      </c>
      <c r="L13" s="179">
        <f>_xlfn.IFNA(INDEX('Final allowances'!$F$4:$H$16,MATCH(F_Interface!$A13,'Final allowances'!$B$4:$B$16,0),MATCH(F_Interface!$E13,'Final allowances'!$F$4:$H$4,0))/5, 0 )</f>
        <v>239.01453991048569</v>
      </c>
      <c r="M13" s="189"/>
      <c r="N13" s="194"/>
      <c r="O13" s="181"/>
      <c r="R13" s="192"/>
    </row>
    <row r="14" spans="1:18" x14ac:dyDescent="0.3">
      <c r="A14" s="188" t="s">
        <v>8</v>
      </c>
      <c r="B14" s="188" t="s">
        <v>308</v>
      </c>
      <c r="C14" s="188" t="str">
        <f t="shared" si="0"/>
        <v>WSXC_NPWW_PR19CA008</v>
      </c>
      <c r="D14" s="179" t="s">
        <v>309</v>
      </c>
      <c r="E14" s="179" t="s">
        <v>85</v>
      </c>
      <c r="F14" s="180" t="s">
        <v>310</v>
      </c>
      <c r="G14" s="179" t="s">
        <v>311</v>
      </c>
      <c r="H14" s="179">
        <f>_xlfn.IFNA(INDEX('Final allowances'!$F$4:$H$16,MATCH(F_Interface!$A14,'Final allowances'!$B$4:$B$16,0),MATCH(F_Interface!$E14,'Final allowances'!$F$4:$H$4,0))/5, 0 )</f>
        <v>247.32916357328577</v>
      </c>
      <c r="I14" s="179">
        <f>_xlfn.IFNA(INDEX('Final allowances'!$F$4:$H$16,MATCH(F_Interface!$A14,'Final allowances'!$B$4:$B$16,0),MATCH(F_Interface!$E14,'Final allowances'!$F$4:$H$4,0))/5, 0 )</f>
        <v>247.32916357328577</v>
      </c>
      <c r="J14" s="179">
        <f>_xlfn.IFNA(INDEX('Final allowances'!$F$4:$H$16,MATCH(F_Interface!$A14,'Final allowances'!$B$4:$B$16,0),MATCH(F_Interface!$E14,'Final allowances'!$F$4:$H$4,0))/5, 0 )</f>
        <v>247.32916357328577</v>
      </c>
      <c r="K14" s="179">
        <f>_xlfn.IFNA(INDEX('Final allowances'!$F$4:$H$16,MATCH(F_Interface!$A14,'Final allowances'!$B$4:$B$16,0),MATCH(F_Interface!$E14,'Final allowances'!$F$4:$H$4,0))/5, 0 )</f>
        <v>247.32916357328577</v>
      </c>
      <c r="L14" s="179">
        <f>_xlfn.IFNA(INDEX('Final allowances'!$F$4:$H$16,MATCH(F_Interface!$A14,'Final allowances'!$B$4:$B$16,0),MATCH(F_Interface!$E14,'Final allowances'!$F$4:$H$4,0))/5, 0 )</f>
        <v>247.32916357328577</v>
      </c>
      <c r="M14" s="189"/>
      <c r="N14" s="181"/>
      <c r="O14" s="181"/>
      <c r="R14" s="192"/>
    </row>
    <row r="15" spans="1:18" x14ac:dyDescent="0.3">
      <c r="A15" s="188" t="s">
        <v>9</v>
      </c>
      <c r="B15" s="188" t="s">
        <v>308</v>
      </c>
      <c r="C15" s="188" t="str">
        <f t="shared" si="0"/>
        <v>YKYC_NPWW_PR19CA008</v>
      </c>
      <c r="D15" s="179" t="s">
        <v>309</v>
      </c>
      <c r="E15" s="179" t="s">
        <v>85</v>
      </c>
      <c r="F15" s="180" t="s">
        <v>310</v>
      </c>
      <c r="G15" s="179" t="s">
        <v>311</v>
      </c>
      <c r="H15" s="179">
        <f>_xlfn.IFNA(INDEX('Final allowances'!$F$4:$H$16,MATCH(F_Interface!$A15,'Final allowances'!$B$4:$B$16,0),MATCH(F_Interface!$E15,'Final allowances'!$F$4:$H$4,0))/5, 0 )</f>
        <v>419.0206894549072</v>
      </c>
      <c r="I15" s="179">
        <f>_xlfn.IFNA(INDEX('Final allowances'!$F$4:$H$16,MATCH(F_Interface!$A15,'Final allowances'!$B$4:$B$16,0),MATCH(F_Interface!$E15,'Final allowances'!$F$4:$H$4,0))/5, 0 )</f>
        <v>419.0206894549072</v>
      </c>
      <c r="J15" s="179">
        <f>_xlfn.IFNA(INDEX('Final allowances'!$F$4:$H$16,MATCH(F_Interface!$A15,'Final allowances'!$B$4:$B$16,0),MATCH(F_Interface!$E15,'Final allowances'!$F$4:$H$4,0))/5, 0 )</f>
        <v>419.0206894549072</v>
      </c>
      <c r="K15" s="179">
        <f>_xlfn.IFNA(INDEX('Final allowances'!$F$4:$H$16,MATCH(F_Interface!$A15,'Final allowances'!$B$4:$B$16,0),MATCH(F_Interface!$E15,'Final allowances'!$F$4:$H$4,0))/5, 0 )</f>
        <v>419.0206894549072</v>
      </c>
      <c r="L15" s="179">
        <f>_xlfn.IFNA(INDEX('Final allowances'!$F$4:$H$16,MATCH(F_Interface!$A15,'Final allowances'!$B$4:$B$16,0),MATCH(F_Interface!$E15,'Final allowances'!$F$4:$H$4,0))/5, 0 )</f>
        <v>419.0206894549072</v>
      </c>
      <c r="M15" s="189" t="str">
        <f>IF(SUM(H3:L15)=SUM('Final allowances'!$G$5:$G$15),"ok","error")</f>
        <v>ok</v>
      </c>
      <c r="N15" s="189"/>
      <c r="O15" s="189"/>
      <c r="P15" s="190"/>
      <c r="Q15" s="190"/>
      <c r="R15" s="192"/>
    </row>
    <row r="16" spans="1:18" x14ac:dyDescent="0.3">
      <c r="A16" s="188" t="s">
        <v>2</v>
      </c>
      <c r="B16" s="188" t="s">
        <v>312</v>
      </c>
      <c r="C16" s="188" t="str">
        <f t="shared" si="0"/>
        <v>ANHC_BR_PR19CA008</v>
      </c>
      <c r="D16" s="179" t="s">
        <v>313</v>
      </c>
      <c r="E16" s="179" t="s">
        <v>24</v>
      </c>
      <c r="F16" s="180" t="s">
        <v>310</v>
      </c>
      <c r="G16" s="193" t="s">
        <v>311</v>
      </c>
      <c r="H16" s="179">
        <f>_xlfn.IFNA(INDEX('Final allowances'!$F$4:$H$16,MATCH(F_Interface!$A16,'Final allowances'!$B$4:$B$16,0),MATCH(F_Interface!$E16,'Final allowances'!$F$4:$H$4,0))/5, 0 )</f>
        <v>62.167475081044984</v>
      </c>
      <c r="I16" s="179">
        <f>_xlfn.IFNA(INDEX('Final allowances'!$F$4:$H$16,MATCH(F_Interface!$A16,'Final allowances'!$B$4:$B$16,0),MATCH(F_Interface!$E16,'Final allowances'!$F$4:$H$4,0))/5, 0 )</f>
        <v>62.167475081044984</v>
      </c>
      <c r="J16" s="179">
        <f>_xlfn.IFNA(INDEX('Final allowances'!$F$4:$H$16,MATCH(F_Interface!$A16,'Final allowances'!$B$4:$B$16,0),MATCH(F_Interface!$E16,'Final allowances'!$F$4:$H$4,0))/5, 0 )</f>
        <v>62.167475081044984</v>
      </c>
      <c r="K16" s="179">
        <f>_xlfn.IFNA(INDEX('Final allowances'!$F$4:$H$16,MATCH(F_Interface!$A16,'Final allowances'!$B$4:$B$16,0),MATCH(F_Interface!$E16,'Final allowances'!$F$4:$H$4,0))/5, 0 )</f>
        <v>62.167475081044984</v>
      </c>
      <c r="L16" s="179">
        <f>_xlfn.IFNA(INDEX('Final allowances'!$F$4:$H$16,MATCH(F_Interface!$A16,'Final allowances'!$B$4:$B$16,0),MATCH(F_Interface!$E16,'Final allowances'!$F$4:$H$4,0))/5, 0 )</f>
        <v>62.167475081044984</v>
      </c>
      <c r="M16" s="189"/>
      <c r="N16" s="181"/>
      <c r="O16" s="181"/>
      <c r="R16" s="192"/>
    </row>
    <row r="17" spans="1:18" x14ac:dyDescent="0.3">
      <c r="A17" s="188" t="s">
        <v>63</v>
      </c>
      <c r="B17" s="188" t="s">
        <v>312</v>
      </c>
      <c r="C17" s="188" t="str">
        <f t="shared" si="0"/>
        <v>HDDC_BR_PR19CA008</v>
      </c>
      <c r="D17" s="179" t="s">
        <v>313</v>
      </c>
      <c r="E17" s="179" t="s">
        <v>24</v>
      </c>
      <c r="F17" s="180" t="s">
        <v>310</v>
      </c>
      <c r="G17" s="179" t="s">
        <v>311</v>
      </c>
      <c r="H17" s="179">
        <f>_xlfn.IFNA(INDEX('Final allowances'!$F$4:$H$16,MATCH(F_Interface!$A17,'Final allowances'!$B$4:$B$16,0),MATCH(F_Interface!$E17,'Final allowances'!$F$4:$H$4,0))/5, 0 )</f>
        <v>1.0178814828969558</v>
      </c>
      <c r="I17" s="179">
        <f>_xlfn.IFNA(INDEX('Final allowances'!$F$4:$H$16,MATCH(F_Interface!$A17,'Final allowances'!$B$4:$B$16,0),MATCH(F_Interface!$E17,'Final allowances'!$F$4:$H$4,0))/5, 0 )</f>
        <v>1.0178814828969558</v>
      </c>
      <c r="J17" s="179">
        <f>_xlfn.IFNA(INDEX('Final allowances'!$F$4:$H$16,MATCH(F_Interface!$A17,'Final allowances'!$B$4:$B$16,0),MATCH(F_Interface!$E17,'Final allowances'!$F$4:$H$4,0))/5, 0 )</f>
        <v>1.0178814828969558</v>
      </c>
      <c r="K17" s="179">
        <f>_xlfn.IFNA(INDEX('Final allowances'!$F$4:$H$16,MATCH(F_Interface!$A17,'Final allowances'!$B$4:$B$16,0),MATCH(F_Interface!$E17,'Final allowances'!$F$4:$H$4,0))/5, 0 )</f>
        <v>1.0178814828969558</v>
      </c>
      <c r="L17" s="179">
        <f>_xlfn.IFNA(INDEX('Final allowances'!$F$4:$H$16,MATCH(F_Interface!$A17,'Final allowances'!$B$4:$B$16,0),MATCH(F_Interface!$E17,'Final allowances'!$F$4:$H$4,0))/5, 0 )</f>
        <v>1.0178814828969558</v>
      </c>
      <c r="M17" s="189"/>
      <c r="N17" s="181"/>
      <c r="O17" s="181"/>
      <c r="R17" s="192"/>
    </row>
    <row r="18" spans="1:18" x14ac:dyDescent="0.3">
      <c r="A18" s="188" t="s">
        <v>3</v>
      </c>
      <c r="B18" s="188" t="s">
        <v>312</v>
      </c>
      <c r="C18" s="188" t="str">
        <f t="shared" si="0"/>
        <v>NESC_BR_PR19CA008</v>
      </c>
      <c r="D18" s="179" t="s">
        <v>313</v>
      </c>
      <c r="E18" s="179" t="s">
        <v>24</v>
      </c>
      <c r="F18" s="180" t="s">
        <v>310</v>
      </c>
      <c r="G18" s="179" t="s">
        <v>311</v>
      </c>
      <c r="H18" s="179">
        <f>_xlfn.IFNA(INDEX('Final allowances'!$F$4:$H$16,MATCH(F_Interface!$A18,'Final allowances'!$B$4:$B$16,0),MATCH(F_Interface!$E18,'Final allowances'!$F$4:$H$4,0))/5, 0 )</f>
        <v>24.556481604964468</v>
      </c>
      <c r="I18" s="179">
        <f>_xlfn.IFNA(INDEX('Final allowances'!$F$4:$H$16,MATCH(F_Interface!$A18,'Final allowances'!$B$4:$B$16,0),MATCH(F_Interface!$E18,'Final allowances'!$F$4:$H$4,0))/5, 0 )</f>
        <v>24.556481604964468</v>
      </c>
      <c r="J18" s="179">
        <f>_xlfn.IFNA(INDEX('Final allowances'!$F$4:$H$16,MATCH(F_Interface!$A18,'Final allowances'!$B$4:$B$16,0),MATCH(F_Interface!$E18,'Final allowances'!$F$4:$H$4,0))/5, 0 )</f>
        <v>24.556481604964468</v>
      </c>
      <c r="K18" s="179">
        <f>_xlfn.IFNA(INDEX('Final allowances'!$F$4:$H$16,MATCH(F_Interface!$A18,'Final allowances'!$B$4:$B$16,0),MATCH(F_Interface!$E18,'Final allowances'!$F$4:$H$4,0))/5, 0 )</f>
        <v>24.556481604964468</v>
      </c>
      <c r="L18" s="179">
        <f>_xlfn.IFNA(INDEX('Final allowances'!$F$4:$H$16,MATCH(F_Interface!$A18,'Final allowances'!$B$4:$B$16,0),MATCH(F_Interface!$E18,'Final allowances'!$F$4:$H$4,0))/5, 0 )</f>
        <v>24.556481604964468</v>
      </c>
      <c r="M18" s="189"/>
      <c r="N18" s="181"/>
      <c r="O18" s="181"/>
      <c r="R18" s="192"/>
    </row>
    <row r="19" spans="1:18" x14ac:dyDescent="0.3">
      <c r="A19" s="188" t="s">
        <v>4</v>
      </c>
      <c r="B19" s="188" t="s">
        <v>312</v>
      </c>
      <c r="C19" s="188" t="str">
        <f t="shared" si="0"/>
        <v>NWTC_BR_PR19CA008</v>
      </c>
      <c r="D19" s="179" t="s">
        <v>313</v>
      </c>
      <c r="E19" s="179" t="s">
        <v>24</v>
      </c>
      <c r="F19" s="180" t="s">
        <v>310</v>
      </c>
      <c r="G19" s="179" t="s">
        <v>311</v>
      </c>
      <c r="H19" s="179">
        <f>_xlfn.IFNA(INDEX('Final allowances'!$F$4:$H$16,MATCH(F_Interface!$A19,'Final allowances'!$B$4:$B$16,0),MATCH(F_Interface!$E19,'Final allowances'!$F$4:$H$4,0))/5, 0 )</f>
        <v>73.762641552511951</v>
      </c>
      <c r="I19" s="179">
        <f>_xlfn.IFNA(INDEX('Final allowances'!$F$4:$H$16,MATCH(F_Interface!$A19,'Final allowances'!$B$4:$B$16,0),MATCH(F_Interface!$E19,'Final allowances'!$F$4:$H$4,0))/5, 0 )</f>
        <v>73.762641552511951</v>
      </c>
      <c r="J19" s="179">
        <f>_xlfn.IFNA(INDEX('Final allowances'!$F$4:$H$16,MATCH(F_Interface!$A19,'Final allowances'!$B$4:$B$16,0),MATCH(F_Interface!$E19,'Final allowances'!$F$4:$H$4,0))/5, 0 )</f>
        <v>73.762641552511951</v>
      </c>
      <c r="K19" s="179">
        <f>_xlfn.IFNA(INDEX('Final allowances'!$F$4:$H$16,MATCH(F_Interface!$A19,'Final allowances'!$B$4:$B$16,0),MATCH(F_Interface!$E19,'Final allowances'!$F$4:$H$4,0))/5, 0 )</f>
        <v>73.762641552511951</v>
      </c>
      <c r="L19" s="179">
        <f>_xlfn.IFNA(INDEX('Final allowances'!$F$4:$H$16,MATCH(F_Interface!$A19,'Final allowances'!$B$4:$B$16,0),MATCH(F_Interface!$E19,'Final allowances'!$F$4:$H$4,0))/5, 0 )</f>
        <v>73.762641552511951</v>
      </c>
      <c r="M19" s="189"/>
      <c r="N19" s="181"/>
      <c r="O19" s="181"/>
      <c r="R19" s="192"/>
    </row>
    <row r="20" spans="1:18" x14ac:dyDescent="0.3">
      <c r="A20" s="188" t="s">
        <v>5</v>
      </c>
      <c r="B20" s="188" t="s">
        <v>312</v>
      </c>
      <c r="C20" s="188" t="str">
        <f t="shared" si="0"/>
        <v>SRNC_BR_PR19CA008</v>
      </c>
      <c r="D20" s="179" t="s">
        <v>313</v>
      </c>
      <c r="E20" s="179" t="s">
        <v>24</v>
      </c>
      <c r="F20" s="180" t="s">
        <v>310</v>
      </c>
      <c r="G20" s="193"/>
      <c r="H20" s="179">
        <f>_xlfn.IFNA(INDEX('Final allowances'!$F$4:$H$16,MATCH(F_Interface!$A20,'Final allowances'!$B$4:$B$16,0),MATCH(F_Interface!$E20,'Final allowances'!$F$4:$H$4,0))/5, 0 )</f>
        <v>40.232638168054415</v>
      </c>
      <c r="I20" s="179">
        <f>_xlfn.IFNA(INDEX('Final allowances'!$F$4:$H$16,MATCH(F_Interface!$A20,'Final allowances'!$B$4:$B$16,0),MATCH(F_Interface!$E20,'Final allowances'!$F$4:$H$4,0))/5, 0 )</f>
        <v>40.232638168054415</v>
      </c>
      <c r="J20" s="179">
        <f>_xlfn.IFNA(INDEX('Final allowances'!$F$4:$H$16,MATCH(F_Interface!$A20,'Final allowances'!$B$4:$B$16,0),MATCH(F_Interface!$E20,'Final allowances'!$F$4:$H$4,0))/5, 0 )</f>
        <v>40.232638168054415</v>
      </c>
      <c r="K20" s="179">
        <f>_xlfn.IFNA(INDEX('Final allowances'!$F$4:$H$16,MATCH(F_Interface!$A20,'Final allowances'!$B$4:$B$16,0),MATCH(F_Interface!$E20,'Final allowances'!$F$4:$H$4,0))/5, 0 )</f>
        <v>40.232638168054415</v>
      </c>
      <c r="L20" s="179">
        <f>_xlfn.IFNA(INDEX('Final allowances'!$F$4:$H$16,MATCH(F_Interface!$A20,'Final allowances'!$B$4:$B$16,0),MATCH(F_Interface!$E20,'Final allowances'!$F$4:$H$4,0))/5, 0 )</f>
        <v>40.232638168054415</v>
      </c>
      <c r="M20" s="189"/>
      <c r="N20" s="181"/>
      <c r="O20" s="181"/>
      <c r="R20" s="192"/>
    </row>
    <row r="21" spans="1:18" x14ac:dyDescent="0.3">
      <c r="A21" s="188" t="s">
        <v>82</v>
      </c>
      <c r="B21" s="188" t="s">
        <v>312</v>
      </c>
      <c r="C21" s="188" t="str">
        <f t="shared" si="0"/>
        <v>SVEC_BR_PR19CA008</v>
      </c>
      <c r="D21" s="179" t="s">
        <v>313</v>
      </c>
      <c r="E21" s="179" t="s">
        <v>24</v>
      </c>
      <c r="F21" s="180" t="s">
        <v>310</v>
      </c>
      <c r="G21" s="188" t="s">
        <v>311</v>
      </c>
      <c r="H21" s="179">
        <f>_xlfn.IFNA(INDEX('Final allowances'!$F$4:$H$16,MATCH(F_Interface!$A21,'Final allowances'!$B$4:$B$16,0),MATCH(F_Interface!$E21,'Final allowances'!$F$4:$H$4,0))/5, 0 )</f>
        <v>85.454813353095318</v>
      </c>
      <c r="I21" s="179">
        <f>_xlfn.IFNA(INDEX('Final allowances'!$F$4:$H$16,MATCH(F_Interface!$A21,'Final allowances'!$B$4:$B$16,0),MATCH(F_Interface!$E21,'Final allowances'!$F$4:$H$4,0))/5, 0 )</f>
        <v>85.454813353095318</v>
      </c>
      <c r="J21" s="179">
        <f>_xlfn.IFNA(INDEX('Final allowances'!$F$4:$H$16,MATCH(F_Interface!$A21,'Final allowances'!$B$4:$B$16,0),MATCH(F_Interface!$E21,'Final allowances'!$F$4:$H$4,0))/5, 0 )</f>
        <v>85.454813353095318</v>
      </c>
      <c r="K21" s="179">
        <f>_xlfn.IFNA(INDEX('Final allowances'!$F$4:$H$16,MATCH(F_Interface!$A21,'Final allowances'!$B$4:$B$16,0),MATCH(F_Interface!$E21,'Final allowances'!$F$4:$H$4,0))/5, 0 )</f>
        <v>85.454813353095318</v>
      </c>
      <c r="L21" s="179">
        <f>_xlfn.IFNA(INDEX('Final allowances'!$F$4:$H$16,MATCH(F_Interface!$A21,'Final allowances'!$B$4:$B$16,0),MATCH(F_Interface!$E21,'Final allowances'!$F$4:$H$4,0))/5, 0 )</f>
        <v>85.454813353095318</v>
      </c>
      <c r="M21" s="189"/>
      <c r="N21" s="181"/>
      <c r="O21" s="181"/>
      <c r="R21" s="195"/>
    </row>
    <row r="22" spans="1:18" x14ac:dyDescent="0.3">
      <c r="A22" s="188" t="s">
        <v>67</v>
      </c>
      <c r="B22" s="188" t="s">
        <v>312</v>
      </c>
      <c r="C22" s="188" t="str">
        <f t="shared" si="0"/>
        <v>SVHC_BR_PR19CA008</v>
      </c>
      <c r="D22" s="179" t="s">
        <v>313</v>
      </c>
      <c r="E22" s="179" t="s">
        <v>24</v>
      </c>
      <c r="F22" s="180" t="s">
        <v>310</v>
      </c>
      <c r="G22" s="179" t="s">
        <v>311</v>
      </c>
      <c r="H22" s="179">
        <f>_xlfn.IFNA(INDEX('Final allowances'!$F$4:$H$16,MATCH(F_Interface!$A22,'Final allowances'!$B$4:$B$16,0),MATCH(F_Interface!$E22,'Final allowances'!$F$4:$H$4,0))/5, 0 )</f>
        <v>0</v>
      </c>
      <c r="I22" s="179">
        <f>_xlfn.IFNA(INDEX('Final allowances'!$F$4:$H$16,MATCH(F_Interface!$A22,'Final allowances'!$B$4:$B$16,0),MATCH(F_Interface!$E22,'Final allowances'!$F$4:$H$4,0))/5, 0 )</f>
        <v>0</v>
      </c>
      <c r="J22" s="179">
        <f>_xlfn.IFNA(INDEX('Final allowances'!$F$4:$H$16,MATCH(F_Interface!$A22,'Final allowances'!$B$4:$B$16,0),MATCH(F_Interface!$E22,'Final allowances'!$F$4:$H$4,0))/5, 0 )</f>
        <v>0</v>
      </c>
      <c r="K22" s="179">
        <f>_xlfn.IFNA(INDEX('Final allowances'!$F$4:$H$16,MATCH(F_Interface!$A22,'Final allowances'!$B$4:$B$16,0),MATCH(F_Interface!$E22,'Final allowances'!$F$4:$H$4,0))/5, 0 )</f>
        <v>0</v>
      </c>
      <c r="L22" s="179">
        <f>_xlfn.IFNA(INDEX('Final allowances'!$F$4:$H$16,MATCH(F_Interface!$A22,'Final allowances'!$B$4:$B$16,0),MATCH(F_Interface!$E22,'Final allowances'!$F$4:$H$4,0))/5, 0 )</f>
        <v>0</v>
      </c>
      <c r="M22" s="189"/>
      <c r="N22" s="181"/>
      <c r="O22" s="181"/>
      <c r="R22" s="195"/>
    </row>
    <row r="23" spans="1:18" x14ac:dyDescent="0.3">
      <c r="A23" s="188" t="s">
        <v>6</v>
      </c>
      <c r="B23" s="188" t="s">
        <v>312</v>
      </c>
      <c r="C23" s="188" t="str">
        <f t="shared" si="0"/>
        <v>SVTC_BR_PR19CA008</v>
      </c>
      <c r="D23" s="179" t="s">
        <v>313</v>
      </c>
      <c r="E23" s="179" t="s">
        <v>24</v>
      </c>
      <c r="F23" s="180" t="s">
        <v>310</v>
      </c>
      <c r="G23" s="179" t="s">
        <v>311</v>
      </c>
      <c r="H23" s="179">
        <f>_xlfn.IFNA(INDEX('Final allowances'!$F$4:$H$16,MATCH(F_Interface!$A23,'Final allowances'!$B$4:$B$16,0),MATCH(F_Interface!$E23,'Final allowances'!$F$4:$H$4,0))/5, 0 )</f>
        <v>0</v>
      </c>
      <c r="I23" s="179">
        <f>_xlfn.IFNA(INDEX('Final allowances'!$F$4:$H$16,MATCH(F_Interface!$A23,'Final allowances'!$B$4:$B$16,0),MATCH(F_Interface!$E23,'Final allowances'!$F$4:$H$4,0))/5, 0 )</f>
        <v>0</v>
      </c>
      <c r="J23" s="179">
        <f>_xlfn.IFNA(INDEX('Final allowances'!$F$4:$H$16,MATCH(F_Interface!$A23,'Final allowances'!$B$4:$B$16,0),MATCH(F_Interface!$E23,'Final allowances'!$F$4:$H$4,0))/5, 0 )</f>
        <v>0</v>
      </c>
      <c r="K23" s="179">
        <f>_xlfn.IFNA(INDEX('Final allowances'!$F$4:$H$16,MATCH(F_Interface!$A23,'Final allowances'!$B$4:$B$16,0),MATCH(F_Interface!$E23,'Final allowances'!$F$4:$H$4,0))/5, 0 )</f>
        <v>0</v>
      </c>
      <c r="L23" s="179">
        <f>_xlfn.IFNA(INDEX('Final allowances'!$F$4:$H$16,MATCH(F_Interface!$A23,'Final allowances'!$B$4:$B$16,0),MATCH(F_Interface!$E23,'Final allowances'!$F$4:$H$4,0))/5, 0 )</f>
        <v>0</v>
      </c>
      <c r="M23" s="189"/>
      <c r="N23" s="181"/>
      <c r="O23" s="181"/>
      <c r="R23" s="195"/>
    </row>
    <row r="24" spans="1:18" x14ac:dyDescent="0.3">
      <c r="A24" s="188" t="s">
        <v>10</v>
      </c>
      <c r="B24" s="188" t="s">
        <v>312</v>
      </c>
      <c r="C24" s="188" t="str">
        <f t="shared" si="0"/>
        <v>SWBC_BR_PR19CA008</v>
      </c>
      <c r="D24" s="179" t="s">
        <v>313</v>
      </c>
      <c r="E24" s="179" t="s">
        <v>24</v>
      </c>
      <c r="F24" s="180" t="s">
        <v>310</v>
      </c>
      <c r="G24" s="179" t="s">
        <v>311</v>
      </c>
      <c r="H24" s="179">
        <f>_xlfn.IFNA(INDEX('Final allowances'!$F$4:$H$16,MATCH(F_Interface!$A24,'Final allowances'!$B$4:$B$16,0),MATCH(F_Interface!$E24,'Final allowances'!$F$4:$H$4,0))/5, 0 )</f>
        <v>18.246437485242161</v>
      </c>
      <c r="I24" s="179">
        <f>_xlfn.IFNA(INDEX('Final allowances'!$F$4:$H$16,MATCH(F_Interface!$A24,'Final allowances'!$B$4:$B$16,0),MATCH(F_Interface!$E24,'Final allowances'!$F$4:$H$4,0))/5, 0 )</f>
        <v>18.246437485242161</v>
      </c>
      <c r="J24" s="179">
        <f>_xlfn.IFNA(INDEX('Final allowances'!$F$4:$H$16,MATCH(F_Interface!$A24,'Final allowances'!$B$4:$B$16,0),MATCH(F_Interface!$E24,'Final allowances'!$F$4:$H$4,0))/5, 0 )</f>
        <v>18.246437485242161</v>
      </c>
      <c r="K24" s="179">
        <f>_xlfn.IFNA(INDEX('Final allowances'!$F$4:$H$16,MATCH(F_Interface!$A24,'Final allowances'!$B$4:$B$16,0),MATCH(F_Interface!$E24,'Final allowances'!$F$4:$H$4,0))/5, 0 )</f>
        <v>18.246437485242161</v>
      </c>
      <c r="L24" s="179">
        <f>_xlfn.IFNA(INDEX('Final allowances'!$F$4:$H$16,MATCH(F_Interface!$A24,'Final allowances'!$B$4:$B$16,0),MATCH(F_Interface!$E24,'Final allowances'!$F$4:$H$4,0))/5, 0 )</f>
        <v>18.246437485242161</v>
      </c>
      <c r="M24" s="189"/>
      <c r="N24" s="181"/>
      <c r="O24" s="181"/>
      <c r="R24" s="195"/>
    </row>
    <row r="25" spans="1:18" x14ac:dyDescent="0.3">
      <c r="A25" s="188" t="s">
        <v>7</v>
      </c>
      <c r="B25" s="188" t="s">
        <v>312</v>
      </c>
      <c r="C25" s="188" t="str">
        <f t="shared" si="0"/>
        <v>TMSC_BR_PR19CA008</v>
      </c>
      <c r="D25" s="179" t="s">
        <v>313</v>
      </c>
      <c r="E25" s="179" t="s">
        <v>24</v>
      </c>
      <c r="F25" s="180" t="s">
        <v>310</v>
      </c>
      <c r="G25" s="179" t="s">
        <v>311</v>
      </c>
      <c r="H25" s="179">
        <f>_xlfn.IFNA(INDEX('Final allowances'!$F$4:$H$16,MATCH(F_Interface!$A25,'Final allowances'!$B$4:$B$16,0),MATCH(F_Interface!$E25,'Final allowances'!$F$4:$H$4,0))/5, 0 )</f>
        <v>141.58102944805199</v>
      </c>
      <c r="I25" s="179">
        <f>_xlfn.IFNA(INDEX('Final allowances'!$F$4:$H$16,MATCH(F_Interface!$A25,'Final allowances'!$B$4:$B$16,0),MATCH(F_Interface!$E25,'Final allowances'!$F$4:$H$4,0))/5, 0 )</f>
        <v>141.58102944805199</v>
      </c>
      <c r="J25" s="179">
        <f>_xlfn.IFNA(INDEX('Final allowances'!$F$4:$H$16,MATCH(F_Interface!$A25,'Final allowances'!$B$4:$B$16,0),MATCH(F_Interface!$E25,'Final allowances'!$F$4:$H$4,0))/5, 0 )</f>
        <v>141.58102944805199</v>
      </c>
      <c r="K25" s="179">
        <f>_xlfn.IFNA(INDEX('Final allowances'!$F$4:$H$16,MATCH(F_Interface!$A25,'Final allowances'!$B$4:$B$16,0),MATCH(F_Interface!$E25,'Final allowances'!$F$4:$H$4,0))/5, 0 )</f>
        <v>141.58102944805199</v>
      </c>
      <c r="L25" s="179">
        <f>_xlfn.IFNA(INDEX('Final allowances'!$F$4:$H$16,MATCH(F_Interface!$A25,'Final allowances'!$B$4:$B$16,0),MATCH(F_Interface!$E25,'Final allowances'!$F$4:$H$4,0))/5, 0 )</f>
        <v>141.58102944805199</v>
      </c>
      <c r="M25" s="189"/>
      <c r="N25" s="181"/>
      <c r="O25" s="181"/>
      <c r="R25" s="195"/>
    </row>
    <row r="26" spans="1:18" x14ac:dyDescent="0.3">
      <c r="A26" s="188" t="s">
        <v>12</v>
      </c>
      <c r="B26" s="188" t="s">
        <v>312</v>
      </c>
      <c r="C26" s="188" t="str">
        <f t="shared" si="0"/>
        <v>WSHC_BR_PR19CA008</v>
      </c>
      <c r="D26" s="179" t="s">
        <v>313</v>
      </c>
      <c r="E26" s="179" t="s">
        <v>24</v>
      </c>
      <c r="F26" s="180" t="s">
        <v>310</v>
      </c>
      <c r="G26" s="179" t="s">
        <v>311</v>
      </c>
      <c r="H26" s="179">
        <f>_xlfn.IFNA(INDEX('Final allowances'!$F$4:$H$16,MATCH(F_Interface!$A26,'Final allowances'!$B$4:$B$16,0),MATCH(F_Interface!$E26,'Final allowances'!$F$4:$H$4,0))/5, 0 )</f>
        <v>31.591353497241165</v>
      </c>
      <c r="I26" s="179">
        <f>_xlfn.IFNA(INDEX('Final allowances'!$F$4:$H$16,MATCH(F_Interface!$A26,'Final allowances'!$B$4:$B$16,0),MATCH(F_Interface!$E26,'Final allowances'!$F$4:$H$4,0))/5, 0 )</f>
        <v>31.591353497241165</v>
      </c>
      <c r="J26" s="179">
        <f>_xlfn.IFNA(INDEX('Final allowances'!$F$4:$H$16,MATCH(F_Interface!$A26,'Final allowances'!$B$4:$B$16,0),MATCH(F_Interface!$E26,'Final allowances'!$F$4:$H$4,0))/5, 0 )</f>
        <v>31.591353497241165</v>
      </c>
      <c r="K26" s="179">
        <f>_xlfn.IFNA(INDEX('Final allowances'!$F$4:$H$16,MATCH(F_Interface!$A26,'Final allowances'!$B$4:$B$16,0),MATCH(F_Interface!$E26,'Final allowances'!$F$4:$H$4,0))/5, 0 )</f>
        <v>31.591353497241165</v>
      </c>
      <c r="L26" s="179">
        <f>_xlfn.IFNA(INDEX('Final allowances'!$F$4:$H$16,MATCH(F_Interface!$A26,'Final allowances'!$B$4:$B$16,0),MATCH(F_Interface!$E26,'Final allowances'!$F$4:$H$4,0))/5, 0 )</f>
        <v>31.591353497241165</v>
      </c>
      <c r="M26" s="189"/>
      <c r="N26" s="181"/>
      <c r="O26" s="181"/>
      <c r="R26" s="195"/>
    </row>
    <row r="27" spans="1:18" x14ac:dyDescent="0.3">
      <c r="A27" s="188" t="s">
        <v>8</v>
      </c>
      <c r="B27" s="188" t="s">
        <v>312</v>
      </c>
      <c r="C27" s="188" t="str">
        <f t="shared" si="0"/>
        <v>WSXC_BR_PR19CA008</v>
      </c>
      <c r="D27" s="179" t="s">
        <v>313</v>
      </c>
      <c r="E27" s="179" t="s">
        <v>24</v>
      </c>
      <c r="F27" s="180" t="s">
        <v>310</v>
      </c>
      <c r="G27" s="179" t="s">
        <v>311</v>
      </c>
      <c r="H27" s="179">
        <f>_xlfn.IFNA(INDEX('Final allowances'!$F$4:$H$16,MATCH(F_Interface!$A27,'Final allowances'!$B$4:$B$16,0),MATCH(F_Interface!$E27,'Final allowances'!$F$4:$H$4,0))/5, 0 )</f>
        <v>27.436593574698882</v>
      </c>
      <c r="I27" s="179">
        <f>_xlfn.IFNA(INDEX('Final allowances'!$F$4:$H$16,MATCH(F_Interface!$A27,'Final allowances'!$B$4:$B$16,0),MATCH(F_Interface!$E27,'Final allowances'!$F$4:$H$4,0))/5, 0 )</f>
        <v>27.436593574698882</v>
      </c>
      <c r="J27" s="179">
        <f>_xlfn.IFNA(INDEX('Final allowances'!$F$4:$H$16,MATCH(F_Interface!$A27,'Final allowances'!$B$4:$B$16,0),MATCH(F_Interface!$E27,'Final allowances'!$F$4:$H$4,0))/5, 0 )</f>
        <v>27.436593574698882</v>
      </c>
      <c r="K27" s="179">
        <f>_xlfn.IFNA(INDEX('Final allowances'!$F$4:$H$16,MATCH(F_Interface!$A27,'Final allowances'!$B$4:$B$16,0),MATCH(F_Interface!$E27,'Final allowances'!$F$4:$H$4,0))/5, 0 )</f>
        <v>27.436593574698882</v>
      </c>
      <c r="L27" s="179">
        <f>_xlfn.IFNA(INDEX('Final allowances'!$F$4:$H$16,MATCH(F_Interface!$A27,'Final allowances'!$B$4:$B$16,0),MATCH(F_Interface!$E27,'Final allowances'!$F$4:$H$4,0))/5, 0 )</f>
        <v>27.436593574698882</v>
      </c>
      <c r="M27" s="189"/>
      <c r="N27" s="189"/>
      <c r="O27" s="189"/>
      <c r="P27" s="190"/>
      <c r="Q27" s="190"/>
      <c r="R27" s="195"/>
    </row>
    <row r="28" spans="1:18" x14ac:dyDescent="0.3">
      <c r="A28" s="188" t="s">
        <v>9</v>
      </c>
      <c r="B28" s="179" t="s">
        <v>312</v>
      </c>
      <c r="C28" s="188" t="str">
        <f t="shared" si="0"/>
        <v>YKYC_BR_PR19CA008</v>
      </c>
      <c r="D28" s="179" t="s">
        <v>313</v>
      </c>
      <c r="E28" s="179" t="s">
        <v>24</v>
      </c>
      <c r="F28" s="180" t="s">
        <v>310</v>
      </c>
      <c r="G28" s="179" t="s">
        <v>311</v>
      </c>
      <c r="H28" s="179">
        <f>_xlfn.IFNA(INDEX('Final allowances'!$F$4:$H$16,MATCH(F_Interface!$A28,'Final allowances'!$B$4:$B$16,0),MATCH(F_Interface!$E28,'Final allowances'!$F$4:$H$4,0))/5, 0 )</f>
        <v>57.799097023276033</v>
      </c>
      <c r="I28" s="179">
        <f>_xlfn.IFNA(INDEX('Final allowances'!$F$4:$H$16,MATCH(F_Interface!$A28,'Final allowances'!$B$4:$B$16,0),MATCH(F_Interface!$E28,'Final allowances'!$F$4:$H$4,0))/5, 0 )</f>
        <v>57.799097023276033</v>
      </c>
      <c r="J28" s="179">
        <f>_xlfn.IFNA(INDEX('Final allowances'!$F$4:$H$16,MATCH(F_Interface!$A28,'Final allowances'!$B$4:$B$16,0),MATCH(F_Interface!$E28,'Final allowances'!$F$4:$H$4,0))/5, 0 )</f>
        <v>57.799097023276033</v>
      </c>
      <c r="K28" s="179">
        <f>_xlfn.IFNA(INDEX('Final allowances'!$F$4:$H$16,MATCH(F_Interface!$A28,'Final allowances'!$B$4:$B$16,0),MATCH(F_Interface!$E28,'Final allowances'!$F$4:$H$4,0))/5, 0 )</f>
        <v>57.799097023276033</v>
      </c>
      <c r="L28" s="179">
        <f>_xlfn.IFNA(INDEX('Final allowances'!$F$4:$H$16,MATCH(F_Interface!$A28,'Final allowances'!$B$4:$B$16,0),MATCH(F_Interface!$E28,'Final allowances'!$F$4:$H$4,0))/5, 0 )</f>
        <v>57.799097023276033</v>
      </c>
      <c r="M28" s="189" t="str">
        <f>IF(SUM(H16:L28)=SUM('Final allowances'!$F$5:$F$15),"ok","error")</f>
        <v>ok</v>
      </c>
      <c r="N28" s="181"/>
      <c r="O28" s="181"/>
      <c r="R28" s="195"/>
    </row>
    <row r="29" spans="1:18" x14ac:dyDescent="0.3">
      <c r="A29" s="188" t="s">
        <v>2</v>
      </c>
      <c r="B29" s="188" t="s">
        <v>314</v>
      </c>
      <c r="C29" s="188" t="str">
        <f t="shared" si="0"/>
        <v>ANHC_WWW_PR19CA008</v>
      </c>
      <c r="D29" s="179" t="s">
        <v>315</v>
      </c>
      <c r="E29" s="179" t="s">
        <v>87</v>
      </c>
      <c r="F29" s="180" t="s">
        <v>310</v>
      </c>
      <c r="G29" s="193" t="s">
        <v>311</v>
      </c>
      <c r="H29" s="179">
        <f>_xlfn.IFNA(INDEX('Final allowances'!$F$4:$H$16,MATCH(F_Interface!$A29,'Final allowances'!$B$4:$B$16,0),MATCH(F_Interface!$E29,'Final allowances'!$F$4:$H$4,0))/5, 0 )</f>
        <v>577.78518744587132</v>
      </c>
      <c r="I29" s="179">
        <f>_xlfn.IFNA(INDEX('Final allowances'!$F$4:$H$16,MATCH(F_Interface!$A29,'Final allowances'!$B$4:$B$16,0),MATCH(F_Interface!$E29,'Final allowances'!$F$4:$H$4,0))/5, 0 )</f>
        <v>577.78518744587132</v>
      </c>
      <c r="J29" s="179">
        <f>_xlfn.IFNA(INDEX('Final allowances'!$F$4:$H$16,MATCH(F_Interface!$A29,'Final allowances'!$B$4:$B$16,0),MATCH(F_Interface!$E29,'Final allowances'!$F$4:$H$4,0))/5, 0 )</f>
        <v>577.78518744587132</v>
      </c>
      <c r="K29" s="179">
        <f>_xlfn.IFNA(INDEX('Final allowances'!$F$4:$H$16,MATCH(F_Interface!$A29,'Final allowances'!$B$4:$B$16,0),MATCH(F_Interface!$E29,'Final allowances'!$F$4:$H$4,0))/5, 0 )</f>
        <v>577.78518744587132</v>
      </c>
      <c r="L29" s="179">
        <f>_xlfn.IFNA(INDEX('Final allowances'!$F$4:$H$16,MATCH(F_Interface!$A29,'Final allowances'!$B$4:$B$16,0),MATCH(F_Interface!$E29,'Final allowances'!$F$4:$H$4,0))/5, 0 )</f>
        <v>577.78518744587132</v>
      </c>
      <c r="M29" s="189"/>
      <c r="N29" s="181"/>
      <c r="O29" s="181"/>
      <c r="R29" s="195"/>
    </row>
    <row r="30" spans="1:18" x14ac:dyDescent="0.3">
      <c r="A30" s="188" t="s">
        <v>63</v>
      </c>
      <c r="B30" s="188" t="s">
        <v>314</v>
      </c>
      <c r="C30" s="188" t="str">
        <f t="shared" si="0"/>
        <v>HDDC_WWW_PR19CA008</v>
      </c>
      <c r="D30" s="179" t="s">
        <v>315</v>
      </c>
      <c r="E30" s="179" t="s">
        <v>87</v>
      </c>
      <c r="F30" s="180" t="s">
        <v>310</v>
      </c>
      <c r="G30" s="179" t="s">
        <v>311</v>
      </c>
      <c r="H30" s="179">
        <f>_xlfn.IFNA(INDEX('Final allowances'!$F$4:$H$16,MATCH(F_Interface!$A30,'Final allowances'!$B$4:$B$16,0),MATCH(F_Interface!$E30,'Final allowances'!$F$4:$H$4,0))/5, 0 )</f>
        <v>5.3231569934087997</v>
      </c>
      <c r="I30" s="179">
        <f>_xlfn.IFNA(INDEX('Final allowances'!$F$4:$H$16,MATCH(F_Interface!$A30,'Final allowances'!$B$4:$B$16,0),MATCH(F_Interface!$E30,'Final allowances'!$F$4:$H$4,0))/5, 0 )</f>
        <v>5.3231569934087997</v>
      </c>
      <c r="J30" s="179">
        <f>_xlfn.IFNA(INDEX('Final allowances'!$F$4:$H$16,MATCH(F_Interface!$A30,'Final allowances'!$B$4:$B$16,0),MATCH(F_Interface!$E30,'Final allowances'!$F$4:$H$4,0))/5, 0 )</f>
        <v>5.3231569934087997</v>
      </c>
      <c r="K30" s="179">
        <f>_xlfn.IFNA(INDEX('Final allowances'!$F$4:$H$16,MATCH(F_Interface!$A30,'Final allowances'!$B$4:$B$16,0),MATCH(F_Interface!$E30,'Final allowances'!$F$4:$H$4,0))/5, 0 )</f>
        <v>5.3231569934087997</v>
      </c>
      <c r="L30" s="179">
        <f>_xlfn.IFNA(INDEX('Final allowances'!$F$4:$H$16,MATCH(F_Interface!$A30,'Final allowances'!$B$4:$B$16,0),MATCH(F_Interface!$E30,'Final allowances'!$F$4:$H$4,0))/5, 0 )</f>
        <v>5.3231569934087997</v>
      </c>
      <c r="M30" s="189"/>
      <c r="N30" s="181"/>
      <c r="O30" s="181"/>
      <c r="R30" s="195"/>
    </row>
    <row r="31" spans="1:18" x14ac:dyDescent="0.3">
      <c r="A31" s="188" t="s">
        <v>3</v>
      </c>
      <c r="B31" s="188" t="s">
        <v>314</v>
      </c>
      <c r="C31" s="188" t="str">
        <f t="shared" si="0"/>
        <v>NESC_WWW_PR19CA008</v>
      </c>
      <c r="D31" s="179" t="s">
        <v>315</v>
      </c>
      <c r="E31" s="179" t="s">
        <v>87</v>
      </c>
      <c r="F31" s="180" t="s">
        <v>310</v>
      </c>
      <c r="G31" s="179" t="s">
        <v>311</v>
      </c>
      <c r="H31" s="179">
        <f>_xlfn.IFNA(INDEX('Final allowances'!$F$4:$H$16,MATCH(F_Interface!$A31,'Final allowances'!$B$4:$B$16,0),MATCH(F_Interface!$E31,'Final allowances'!$F$4:$H$4,0))/5, 0 )</f>
        <v>201.78052757970741</v>
      </c>
      <c r="I31" s="179">
        <f>_xlfn.IFNA(INDEX('Final allowances'!$F$4:$H$16,MATCH(F_Interface!$A31,'Final allowances'!$B$4:$B$16,0),MATCH(F_Interface!$E31,'Final allowances'!$F$4:$H$4,0))/5, 0 )</f>
        <v>201.78052757970741</v>
      </c>
      <c r="J31" s="179">
        <f>_xlfn.IFNA(INDEX('Final allowances'!$F$4:$H$16,MATCH(F_Interface!$A31,'Final allowances'!$B$4:$B$16,0),MATCH(F_Interface!$E31,'Final allowances'!$F$4:$H$4,0))/5, 0 )</f>
        <v>201.78052757970741</v>
      </c>
      <c r="K31" s="179">
        <f>_xlfn.IFNA(INDEX('Final allowances'!$F$4:$H$16,MATCH(F_Interface!$A31,'Final allowances'!$B$4:$B$16,0),MATCH(F_Interface!$E31,'Final allowances'!$F$4:$H$4,0))/5, 0 )</f>
        <v>201.78052757970741</v>
      </c>
      <c r="L31" s="179">
        <f>_xlfn.IFNA(INDEX('Final allowances'!$F$4:$H$16,MATCH(F_Interface!$A31,'Final allowances'!$B$4:$B$16,0),MATCH(F_Interface!$E31,'Final allowances'!$F$4:$H$4,0))/5, 0 )</f>
        <v>201.78052757970741</v>
      </c>
      <c r="M31" s="189"/>
      <c r="N31" s="181"/>
      <c r="O31" s="181"/>
      <c r="R31" s="195"/>
    </row>
    <row r="32" spans="1:18" x14ac:dyDescent="0.3">
      <c r="A32" s="188" t="s">
        <v>4</v>
      </c>
      <c r="B32" s="188" t="s">
        <v>314</v>
      </c>
      <c r="C32" s="188" t="str">
        <f t="shared" si="0"/>
        <v>NWTC_WWW_PR19CA008</v>
      </c>
      <c r="D32" s="179" t="s">
        <v>315</v>
      </c>
      <c r="E32" s="179" t="s">
        <v>87</v>
      </c>
      <c r="F32" s="180" t="s">
        <v>310</v>
      </c>
      <c r="G32" s="179" t="s">
        <v>311</v>
      </c>
      <c r="H32" s="179">
        <f>_xlfn.IFNA(INDEX('Final allowances'!$F$4:$H$16,MATCH(F_Interface!$A32,'Final allowances'!$B$4:$B$16,0),MATCH(F_Interface!$E32,'Final allowances'!$F$4:$H$4,0))/5, 0 )</f>
        <v>566.9817355501599</v>
      </c>
      <c r="I32" s="179">
        <f>_xlfn.IFNA(INDEX('Final allowances'!$F$4:$H$16,MATCH(F_Interface!$A32,'Final allowances'!$B$4:$B$16,0),MATCH(F_Interface!$E32,'Final allowances'!$F$4:$H$4,0))/5, 0 )</f>
        <v>566.9817355501599</v>
      </c>
      <c r="J32" s="179">
        <f>_xlfn.IFNA(INDEX('Final allowances'!$F$4:$H$16,MATCH(F_Interface!$A32,'Final allowances'!$B$4:$B$16,0),MATCH(F_Interface!$E32,'Final allowances'!$F$4:$H$4,0))/5, 0 )</f>
        <v>566.9817355501599</v>
      </c>
      <c r="K32" s="179">
        <f>_xlfn.IFNA(INDEX('Final allowances'!$F$4:$H$16,MATCH(F_Interface!$A32,'Final allowances'!$B$4:$B$16,0),MATCH(F_Interface!$E32,'Final allowances'!$F$4:$H$4,0))/5, 0 )</f>
        <v>566.9817355501599</v>
      </c>
      <c r="L32" s="179">
        <f>_xlfn.IFNA(INDEX('Final allowances'!$F$4:$H$16,MATCH(F_Interface!$A32,'Final allowances'!$B$4:$B$16,0),MATCH(F_Interface!$E32,'Final allowances'!$F$4:$H$4,0))/5, 0 )</f>
        <v>566.9817355501599</v>
      </c>
      <c r="M32" s="189"/>
      <c r="N32" s="181"/>
      <c r="O32" s="181"/>
      <c r="R32" s="195"/>
    </row>
    <row r="33" spans="1:18" x14ac:dyDescent="0.3">
      <c r="A33" s="188" t="s">
        <v>5</v>
      </c>
      <c r="B33" s="188" t="s">
        <v>314</v>
      </c>
      <c r="C33" s="188" t="str">
        <f t="shared" si="0"/>
        <v>SRNC_WWW_PR19CA008</v>
      </c>
      <c r="D33" s="179" t="s">
        <v>315</v>
      </c>
      <c r="E33" s="179" t="s">
        <v>87</v>
      </c>
      <c r="F33" s="180" t="s">
        <v>310</v>
      </c>
      <c r="G33" s="193"/>
      <c r="H33" s="179">
        <f>_xlfn.IFNA(INDEX('Final allowances'!$F$4:$H$16,MATCH(F_Interface!$A33,'Final allowances'!$B$4:$B$16,0),MATCH(F_Interface!$E33,'Final allowances'!$F$4:$H$4,0))/5, 0 )</f>
        <v>420.09582182006471</v>
      </c>
      <c r="I33" s="179">
        <f>_xlfn.IFNA(INDEX('Final allowances'!$F$4:$H$16,MATCH(F_Interface!$A33,'Final allowances'!$B$4:$B$16,0),MATCH(F_Interface!$E33,'Final allowances'!$F$4:$H$4,0))/5, 0 )</f>
        <v>420.09582182006471</v>
      </c>
      <c r="J33" s="179">
        <f>_xlfn.IFNA(INDEX('Final allowances'!$F$4:$H$16,MATCH(F_Interface!$A33,'Final allowances'!$B$4:$B$16,0),MATCH(F_Interface!$E33,'Final allowances'!$F$4:$H$4,0))/5, 0 )</f>
        <v>420.09582182006471</v>
      </c>
      <c r="K33" s="179">
        <f>_xlfn.IFNA(INDEX('Final allowances'!$F$4:$H$16,MATCH(F_Interface!$A33,'Final allowances'!$B$4:$B$16,0),MATCH(F_Interface!$E33,'Final allowances'!$F$4:$H$4,0))/5, 0 )</f>
        <v>420.09582182006471</v>
      </c>
      <c r="L33" s="179">
        <f>_xlfn.IFNA(INDEX('Final allowances'!$F$4:$H$16,MATCH(F_Interface!$A33,'Final allowances'!$B$4:$B$16,0),MATCH(F_Interface!$E33,'Final allowances'!$F$4:$H$4,0))/5, 0 )</f>
        <v>420.09582182006471</v>
      </c>
      <c r="M33" s="189"/>
      <c r="N33" s="181"/>
      <c r="O33" s="181"/>
      <c r="R33" s="195"/>
    </row>
    <row r="34" spans="1:18" x14ac:dyDescent="0.3">
      <c r="A34" s="188" t="s">
        <v>82</v>
      </c>
      <c r="B34" s="188" t="s">
        <v>314</v>
      </c>
      <c r="C34" s="188" t="str">
        <f t="shared" si="0"/>
        <v>SVEC_WWW_PR19CA008</v>
      </c>
      <c r="D34" s="179" t="s">
        <v>315</v>
      </c>
      <c r="E34" s="179" t="s">
        <v>87</v>
      </c>
      <c r="F34" s="180" t="s">
        <v>310</v>
      </c>
      <c r="G34" s="188" t="s">
        <v>311</v>
      </c>
      <c r="H34" s="179">
        <f>_xlfn.IFNA(INDEX('Final allowances'!$F$4:$H$16,MATCH(F_Interface!$A34,'Final allowances'!$B$4:$B$16,0),MATCH(F_Interface!$E34,'Final allowances'!$F$4:$H$4,0))/5, 0 )</f>
        <v>613.9190274080978</v>
      </c>
      <c r="I34" s="179">
        <f>_xlfn.IFNA(INDEX('Final allowances'!$F$4:$H$16,MATCH(F_Interface!$A34,'Final allowances'!$B$4:$B$16,0),MATCH(F_Interface!$E34,'Final allowances'!$F$4:$H$4,0))/5, 0 )</f>
        <v>613.9190274080978</v>
      </c>
      <c r="J34" s="179">
        <f>_xlfn.IFNA(INDEX('Final allowances'!$F$4:$H$16,MATCH(F_Interface!$A34,'Final allowances'!$B$4:$B$16,0),MATCH(F_Interface!$E34,'Final allowances'!$F$4:$H$4,0))/5, 0 )</f>
        <v>613.9190274080978</v>
      </c>
      <c r="K34" s="179">
        <f>_xlfn.IFNA(INDEX('Final allowances'!$F$4:$H$16,MATCH(F_Interface!$A34,'Final allowances'!$B$4:$B$16,0),MATCH(F_Interface!$E34,'Final allowances'!$F$4:$H$4,0))/5, 0 )</f>
        <v>613.9190274080978</v>
      </c>
      <c r="L34" s="179">
        <f>_xlfn.IFNA(INDEX('Final allowances'!$F$4:$H$16,MATCH(F_Interface!$A34,'Final allowances'!$B$4:$B$16,0),MATCH(F_Interface!$E34,'Final allowances'!$F$4:$H$4,0))/5, 0 )</f>
        <v>613.9190274080978</v>
      </c>
      <c r="M34" s="189"/>
      <c r="N34" s="181"/>
      <c r="O34" s="181"/>
      <c r="R34" s="195"/>
    </row>
    <row r="35" spans="1:18" x14ac:dyDescent="0.3">
      <c r="A35" s="188" t="s">
        <v>67</v>
      </c>
      <c r="B35" s="188" t="s">
        <v>314</v>
      </c>
      <c r="C35" s="188" t="str">
        <f t="shared" si="0"/>
        <v>SVHC_WWW_PR19CA008</v>
      </c>
      <c r="D35" s="179" t="s">
        <v>315</v>
      </c>
      <c r="E35" s="179" t="s">
        <v>87</v>
      </c>
      <c r="F35" s="180" t="s">
        <v>310</v>
      </c>
      <c r="G35" s="179" t="s">
        <v>311</v>
      </c>
      <c r="H35" s="179">
        <f>_xlfn.IFNA(INDEX('Final allowances'!$F$4:$H$16,MATCH(F_Interface!$A35,'Final allowances'!$B$4:$B$16,0),MATCH(F_Interface!$E35,'Final allowances'!$F$4:$H$4,0))/5, 0 )</f>
        <v>0</v>
      </c>
      <c r="I35" s="179">
        <f>_xlfn.IFNA(INDEX('Final allowances'!$F$4:$H$16,MATCH(F_Interface!$A35,'Final allowances'!$B$4:$B$16,0),MATCH(F_Interface!$E35,'Final allowances'!$F$4:$H$4,0))/5, 0 )</f>
        <v>0</v>
      </c>
      <c r="J35" s="179">
        <f>_xlfn.IFNA(INDEX('Final allowances'!$F$4:$H$16,MATCH(F_Interface!$A35,'Final allowances'!$B$4:$B$16,0),MATCH(F_Interface!$E35,'Final allowances'!$F$4:$H$4,0))/5, 0 )</f>
        <v>0</v>
      </c>
      <c r="K35" s="179">
        <f>_xlfn.IFNA(INDEX('Final allowances'!$F$4:$H$16,MATCH(F_Interface!$A35,'Final allowances'!$B$4:$B$16,0),MATCH(F_Interface!$E35,'Final allowances'!$F$4:$H$4,0))/5, 0 )</f>
        <v>0</v>
      </c>
      <c r="L35" s="179">
        <f>_xlfn.IFNA(INDEX('Final allowances'!$F$4:$H$16,MATCH(F_Interface!$A35,'Final allowances'!$B$4:$B$16,0),MATCH(F_Interface!$E35,'Final allowances'!$F$4:$H$4,0))/5, 0 )</f>
        <v>0</v>
      </c>
      <c r="M35" s="189"/>
      <c r="N35" s="181"/>
      <c r="O35" s="181"/>
      <c r="R35" s="195"/>
    </row>
    <row r="36" spans="1:18" x14ac:dyDescent="0.3">
      <c r="A36" s="188" t="s">
        <v>6</v>
      </c>
      <c r="B36" s="188" t="s">
        <v>314</v>
      </c>
      <c r="C36" s="188" t="str">
        <f t="shared" si="0"/>
        <v>SVTC_WWW_PR19CA008</v>
      </c>
      <c r="D36" s="179" t="s">
        <v>315</v>
      </c>
      <c r="E36" s="179" t="s">
        <v>87</v>
      </c>
      <c r="F36" s="180" t="s">
        <v>310</v>
      </c>
      <c r="G36" s="179" t="s">
        <v>311</v>
      </c>
      <c r="H36" s="179">
        <f>_xlfn.IFNA(INDEX('Final allowances'!$F$4:$H$16,MATCH(F_Interface!$A36,'Final allowances'!$B$4:$B$16,0),MATCH(F_Interface!$E36,'Final allowances'!$F$4:$H$4,0))/5, 0 )</f>
        <v>0</v>
      </c>
      <c r="I36" s="179">
        <f>_xlfn.IFNA(INDEX('Final allowances'!$F$4:$H$16,MATCH(F_Interface!$A36,'Final allowances'!$B$4:$B$16,0),MATCH(F_Interface!$E36,'Final allowances'!$F$4:$H$4,0))/5, 0 )</f>
        <v>0</v>
      </c>
      <c r="J36" s="179">
        <f>_xlfn.IFNA(INDEX('Final allowances'!$F$4:$H$16,MATCH(F_Interface!$A36,'Final allowances'!$B$4:$B$16,0),MATCH(F_Interface!$E36,'Final allowances'!$F$4:$H$4,0))/5, 0 )</f>
        <v>0</v>
      </c>
      <c r="K36" s="179">
        <f>_xlfn.IFNA(INDEX('Final allowances'!$F$4:$H$16,MATCH(F_Interface!$A36,'Final allowances'!$B$4:$B$16,0),MATCH(F_Interface!$E36,'Final allowances'!$F$4:$H$4,0))/5, 0 )</f>
        <v>0</v>
      </c>
      <c r="L36" s="179">
        <f>_xlfn.IFNA(INDEX('Final allowances'!$F$4:$H$16,MATCH(F_Interface!$A36,'Final allowances'!$B$4:$B$16,0),MATCH(F_Interface!$E36,'Final allowances'!$F$4:$H$4,0))/5, 0 )</f>
        <v>0</v>
      </c>
      <c r="M36" s="189"/>
      <c r="N36" s="181"/>
      <c r="O36" s="181"/>
      <c r="R36" s="195"/>
    </row>
    <row r="37" spans="1:18" x14ac:dyDescent="0.3">
      <c r="A37" s="188" t="s">
        <v>10</v>
      </c>
      <c r="B37" s="188" t="s">
        <v>314</v>
      </c>
      <c r="C37" s="188" t="str">
        <f t="shared" si="0"/>
        <v>SWBC_WWW_PR19CA008</v>
      </c>
      <c r="D37" s="179" t="s">
        <v>315</v>
      </c>
      <c r="E37" s="179" t="s">
        <v>87</v>
      </c>
      <c r="F37" s="180" t="s">
        <v>310</v>
      </c>
      <c r="G37" s="179" t="s">
        <v>311</v>
      </c>
      <c r="H37" s="179">
        <f>_xlfn.IFNA(INDEX('Final allowances'!$F$4:$H$16,MATCH(F_Interface!$A37,'Final allowances'!$B$4:$B$16,0),MATCH(F_Interface!$E37,'Final allowances'!$F$4:$H$4,0))/5, 0 )</f>
        <v>187.88788215773602</v>
      </c>
      <c r="I37" s="179">
        <f>_xlfn.IFNA(INDEX('Final allowances'!$F$4:$H$16,MATCH(F_Interface!$A37,'Final allowances'!$B$4:$B$16,0),MATCH(F_Interface!$E37,'Final allowances'!$F$4:$H$4,0))/5, 0 )</f>
        <v>187.88788215773602</v>
      </c>
      <c r="J37" s="179">
        <f>_xlfn.IFNA(INDEX('Final allowances'!$F$4:$H$16,MATCH(F_Interface!$A37,'Final allowances'!$B$4:$B$16,0),MATCH(F_Interface!$E37,'Final allowances'!$F$4:$H$4,0))/5, 0 )</f>
        <v>187.88788215773602</v>
      </c>
      <c r="K37" s="179">
        <f>_xlfn.IFNA(INDEX('Final allowances'!$F$4:$H$16,MATCH(F_Interface!$A37,'Final allowances'!$B$4:$B$16,0),MATCH(F_Interface!$E37,'Final allowances'!$F$4:$H$4,0))/5, 0 )</f>
        <v>187.88788215773602</v>
      </c>
      <c r="L37" s="179">
        <f>_xlfn.IFNA(INDEX('Final allowances'!$F$4:$H$16,MATCH(F_Interface!$A37,'Final allowances'!$B$4:$B$16,0),MATCH(F_Interface!$E37,'Final allowances'!$F$4:$H$4,0))/5, 0 )</f>
        <v>187.88788215773602</v>
      </c>
      <c r="M37" s="189"/>
      <c r="N37" s="181"/>
      <c r="O37" s="181"/>
    </row>
    <row r="38" spans="1:18" x14ac:dyDescent="0.3">
      <c r="A38" s="188" t="s">
        <v>7</v>
      </c>
      <c r="B38" s="188" t="s">
        <v>314</v>
      </c>
      <c r="C38" s="188" t="str">
        <f t="shared" si="0"/>
        <v>TMSC_WWW_PR19CA008</v>
      </c>
      <c r="D38" s="179" t="s">
        <v>315</v>
      </c>
      <c r="E38" s="179" t="s">
        <v>87</v>
      </c>
      <c r="F38" s="180" t="s">
        <v>310</v>
      </c>
      <c r="G38" s="179" t="s">
        <v>311</v>
      </c>
      <c r="H38" s="179">
        <f>_xlfn.IFNA(INDEX('Final allowances'!$F$4:$H$16,MATCH(F_Interface!$A38,'Final allowances'!$B$4:$B$16,0),MATCH(F_Interface!$E38,'Final allowances'!$F$4:$H$4,0))/5, 0 )</f>
        <v>904.20475984119128</v>
      </c>
      <c r="I38" s="179">
        <f>_xlfn.IFNA(INDEX('Final allowances'!$F$4:$H$16,MATCH(F_Interface!$A38,'Final allowances'!$B$4:$B$16,0),MATCH(F_Interface!$E38,'Final allowances'!$F$4:$H$4,0))/5, 0 )</f>
        <v>904.20475984119128</v>
      </c>
      <c r="J38" s="179">
        <f>_xlfn.IFNA(INDEX('Final allowances'!$F$4:$H$16,MATCH(F_Interface!$A38,'Final allowances'!$B$4:$B$16,0),MATCH(F_Interface!$E38,'Final allowances'!$F$4:$H$4,0))/5, 0 )</f>
        <v>904.20475984119128</v>
      </c>
      <c r="K38" s="179">
        <f>_xlfn.IFNA(INDEX('Final allowances'!$F$4:$H$16,MATCH(F_Interface!$A38,'Final allowances'!$B$4:$B$16,0),MATCH(F_Interface!$E38,'Final allowances'!$F$4:$H$4,0))/5, 0 )</f>
        <v>904.20475984119128</v>
      </c>
      <c r="L38" s="179">
        <f>_xlfn.IFNA(INDEX('Final allowances'!$F$4:$H$16,MATCH(F_Interface!$A38,'Final allowances'!$B$4:$B$16,0),MATCH(F_Interface!$E38,'Final allowances'!$F$4:$H$4,0))/5, 0 )</f>
        <v>904.20475984119128</v>
      </c>
      <c r="M38" s="189"/>
      <c r="N38" s="181"/>
      <c r="O38" s="181"/>
    </row>
    <row r="39" spans="1:18" x14ac:dyDescent="0.3">
      <c r="A39" s="188" t="s">
        <v>12</v>
      </c>
      <c r="B39" s="188" t="s">
        <v>314</v>
      </c>
      <c r="C39" s="188" t="str">
        <f t="shared" si="0"/>
        <v>WSHC_WWW_PR19CA008</v>
      </c>
      <c r="D39" s="179" t="s">
        <v>315</v>
      </c>
      <c r="E39" s="179" t="s">
        <v>87</v>
      </c>
      <c r="F39" s="180" t="s">
        <v>310</v>
      </c>
      <c r="G39" s="179" t="s">
        <v>311</v>
      </c>
      <c r="H39" s="179">
        <f>_xlfn.IFNA(INDEX('Final allowances'!$F$4:$H$16,MATCH(F_Interface!$A39,'Final allowances'!$B$4:$B$16,0),MATCH(F_Interface!$E39,'Final allowances'!$F$4:$H$4,0))/5, 0 )</f>
        <v>270.60589340772685</v>
      </c>
      <c r="I39" s="179">
        <f>_xlfn.IFNA(INDEX('Final allowances'!$F$4:$H$16,MATCH(F_Interface!$A39,'Final allowances'!$B$4:$B$16,0),MATCH(F_Interface!$E39,'Final allowances'!$F$4:$H$4,0))/5, 0 )</f>
        <v>270.60589340772685</v>
      </c>
      <c r="J39" s="179">
        <f>_xlfn.IFNA(INDEX('Final allowances'!$F$4:$H$16,MATCH(F_Interface!$A39,'Final allowances'!$B$4:$B$16,0),MATCH(F_Interface!$E39,'Final allowances'!$F$4:$H$4,0))/5, 0 )</f>
        <v>270.60589340772685</v>
      </c>
      <c r="K39" s="179">
        <f>_xlfn.IFNA(INDEX('Final allowances'!$F$4:$H$16,MATCH(F_Interface!$A39,'Final allowances'!$B$4:$B$16,0),MATCH(F_Interface!$E39,'Final allowances'!$F$4:$H$4,0))/5, 0 )</f>
        <v>270.60589340772685</v>
      </c>
      <c r="L39" s="179">
        <f>_xlfn.IFNA(INDEX('Final allowances'!$F$4:$H$16,MATCH(F_Interface!$A39,'Final allowances'!$B$4:$B$16,0),MATCH(F_Interface!$E39,'Final allowances'!$F$4:$H$4,0))/5, 0 )</f>
        <v>270.60589340772685</v>
      </c>
      <c r="M39" s="189"/>
      <c r="N39" s="181"/>
      <c r="O39" s="181"/>
    </row>
    <row r="40" spans="1:18" x14ac:dyDescent="0.3">
      <c r="A40" s="188" t="s">
        <v>8</v>
      </c>
      <c r="B40" s="188" t="s">
        <v>314</v>
      </c>
      <c r="C40" s="188" t="str">
        <f t="shared" si="0"/>
        <v>WSXC_WWW_PR19CA008</v>
      </c>
      <c r="D40" s="179" t="s">
        <v>315</v>
      </c>
      <c r="E40" s="179" t="s">
        <v>87</v>
      </c>
      <c r="F40" s="180" t="s">
        <v>310</v>
      </c>
      <c r="G40" s="179" t="s">
        <v>311</v>
      </c>
      <c r="H40" s="179">
        <f>_xlfn.IFNA(INDEX('Final allowances'!$F$4:$H$16,MATCH(F_Interface!$A40,'Final allowances'!$B$4:$B$16,0),MATCH(F_Interface!$E40,'Final allowances'!$F$4:$H$4,0))/5, 0 )</f>
        <v>274.76575714798463</v>
      </c>
      <c r="I40" s="179">
        <f>_xlfn.IFNA(INDEX('Final allowances'!$F$4:$H$16,MATCH(F_Interface!$A40,'Final allowances'!$B$4:$B$16,0),MATCH(F_Interface!$E40,'Final allowances'!$F$4:$H$4,0))/5, 0 )</f>
        <v>274.76575714798463</v>
      </c>
      <c r="J40" s="179">
        <f>_xlfn.IFNA(INDEX('Final allowances'!$F$4:$H$16,MATCH(F_Interface!$A40,'Final allowances'!$B$4:$B$16,0),MATCH(F_Interface!$E40,'Final allowances'!$F$4:$H$4,0))/5, 0 )</f>
        <v>274.76575714798463</v>
      </c>
      <c r="K40" s="179">
        <f>_xlfn.IFNA(INDEX('Final allowances'!$F$4:$H$16,MATCH(F_Interface!$A40,'Final allowances'!$B$4:$B$16,0),MATCH(F_Interface!$E40,'Final allowances'!$F$4:$H$4,0))/5, 0 )</f>
        <v>274.76575714798463</v>
      </c>
      <c r="L40" s="179">
        <f>_xlfn.IFNA(INDEX('Final allowances'!$F$4:$H$16,MATCH(F_Interface!$A40,'Final allowances'!$B$4:$B$16,0),MATCH(F_Interface!$E40,'Final allowances'!$F$4:$H$4,0))/5, 0 )</f>
        <v>274.76575714798463</v>
      </c>
      <c r="M40" s="189"/>
      <c r="N40" s="189"/>
      <c r="O40" s="189"/>
      <c r="P40" s="190"/>
      <c r="Q40" s="190"/>
      <c r="R40" s="190"/>
    </row>
    <row r="41" spans="1:18" x14ac:dyDescent="0.3">
      <c r="A41" s="188" t="s">
        <v>9</v>
      </c>
      <c r="B41" s="188" t="s">
        <v>314</v>
      </c>
      <c r="C41" s="188" t="str">
        <f t="shared" si="0"/>
        <v>YKYC_WWW_PR19CA008</v>
      </c>
      <c r="D41" s="179" t="s">
        <v>315</v>
      </c>
      <c r="E41" s="179" t="s">
        <v>87</v>
      </c>
      <c r="F41" s="180" t="s">
        <v>310</v>
      </c>
      <c r="G41" s="179" t="s">
        <v>311</v>
      </c>
      <c r="H41" s="179">
        <f>_xlfn.IFNA(INDEX('Final allowances'!$F$4:$H$16,MATCH(F_Interface!$A41,'Final allowances'!$B$4:$B$16,0),MATCH(F_Interface!$E41,'Final allowances'!$F$4:$H$4,0))/5, 0 )</f>
        <v>476.81978647818323</v>
      </c>
      <c r="I41" s="179">
        <f>_xlfn.IFNA(INDEX('Final allowances'!$F$4:$H$16,MATCH(F_Interface!$A41,'Final allowances'!$B$4:$B$16,0),MATCH(F_Interface!$E41,'Final allowances'!$F$4:$H$4,0))/5, 0 )</f>
        <v>476.81978647818323</v>
      </c>
      <c r="J41" s="179">
        <f>_xlfn.IFNA(INDEX('Final allowances'!$F$4:$H$16,MATCH(F_Interface!$A41,'Final allowances'!$B$4:$B$16,0),MATCH(F_Interface!$E41,'Final allowances'!$F$4:$H$4,0))/5, 0 )</f>
        <v>476.81978647818323</v>
      </c>
      <c r="K41" s="179">
        <f>_xlfn.IFNA(INDEX('Final allowances'!$F$4:$H$16,MATCH(F_Interface!$A41,'Final allowances'!$B$4:$B$16,0),MATCH(F_Interface!$E41,'Final allowances'!$F$4:$H$4,0))/5, 0 )</f>
        <v>476.81978647818323</v>
      </c>
      <c r="L41" s="179">
        <f>_xlfn.IFNA(INDEX('Final allowances'!$F$4:$H$16,MATCH(F_Interface!$A41,'Final allowances'!$B$4:$B$16,0),MATCH(F_Interface!$E41,'Final allowances'!$F$4:$H$4,0))/5, 0 )</f>
        <v>476.81978647818323</v>
      </c>
      <c r="M41" s="189" t="str">
        <f>IF(SUM(H29:L41)=SUM('Final allowances'!$H$5:$H$15),"ok","error")</f>
        <v>ok</v>
      </c>
      <c r="N41" s="181"/>
      <c r="O41" s="181"/>
    </row>
    <row r="42" spans="1:18" x14ac:dyDescent="0.3">
      <c r="A42" s="188" t="s">
        <v>2</v>
      </c>
      <c r="B42" s="188" t="s">
        <v>316</v>
      </c>
      <c r="C42" s="188" t="str">
        <f t="shared" si="0"/>
        <v>ANHC_BN1178_PR19CA008</v>
      </c>
      <c r="D42" s="179" t="s">
        <v>37</v>
      </c>
      <c r="E42" s="179" t="s">
        <v>317</v>
      </c>
      <c r="F42" s="180" t="s">
        <v>1</v>
      </c>
      <c r="G42" s="179" t="s">
        <v>311</v>
      </c>
      <c r="H42" s="179">
        <f>_xlfn.IFNA(INDEX('Forecast drivers'!$O$5:$Y$62, MATCH(F_Interface!$A42&amp;RIGHT(F_Interface!H$2, 2),'Forecast drivers'!$A$5:$A$62, 0), MATCH(F_Interface!$D42,'Forecast drivers'!$O$5:$Y$5, 0)),0)</f>
        <v>2803157.7857142854</v>
      </c>
      <c r="I42" s="179">
        <f>_xlfn.IFNA(INDEX('Forecast drivers'!$O$5:$Y$62, MATCH(F_Interface!$A42&amp;RIGHT(F_Interface!I$2, 2),'Forecast drivers'!$A$5:$A$62, 0), MATCH(F_Interface!$D42,'Forecast drivers'!$O$5:$Y$5, 0)),0)</f>
        <v>2819189.9642857136</v>
      </c>
      <c r="J42" s="179">
        <f>_xlfn.IFNA(INDEX('Forecast drivers'!$O$5:$Y$62, MATCH(F_Interface!$A42&amp;RIGHT(F_Interface!J$2, 2),'Forecast drivers'!$A$5:$A$62, 0), MATCH(F_Interface!$D42,'Forecast drivers'!$O$5:$Y$5, 0)),0)</f>
        <v>2835222.1428571423</v>
      </c>
      <c r="K42" s="179">
        <f>_xlfn.IFNA(INDEX('Forecast drivers'!$O$5:$Y$62, MATCH(F_Interface!$A42&amp;RIGHT(F_Interface!K$2, 2),'Forecast drivers'!$A$5:$A$62, 0), MATCH(F_Interface!$D42,'Forecast drivers'!$O$5:$Y$5, 0)),0)</f>
        <v>2851254.3214285709</v>
      </c>
      <c r="L42" s="179">
        <f>_xlfn.IFNA(INDEX('Forecast drivers'!$O$5:$Y$62, MATCH(F_Interface!$A42&amp;RIGHT(F_Interface!L$2, 2),'Forecast drivers'!$A$5:$A$62, 0), MATCH(F_Interface!$D42,'Forecast drivers'!$O$5:$Y$5, 0)),0)</f>
        <v>2867286.4999999991</v>
      </c>
      <c r="M42" s="189"/>
      <c r="N42" s="181"/>
      <c r="O42" s="181"/>
    </row>
    <row r="43" spans="1:18" x14ac:dyDescent="0.3">
      <c r="A43" s="188" t="s">
        <v>63</v>
      </c>
      <c r="B43" s="188" t="s">
        <v>316</v>
      </c>
      <c r="C43" s="188" t="str">
        <f t="shared" si="0"/>
        <v>HDDC_BN1178_PR19CA008</v>
      </c>
      <c r="D43" s="179" t="s">
        <v>37</v>
      </c>
      <c r="E43" s="179" t="s">
        <v>317</v>
      </c>
      <c r="F43" s="180" t="s">
        <v>1</v>
      </c>
      <c r="G43" s="179" t="s">
        <v>311</v>
      </c>
      <c r="H43" s="179">
        <f>_xlfn.IFNA(INDEX('Forecast drivers'!$O$5:$Y$62, MATCH(F_Interface!$A43&amp;RIGHT(F_Interface!H$2, 2),'Forecast drivers'!$A$5:$A$62, 0), MATCH(F_Interface!$D43,'Forecast drivers'!$O$5:$Y$5, 0)),0)</f>
        <v>0</v>
      </c>
      <c r="I43" s="179">
        <f>_xlfn.IFNA(INDEX('Forecast drivers'!$O$5:$Y$62, MATCH(F_Interface!$A43&amp;RIGHT(F_Interface!I$2, 2),'Forecast drivers'!$A$5:$A$62, 0), MATCH(F_Interface!$D43,'Forecast drivers'!$O$5:$Y$5, 0)),0)</f>
        <v>0</v>
      </c>
      <c r="J43" s="179">
        <f>_xlfn.IFNA(INDEX('Forecast drivers'!$O$5:$Y$62, MATCH(F_Interface!$A43&amp;RIGHT(F_Interface!J$2, 2),'Forecast drivers'!$A$5:$A$62, 0), MATCH(F_Interface!$D43,'Forecast drivers'!$O$5:$Y$5, 0)),0)</f>
        <v>0</v>
      </c>
      <c r="K43" s="179">
        <f>_xlfn.IFNA(INDEX('Forecast drivers'!$O$5:$Y$62, MATCH(F_Interface!$A43&amp;RIGHT(F_Interface!K$2, 2),'Forecast drivers'!$A$5:$A$62, 0), MATCH(F_Interface!$D43,'Forecast drivers'!$O$5:$Y$5, 0)),0)</f>
        <v>0</v>
      </c>
      <c r="L43" s="179">
        <f>_xlfn.IFNA(INDEX('Forecast drivers'!$O$5:$Y$62, MATCH(F_Interface!$A43&amp;RIGHT(F_Interface!L$2, 2),'Forecast drivers'!$A$5:$A$62, 0), MATCH(F_Interface!$D43,'Forecast drivers'!$O$5:$Y$5, 0)),0)</f>
        <v>0</v>
      </c>
      <c r="M43" s="189"/>
      <c r="N43" s="181"/>
      <c r="O43" s="181"/>
    </row>
    <row r="44" spans="1:18" x14ac:dyDescent="0.3">
      <c r="A44" s="188" t="s">
        <v>3</v>
      </c>
      <c r="B44" s="188" t="s">
        <v>316</v>
      </c>
      <c r="C44" s="188" t="str">
        <f t="shared" si="0"/>
        <v>NESC_BN1178_PR19CA008</v>
      </c>
      <c r="D44" s="179" t="s">
        <v>37</v>
      </c>
      <c r="E44" s="179" t="s">
        <v>317</v>
      </c>
      <c r="F44" s="180" t="s">
        <v>1</v>
      </c>
      <c r="G44" s="179" t="s">
        <v>311</v>
      </c>
      <c r="H44" s="179">
        <f>_xlfn.IFNA(INDEX('Forecast drivers'!$O$5:$Y$62, MATCH(F_Interface!$A44&amp;RIGHT(F_Interface!H$2, 2),'Forecast drivers'!$A$5:$A$62, 0), MATCH(F_Interface!$D44,'Forecast drivers'!$O$5:$Y$5, 0)),0)</f>
        <v>1276873.2857142854</v>
      </c>
      <c r="I44" s="179">
        <f>_xlfn.IFNA(INDEX('Forecast drivers'!$O$5:$Y$62, MATCH(F_Interface!$A44&amp;RIGHT(F_Interface!I$2, 2),'Forecast drivers'!$A$5:$A$62, 0), MATCH(F_Interface!$D44,'Forecast drivers'!$O$5:$Y$5, 0)),0)</f>
        <v>1282162.3571428568</v>
      </c>
      <c r="J44" s="179">
        <f>_xlfn.IFNA(INDEX('Forecast drivers'!$O$5:$Y$62, MATCH(F_Interface!$A44&amp;RIGHT(F_Interface!J$2, 2),'Forecast drivers'!$A$5:$A$62, 0), MATCH(F_Interface!$D44,'Forecast drivers'!$O$5:$Y$5, 0)),0)</f>
        <v>1287451.4285714282</v>
      </c>
      <c r="K44" s="179">
        <f>_xlfn.IFNA(INDEX('Forecast drivers'!$O$5:$Y$62, MATCH(F_Interface!$A44&amp;RIGHT(F_Interface!K$2, 2),'Forecast drivers'!$A$5:$A$62, 0), MATCH(F_Interface!$D44,'Forecast drivers'!$O$5:$Y$5, 0)),0)</f>
        <v>1292740.4999999995</v>
      </c>
      <c r="L44" s="179">
        <f>_xlfn.IFNA(INDEX('Forecast drivers'!$O$5:$Y$62, MATCH(F_Interface!$A44&amp;RIGHT(F_Interface!L$2, 2),'Forecast drivers'!$A$5:$A$62, 0), MATCH(F_Interface!$D44,'Forecast drivers'!$O$5:$Y$5, 0)),0)</f>
        <v>1298029.5714285709</v>
      </c>
      <c r="M44" s="189"/>
      <c r="N44" s="181"/>
      <c r="O44" s="181"/>
    </row>
    <row r="45" spans="1:18" x14ac:dyDescent="0.3">
      <c r="A45" s="188" t="s">
        <v>4</v>
      </c>
      <c r="B45" s="188" t="s">
        <v>316</v>
      </c>
      <c r="C45" s="188" t="str">
        <f t="shared" si="0"/>
        <v>NWTC_BN1178_PR19CA008</v>
      </c>
      <c r="D45" s="179" t="s">
        <v>37</v>
      </c>
      <c r="E45" s="179" t="s">
        <v>317</v>
      </c>
      <c r="F45" s="180" t="s">
        <v>1</v>
      </c>
      <c r="G45" s="193"/>
      <c r="H45" s="179">
        <f>_xlfn.IFNA(INDEX('Forecast drivers'!$O$5:$Y$62, MATCH(F_Interface!$A45&amp;RIGHT(F_Interface!H$2, 2),'Forecast drivers'!$A$5:$A$62, 0), MATCH(F_Interface!$D45,'Forecast drivers'!$O$5:$Y$5, 0)),0)</f>
        <v>3356532.3928571427</v>
      </c>
      <c r="I45" s="179">
        <f>_xlfn.IFNA(INDEX('Forecast drivers'!$O$5:$Y$62, MATCH(F_Interface!$A45&amp;RIGHT(F_Interface!I$2, 2),'Forecast drivers'!$A$5:$A$62, 0), MATCH(F_Interface!$D45,'Forecast drivers'!$O$5:$Y$5, 0)),0)</f>
        <v>3373263.2321428573</v>
      </c>
      <c r="J45" s="179">
        <f>_xlfn.IFNA(INDEX('Forecast drivers'!$O$5:$Y$62, MATCH(F_Interface!$A45&amp;RIGHT(F_Interface!J$2, 2),'Forecast drivers'!$A$5:$A$62, 0), MATCH(F_Interface!$D45,'Forecast drivers'!$O$5:$Y$5, 0)),0)</f>
        <v>3389994.0714285714</v>
      </c>
      <c r="K45" s="179">
        <f>_xlfn.IFNA(INDEX('Forecast drivers'!$O$5:$Y$62, MATCH(F_Interface!$A45&amp;RIGHT(F_Interface!K$2, 2),'Forecast drivers'!$A$5:$A$62, 0), MATCH(F_Interface!$D45,'Forecast drivers'!$O$5:$Y$5, 0)),0)</f>
        <v>3406724.9107142859</v>
      </c>
      <c r="L45" s="179">
        <f>_xlfn.IFNA(INDEX('Forecast drivers'!$O$5:$Y$62, MATCH(F_Interface!$A45&amp;RIGHT(F_Interface!L$2, 2),'Forecast drivers'!$A$5:$A$62, 0), MATCH(F_Interface!$D45,'Forecast drivers'!$O$5:$Y$5, 0)),0)</f>
        <v>3423455.75</v>
      </c>
      <c r="M45" s="189"/>
      <c r="N45" s="181"/>
      <c r="O45" s="181"/>
    </row>
    <row r="46" spans="1:18" x14ac:dyDescent="0.3">
      <c r="A46" s="188" t="s">
        <v>5</v>
      </c>
      <c r="B46" s="188" t="s">
        <v>316</v>
      </c>
      <c r="C46" s="188" t="str">
        <f t="shared" si="0"/>
        <v>SRNC_BN1178_PR19CA008</v>
      </c>
      <c r="D46" s="179" t="s">
        <v>37</v>
      </c>
      <c r="E46" s="179" t="s">
        <v>317</v>
      </c>
      <c r="F46" s="180" t="s">
        <v>1</v>
      </c>
      <c r="G46" s="179" t="s">
        <v>311</v>
      </c>
      <c r="H46" s="179">
        <f>_xlfn.IFNA(INDEX('Forecast drivers'!$O$5:$Y$62, MATCH(F_Interface!$A46&amp;RIGHT(F_Interface!H$2, 2),'Forecast drivers'!$A$5:$A$62, 0), MATCH(F_Interface!$D46,'Forecast drivers'!$O$5:$Y$5, 0)),0)</f>
        <v>2013577.8275421292</v>
      </c>
      <c r="I46" s="179">
        <f>_xlfn.IFNA(INDEX('Forecast drivers'!$O$5:$Y$62, MATCH(F_Interface!$A46&amp;RIGHT(F_Interface!I$2, 2),'Forecast drivers'!$A$5:$A$62, 0), MATCH(F_Interface!$D46,'Forecast drivers'!$O$5:$Y$5, 0)),0)</f>
        <v>2026366.4844644221</v>
      </c>
      <c r="J46" s="179">
        <f>_xlfn.IFNA(INDEX('Forecast drivers'!$O$5:$Y$62, MATCH(F_Interface!$A46&amp;RIGHT(F_Interface!J$2, 2),'Forecast drivers'!$A$5:$A$62, 0), MATCH(F_Interface!$D46,'Forecast drivers'!$O$5:$Y$5, 0)),0)</f>
        <v>2039155.1413867152</v>
      </c>
      <c r="K46" s="179">
        <f>_xlfn.IFNA(INDEX('Forecast drivers'!$O$5:$Y$62, MATCH(F_Interface!$A46&amp;RIGHT(F_Interface!K$2, 2),'Forecast drivers'!$A$5:$A$62, 0), MATCH(F_Interface!$D46,'Forecast drivers'!$O$5:$Y$5, 0)),0)</f>
        <v>2051943.7983090081</v>
      </c>
      <c r="L46" s="179">
        <f>_xlfn.IFNA(INDEX('Forecast drivers'!$O$5:$Y$62, MATCH(F_Interface!$A46&amp;RIGHT(F_Interface!L$2, 2),'Forecast drivers'!$A$5:$A$62, 0), MATCH(F_Interface!$D46,'Forecast drivers'!$O$5:$Y$5, 0)),0)</f>
        <v>2064732.455231301</v>
      </c>
      <c r="M46" s="189"/>
      <c r="N46" s="181"/>
      <c r="O46" s="181"/>
    </row>
    <row r="47" spans="1:18" x14ac:dyDescent="0.3">
      <c r="A47" s="188" t="s">
        <v>82</v>
      </c>
      <c r="B47" s="188" t="s">
        <v>316</v>
      </c>
      <c r="C47" s="188" t="str">
        <f t="shared" si="0"/>
        <v>SVEC_BN1178_PR19CA008</v>
      </c>
      <c r="D47" s="179" t="s">
        <v>37</v>
      </c>
      <c r="E47" s="179" t="s">
        <v>317</v>
      </c>
      <c r="F47" s="180" t="s">
        <v>1</v>
      </c>
      <c r="G47" s="179" t="s">
        <v>311</v>
      </c>
      <c r="H47" s="179">
        <f>_xlfn.IFNA(INDEX('Forecast drivers'!$O$5:$Y$62, MATCH(F_Interface!$A47&amp;RIGHT(F_Interface!H$2, 2),'Forecast drivers'!$A$5:$A$62, 0), MATCH(F_Interface!$D47,'Forecast drivers'!$O$5:$Y$5, 0)),0)</f>
        <v>0</v>
      </c>
      <c r="I47" s="179">
        <f>_xlfn.IFNA(INDEX('Forecast drivers'!$O$5:$Y$62, MATCH(F_Interface!$A47&amp;RIGHT(F_Interface!I$2, 2),'Forecast drivers'!$A$5:$A$62, 0), MATCH(F_Interface!$D47,'Forecast drivers'!$O$5:$Y$5, 0)),0)</f>
        <v>0</v>
      </c>
      <c r="J47" s="179">
        <f>_xlfn.IFNA(INDEX('Forecast drivers'!$O$5:$Y$62, MATCH(F_Interface!$A47&amp;RIGHT(F_Interface!J$2, 2),'Forecast drivers'!$A$5:$A$62, 0), MATCH(F_Interface!$D47,'Forecast drivers'!$O$5:$Y$5, 0)),0)</f>
        <v>0</v>
      </c>
      <c r="K47" s="179">
        <f>_xlfn.IFNA(INDEX('Forecast drivers'!$O$5:$Y$62, MATCH(F_Interface!$A47&amp;RIGHT(F_Interface!K$2, 2),'Forecast drivers'!$A$5:$A$62, 0), MATCH(F_Interface!$D47,'Forecast drivers'!$O$5:$Y$5, 0)),0)</f>
        <v>0</v>
      </c>
      <c r="L47" s="179">
        <f>_xlfn.IFNA(INDEX('Forecast drivers'!$O$5:$Y$62, MATCH(F_Interface!$A47&amp;RIGHT(F_Interface!L$2, 2),'Forecast drivers'!$A$5:$A$62, 0), MATCH(F_Interface!$D47,'Forecast drivers'!$O$5:$Y$5, 0)),0)</f>
        <v>0</v>
      </c>
      <c r="M47" s="189"/>
      <c r="N47" s="181"/>
      <c r="O47" s="181"/>
    </row>
    <row r="48" spans="1:18" x14ac:dyDescent="0.3">
      <c r="A48" s="188" t="s">
        <v>67</v>
      </c>
      <c r="B48" s="188" t="s">
        <v>316</v>
      </c>
      <c r="C48" s="188" t="str">
        <f t="shared" si="0"/>
        <v>SVHC_BN1178_PR19CA008</v>
      </c>
      <c r="D48" s="179" t="s">
        <v>37</v>
      </c>
      <c r="E48" s="179" t="s">
        <v>317</v>
      </c>
      <c r="F48" s="180" t="s">
        <v>1</v>
      </c>
      <c r="G48" s="179" t="s">
        <v>311</v>
      </c>
      <c r="H48" s="179">
        <f>_xlfn.IFNA(INDEX('Forecast drivers'!$O$5:$Y$62, MATCH(F_Interface!$A48&amp;RIGHT(F_Interface!H$2, 2),'Forecast drivers'!$A$5:$A$62, 0), MATCH(F_Interface!$D48,'Forecast drivers'!$O$5:$Y$5, 0)),0)</f>
        <v>4205001.7857142854</v>
      </c>
      <c r="I48" s="179">
        <f>_xlfn.IFNA(INDEX('Forecast drivers'!$O$5:$Y$62, MATCH(F_Interface!$A48&amp;RIGHT(F_Interface!I$2, 2),'Forecast drivers'!$A$5:$A$62, 0), MATCH(F_Interface!$D48,'Forecast drivers'!$O$5:$Y$5, 0)),0)</f>
        <v>4236630.75</v>
      </c>
      <c r="J48" s="179">
        <f>_xlfn.IFNA(INDEX('Forecast drivers'!$O$5:$Y$62, MATCH(F_Interface!$A48&amp;RIGHT(F_Interface!J$2, 2),'Forecast drivers'!$A$5:$A$62, 0), MATCH(F_Interface!$D48,'Forecast drivers'!$O$5:$Y$5, 0)),0)</f>
        <v>4268259.7142857146</v>
      </c>
      <c r="K48" s="179">
        <f>_xlfn.IFNA(INDEX('Forecast drivers'!$O$5:$Y$62, MATCH(F_Interface!$A48&amp;RIGHT(F_Interface!K$2, 2),'Forecast drivers'!$A$5:$A$62, 0), MATCH(F_Interface!$D48,'Forecast drivers'!$O$5:$Y$5, 0)),0)</f>
        <v>4299888.6785714291</v>
      </c>
      <c r="L48" s="179">
        <f>_xlfn.IFNA(INDEX('Forecast drivers'!$O$5:$Y$62, MATCH(F_Interface!$A48&amp;RIGHT(F_Interface!L$2, 2),'Forecast drivers'!$A$5:$A$62, 0), MATCH(F_Interface!$D48,'Forecast drivers'!$O$5:$Y$5, 0)),0)</f>
        <v>4331517.6428571427</v>
      </c>
      <c r="M48" s="189"/>
      <c r="N48" s="181"/>
      <c r="O48" s="181"/>
    </row>
    <row r="49" spans="1:18" x14ac:dyDescent="0.3">
      <c r="A49" s="188" t="s">
        <v>6</v>
      </c>
      <c r="B49" s="188" t="s">
        <v>316</v>
      </c>
      <c r="C49" s="188" t="str">
        <f t="shared" si="0"/>
        <v>SVTC_BN1178_PR19CA008</v>
      </c>
      <c r="D49" s="179" t="s">
        <v>37</v>
      </c>
      <c r="E49" s="179" t="s">
        <v>317</v>
      </c>
      <c r="F49" s="180" t="s">
        <v>1</v>
      </c>
      <c r="G49" s="179" t="s">
        <v>311</v>
      </c>
      <c r="H49" s="179">
        <f>_xlfn.IFNA(INDEX('Forecast drivers'!$O$5:$Y$62, MATCH(F_Interface!$A49&amp;RIGHT(F_Interface!H$2, 2),'Forecast drivers'!$A$5:$A$62, 0), MATCH(F_Interface!$D49,'Forecast drivers'!$O$5:$Y$5, 0)),0)</f>
        <v>4205001.7857142854</v>
      </c>
      <c r="I49" s="179">
        <f>_xlfn.IFNA(INDEX('Forecast drivers'!$O$5:$Y$62, MATCH(F_Interface!$A49&amp;RIGHT(F_Interface!I$2, 2),'Forecast drivers'!$A$5:$A$62, 0), MATCH(F_Interface!$D49,'Forecast drivers'!$O$5:$Y$5, 0)),0)</f>
        <v>4236630.75</v>
      </c>
      <c r="J49" s="179">
        <f>_xlfn.IFNA(INDEX('Forecast drivers'!$O$5:$Y$62, MATCH(F_Interface!$A49&amp;RIGHT(F_Interface!J$2, 2),'Forecast drivers'!$A$5:$A$62, 0), MATCH(F_Interface!$D49,'Forecast drivers'!$O$5:$Y$5, 0)),0)</f>
        <v>4268259.7142857146</v>
      </c>
      <c r="K49" s="179">
        <f>_xlfn.IFNA(INDEX('Forecast drivers'!$O$5:$Y$62, MATCH(F_Interface!$A49&amp;RIGHT(F_Interface!K$2, 2),'Forecast drivers'!$A$5:$A$62, 0), MATCH(F_Interface!$D49,'Forecast drivers'!$O$5:$Y$5, 0)),0)</f>
        <v>4299888.6785714291</v>
      </c>
      <c r="L49" s="179">
        <f>_xlfn.IFNA(INDEX('Forecast drivers'!$O$5:$Y$62, MATCH(F_Interface!$A49&amp;RIGHT(F_Interface!L$2, 2),'Forecast drivers'!$A$5:$A$62, 0), MATCH(F_Interface!$D49,'Forecast drivers'!$O$5:$Y$5, 0)),0)</f>
        <v>4331517.6428571427</v>
      </c>
      <c r="M49" s="189"/>
      <c r="N49" s="181"/>
      <c r="O49" s="181"/>
    </row>
    <row r="50" spans="1:18" x14ac:dyDescent="0.3">
      <c r="A50" s="188" t="s">
        <v>10</v>
      </c>
      <c r="B50" s="188" t="s">
        <v>316</v>
      </c>
      <c r="C50" s="188" t="str">
        <f t="shared" si="0"/>
        <v>SWBC_BN1178_PR19CA008</v>
      </c>
      <c r="D50" s="179" t="s">
        <v>37</v>
      </c>
      <c r="E50" s="179" t="s">
        <v>317</v>
      </c>
      <c r="F50" s="180" t="s">
        <v>1</v>
      </c>
      <c r="G50" s="179" t="s">
        <v>311</v>
      </c>
      <c r="H50" s="179">
        <f>_xlfn.IFNA(INDEX('Forecast drivers'!$O$5:$Y$62, MATCH(F_Interface!$A50&amp;RIGHT(F_Interface!H$2, 2),'Forecast drivers'!$A$5:$A$62, 0), MATCH(F_Interface!$D50,'Forecast drivers'!$O$5:$Y$5, 0)),0)</f>
        <v>761890.37067099568</v>
      </c>
      <c r="I50" s="179">
        <f>_xlfn.IFNA(INDEX('Forecast drivers'!$O$5:$Y$62, MATCH(F_Interface!$A50&amp;RIGHT(F_Interface!I$2, 2),'Forecast drivers'!$A$5:$A$62, 0), MATCH(F_Interface!$D50,'Forecast drivers'!$O$5:$Y$5, 0)),0)</f>
        <v>768601.70048701297</v>
      </c>
      <c r="J50" s="179">
        <f>_xlfn.IFNA(INDEX('Forecast drivers'!$O$5:$Y$62, MATCH(F_Interface!$A50&amp;RIGHT(F_Interface!J$2, 2),'Forecast drivers'!$A$5:$A$62, 0), MATCH(F_Interface!$D50,'Forecast drivers'!$O$5:$Y$5, 0)),0)</f>
        <v>775313.03030303027</v>
      </c>
      <c r="K50" s="179">
        <f>_xlfn.IFNA(INDEX('Forecast drivers'!$O$5:$Y$62, MATCH(F_Interface!$A50&amp;RIGHT(F_Interface!K$2, 2),'Forecast drivers'!$A$5:$A$62, 0), MATCH(F_Interface!$D50,'Forecast drivers'!$O$5:$Y$5, 0)),0)</f>
        <v>782024.36011904757</v>
      </c>
      <c r="L50" s="179">
        <f>_xlfn.IFNA(INDEX('Forecast drivers'!$O$5:$Y$62, MATCH(F_Interface!$A50&amp;RIGHT(F_Interface!L$2, 2),'Forecast drivers'!$A$5:$A$62, 0), MATCH(F_Interface!$D50,'Forecast drivers'!$O$5:$Y$5, 0)),0)</f>
        <v>788735.68993506487</v>
      </c>
      <c r="M50" s="189"/>
      <c r="N50" s="181"/>
      <c r="O50" s="181"/>
    </row>
    <row r="51" spans="1:18" x14ac:dyDescent="0.3">
      <c r="A51" s="188" t="s">
        <v>7</v>
      </c>
      <c r="B51" s="188" t="s">
        <v>316</v>
      </c>
      <c r="C51" s="188" t="str">
        <f t="shared" si="0"/>
        <v>TMSC_BN1178_PR19CA008</v>
      </c>
      <c r="D51" s="179" t="s">
        <v>37</v>
      </c>
      <c r="E51" s="179" t="s">
        <v>317</v>
      </c>
      <c r="F51" s="180" t="s">
        <v>1</v>
      </c>
      <c r="G51" s="179" t="s">
        <v>311</v>
      </c>
      <c r="H51" s="179">
        <f>_xlfn.IFNA(INDEX('Forecast drivers'!$O$5:$Y$62, MATCH(F_Interface!$A51&amp;RIGHT(F_Interface!H$2, 2),'Forecast drivers'!$A$5:$A$62, 0), MATCH(F_Interface!$D51,'Forecast drivers'!$O$5:$Y$5, 0)),0)</f>
        <v>5952821</v>
      </c>
      <c r="I51" s="179">
        <f>_xlfn.IFNA(INDEX('Forecast drivers'!$O$5:$Y$62, MATCH(F_Interface!$A51&amp;RIGHT(F_Interface!I$2, 2),'Forecast drivers'!$A$5:$A$62, 0), MATCH(F_Interface!$D51,'Forecast drivers'!$O$5:$Y$5, 0)),0)</f>
        <v>5993862.5</v>
      </c>
      <c r="J51" s="179">
        <f>_xlfn.IFNA(INDEX('Forecast drivers'!$O$5:$Y$62, MATCH(F_Interface!$A51&amp;RIGHT(F_Interface!J$2, 2),'Forecast drivers'!$A$5:$A$62, 0), MATCH(F_Interface!$D51,'Forecast drivers'!$O$5:$Y$5, 0)),0)</f>
        <v>6034904</v>
      </c>
      <c r="K51" s="179">
        <f>_xlfn.IFNA(INDEX('Forecast drivers'!$O$5:$Y$62, MATCH(F_Interface!$A51&amp;RIGHT(F_Interface!K$2, 2),'Forecast drivers'!$A$5:$A$62, 0), MATCH(F_Interface!$D51,'Forecast drivers'!$O$5:$Y$5, 0)),0)</f>
        <v>6075945.5</v>
      </c>
      <c r="L51" s="179">
        <f>_xlfn.IFNA(INDEX('Forecast drivers'!$O$5:$Y$62, MATCH(F_Interface!$A51&amp;RIGHT(F_Interface!L$2, 2),'Forecast drivers'!$A$5:$A$62, 0), MATCH(F_Interface!$D51,'Forecast drivers'!$O$5:$Y$5, 0)),0)</f>
        <v>6116987</v>
      </c>
      <c r="M51" s="189"/>
      <c r="N51" s="181"/>
      <c r="O51" s="181"/>
    </row>
    <row r="52" spans="1:18" x14ac:dyDescent="0.3">
      <c r="A52" s="188" t="s">
        <v>12</v>
      </c>
      <c r="B52" s="188" t="s">
        <v>316</v>
      </c>
      <c r="C52" s="188" t="str">
        <f t="shared" si="0"/>
        <v>WSHC_BN1178_PR19CA008</v>
      </c>
      <c r="D52" s="179" t="s">
        <v>37</v>
      </c>
      <c r="E52" s="179" t="s">
        <v>317</v>
      </c>
      <c r="F52" s="180" t="s">
        <v>1</v>
      </c>
      <c r="G52" s="179" t="s">
        <v>311</v>
      </c>
      <c r="H52" s="179">
        <f>_xlfn.IFNA(INDEX('Forecast drivers'!$O$5:$Y$62, MATCH(F_Interface!$A52&amp;RIGHT(F_Interface!H$2, 2),'Forecast drivers'!$A$5:$A$62, 0), MATCH(F_Interface!$D52,'Forecast drivers'!$O$5:$Y$5, 0)),0)</f>
        <v>1471983.4285714289</v>
      </c>
      <c r="I52" s="179">
        <f>_xlfn.IFNA(INDEX('Forecast drivers'!$O$5:$Y$62, MATCH(F_Interface!$A52&amp;RIGHT(F_Interface!I$2, 2),'Forecast drivers'!$A$5:$A$62, 0), MATCH(F_Interface!$D52,'Forecast drivers'!$O$5:$Y$5, 0)),0)</f>
        <v>1480179.2857142861</v>
      </c>
      <c r="J52" s="179">
        <f>_xlfn.IFNA(INDEX('Forecast drivers'!$O$5:$Y$62, MATCH(F_Interface!$A52&amp;RIGHT(F_Interface!J$2, 2),'Forecast drivers'!$A$5:$A$62, 0), MATCH(F_Interface!$D52,'Forecast drivers'!$O$5:$Y$5, 0)),0)</f>
        <v>1488375.1428571432</v>
      </c>
      <c r="K52" s="179">
        <f>_xlfn.IFNA(INDEX('Forecast drivers'!$O$5:$Y$62, MATCH(F_Interface!$A52&amp;RIGHT(F_Interface!K$2, 2),'Forecast drivers'!$A$5:$A$62, 0), MATCH(F_Interface!$D52,'Forecast drivers'!$O$5:$Y$5, 0)),0)</f>
        <v>1496571.0000000005</v>
      </c>
      <c r="L52" s="179">
        <f>_xlfn.IFNA(INDEX('Forecast drivers'!$O$5:$Y$62, MATCH(F_Interface!$A52&amp;RIGHT(F_Interface!L$2, 2),'Forecast drivers'!$A$5:$A$62, 0), MATCH(F_Interface!$D52,'Forecast drivers'!$O$5:$Y$5, 0)),0)</f>
        <v>1504766.8571428577</v>
      </c>
      <c r="M52" s="189"/>
      <c r="N52" s="189"/>
      <c r="O52" s="189"/>
      <c r="P52" s="190"/>
      <c r="Q52" s="190"/>
      <c r="R52" s="190"/>
    </row>
    <row r="53" spans="1:18" x14ac:dyDescent="0.3">
      <c r="A53" s="188" t="s">
        <v>8</v>
      </c>
      <c r="B53" s="188" t="s">
        <v>316</v>
      </c>
      <c r="C53" s="188" t="str">
        <f t="shared" si="0"/>
        <v>WSXC_BN1178_PR19CA008</v>
      </c>
      <c r="D53" s="179" t="s">
        <v>37</v>
      </c>
      <c r="E53" s="179" t="s">
        <v>317</v>
      </c>
      <c r="F53" s="180" t="s">
        <v>1</v>
      </c>
      <c r="G53" s="179" t="s">
        <v>311</v>
      </c>
      <c r="H53" s="179">
        <f>_xlfn.IFNA(INDEX('Forecast drivers'!$O$5:$Y$62, MATCH(F_Interface!$A53&amp;RIGHT(F_Interface!H$2, 2),'Forecast drivers'!$A$5:$A$62, 0), MATCH(F_Interface!$D53,'Forecast drivers'!$O$5:$Y$5, 0)),0)</f>
        <v>1264733.6428571427</v>
      </c>
      <c r="I53" s="179">
        <f>_xlfn.IFNA(INDEX('Forecast drivers'!$O$5:$Y$62, MATCH(F_Interface!$A53&amp;RIGHT(F_Interface!I$2, 2),'Forecast drivers'!$A$5:$A$62, 0), MATCH(F_Interface!$D53,'Forecast drivers'!$O$5:$Y$5, 0)),0)</f>
        <v>1273573.6071428568</v>
      </c>
      <c r="J53" s="179">
        <f>_xlfn.IFNA(INDEX('Forecast drivers'!$O$5:$Y$62, MATCH(F_Interface!$A53&amp;RIGHT(F_Interface!J$2, 2),'Forecast drivers'!$A$5:$A$62, 0), MATCH(F_Interface!$D53,'Forecast drivers'!$O$5:$Y$5, 0)),0)</f>
        <v>1282413.5714285711</v>
      </c>
      <c r="K53" s="179">
        <f>_xlfn.IFNA(INDEX('Forecast drivers'!$O$5:$Y$62, MATCH(F_Interface!$A53&amp;RIGHT(F_Interface!K$2, 2),'Forecast drivers'!$A$5:$A$62, 0), MATCH(F_Interface!$D53,'Forecast drivers'!$O$5:$Y$5, 0)),0)</f>
        <v>1291253.5357142854</v>
      </c>
      <c r="L53" s="179">
        <f>_xlfn.IFNA(INDEX('Forecast drivers'!$O$5:$Y$62, MATCH(F_Interface!$A53&amp;RIGHT(F_Interface!L$2, 2),'Forecast drivers'!$A$5:$A$62, 0), MATCH(F_Interface!$D53,'Forecast drivers'!$O$5:$Y$5, 0)),0)</f>
        <v>1300093.4999999995</v>
      </c>
      <c r="M53" s="189"/>
      <c r="N53" s="181"/>
      <c r="O53" s="181"/>
    </row>
    <row r="54" spans="1:18" x14ac:dyDescent="0.3">
      <c r="A54" s="188" t="s">
        <v>9</v>
      </c>
      <c r="B54" s="188" t="s">
        <v>316</v>
      </c>
      <c r="C54" s="188" t="str">
        <f t="shared" si="0"/>
        <v>YKYC_BN1178_PR19CA008</v>
      </c>
      <c r="D54" s="179" t="s">
        <v>37</v>
      </c>
      <c r="E54" s="179" t="s">
        <v>317</v>
      </c>
      <c r="F54" s="180" t="s">
        <v>1</v>
      </c>
      <c r="G54" s="179" t="s">
        <v>311</v>
      </c>
      <c r="H54" s="179">
        <f>_xlfn.IFNA(INDEX('Forecast drivers'!$O$5:$Y$62, MATCH(F_Interface!$A54&amp;RIGHT(F_Interface!H$2, 2),'Forecast drivers'!$A$5:$A$62, 0), MATCH(F_Interface!$D54,'Forecast drivers'!$O$5:$Y$5, 0)),0)</f>
        <v>2311162.242270059</v>
      </c>
      <c r="I54" s="179">
        <f>_xlfn.IFNA(INDEX('Forecast drivers'!$O$5:$Y$62, MATCH(F_Interface!$A54&amp;RIGHT(F_Interface!I$2, 2),'Forecast drivers'!$A$5:$A$62, 0), MATCH(F_Interface!$D54,'Forecast drivers'!$O$5:$Y$5, 0)),0)</f>
        <v>2321415.8261252446</v>
      </c>
      <c r="J54" s="179">
        <f>_xlfn.IFNA(INDEX('Forecast drivers'!$O$5:$Y$62, MATCH(F_Interface!$A54&amp;RIGHT(F_Interface!J$2, 2),'Forecast drivers'!$A$5:$A$62, 0), MATCH(F_Interface!$D54,'Forecast drivers'!$O$5:$Y$5, 0)),0)</f>
        <v>2331669.4099804307</v>
      </c>
      <c r="K54" s="179">
        <f>_xlfn.IFNA(INDEX('Forecast drivers'!$O$5:$Y$62, MATCH(F_Interface!$A54&amp;RIGHT(F_Interface!K$2, 2),'Forecast drivers'!$A$5:$A$62, 0), MATCH(F_Interface!$D54,'Forecast drivers'!$O$5:$Y$5, 0)),0)</f>
        <v>2341922.9938356164</v>
      </c>
      <c r="L54" s="179">
        <f>_xlfn.IFNA(INDEX('Forecast drivers'!$O$5:$Y$62, MATCH(F_Interface!$A54&amp;RIGHT(F_Interface!L$2, 2),'Forecast drivers'!$A$5:$A$62, 0), MATCH(F_Interface!$D54,'Forecast drivers'!$O$5:$Y$5, 0)),0)</f>
        <v>2352176.5776908025</v>
      </c>
      <c r="M54" s="189" t="str">
        <f>IF(SUM(H42:L54)=SUM('Forecast drivers'!$O$8:$O$62),"ok","error")</f>
        <v>ok</v>
      </c>
      <c r="N54" s="181"/>
      <c r="O54" s="181"/>
    </row>
    <row r="55" spans="1:18" x14ac:dyDescent="0.3">
      <c r="A55" s="188" t="s">
        <v>2</v>
      </c>
      <c r="B55" s="188" t="s">
        <v>318</v>
      </c>
      <c r="C55" s="188" t="str">
        <f t="shared" si="0"/>
        <v>ANHC_BN13535_BN13528_PR19CA008</v>
      </c>
      <c r="D55" s="179" t="s">
        <v>41</v>
      </c>
      <c r="E55" s="179" t="s">
        <v>319</v>
      </c>
      <c r="F55" s="180" t="s">
        <v>32</v>
      </c>
      <c r="G55" s="179" t="s">
        <v>311</v>
      </c>
      <c r="H55" s="179">
        <f>_xlfn.IFNA(INDEX('Forecast drivers'!$O$5:$Y$62, MATCH(F_Interface!$A55&amp;RIGHT(F_Interface!H$2, 2),'Forecast drivers'!$A$5:$A$62, 0), MATCH(F_Interface!$D55,'Forecast drivers'!$O$5:$Y$5, 0)),0)</f>
        <v>77104.083911714304</v>
      </c>
      <c r="I55" s="179">
        <f>_xlfn.IFNA(INDEX('Forecast drivers'!$O$5:$Y$62, MATCH(F_Interface!$A55&amp;RIGHT(F_Interface!I$2, 2),'Forecast drivers'!$A$5:$A$62, 0), MATCH(F_Interface!$D55,'Forecast drivers'!$O$5:$Y$5, 0)),0)</f>
        <v>77234.698286642859</v>
      </c>
      <c r="J55" s="179">
        <f>_xlfn.IFNA(INDEX('Forecast drivers'!$O$5:$Y$62, MATCH(F_Interface!$A55&amp;RIGHT(F_Interface!J$2, 2),'Forecast drivers'!$A$5:$A$62, 0), MATCH(F_Interface!$D55,'Forecast drivers'!$O$5:$Y$5, 0)),0)</f>
        <v>77365.312661571414</v>
      </c>
      <c r="K55" s="179">
        <f>_xlfn.IFNA(INDEX('Forecast drivers'!$O$5:$Y$62, MATCH(F_Interface!$A55&amp;RIGHT(F_Interface!K$2, 2),'Forecast drivers'!$A$5:$A$62, 0), MATCH(F_Interface!$D55,'Forecast drivers'!$O$5:$Y$5, 0)),0)</f>
        <v>77495.927036499968</v>
      </c>
      <c r="L55" s="179">
        <f>_xlfn.IFNA(INDEX('Forecast drivers'!$O$5:$Y$62, MATCH(F_Interface!$A55&amp;RIGHT(F_Interface!L$2, 2),'Forecast drivers'!$A$5:$A$62, 0), MATCH(F_Interface!$D55,'Forecast drivers'!$O$5:$Y$5, 0)),0)</f>
        <v>77626.541411428509</v>
      </c>
      <c r="M55" s="189"/>
      <c r="N55" s="181"/>
      <c r="O55" s="181"/>
    </row>
    <row r="56" spans="1:18" x14ac:dyDescent="0.3">
      <c r="A56" s="188" t="s">
        <v>63</v>
      </c>
      <c r="B56" s="188" t="s">
        <v>318</v>
      </c>
      <c r="C56" s="188" t="str">
        <f t="shared" si="0"/>
        <v>HDDC_BN13535_BN13528_PR19CA008</v>
      </c>
      <c r="D56" s="179" t="s">
        <v>41</v>
      </c>
      <c r="E56" s="179" t="s">
        <v>319</v>
      </c>
      <c r="F56" s="180" t="s">
        <v>32</v>
      </c>
      <c r="G56" s="179" t="s">
        <v>311</v>
      </c>
      <c r="H56" s="179">
        <f>_xlfn.IFNA(INDEX('Forecast drivers'!$O$5:$Y$62, MATCH(F_Interface!$A56&amp;RIGHT(F_Interface!H$2, 2),'Forecast drivers'!$A$5:$A$62, 0), MATCH(F_Interface!$D56,'Forecast drivers'!$O$5:$Y$5, 0)),0)</f>
        <v>0</v>
      </c>
      <c r="I56" s="179">
        <f>_xlfn.IFNA(INDEX('Forecast drivers'!$O$5:$Y$62, MATCH(F_Interface!$A56&amp;RIGHT(F_Interface!I$2, 2),'Forecast drivers'!$A$5:$A$62, 0), MATCH(F_Interface!$D56,'Forecast drivers'!$O$5:$Y$5, 0)),0)</f>
        <v>0</v>
      </c>
      <c r="J56" s="179">
        <f>_xlfn.IFNA(INDEX('Forecast drivers'!$O$5:$Y$62, MATCH(F_Interface!$A56&amp;RIGHT(F_Interface!J$2, 2),'Forecast drivers'!$A$5:$A$62, 0), MATCH(F_Interface!$D56,'Forecast drivers'!$O$5:$Y$5, 0)),0)</f>
        <v>0</v>
      </c>
      <c r="K56" s="179">
        <f>_xlfn.IFNA(INDEX('Forecast drivers'!$O$5:$Y$62, MATCH(F_Interface!$A56&amp;RIGHT(F_Interface!K$2, 2),'Forecast drivers'!$A$5:$A$62, 0), MATCH(F_Interface!$D56,'Forecast drivers'!$O$5:$Y$5, 0)),0)</f>
        <v>0</v>
      </c>
      <c r="L56" s="179">
        <f>_xlfn.IFNA(INDEX('Forecast drivers'!$O$5:$Y$62, MATCH(F_Interface!$A56&amp;RIGHT(F_Interface!L$2, 2),'Forecast drivers'!$A$5:$A$62, 0), MATCH(F_Interface!$D56,'Forecast drivers'!$O$5:$Y$5, 0)),0)</f>
        <v>0</v>
      </c>
      <c r="M56" s="189"/>
      <c r="N56" s="181"/>
      <c r="O56" s="181"/>
    </row>
    <row r="57" spans="1:18" x14ac:dyDescent="0.3">
      <c r="A57" s="188" t="s">
        <v>3</v>
      </c>
      <c r="B57" s="188" t="s">
        <v>318</v>
      </c>
      <c r="C57" s="188" t="str">
        <f t="shared" si="0"/>
        <v>NESC_BN13535_BN13528_PR19CA008</v>
      </c>
      <c r="D57" s="179" t="s">
        <v>41</v>
      </c>
      <c r="E57" s="179" t="s">
        <v>319</v>
      </c>
      <c r="F57" s="180" t="s">
        <v>32</v>
      </c>
      <c r="G57" s="193"/>
      <c r="H57" s="179">
        <f>_xlfn.IFNA(INDEX('Forecast drivers'!$O$5:$Y$62, MATCH(F_Interface!$A57&amp;RIGHT(F_Interface!H$2, 2),'Forecast drivers'!$A$5:$A$62, 0), MATCH(F_Interface!$D57,'Forecast drivers'!$O$5:$Y$5, 0)),0)</f>
        <v>30117.928571428569</v>
      </c>
      <c r="I57" s="179">
        <f>_xlfn.IFNA(INDEX('Forecast drivers'!$O$5:$Y$62, MATCH(F_Interface!$A57&amp;RIGHT(F_Interface!I$2, 2),'Forecast drivers'!$A$5:$A$62, 0), MATCH(F_Interface!$D57,'Forecast drivers'!$O$5:$Y$5, 0)),0)</f>
        <v>30150.107142857141</v>
      </c>
      <c r="J57" s="179">
        <f>_xlfn.IFNA(INDEX('Forecast drivers'!$O$5:$Y$62, MATCH(F_Interface!$A57&amp;RIGHT(F_Interface!J$2, 2),'Forecast drivers'!$A$5:$A$62, 0), MATCH(F_Interface!$D57,'Forecast drivers'!$O$5:$Y$5, 0)),0)</f>
        <v>30182.285714285714</v>
      </c>
      <c r="K57" s="179">
        <f>_xlfn.IFNA(INDEX('Forecast drivers'!$O$5:$Y$62, MATCH(F_Interface!$A57&amp;RIGHT(F_Interface!K$2, 2),'Forecast drivers'!$A$5:$A$62, 0), MATCH(F_Interface!$D57,'Forecast drivers'!$O$5:$Y$5, 0)),0)</f>
        <v>30214.464285714283</v>
      </c>
      <c r="L57" s="179">
        <f>_xlfn.IFNA(INDEX('Forecast drivers'!$O$5:$Y$62, MATCH(F_Interface!$A57&amp;RIGHT(F_Interface!L$2, 2),'Forecast drivers'!$A$5:$A$62, 0), MATCH(F_Interface!$D57,'Forecast drivers'!$O$5:$Y$5, 0)),0)</f>
        <v>30246.642857142855</v>
      </c>
      <c r="M57" s="189"/>
      <c r="N57" s="181"/>
      <c r="O57" s="181"/>
    </row>
    <row r="58" spans="1:18" x14ac:dyDescent="0.3">
      <c r="A58" s="188" t="s">
        <v>4</v>
      </c>
      <c r="B58" s="188" t="s">
        <v>318</v>
      </c>
      <c r="C58" s="188" t="str">
        <f t="shared" si="0"/>
        <v>NWTC_BN13535_BN13528_PR19CA008</v>
      </c>
      <c r="D58" s="179" t="s">
        <v>41</v>
      </c>
      <c r="E58" s="179" t="s">
        <v>319</v>
      </c>
      <c r="F58" s="180" t="s">
        <v>32</v>
      </c>
      <c r="G58" s="179" t="s">
        <v>311</v>
      </c>
      <c r="H58" s="179">
        <f>_xlfn.IFNA(INDEX('Forecast drivers'!$O$5:$Y$62, MATCH(F_Interface!$A58&amp;RIGHT(F_Interface!H$2, 2),'Forecast drivers'!$A$5:$A$62, 0), MATCH(F_Interface!$D58,'Forecast drivers'!$O$5:$Y$5, 0)),0)</f>
        <v>77792.592013104484</v>
      </c>
      <c r="I58" s="179">
        <f>_xlfn.IFNA(INDEX('Forecast drivers'!$O$5:$Y$62, MATCH(F_Interface!$A58&amp;RIGHT(F_Interface!I$2, 2),'Forecast drivers'!$A$5:$A$62, 0), MATCH(F_Interface!$D58,'Forecast drivers'!$O$5:$Y$5, 0)),0)</f>
        <v>77916.501204250861</v>
      </c>
      <c r="J58" s="179">
        <f>_xlfn.IFNA(INDEX('Forecast drivers'!$O$5:$Y$62, MATCH(F_Interface!$A58&amp;RIGHT(F_Interface!J$2, 2),'Forecast drivers'!$A$5:$A$62, 0), MATCH(F_Interface!$D58,'Forecast drivers'!$O$5:$Y$5, 0)),0)</f>
        <v>78040.410395397237</v>
      </c>
      <c r="K58" s="179">
        <f>_xlfn.IFNA(INDEX('Forecast drivers'!$O$5:$Y$62, MATCH(F_Interface!$A58&amp;RIGHT(F_Interface!K$2, 2),'Forecast drivers'!$A$5:$A$62, 0), MATCH(F_Interface!$D58,'Forecast drivers'!$O$5:$Y$5, 0)),0)</f>
        <v>78164.319586543628</v>
      </c>
      <c r="L58" s="179">
        <f>_xlfn.IFNA(INDEX('Forecast drivers'!$O$5:$Y$62, MATCH(F_Interface!$A58&amp;RIGHT(F_Interface!L$2, 2),'Forecast drivers'!$A$5:$A$62, 0), MATCH(F_Interface!$D58,'Forecast drivers'!$O$5:$Y$5, 0)),0)</f>
        <v>78288.228777690005</v>
      </c>
      <c r="M58" s="189"/>
      <c r="N58" s="181"/>
      <c r="O58" s="181"/>
    </row>
    <row r="59" spans="1:18" x14ac:dyDescent="0.3">
      <c r="A59" s="188" t="s">
        <v>5</v>
      </c>
      <c r="B59" s="188" t="s">
        <v>318</v>
      </c>
      <c r="C59" s="188" t="str">
        <f t="shared" si="0"/>
        <v>SRNC_BN13535_BN13528_PR19CA008</v>
      </c>
      <c r="D59" s="179" t="s">
        <v>41</v>
      </c>
      <c r="E59" s="179" t="s">
        <v>319</v>
      </c>
      <c r="F59" s="180" t="s">
        <v>32</v>
      </c>
      <c r="G59" s="179" t="s">
        <v>311</v>
      </c>
      <c r="H59" s="179">
        <f>_xlfn.IFNA(INDEX('Forecast drivers'!$O$5:$Y$62, MATCH(F_Interface!$A59&amp;RIGHT(F_Interface!H$2, 2),'Forecast drivers'!$A$5:$A$62, 0), MATCH(F_Interface!$D59,'Forecast drivers'!$O$5:$Y$5, 0)),0)</f>
        <v>39864.077142857139</v>
      </c>
      <c r="I59" s="179">
        <f>_xlfn.IFNA(INDEX('Forecast drivers'!$O$5:$Y$62, MATCH(F_Interface!$A59&amp;RIGHT(F_Interface!I$2, 2),'Forecast drivers'!$A$5:$A$62, 0), MATCH(F_Interface!$D59,'Forecast drivers'!$O$5:$Y$5, 0)),0)</f>
        <v>39957.353571428568</v>
      </c>
      <c r="J59" s="179">
        <f>_xlfn.IFNA(INDEX('Forecast drivers'!$O$5:$Y$62, MATCH(F_Interface!$A59&amp;RIGHT(F_Interface!J$2, 2),'Forecast drivers'!$A$5:$A$62, 0), MATCH(F_Interface!$D59,'Forecast drivers'!$O$5:$Y$5, 0)),0)</f>
        <v>40050.629999999997</v>
      </c>
      <c r="K59" s="179">
        <f>_xlfn.IFNA(INDEX('Forecast drivers'!$O$5:$Y$62, MATCH(F_Interface!$A59&amp;RIGHT(F_Interface!K$2, 2),'Forecast drivers'!$A$5:$A$62, 0), MATCH(F_Interface!$D59,'Forecast drivers'!$O$5:$Y$5, 0)),0)</f>
        <v>40143.906428571427</v>
      </c>
      <c r="L59" s="179">
        <f>_xlfn.IFNA(INDEX('Forecast drivers'!$O$5:$Y$62, MATCH(F_Interface!$A59&amp;RIGHT(F_Interface!L$2, 2),'Forecast drivers'!$A$5:$A$62, 0), MATCH(F_Interface!$D59,'Forecast drivers'!$O$5:$Y$5, 0)),0)</f>
        <v>40237.182857142849</v>
      </c>
      <c r="M59" s="189"/>
      <c r="N59" s="181"/>
      <c r="O59" s="181"/>
    </row>
    <row r="60" spans="1:18" x14ac:dyDescent="0.3">
      <c r="A60" s="188" t="s">
        <v>82</v>
      </c>
      <c r="B60" s="188" t="s">
        <v>318</v>
      </c>
      <c r="C60" s="188" t="str">
        <f t="shared" si="0"/>
        <v>SVEC_BN13535_BN13528_PR19CA008</v>
      </c>
      <c r="D60" s="179" t="s">
        <v>41</v>
      </c>
      <c r="E60" s="179" t="s">
        <v>319</v>
      </c>
      <c r="F60" s="180" t="s">
        <v>32</v>
      </c>
      <c r="G60" s="179" t="s">
        <v>311</v>
      </c>
      <c r="H60" s="179">
        <f>_xlfn.IFNA(INDEX('Forecast drivers'!$O$5:$Y$62, MATCH(F_Interface!$A60&amp;RIGHT(F_Interface!H$2, 2),'Forecast drivers'!$A$5:$A$62, 0), MATCH(F_Interface!$D60,'Forecast drivers'!$O$5:$Y$5, 0)),0)</f>
        <v>0</v>
      </c>
      <c r="I60" s="179">
        <f>_xlfn.IFNA(INDEX('Forecast drivers'!$O$5:$Y$62, MATCH(F_Interface!$A60&amp;RIGHT(F_Interface!I$2, 2),'Forecast drivers'!$A$5:$A$62, 0), MATCH(F_Interface!$D60,'Forecast drivers'!$O$5:$Y$5, 0)),0)</f>
        <v>0</v>
      </c>
      <c r="J60" s="179">
        <f>_xlfn.IFNA(INDEX('Forecast drivers'!$O$5:$Y$62, MATCH(F_Interface!$A60&amp;RIGHT(F_Interface!J$2, 2),'Forecast drivers'!$A$5:$A$62, 0), MATCH(F_Interface!$D60,'Forecast drivers'!$O$5:$Y$5, 0)),0)</f>
        <v>0</v>
      </c>
      <c r="K60" s="179">
        <f>_xlfn.IFNA(INDEX('Forecast drivers'!$O$5:$Y$62, MATCH(F_Interface!$A60&amp;RIGHT(F_Interface!K$2, 2),'Forecast drivers'!$A$5:$A$62, 0), MATCH(F_Interface!$D60,'Forecast drivers'!$O$5:$Y$5, 0)),0)</f>
        <v>0</v>
      </c>
      <c r="L60" s="179">
        <f>_xlfn.IFNA(INDEX('Forecast drivers'!$O$5:$Y$62, MATCH(F_Interface!$A60&amp;RIGHT(F_Interface!L$2, 2),'Forecast drivers'!$A$5:$A$62, 0), MATCH(F_Interface!$D60,'Forecast drivers'!$O$5:$Y$5, 0)),0)</f>
        <v>0</v>
      </c>
      <c r="M60" s="189"/>
      <c r="N60" s="181"/>
      <c r="O60" s="181"/>
    </row>
    <row r="61" spans="1:18" x14ac:dyDescent="0.3">
      <c r="A61" s="188" t="s">
        <v>67</v>
      </c>
      <c r="B61" s="188" t="s">
        <v>318</v>
      </c>
      <c r="C61" s="188" t="str">
        <f t="shared" si="0"/>
        <v>SVHC_BN13535_BN13528_PR19CA008</v>
      </c>
      <c r="D61" s="179" t="s">
        <v>41</v>
      </c>
      <c r="E61" s="179" t="s">
        <v>319</v>
      </c>
      <c r="F61" s="180" t="s">
        <v>32</v>
      </c>
      <c r="G61" s="179" t="s">
        <v>311</v>
      </c>
      <c r="H61" s="179">
        <f>_xlfn.IFNA(INDEX('Forecast drivers'!$O$5:$Y$62, MATCH(F_Interface!$A61&amp;RIGHT(F_Interface!H$2, 2),'Forecast drivers'!$A$5:$A$62, 0), MATCH(F_Interface!$D61,'Forecast drivers'!$O$5:$Y$5, 0)),0)</f>
        <v>94738.266457465157</v>
      </c>
      <c r="I61" s="179">
        <f>_xlfn.IFNA(INDEX('Forecast drivers'!$O$5:$Y$62, MATCH(F_Interface!$A61&amp;RIGHT(F_Interface!I$2, 2),'Forecast drivers'!$A$5:$A$62, 0), MATCH(F_Interface!$D61,'Forecast drivers'!$O$5:$Y$5, 0)),0)</f>
        <v>94988.591532913721</v>
      </c>
      <c r="J61" s="179">
        <f>_xlfn.IFNA(INDEX('Forecast drivers'!$O$5:$Y$62, MATCH(F_Interface!$A61&amp;RIGHT(F_Interface!J$2, 2),'Forecast drivers'!$A$5:$A$62, 0), MATCH(F_Interface!$D61,'Forecast drivers'!$O$5:$Y$5, 0)),0)</f>
        <v>95238.916608362299</v>
      </c>
      <c r="K61" s="179">
        <f>_xlfn.IFNA(INDEX('Forecast drivers'!$O$5:$Y$62, MATCH(F_Interface!$A61&amp;RIGHT(F_Interface!K$2, 2),'Forecast drivers'!$A$5:$A$62, 0), MATCH(F_Interface!$D61,'Forecast drivers'!$O$5:$Y$5, 0)),0)</f>
        <v>95489.241683810862</v>
      </c>
      <c r="L61" s="179">
        <f>_xlfn.IFNA(INDEX('Forecast drivers'!$O$5:$Y$62, MATCH(F_Interface!$A61&amp;RIGHT(F_Interface!L$2, 2),'Forecast drivers'!$A$5:$A$62, 0), MATCH(F_Interface!$D61,'Forecast drivers'!$O$5:$Y$5, 0)),0)</f>
        <v>95739.56675925944</v>
      </c>
      <c r="M61" s="189"/>
      <c r="N61" s="181"/>
      <c r="O61" s="181"/>
    </row>
    <row r="62" spans="1:18" x14ac:dyDescent="0.3">
      <c r="A62" s="188" t="s">
        <v>6</v>
      </c>
      <c r="B62" s="188" t="s">
        <v>318</v>
      </c>
      <c r="C62" s="188" t="str">
        <f t="shared" si="0"/>
        <v>SVTC_BN13535_BN13528_PR19CA008</v>
      </c>
      <c r="D62" s="179" t="s">
        <v>41</v>
      </c>
      <c r="E62" s="179" t="s">
        <v>319</v>
      </c>
      <c r="F62" s="180" t="s">
        <v>32</v>
      </c>
      <c r="G62" s="179" t="s">
        <v>311</v>
      </c>
      <c r="H62" s="179">
        <f>_xlfn.IFNA(INDEX('Forecast drivers'!$O$5:$Y$62, MATCH(F_Interface!$A62&amp;RIGHT(F_Interface!H$2, 2),'Forecast drivers'!$A$5:$A$62, 0), MATCH(F_Interface!$D62,'Forecast drivers'!$O$5:$Y$5, 0)),0)</f>
        <v>94738.266457465157</v>
      </c>
      <c r="I62" s="179">
        <f>_xlfn.IFNA(INDEX('Forecast drivers'!$O$5:$Y$62, MATCH(F_Interface!$A62&amp;RIGHT(F_Interface!I$2, 2),'Forecast drivers'!$A$5:$A$62, 0), MATCH(F_Interface!$D62,'Forecast drivers'!$O$5:$Y$5, 0)),0)</f>
        <v>94988.591532913721</v>
      </c>
      <c r="J62" s="179">
        <f>_xlfn.IFNA(INDEX('Forecast drivers'!$O$5:$Y$62, MATCH(F_Interface!$A62&amp;RIGHT(F_Interface!J$2, 2),'Forecast drivers'!$A$5:$A$62, 0), MATCH(F_Interface!$D62,'Forecast drivers'!$O$5:$Y$5, 0)),0)</f>
        <v>95238.916608362299</v>
      </c>
      <c r="K62" s="179">
        <f>_xlfn.IFNA(INDEX('Forecast drivers'!$O$5:$Y$62, MATCH(F_Interface!$A62&amp;RIGHT(F_Interface!K$2, 2),'Forecast drivers'!$A$5:$A$62, 0), MATCH(F_Interface!$D62,'Forecast drivers'!$O$5:$Y$5, 0)),0)</f>
        <v>95489.241683810862</v>
      </c>
      <c r="L62" s="179">
        <f>_xlfn.IFNA(INDEX('Forecast drivers'!$O$5:$Y$62, MATCH(F_Interface!$A62&amp;RIGHT(F_Interface!L$2, 2),'Forecast drivers'!$A$5:$A$62, 0), MATCH(F_Interface!$D62,'Forecast drivers'!$O$5:$Y$5, 0)),0)</f>
        <v>95739.56675925944</v>
      </c>
      <c r="M62" s="189"/>
      <c r="N62" s="181"/>
      <c r="O62" s="181"/>
    </row>
    <row r="63" spans="1:18" x14ac:dyDescent="0.3">
      <c r="A63" s="188" t="s">
        <v>10</v>
      </c>
      <c r="B63" s="188" t="s">
        <v>318</v>
      </c>
      <c r="C63" s="188" t="str">
        <f t="shared" si="0"/>
        <v>SWBC_BN13535_BN13528_PR19CA008</v>
      </c>
      <c r="D63" s="179" t="s">
        <v>41</v>
      </c>
      <c r="E63" s="179" t="s">
        <v>319</v>
      </c>
      <c r="F63" s="180" t="s">
        <v>32</v>
      </c>
      <c r="G63" s="179" t="s">
        <v>311</v>
      </c>
      <c r="H63" s="179">
        <f>_xlfn.IFNA(INDEX('Forecast drivers'!$O$5:$Y$62, MATCH(F_Interface!$A63&amp;RIGHT(F_Interface!H$2, 2),'Forecast drivers'!$A$5:$A$62, 0), MATCH(F_Interface!$D63,'Forecast drivers'!$O$5:$Y$5, 0)),0)</f>
        <v>17526.392857142855</v>
      </c>
      <c r="I63" s="179">
        <f>_xlfn.IFNA(INDEX('Forecast drivers'!$O$5:$Y$62, MATCH(F_Interface!$A63&amp;RIGHT(F_Interface!I$2, 2),'Forecast drivers'!$A$5:$A$62, 0), MATCH(F_Interface!$D63,'Forecast drivers'!$O$5:$Y$5, 0)),0)</f>
        <v>17563.960714285713</v>
      </c>
      <c r="J63" s="179">
        <f>_xlfn.IFNA(INDEX('Forecast drivers'!$O$5:$Y$62, MATCH(F_Interface!$A63&amp;RIGHT(F_Interface!J$2, 2),'Forecast drivers'!$A$5:$A$62, 0), MATCH(F_Interface!$D63,'Forecast drivers'!$O$5:$Y$5, 0)),0)</f>
        <v>17601.528571428571</v>
      </c>
      <c r="K63" s="179">
        <f>_xlfn.IFNA(INDEX('Forecast drivers'!$O$5:$Y$62, MATCH(F_Interface!$A63&amp;RIGHT(F_Interface!K$2, 2),'Forecast drivers'!$A$5:$A$62, 0), MATCH(F_Interface!$D63,'Forecast drivers'!$O$5:$Y$5, 0)),0)</f>
        <v>17639.096428571429</v>
      </c>
      <c r="L63" s="179">
        <f>_xlfn.IFNA(INDEX('Forecast drivers'!$O$5:$Y$62, MATCH(F_Interface!$A63&amp;RIGHT(F_Interface!L$2, 2),'Forecast drivers'!$A$5:$A$62, 0), MATCH(F_Interface!$D63,'Forecast drivers'!$O$5:$Y$5, 0)),0)</f>
        <v>17676.664285714287</v>
      </c>
      <c r="M63" s="189"/>
      <c r="N63" s="181"/>
      <c r="O63" s="181"/>
    </row>
    <row r="64" spans="1:18" x14ac:dyDescent="0.3">
      <c r="A64" s="188" t="s">
        <v>7</v>
      </c>
      <c r="B64" s="188" t="s">
        <v>318</v>
      </c>
      <c r="C64" s="188" t="str">
        <f t="shared" si="0"/>
        <v>TMSC_BN13535_BN13528_PR19CA008</v>
      </c>
      <c r="D64" s="179" t="s">
        <v>41</v>
      </c>
      <c r="E64" s="179" t="s">
        <v>319</v>
      </c>
      <c r="F64" s="180" t="s">
        <v>32</v>
      </c>
      <c r="G64" s="179" t="s">
        <v>311</v>
      </c>
      <c r="H64" s="179">
        <f>_xlfn.IFNA(INDEX('Forecast drivers'!$O$5:$Y$62, MATCH(F_Interface!$A64&amp;RIGHT(F_Interface!H$2, 2),'Forecast drivers'!$A$5:$A$62, 0), MATCH(F_Interface!$D64,'Forecast drivers'!$O$5:$Y$5, 0)),0)</f>
        <v>109102.29857142858</v>
      </c>
      <c r="I64" s="179">
        <f>_xlfn.IFNA(INDEX('Forecast drivers'!$O$5:$Y$62, MATCH(F_Interface!$A64&amp;RIGHT(F_Interface!I$2, 2),'Forecast drivers'!$A$5:$A$62, 0), MATCH(F_Interface!$D64,'Forecast drivers'!$O$5:$Y$5, 0)),0)</f>
        <v>109150.54285714286</v>
      </c>
      <c r="J64" s="179">
        <f>_xlfn.IFNA(INDEX('Forecast drivers'!$O$5:$Y$62, MATCH(F_Interface!$A64&amp;RIGHT(F_Interface!J$2, 2),'Forecast drivers'!$A$5:$A$62, 0), MATCH(F_Interface!$D64,'Forecast drivers'!$O$5:$Y$5, 0)),0)</f>
        <v>109198.78714285715</v>
      </c>
      <c r="K64" s="179">
        <f>_xlfn.IFNA(INDEX('Forecast drivers'!$O$5:$Y$62, MATCH(F_Interface!$A64&amp;RIGHT(F_Interface!K$2, 2),'Forecast drivers'!$A$5:$A$62, 0), MATCH(F_Interface!$D64,'Forecast drivers'!$O$5:$Y$5, 0)),0)</f>
        <v>109247.03142857143</v>
      </c>
      <c r="L64" s="179">
        <f>_xlfn.IFNA(INDEX('Forecast drivers'!$O$5:$Y$62, MATCH(F_Interface!$A64&amp;RIGHT(F_Interface!L$2, 2),'Forecast drivers'!$A$5:$A$62, 0), MATCH(F_Interface!$D64,'Forecast drivers'!$O$5:$Y$5, 0)),0)</f>
        <v>109295.27571428572</v>
      </c>
      <c r="M64" s="189"/>
      <c r="N64" s="189"/>
      <c r="O64" s="189"/>
      <c r="P64" s="190"/>
      <c r="Q64" s="190"/>
      <c r="R64" s="190"/>
    </row>
    <row r="65" spans="1:18" x14ac:dyDescent="0.3">
      <c r="A65" s="188" t="s">
        <v>12</v>
      </c>
      <c r="B65" s="188" t="s">
        <v>318</v>
      </c>
      <c r="C65" s="188" t="str">
        <f t="shared" si="0"/>
        <v>WSHC_BN13535_BN13528_PR19CA008</v>
      </c>
      <c r="D65" s="179" t="s">
        <v>41</v>
      </c>
      <c r="E65" s="179" t="s">
        <v>319</v>
      </c>
      <c r="F65" s="180" t="s">
        <v>32</v>
      </c>
      <c r="G65" s="179" t="s">
        <v>311</v>
      </c>
      <c r="H65" s="179">
        <f>_xlfn.IFNA(INDEX('Forecast drivers'!$O$5:$Y$62, MATCH(F_Interface!$A65&amp;RIGHT(F_Interface!H$2, 2),'Forecast drivers'!$A$5:$A$62, 0), MATCH(F_Interface!$D65,'Forecast drivers'!$O$5:$Y$5, 0)),0)</f>
        <v>36454.692142857144</v>
      </c>
      <c r="I65" s="179">
        <f>_xlfn.IFNA(INDEX('Forecast drivers'!$O$5:$Y$62, MATCH(F_Interface!$A65&amp;RIGHT(F_Interface!I$2, 2),'Forecast drivers'!$A$5:$A$62, 0), MATCH(F_Interface!$D65,'Forecast drivers'!$O$5:$Y$5, 0)),0)</f>
        <v>36531.645357142857</v>
      </c>
      <c r="J65" s="179">
        <f>_xlfn.IFNA(INDEX('Forecast drivers'!$O$5:$Y$62, MATCH(F_Interface!$A65&amp;RIGHT(F_Interface!J$2, 2),'Forecast drivers'!$A$5:$A$62, 0), MATCH(F_Interface!$D65,'Forecast drivers'!$O$5:$Y$5, 0)),0)</f>
        <v>36608.598571428571</v>
      </c>
      <c r="K65" s="179">
        <f>_xlfn.IFNA(INDEX('Forecast drivers'!$O$5:$Y$62, MATCH(F_Interface!$A65&amp;RIGHT(F_Interface!K$2, 2),'Forecast drivers'!$A$5:$A$62, 0), MATCH(F_Interface!$D65,'Forecast drivers'!$O$5:$Y$5, 0)),0)</f>
        <v>36685.551785714284</v>
      </c>
      <c r="L65" s="179">
        <f>_xlfn.IFNA(INDEX('Forecast drivers'!$O$5:$Y$62, MATCH(F_Interface!$A65&amp;RIGHT(F_Interface!L$2, 2),'Forecast drivers'!$A$5:$A$62, 0), MATCH(F_Interface!$D65,'Forecast drivers'!$O$5:$Y$5, 0)),0)</f>
        <v>36762.505000000005</v>
      </c>
      <c r="M65" s="189"/>
      <c r="N65" s="181"/>
      <c r="O65" s="181"/>
    </row>
    <row r="66" spans="1:18" x14ac:dyDescent="0.3">
      <c r="A66" s="188" t="s">
        <v>8</v>
      </c>
      <c r="B66" s="188" t="s">
        <v>318</v>
      </c>
      <c r="C66" s="188" t="str">
        <f t="shared" si="0"/>
        <v>WSXC_BN13535_BN13528_PR19CA008</v>
      </c>
      <c r="D66" s="179" t="s">
        <v>41</v>
      </c>
      <c r="E66" s="179" t="s">
        <v>319</v>
      </c>
      <c r="F66" s="180" t="s">
        <v>32</v>
      </c>
      <c r="G66" s="179" t="s">
        <v>311</v>
      </c>
      <c r="H66" s="179">
        <f>_xlfn.IFNA(INDEX('Forecast drivers'!$O$5:$Y$62, MATCH(F_Interface!$A66&amp;RIGHT(F_Interface!H$2, 2),'Forecast drivers'!$A$5:$A$62, 0), MATCH(F_Interface!$D66,'Forecast drivers'!$O$5:$Y$5, 0)),0)</f>
        <v>35191.903571428571</v>
      </c>
      <c r="I66" s="179">
        <f>_xlfn.IFNA(INDEX('Forecast drivers'!$O$5:$Y$62, MATCH(F_Interface!$A66&amp;RIGHT(F_Interface!I$2, 2),'Forecast drivers'!$A$5:$A$62, 0), MATCH(F_Interface!$D66,'Forecast drivers'!$O$5:$Y$5, 0)),0)</f>
        <v>35283.55892857143</v>
      </c>
      <c r="J66" s="179">
        <f>_xlfn.IFNA(INDEX('Forecast drivers'!$O$5:$Y$62, MATCH(F_Interface!$A66&amp;RIGHT(F_Interface!J$2, 2),'Forecast drivers'!$A$5:$A$62, 0), MATCH(F_Interface!$D66,'Forecast drivers'!$O$5:$Y$5, 0)),0)</f>
        <v>35375.21428571429</v>
      </c>
      <c r="K66" s="179">
        <f>_xlfn.IFNA(INDEX('Forecast drivers'!$O$5:$Y$62, MATCH(F_Interface!$A66&amp;RIGHT(F_Interface!K$2, 2),'Forecast drivers'!$A$5:$A$62, 0), MATCH(F_Interface!$D66,'Forecast drivers'!$O$5:$Y$5, 0)),0)</f>
        <v>35466.869642857142</v>
      </c>
      <c r="L66" s="179">
        <f>_xlfn.IFNA(INDEX('Forecast drivers'!$O$5:$Y$62, MATCH(F_Interface!$A66&amp;RIGHT(F_Interface!L$2, 2),'Forecast drivers'!$A$5:$A$62, 0), MATCH(F_Interface!$D66,'Forecast drivers'!$O$5:$Y$5, 0)),0)</f>
        <v>35558.525000000001</v>
      </c>
      <c r="M66" s="189"/>
      <c r="N66" s="181"/>
      <c r="O66" s="181"/>
    </row>
    <row r="67" spans="1:18" x14ac:dyDescent="0.3">
      <c r="A67" s="188" t="s">
        <v>9</v>
      </c>
      <c r="B67" s="188" t="s">
        <v>318</v>
      </c>
      <c r="C67" s="188" t="str">
        <f t="shared" si="0"/>
        <v>YKYC_BN13535_BN13528_PR19CA008</v>
      </c>
      <c r="D67" s="179" t="s">
        <v>41</v>
      </c>
      <c r="E67" s="179" t="s">
        <v>319</v>
      </c>
      <c r="F67" s="180" t="s">
        <v>32</v>
      </c>
      <c r="G67" s="179" t="s">
        <v>311</v>
      </c>
      <c r="H67" s="179">
        <f>_xlfn.IFNA(INDEX('Forecast drivers'!$O$5:$Y$62, MATCH(F_Interface!$A67&amp;RIGHT(F_Interface!H$2, 2),'Forecast drivers'!$A$5:$A$62, 0), MATCH(F_Interface!$D67,'Forecast drivers'!$O$5:$Y$5, 0)),0)</f>
        <v>52396.280989130661</v>
      </c>
      <c r="I67" s="179">
        <f>_xlfn.IFNA(INDEX('Forecast drivers'!$O$5:$Y$62, MATCH(F_Interface!$A67&amp;RIGHT(F_Interface!I$2, 2),'Forecast drivers'!$A$5:$A$62, 0), MATCH(F_Interface!$D67,'Forecast drivers'!$O$5:$Y$5, 0)),0)</f>
        <v>52439.893004612895</v>
      </c>
      <c r="J67" s="179">
        <f>_xlfn.IFNA(INDEX('Forecast drivers'!$O$5:$Y$62, MATCH(F_Interface!$A67&amp;RIGHT(F_Interface!J$2, 2),'Forecast drivers'!$A$5:$A$62, 0), MATCH(F_Interface!$D67,'Forecast drivers'!$O$5:$Y$5, 0)),0)</f>
        <v>52483.50502009513</v>
      </c>
      <c r="K67" s="179">
        <f>_xlfn.IFNA(INDEX('Forecast drivers'!$O$5:$Y$62, MATCH(F_Interface!$A67&amp;RIGHT(F_Interface!K$2, 2),'Forecast drivers'!$A$5:$A$62, 0), MATCH(F_Interface!$D67,'Forecast drivers'!$O$5:$Y$5, 0)),0)</f>
        <v>52527.117035577365</v>
      </c>
      <c r="L67" s="179">
        <f>_xlfn.IFNA(INDEX('Forecast drivers'!$O$5:$Y$62, MATCH(F_Interface!$A67&amp;RIGHT(F_Interface!L$2, 2),'Forecast drivers'!$A$5:$A$62, 0), MATCH(F_Interface!$D67,'Forecast drivers'!$O$5:$Y$5, 0)),0)</f>
        <v>52570.729051059599</v>
      </c>
      <c r="M67" s="189" t="str">
        <f>IF(SUM(H55:L67)=SUM('Forecast drivers'!$P$8:$P$62),"ok","error")</f>
        <v>ok</v>
      </c>
      <c r="N67" s="181"/>
      <c r="O67" s="181"/>
    </row>
    <row r="68" spans="1:18" x14ac:dyDescent="0.3">
      <c r="A68" s="188" t="s">
        <v>2</v>
      </c>
      <c r="B68" s="188" t="s">
        <v>320</v>
      </c>
      <c r="C68" s="188" t="str">
        <f t="shared" ref="C68:C118" si="1">A68&amp;B68</f>
        <v>ANHC_STWDA126_PR19CA008</v>
      </c>
      <c r="D68" s="179" t="s">
        <v>30</v>
      </c>
      <c r="E68" s="179" t="s">
        <v>321</v>
      </c>
      <c r="F68" s="180" t="s">
        <v>322</v>
      </c>
      <c r="G68" s="179" t="s">
        <v>311</v>
      </c>
      <c r="H68" s="179">
        <f>_xlfn.IFNA(INDEX('Forecast drivers'!$O$5:$Y$62, MATCH(F_Interface!$A68&amp;RIGHT(F_Interface!H$2, 2),'Forecast drivers'!$A$5:$A$62, 0), MATCH(F_Interface!$D68,'Forecast drivers'!$O$5:$Y$5, 0)),0)</f>
        <v>427621.10620837234</v>
      </c>
      <c r="I68" s="179">
        <f>_xlfn.IFNA(INDEX('Forecast drivers'!$O$5:$Y$62, MATCH(F_Interface!$A68&amp;RIGHT(F_Interface!I$2, 2),'Forecast drivers'!$A$5:$A$62, 0), MATCH(F_Interface!$D68,'Forecast drivers'!$O$5:$Y$5, 0)),0)</f>
        <v>429864.94027743815</v>
      </c>
      <c r="J68" s="179">
        <f>_xlfn.IFNA(INDEX('Forecast drivers'!$O$5:$Y$62, MATCH(F_Interface!$A68&amp;RIGHT(F_Interface!J$2, 2),'Forecast drivers'!$A$5:$A$62, 0), MATCH(F_Interface!$D68,'Forecast drivers'!$O$5:$Y$5, 0)),0)</f>
        <v>432108.77434650395</v>
      </c>
      <c r="K68" s="179">
        <f>_xlfn.IFNA(INDEX('Forecast drivers'!$O$5:$Y$62, MATCH(F_Interface!$A68&amp;RIGHT(F_Interface!K$2, 2),'Forecast drivers'!$A$5:$A$62, 0), MATCH(F_Interface!$D68,'Forecast drivers'!$O$5:$Y$5, 0)),0)</f>
        <v>434352.60841556976</v>
      </c>
      <c r="L68" s="179">
        <f>_xlfn.IFNA(INDEX('Forecast drivers'!$O$5:$Y$62, MATCH(F_Interface!$A68&amp;RIGHT(F_Interface!L$2, 2),'Forecast drivers'!$A$5:$A$62, 0), MATCH(F_Interface!$D68,'Forecast drivers'!$O$5:$Y$5, 0)),0)</f>
        <v>436596.44248463551</v>
      </c>
      <c r="M68" s="189"/>
      <c r="N68" s="181"/>
      <c r="O68" s="181"/>
    </row>
    <row r="69" spans="1:18" x14ac:dyDescent="0.3">
      <c r="A69" s="188" t="s">
        <v>63</v>
      </c>
      <c r="B69" s="188" t="s">
        <v>320</v>
      </c>
      <c r="C69" s="188" t="str">
        <f t="shared" si="1"/>
        <v>HDDC_STWDA126_PR19CA008</v>
      </c>
      <c r="D69" s="179" t="s">
        <v>30</v>
      </c>
      <c r="E69" s="179" t="s">
        <v>321</v>
      </c>
      <c r="F69" s="180" t="s">
        <v>322</v>
      </c>
      <c r="G69" s="193"/>
      <c r="H69" s="179">
        <f>_xlfn.IFNA(INDEX('Forecast drivers'!$O$5:$Y$62, MATCH(F_Interface!$A69&amp;RIGHT(F_Interface!H$2, 2),'Forecast drivers'!$A$5:$A$62, 0), MATCH(F_Interface!$D69,'Forecast drivers'!$O$5:$Y$5, 0)),0)</f>
        <v>0</v>
      </c>
      <c r="I69" s="179">
        <f>_xlfn.IFNA(INDEX('Forecast drivers'!$O$5:$Y$62, MATCH(F_Interface!$A69&amp;RIGHT(F_Interface!I$2, 2),'Forecast drivers'!$A$5:$A$62, 0), MATCH(F_Interface!$D69,'Forecast drivers'!$O$5:$Y$5, 0)),0)</f>
        <v>0</v>
      </c>
      <c r="J69" s="179">
        <f>_xlfn.IFNA(INDEX('Forecast drivers'!$O$5:$Y$62, MATCH(F_Interface!$A69&amp;RIGHT(F_Interface!J$2, 2),'Forecast drivers'!$A$5:$A$62, 0), MATCH(F_Interface!$D69,'Forecast drivers'!$O$5:$Y$5, 0)),0)</f>
        <v>0</v>
      </c>
      <c r="K69" s="179">
        <f>_xlfn.IFNA(INDEX('Forecast drivers'!$O$5:$Y$62, MATCH(F_Interface!$A69&amp;RIGHT(F_Interface!K$2, 2),'Forecast drivers'!$A$5:$A$62, 0), MATCH(F_Interface!$D69,'Forecast drivers'!$O$5:$Y$5, 0)),0)</f>
        <v>0</v>
      </c>
      <c r="L69" s="179">
        <f>_xlfn.IFNA(INDEX('Forecast drivers'!$O$5:$Y$62, MATCH(F_Interface!$A69&amp;RIGHT(F_Interface!L$2, 2),'Forecast drivers'!$A$5:$A$62, 0), MATCH(F_Interface!$D69,'Forecast drivers'!$O$5:$Y$5, 0)),0)</f>
        <v>0</v>
      </c>
      <c r="M69" s="189"/>
      <c r="N69" s="181"/>
      <c r="O69" s="181"/>
    </row>
    <row r="70" spans="1:18" x14ac:dyDescent="0.3">
      <c r="A70" s="188" t="s">
        <v>3</v>
      </c>
      <c r="B70" s="188" t="s">
        <v>320</v>
      </c>
      <c r="C70" s="188" t="str">
        <f t="shared" si="1"/>
        <v>NESC_STWDA126_PR19CA008</v>
      </c>
      <c r="D70" s="179" t="s">
        <v>30</v>
      </c>
      <c r="E70" s="179" t="s">
        <v>321</v>
      </c>
      <c r="F70" s="180" t="s">
        <v>322</v>
      </c>
      <c r="G70" s="179" t="s">
        <v>311</v>
      </c>
      <c r="H70" s="179">
        <f>_xlfn.IFNA(INDEX('Forecast drivers'!$O$5:$Y$62, MATCH(F_Interface!$A70&amp;RIGHT(F_Interface!H$2, 2),'Forecast drivers'!$A$5:$A$62, 0), MATCH(F_Interface!$D70,'Forecast drivers'!$O$5:$Y$5, 0)),0)</f>
        <v>178202.33333333334</v>
      </c>
      <c r="I70" s="179">
        <f>_xlfn.IFNA(INDEX('Forecast drivers'!$O$5:$Y$62, MATCH(F_Interface!$A70&amp;RIGHT(F_Interface!I$2, 2),'Forecast drivers'!$A$5:$A$62, 0), MATCH(F_Interface!$D70,'Forecast drivers'!$O$5:$Y$5, 0)),0)</f>
        <v>178202.33333333334</v>
      </c>
      <c r="J70" s="179">
        <f>_xlfn.IFNA(INDEX('Forecast drivers'!$O$5:$Y$62, MATCH(F_Interface!$A70&amp;RIGHT(F_Interface!J$2, 2),'Forecast drivers'!$A$5:$A$62, 0), MATCH(F_Interface!$D70,'Forecast drivers'!$O$5:$Y$5, 0)),0)</f>
        <v>178202.33333333334</v>
      </c>
      <c r="K70" s="179">
        <f>_xlfn.IFNA(INDEX('Forecast drivers'!$O$5:$Y$62, MATCH(F_Interface!$A70&amp;RIGHT(F_Interface!K$2, 2),'Forecast drivers'!$A$5:$A$62, 0), MATCH(F_Interface!$D70,'Forecast drivers'!$O$5:$Y$5, 0)),0)</f>
        <v>178202.33333333334</v>
      </c>
      <c r="L70" s="179">
        <f>_xlfn.IFNA(INDEX('Forecast drivers'!$O$5:$Y$62, MATCH(F_Interface!$A70&amp;RIGHT(F_Interface!L$2, 2),'Forecast drivers'!$A$5:$A$62, 0), MATCH(F_Interface!$D70,'Forecast drivers'!$O$5:$Y$5, 0)),0)</f>
        <v>178202.33333333334</v>
      </c>
      <c r="M70" s="189"/>
      <c r="N70" s="181"/>
      <c r="O70" s="181"/>
    </row>
    <row r="71" spans="1:18" x14ac:dyDescent="0.3">
      <c r="A71" s="188" t="s">
        <v>4</v>
      </c>
      <c r="B71" s="188" t="s">
        <v>320</v>
      </c>
      <c r="C71" s="188" t="str">
        <f t="shared" si="1"/>
        <v>NWTC_STWDA126_PR19CA008</v>
      </c>
      <c r="D71" s="179" t="s">
        <v>30</v>
      </c>
      <c r="E71" s="179" t="s">
        <v>321</v>
      </c>
      <c r="F71" s="180" t="s">
        <v>322</v>
      </c>
      <c r="G71" s="179" t="s">
        <v>311</v>
      </c>
      <c r="H71" s="179">
        <f>_xlfn.IFNA(INDEX('Forecast drivers'!$O$5:$Y$62, MATCH(F_Interface!$A71&amp;RIGHT(F_Interface!H$2, 2),'Forecast drivers'!$A$5:$A$62, 0), MATCH(F_Interface!$D71,'Forecast drivers'!$O$5:$Y$5, 0)),0)</f>
        <v>547983.08961950196</v>
      </c>
      <c r="I71" s="179">
        <f>_xlfn.IFNA(INDEX('Forecast drivers'!$O$5:$Y$62, MATCH(F_Interface!$A71&amp;RIGHT(F_Interface!I$2, 2),'Forecast drivers'!$A$5:$A$62, 0), MATCH(F_Interface!$D71,'Forecast drivers'!$O$5:$Y$5, 0)),0)</f>
        <v>550593.35234821099</v>
      </c>
      <c r="J71" s="179">
        <f>_xlfn.IFNA(INDEX('Forecast drivers'!$O$5:$Y$62, MATCH(F_Interface!$A71&amp;RIGHT(F_Interface!J$2, 2),'Forecast drivers'!$A$5:$A$62, 0), MATCH(F_Interface!$D71,'Forecast drivers'!$O$5:$Y$5, 0)),0)</f>
        <v>553203.61507692013</v>
      </c>
      <c r="K71" s="179">
        <f>_xlfn.IFNA(INDEX('Forecast drivers'!$O$5:$Y$62, MATCH(F_Interface!$A71&amp;RIGHT(F_Interface!K$2, 2),'Forecast drivers'!$A$5:$A$62, 0), MATCH(F_Interface!$D71,'Forecast drivers'!$O$5:$Y$5, 0)),0)</f>
        <v>555813.87780562916</v>
      </c>
      <c r="L71" s="179">
        <f>_xlfn.IFNA(INDEX('Forecast drivers'!$O$5:$Y$62, MATCH(F_Interface!$A71&amp;RIGHT(F_Interface!L$2, 2),'Forecast drivers'!$A$5:$A$62, 0), MATCH(F_Interface!$D71,'Forecast drivers'!$O$5:$Y$5, 0)),0)</f>
        <v>558424.14053433831</v>
      </c>
      <c r="M71" s="189"/>
      <c r="N71" s="181"/>
      <c r="O71" s="181"/>
    </row>
    <row r="72" spans="1:18" x14ac:dyDescent="0.3">
      <c r="A72" s="188" t="s">
        <v>5</v>
      </c>
      <c r="B72" s="188" t="s">
        <v>320</v>
      </c>
      <c r="C72" s="188" t="str">
        <f t="shared" si="1"/>
        <v>SRNC_STWDA126_PR19CA008</v>
      </c>
      <c r="D72" s="179" t="s">
        <v>30</v>
      </c>
      <c r="E72" s="179" t="s">
        <v>321</v>
      </c>
      <c r="F72" s="180" t="s">
        <v>322</v>
      </c>
      <c r="G72" s="179" t="s">
        <v>311</v>
      </c>
      <c r="H72" s="179">
        <f>_xlfn.IFNA(INDEX('Forecast drivers'!$O$5:$Y$62, MATCH(F_Interface!$A72&amp;RIGHT(F_Interface!H$2, 2),'Forecast drivers'!$A$5:$A$62, 0), MATCH(F_Interface!$D72,'Forecast drivers'!$O$5:$Y$5, 0)),0)</f>
        <v>311942.6050103493</v>
      </c>
      <c r="I72" s="179">
        <f>_xlfn.IFNA(INDEX('Forecast drivers'!$O$5:$Y$62, MATCH(F_Interface!$A72&amp;RIGHT(F_Interface!I$2, 2),'Forecast drivers'!$A$5:$A$62, 0), MATCH(F_Interface!$D72,'Forecast drivers'!$O$5:$Y$5, 0)),0)</f>
        <v>316560.77937770326</v>
      </c>
      <c r="J72" s="179">
        <f>_xlfn.IFNA(INDEX('Forecast drivers'!$O$5:$Y$62, MATCH(F_Interface!$A72&amp;RIGHT(F_Interface!J$2, 2),'Forecast drivers'!$A$5:$A$62, 0), MATCH(F_Interface!$D72,'Forecast drivers'!$O$5:$Y$5, 0)),0)</f>
        <v>321178.95374505722</v>
      </c>
      <c r="K72" s="179">
        <f>_xlfn.IFNA(INDEX('Forecast drivers'!$O$5:$Y$62, MATCH(F_Interface!$A72&amp;RIGHT(F_Interface!K$2, 2),'Forecast drivers'!$A$5:$A$62, 0), MATCH(F_Interface!$D72,'Forecast drivers'!$O$5:$Y$5, 0)),0)</f>
        <v>325797.12811241118</v>
      </c>
      <c r="L72" s="179">
        <f>_xlfn.IFNA(INDEX('Forecast drivers'!$O$5:$Y$62, MATCH(F_Interface!$A72&amp;RIGHT(F_Interface!L$2, 2),'Forecast drivers'!$A$5:$A$62, 0), MATCH(F_Interface!$D72,'Forecast drivers'!$O$5:$Y$5, 0)),0)</f>
        <v>330415.30247976515</v>
      </c>
      <c r="M72" s="189"/>
      <c r="N72" s="181"/>
      <c r="O72" s="181"/>
    </row>
    <row r="73" spans="1:18" x14ac:dyDescent="0.3">
      <c r="A73" s="188" t="s">
        <v>82</v>
      </c>
      <c r="B73" s="188" t="s">
        <v>320</v>
      </c>
      <c r="C73" s="188" t="str">
        <f t="shared" si="1"/>
        <v>SVEC_STWDA126_PR19CA008</v>
      </c>
      <c r="D73" s="179" t="s">
        <v>30</v>
      </c>
      <c r="E73" s="179" t="s">
        <v>321</v>
      </c>
      <c r="F73" s="180" t="s">
        <v>322</v>
      </c>
      <c r="G73" s="179" t="s">
        <v>311</v>
      </c>
      <c r="H73" s="179">
        <f>_xlfn.IFNA(INDEX('Forecast drivers'!$O$5:$Y$62, MATCH(F_Interface!$A73&amp;RIGHT(F_Interface!H$2, 2),'Forecast drivers'!$A$5:$A$62, 0), MATCH(F_Interface!$D73,'Forecast drivers'!$O$5:$Y$5, 0)),0)</f>
        <v>0</v>
      </c>
      <c r="I73" s="179">
        <f>_xlfn.IFNA(INDEX('Forecast drivers'!$O$5:$Y$62, MATCH(F_Interface!$A73&amp;RIGHT(F_Interface!I$2, 2),'Forecast drivers'!$A$5:$A$62, 0), MATCH(F_Interface!$D73,'Forecast drivers'!$O$5:$Y$5, 0)),0)</f>
        <v>0</v>
      </c>
      <c r="J73" s="179">
        <f>_xlfn.IFNA(INDEX('Forecast drivers'!$O$5:$Y$62, MATCH(F_Interface!$A73&amp;RIGHT(F_Interface!J$2, 2),'Forecast drivers'!$A$5:$A$62, 0), MATCH(F_Interface!$D73,'Forecast drivers'!$O$5:$Y$5, 0)),0)</f>
        <v>0</v>
      </c>
      <c r="K73" s="179">
        <f>_xlfn.IFNA(INDEX('Forecast drivers'!$O$5:$Y$62, MATCH(F_Interface!$A73&amp;RIGHT(F_Interface!K$2, 2),'Forecast drivers'!$A$5:$A$62, 0), MATCH(F_Interface!$D73,'Forecast drivers'!$O$5:$Y$5, 0)),0)</f>
        <v>0</v>
      </c>
      <c r="L73" s="179">
        <f>_xlfn.IFNA(INDEX('Forecast drivers'!$O$5:$Y$62, MATCH(F_Interface!$A73&amp;RIGHT(F_Interface!L$2, 2),'Forecast drivers'!$A$5:$A$62, 0), MATCH(F_Interface!$D73,'Forecast drivers'!$O$5:$Y$5, 0)),0)</f>
        <v>0</v>
      </c>
      <c r="M73" s="189"/>
      <c r="N73" s="181"/>
      <c r="O73" s="181"/>
    </row>
    <row r="74" spans="1:18" x14ac:dyDescent="0.3">
      <c r="A74" s="188" t="s">
        <v>67</v>
      </c>
      <c r="B74" s="188" t="s">
        <v>320</v>
      </c>
      <c r="C74" s="188" t="str">
        <f t="shared" si="1"/>
        <v>SVHC_STWDA126_PR19CA008</v>
      </c>
      <c r="D74" s="179" t="s">
        <v>30</v>
      </c>
      <c r="E74" s="179" t="s">
        <v>321</v>
      </c>
      <c r="F74" s="180" t="s">
        <v>322</v>
      </c>
      <c r="G74" s="179" t="s">
        <v>311</v>
      </c>
      <c r="H74" s="179">
        <f>_xlfn.IFNA(INDEX('Forecast drivers'!$O$5:$Y$62, MATCH(F_Interface!$A74&amp;RIGHT(F_Interface!H$2, 2),'Forecast drivers'!$A$5:$A$62, 0), MATCH(F_Interface!$D74,'Forecast drivers'!$O$5:$Y$5, 0)),0)</f>
        <v>621530.56982544926</v>
      </c>
      <c r="I74" s="179">
        <f>_xlfn.IFNA(INDEX('Forecast drivers'!$O$5:$Y$62, MATCH(F_Interface!$A74&amp;RIGHT(F_Interface!I$2, 2),'Forecast drivers'!$A$5:$A$62, 0), MATCH(F_Interface!$D74,'Forecast drivers'!$O$5:$Y$5, 0)),0)</f>
        <v>623531.53907857754</v>
      </c>
      <c r="J74" s="179">
        <f>_xlfn.IFNA(INDEX('Forecast drivers'!$O$5:$Y$62, MATCH(F_Interface!$A74&amp;RIGHT(F_Interface!J$2, 2),'Forecast drivers'!$A$5:$A$62, 0), MATCH(F_Interface!$D74,'Forecast drivers'!$O$5:$Y$5, 0)),0)</f>
        <v>625532.50833170582</v>
      </c>
      <c r="K74" s="179">
        <f>_xlfn.IFNA(INDEX('Forecast drivers'!$O$5:$Y$62, MATCH(F_Interface!$A74&amp;RIGHT(F_Interface!K$2, 2),'Forecast drivers'!$A$5:$A$62, 0), MATCH(F_Interface!$D74,'Forecast drivers'!$O$5:$Y$5, 0)),0)</f>
        <v>627533.47758483409</v>
      </c>
      <c r="L74" s="179">
        <f>_xlfn.IFNA(INDEX('Forecast drivers'!$O$5:$Y$62, MATCH(F_Interface!$A74&amp;RIGHT(F_Interface!L$2, 2),'Forecast drivers'!$A$5:$A$62, 0), MATCH(F_Interface!$D74,'Forecast drivers'!$O$5:$Y$5, 0)),0)</f>
        <v>629534.44683796237</v>
      </c>
      <c r="M74" s="189"/>
      <c r="N74" s="181"/>
      <c r="O74" s="181"/>
    </row>
    <row r="75" spans="1:18" x14ac:dyDescent="0.3">
      <c r="A75" s="188" t="s">
        <v>6</v>
      </c>
      <c r="B75" s="188" t="s">
        <v>320</v>
      </c>
      <c r="C75" s="188" t="str">
        <f t="shared" si="1"/>
        <v>SVTC_STWDA126_PR19CA008</v>
      </c>
      <c r="D75" s="179" t="s">
        <v>30</v>
      </c>
      <c r="E75" s="179" t="s">
        <v>321</v>
      </c>
      <c r="F75" s="180" t="s">
        <v>322</v>
      </c>
      <c r="G75" s="179" t="s">
        <v>311</v>
      </c>
      <c r="H75" s="179">
        <f>_xlfn.IFNA(INDEX('Forecast drivers'!$O$5:$Y$62, MATCH(F_Interface!$A75&amp;RIGHT(F_Interface!H$2, 2),'Forecast drivers'!$A$5:$A$62, 0), MATCH(F_Interface!$D75,'Forecast drivers'!$O$5:$Y$5, 0)),0)</f>
        <v>621530.56982544926</v>
      </c>
      <c r="I75" s="179">
        <f>_xlfn.IFNA(INDEX('Forecast drivers'!$O$5:$Y$62, MATCH(F_Interface!$A75&amp;RIGHT(F_Interface!I$2, 2),'Forecast drivers'!$A$5:$A$62, 0), MATCH(F_Interface!$D75,'Forecast drivers'!$O$5:$Y$5, 0)),0)</f>
        <v>623531.53907857754</v>
      </c>
      <c r="J75" s="179">
        <f>_xlfn.IFNA(INDEX('Forecast drivers'!$O$5:$Y$62, MATCH(F_Interface!$A75&amp;RIGHT(F_Interface!J$2, 2),'Forecast drivers'!$A$5:$A$62, 0), MATCH(F_Interface!$D75,'Forecast drivers'!$O$5:$Y$5, 0)),0)</f>
        <v>625532.50833170582</v>
      </c>
      <c r="K75" s="179">
        <f>_xlfn.IFNA(INDEX('Forecast drivers'!$O$5:$Y$62, MATCH(F_Interface!$A75&amp;RIGHT(F_Interface!K$2, 2),'Forecast drivers'!$A$5:$A$62, 0), MATCH(F_Interface!$D75,'Forecast drivers'!$O$5:$Y$5, 0)),0)</f>
        <v>627533.47758483409</v>
      </c>
      <c r="L75" s="179">
        <f>_xlfn.IFNA(INDEX('Forecast drivers'!$O$5:$Y$62, MATCH(F_Interface!$A75&amp;RIGHT(F_Interface!L$2, 2),'Forecast drivers'!$A$5:$A$62, 0), MATCH(F_Interface!$D75,'Forecast drivers'!$O$5:$Y$5, 0)),0)</f>
        <v>629534.44683796237</v>
      </c>
      <c r="M75" s="189"/>
      <c r="N75" s="181"/>
      <c r="O75" s="181"/>
    </row>
    <row r="76" spans="1:18" x14ac:dyDescent="0.3">
      <c r="A76" s="188" t="s">
        <v>10</v>
      </c>
      <c r="B76" s="188" t="s">
        <v>320</v>
      </c>
      <c r="C76" s="188" t="str">
        <f t="shared" si="1"/>
        <v>SWBC_STWDA126_PR19CA008</v>
      </c>
      <c r="D76" s="179" t="s">
        <v>30</v>
      </c>
      <c r="E76" s="179" t="s">
        <v>321</v>
      </c>
      <c r="F76" s="180" t="s">
        <v>322</v>
      </c>
      <c r="G76" s="179" t="s">
        <v>311</v>
      </c>
      <c r="H76" s="179">
        <f>_xlfn.IFNA(INDEX('Forecast drivers'!$O$5:$Y$62, MATCH(F_Interface!$A76&amp;RIGHT(F_Interface!H$2, 2),'Forecast drivers'!$A$5:$A$62, 0), MATCH(F_Interface!$D76,'Forecast drivers'!$O$5:$Y$5, 0)),0)</f>
        <v>110357.77411063778</v>
      </c>
      <c r="I76" s="179">
        <f>_xlfn.IFNA(INDEX('Forecast drivers'!$O$5:$Y$62, MATCH(F_Interface!$A76&amp;RIGHT(F_Interface!I$2, 2),'Forecast drivers'!$A$5:$A$62, 0), MATCH(F_Interface!$D76,'Forecast drivers'!$O$5:$Y$5, 0)),0)</f>
        <v>111396.14172862137</v>
      </c>
      <c r="J76" s="179">
        <f>_xlfn.IFNA(INDEX('Forecast drivers'!$O$5:$Y$62, MATCH(F_Interface!$A76&amp;RIGHT(F_Interface!J$2, 2),'Forecast drivers'!$A$5:$A$62, 0), MATCH(F_Interface!$D76,'Forecast drivers'!$O$5:$Y$5, 0)),0)</f>
        <v>112434.50934660496</v>
      </c>
      <c r="K76" s="179">
        <f>_xlfn.IFNA(INDEX('Forecast drivers'!$O$5:$Y$62, MATCH(F_Interface!$A76&amp;RIGHT(F_Interface!K$2, 2),'Forecast drivers'!$A$5:$A$62, 0), MATCH(F_Interface!$D76,'Forecast drivers'!$O$5:$Y$5, 0)),0)</f>
        <v>113472.87696458855</v>
      </c>
      <c r="L76" s="179">
        <f>_xlfn.IFNA(INDEX('Forecast drivers'!$O$5:$Y$62, MATCH(F_Interface!$A76&amp;RIGHT(F_Interface!L$2, 2),'Forecast drivers'!$A$5:$A$62, 0), MATCH(F_Interface!$D76,'Forecast drivers'!$O$5:$Y$5, 0)),0)</f>
        <v>114511.24458257214</v>
      </c>
      <c r="M76" s="189"/>
      <c r="N76" s="189"/>
      <c r="O76" s="189"/>
      <c r="P76" s="190"/>
      <c r="Q76" s="190"/>
      <c r="R76" s="190"/>
    </row>
    <row r="77" spans="1:18" x14ac:dyDescent="0.3">
      <c r="A77" s="188" t="s">
        <v>7</v>
      </c>
      <c r="B77" s="188" t="s">
        <v>320</v>
      </c>
      <c r="C77" s="188" t="str">
        <f t="shared" si="1"/>
        <v>TMSC_STWDA126_PR19CA008</v>
      </c>
      <c r="D77" s="179" t="s">
        <v>30</v>
      </c>
      <c r="E77" s="179" t="s">
        <v>321</v>
      </c>
      <c r="F77" s="180" t="s">
        <v>322</v>
      </c>
      <c r="G77" s="179" t="s">
        <v>311</v>
      </c>
      <c r="H77" s="179">
        <f>_xlfn.IFNA(INDEX('Forecast drivers'!$O$5:$Y$62, MATCH(F_Interface!$A77&amp;RIGHT(F_Interface!H$2, 2),'Forecast drivers'!$A$5:$A$62, 0), MATCH(F_Interface!$D77,'Forecast drivers'!$O$5:$Y$5, 0)),0)</f>
        <v>1009148.2464563223</v>
      </c>
      <c r="I77" s="179">
        <f>_xlfn.IFNA(INDEX('Forecast drivers'!$O$5:$Y$62, MATCH(F_Interface!$A77&amp;RIGHT(F_Interface!I$2, 2),'Forecast drivers'!$A$5:$A$62, 0), MATCH(F_Interface!$D77,'Forecast drivers'!$O$5:$Y$5, 0)),0)</f>
        <v>1020697.6939338419</v>
      </c>
      <c r="J77" s="179">
        <f>_xlfn.IFNA(INDEX('Forecast drivers'!$O$5:$Y$62, MATCH(F_Interface!$A77&amp;RIGHT(F_Interface!J$2, 2),'Forecast drivers'!$A$5:$A$62, 0), MATCH(F_Interface!$D77,'Forecast drivers'!$O$5:$Y$5, 0)),0)</f>
        <v>1032247.1414113616</v>
      </c>
      <c r="K77" s="179">
        <f>_xlfn.IFNA(INDEX('Forecast drivers'!$O$5:$Y$62, MATCH(F_Interface!$A77&amp;RIGHT(F_Interface!K$2, 2),'Forecast drivers'!$A$5:$A$62, 0), MATCH(F_Interface!$D77,'Forecast drivers'!$O$5:$Y$5, 0)),0)</f>
        <v>1043796.5888888814</v>
      </c>
      <c r="L77" s="179">
        <f>_xlfn.IFNA(INDEX('Forecast drivers'!$O$5:$Y$62, MATCH(F_Interface!$A77&amp;RIGHT(F_Interface!L$2, 2),'Forecast drivers'!$A$5:$A$62, 0), MATCH(F_Interface!$D77,'Forecast drivers'!$O$5:$Y$5, 0)),0)</f>
        <v>1055346.036366401</v>
      </c>
      <c r="M77" s="189"/>
      <c r="N77" s="181"/>
      <c r="O77" s="181"/>
    </row>
    <row r="78" spans="1:18" x14ac:dyDescent="0.3">
      <c r="A78" s="188" t="s">
        <v>12</v>
      </c>
      <c r="B78" s="188" t="s">
        <v>320</v>
      </c>
      <c r="C78" s="188" t="str">
        <f t="shared" si="1"/>
        <v>WSHC_STWDA126_PR19CA008</v>
      </c>
      <c r="D78" s="179" t="s">
        <v>30</v>
      </c>
      <c r="E78" s="179" t="s">
        <v>321</v>
      </c>
      <c r="F78" s="180" t="s">
        <v>322</v>
      </c>
      <c r="G78" s="179" t="s">
        <v>311</v>
      </c>
      <c r="H78" s="179">
        <f>_xlfn.IFNA(INDEX('Forecast drivers'!$O$5:$Y$62, MATCH(F_Interface!$A78&amp;RIGHT(F_Interface!H$2, 2),'Forecast drivers'!$A$5:$A$62, 0), MATCH(F_Interface!$D78,'Forecast drivers'!$O$5:$Y$5, 0)),0)</f>
        <v>262029.33429490455</v>
      </c>
      <c r="I78" s="179">
        <f>_xlfn.IFNA(INDEX('Forecast drivers'!$O$5:$Y$62, MATCH(F_Interface!$A78&amp;RIGHT(F_Interface!I$2, 2),'Forecast drivers'!$A$5:$A$62, 0), MATCH(F_Interface!$D78,'Forecast drivers'!$O$5:$Y$5, 0)),0)</f>
        <v>265397.91141841427</v>
      </c>
      <c r="J78" s="179">
        <f>_xlfn.IFNA(INDEX('Forecast drivers'!$O$5:$Y$62, MATCH(F_Interface!$A78&amp;RIGHT(F_Interface!J$2, 2),'Forecast drivers'!$A$5:$A$62, 0), MATCH(F_Interface!$D78,'Forecast drivers'!$O$5:$Y$5, 0)),0)</f>
        <v>268766.48854192399</v>
      </c>
      <c r="K78" s="179">
        <f>_xlfn.IFNA(INDEX('Forecast drivers'!$O$5:$Y$62, MATCH(F_Interface!$A78&amp;RIGHT(F_Interface!K$2, 2),'Forecast drivers'!$A$5:$A$62, 0), MATCH(F_Interface!$D78,'Forecast drivers'!$O$5:$Y$5, 0)),0)</f>
        <v>272135.06566543371</v>
      </c>
      <c r="L78" s="179">
        <f>_xlfn.IFNA(INDEX('Forecast drivers'!$O$5:$Y$62, MATCH(F_Interface!$A78&amp;RIGHT(F_Interface!L$2, 2),'Forecast drivers'!$A$5:$A$62, 0), MATCH(F_Interface!$D78,'Forecast drivers'!$O$5:$Y$5, 0)),0)</f>
        <v>275503.64278894343</v>
      </c>
      <c r="M78" s="189"/>
      <c r="N78" s="181"/>
      <c r="O78" s="181"/>
    </row>
    <row r="79" spans="1:18" x14ac:dyDescent="0.3">
      <c r="A79" s="188" t="s">
        <v>8</v>
      </c>
      <c r="B79" s="188" t="s">
        <v>320</v>
      </c>
      <c r="C79" s="188" t="str">
        <f t="shared" si="1"/>
        <v>WSXC_STWDA126_PR19CA008</v>
      </c>
      <c r="D79" s="179" t="s">
        <v>30</v>
      </c>
      <c r="E79" s="179" t="s">
        <v>321</v>
      </c>
      <c r="F79" s="180" t="s">
        <v>322</v>
      </c>
      <c r="G79" s="179" t="s">
        <v>311</v>
      </c>
      <c r="H79" s="179">
        <f>_xlfn.IFNA(INDEX('Forecast drivers'!$O$5:$Y$62, MATCH(F_Interface!$A79&amp;RIGHT(F_Interface!H$2, 2),'Forecast drivers'!$A$5:$A$62, 0), MATCH(F_Interface!$D79,'Forecast drivers'!$O$5:$Y$5, 0)),0)</f>
        <v>187580.9980101221</v>
      </c>
      <c r="I79" s="179">
        <f>_xlfn.IFNA(INDEX('Forecast drivers'!$O$5:$Y$62, MATCH(F_Interface!$A79&amp;RIGHT(F_Interface!I$2, 2),'Forecast drivers'!$A$5:$A$62, 0), MATCH(F_Interface!$D79,'Forecast drivers'!$O$5:$Y$5, 0)),0)</f>
        <v>188892.04966284384</v>
      </c>
      <c r="J79" s="179">
        <f>_xlfn.IFNA(INDEX('Forecast drivers'!$O$5:$Y$62, MATCH(F_Interface!$A79&amp;RIGHT(F_Interface!J$2, 2),'Forecast drivers'!$A$5:$A$62, 0), MATCH(F_Interface!$D79,'Forecast drivers'!$O$5:$Y$5, 0)),0)</f>
        <v>190203.10131556558</v>
      </c>
      <c r="K79" s="179">
        <f>_xlfn.IFNA(INDEX('Forecast drivers'!$O$5:$Y$62, MATCH(F_Interface!$A79&amp;RIGHT(F_Interface!K$2, 2),'Forecast drivers'!$A$5:$A$62, 0), MATCH(F_Interface!$D79,'Forecast drivers'!$O$5:$Y$5, 0)),0)</f>
        <v>191514.15296828729</v>
      </c>
      <c r="L79" s="179">
        <f>_xlfn.IFNA(INDEX('Forecast drivers'!$O$5:$Y$62, MATCH(F_Interface!$A79&amp;RIGHT(F_Interface!L$2, 2),'Forecast drivers'!$A$5:$A$62, 0), MATCH(F_Interface!$D79,'Forecast drivers'!$O$5:$Y$5, 0)),0)</f>
        <v>192825.20462100906</v>
      </c>
      <c r="M79" s="189"/>
      <c r="N79" s="181"/>
      <c r="O79" s="181"/>
    </row>
    <row r="80" spans="1:18" x14ac:dyDescent="0.3">
      <c r="A80" s="188" t="s">
        <v>9</v>
      </c>
      <c r="B80" s="188" t="s">
        <v>320</v>
      </c>
      <c r="C80" s="188" t="str">
        <f t="shared" si="1"/>
        <v>YKYC_STWDA126_PR19CA008</v>
      </c>
      <c r="D80" s="179" t="s">
        <v>30</v>
      </c>
      <c r="E80" s="179" t="s">
        <v>321</v>
      </c>
      <c r="F80" s="180" t="s">
        <v>322</v>
      </c>
      <c r="G80" s="179" t="s">
        <v>311</v>
      </c>
      <c r="H80" s="179">
        <f>_xlfn.IFNA(INDEX('Forecast drivers'!$O$5:$Y$62, MATCH(F_Interface!$A80&amp;RIGHT(F_Interface!H$2, 2),'Forecast drivers'!$A$5:$A$62, 0), MATCH(F_Interface!$D80,'Forecast drivers'!$O$5:$Y$5, 0)),0)</f>
        <v>392365.85125372937</v>
      </c>
      <c r="I80" s="179">
        <f>_xlfn.IFNA(INDEX('Forecast drivers'!$O$5:$Y$62, MATCH(F_Interface!$A80&amp;RIGHT(F_Interface!I$2, 2),'Forecast drivers'!$A$5:$A$62, 0), MATCH(F_Interface!$D80,'Forecast drivers'!$O$5:$Y$5, 0)),0)</f>
        <v>395580.88442938408</v>
      </c>
      <c r="J80" s="179">
        <f>_xlfn.IFNA(INDEX('Forecast drivers'!$O$5:$Y$62, MATCH(F_Interface!$A80&amp;RIGHT(F_Interface!J$2, 2),'Forecast drivers'!$A$5:$A$62, 0), MATCH(F_Interface!$D80,'Forecast drivers'!$O$5:$Y$5, 0)),0)</f>
        <v>398795.91760503879</v>
      </c>
      <c r="K80" s="179">
        <f>_xlfn.IFNA(INDEX('Forecast drivers'!$O$5:$Y$62, MATCH(F_Interface!$A80&amp;RIGHT(F_Interface!K$2, 2),'Forecast drivers'!$A$5:$A$62, 0), MATCH(F_Interface!$D80,'Forecast drivers'!$O$5:$Y$5, 0)),0)</f>
        <v>402010.9507806935</v>
      </c>
      <c r="L80" s="179">
        <f>_xlfn.IFNA(INDEX('Forecast drivers'!$O$5:$Y$62, MATCH(F_Interface!$A80&amp;RIGHT(F_Interface!L$2, 2),'Forecast drivers'!$A$5:$A$62, 0), MATCH(F_Interface!$D80,'Forecast drivers'!$O$5:$Y$5, 0)),0)</f>
        <v>405225.98395634827</v>
      </c>
      <c r="M80" s="189" t="str">
        <f>IF(SUM(H68:L80)=SUM('Forecast drivers'!$Q$8:$Q$62),"ok","error")</f>
        <v>ok</v>
      </c>
      <c r="N80" s="181"/>
      <c r="O80" s="181"/>
    </row>
    <row r="81" spans="1:18" x14ac:dyDescent="0.3">
      <c r="A81" s="188" t="s">
        <v>2</v>
      </c>
      <c r="B81" s="188" t="s">
        <v>323</v>
      </c>
      <c r="C81" s="188" t="str">
        <f t="shared" si="1"/>
        <v>ANHC_MP05611_PR19CA008</v>
      </c>
      <c r="D81" s="179" t="s">
        <v>42</v>
      </c>
      <c r="E81" s="179" t="s">
        <v>324</v>
      </c>
      <c r="F81" s="180" t="s">
        <v>325</v>
      </c>
      <c r="G81" s="193"/>
      <c r="H81" s="179">
        <f>_xlfn.IFNA(INDEX('Forecast drivers'!$O$5:$Y$62, MATCH(F_Interface!$A81&amp;RIGHT(F_Interface!H$2, 2),'Forecast drivers'!$A$5:$A$62, 0), MATCH(F_Interface!$D81,'Forecast drivers'!$O$5:$Y$5, 0)),0)</f>
        <v>156.44129000000001</v>
      </c>
      <c r="I81" s="179">
        <f>_xlfn.IFNA(INDEX('Forecast drivers'!$O$5:$Y$62, MATCH(F_Interface!$A81&amp;RIGHT(F_Interface!I$2, 2),'Forecast drivers'!$A$5:$A$62, 0), MATCH(F_Interface!$D81,'Forecast drivers'!$O$5:$Y$5, 0)),0)</f>
        <v>157.91130999999999</v>
      </c>
      <c r="J81" s="179">
        <f>_xlfn.IFNA(INDEX('Forecast drivers'!$O$5:$Y$62, MATCH(F_Interface!$A81&amp;RIGHT(F_Interface!J$2, 2),'Forecast drivers'!$A$5:$A$62, 0), MATCH(F_Interface!$D81,'Forecast drivers'!$O$5:$Y$5, 0)),0)</f>
        <v>159.32920999999999</v>
      </c>
      <c r="K81" s="179">
        <f>_xlfn.IFNA(INDEX('Forecast drivers'!$O$5:$Y$62, MATCH(F_Interface!$A81&amp;RIGHT(F_Interface!K$2, 2),'Forecast drivers'!$A$5:$A$62, 0), MATCH(F_Interface!$D81,'Forecast drivers'!$O$5:$Y$5, 0)),0)</f>
        <v>160.71587</v>
      </c>
      <c r="L81" s="179">
        <f>_xlfn.IFNA(INDEX('Forecast drivers'!$O$5:$Y$62, MATCH(F_Interface!$A81&amp;RIGHT(F_Interface!L$2, 2),'Forecast drivers'!$A$5:$A$62, 0), MATCH(F_Interface!$D81,'Forecast drivers'!$O$5:$Y$5, 0)),0)</f>
        <v>166.13853</v>
      </c>
      <c r="M81" s="189"/>
      <c r="N81" s="181"/>
      <c r="O81" s="181"/>
    </row>
    <row r="82" spans="1:18" x14ac:dyDescent="0.3">
      <c r="A82" s="188" t="s">
        <v>63</v>
      </c>
      <c r="B82" s="188" t="s">
        <v>323</v>
      </c>
      <c r="C82" s="188" t="str">
        <f t="shared" si="1"/>
        <v>HDDC_MP05611_PR19CA008</v>
      </c>
      <c r="D82" s="179" t="s">
        <v>42</v>
      </c>
      <c r="E82" s="179" t="s">
        <v>324</v>
      </c>
      <c r="F82" s="180" t="s">
        <v>325</v>
      </c>
      <c r="G82" s="179" t="s">
        <v>311</v>
      </c>
      <c r="H82" s="179">
        <f>_xlfn.IFNA(INDEX('Forecast drivers'!$O$5:$Y$62, MATCH(F_Interface!$A82&amp;RIGHT(F_Interface!H$2, 2),'Forecast drivers'!$A$5:$A$62, 0), MATCH(F_Interface!$D82,'Forecast drivers'!$O$5:$Y$5, 0)),0)</f>
        <v>0</v>
      </c>
      <c r="I82" s="179">
        <f>_xlfn.IFNA(INDEX('Forecast drivers'!$O$5:$Y$62, MATCH(F_Interface!$A82&amp;RIGHT(F_Interface!I$2, 2),'Forecast drivers'!$A$5:$A$62, 0), MATCH(F_Interface!$D82,'Forecast drivers'!$O$5:$Y$5, 0)),0)</f>
        <v>0</v>
      </c>
      <c r="J82" s="179">
        <f>_xlfn.IFNA(INDEX('Forecast drivers'!$O$5:$Y$62, MATCH(F_Interface!$A82&amp;RIGHT(F_Interface!J$2, 2),'Forecast drivers'!$A$5:$A$62, 0), MATCH(F_Interface!$D82,'Forecast drivers'!$O$5:$Y$5, 0)),0)</f>
        <v>0</v>
      </c>
      <c r="K82" s="179">
        <f>_xlfn.IFNA(INDEX('Forecast drivers'!$O$5:$Y$62, MATCH(F_Interface!$A82&amp;RIGHT(F_Interface!K$2, 2),'Forecast drivers'!$A$5:$A$62, 0), MATCH(F_Interface!$D82,'Forecast drivers'!$O$5:$Y$5, 0)),0)</f>
        <v>0</v>
      </c>
      <c r="L82" s="179">
        <f>_xlfn.IFNA(INDEX('Forecast drivers'!$O$5:$Y$62, MATCH(F_Interface!$A82&amp;RIGHT(F_Interface!L$2, 2),'Forecast drivers'!$A$5:$A$62, 0), MATCH(F_Interface!$D82,'Forecast drivers'!$O$5:$Y$5, 0)),0)</f>
        <v>0</v>
      </c>
      <c r="M82" s="189"/>
      <c r="N82" s="181"/>
      <c r="O82" s="181"/>
    </row>
    <row r="83" spans="1:18" x14ac:dyDescent="0.3">
      <c r="A83" s="188" t="s">
        <v>3</v>
      </c>
      <c r="B83" s="188" t="s">
        <v>323</v>
      </c>
      <c r="C83" s="188" t="str">
        <f t="shared" si="1"/>
        <v>NESC_MP05611_PR19CA008</v>
      </c>
      <c r="D83" s="179" t="s">
        <v>42</v>
      </c>
      <c r="E83" s="179" t="s">
        <v>324</v>
      </c>
      <c r="F83" s="180" t="s">
        <v>325</v>
      </c>
      <c r="G83" s="179" t="s">
        <v>311</v>
      </c>
      <c r="H83" s="179">
        <f>_xlfn.IFNA(INDEX('Forecast drivers'!$O$5:$Y$62, MATCH(F_Interface!$A83&amp;RIGHT(F_Interface!H$2, 2),'Forecast drivers'!$A$5:$A$62, 0), MATCH(F_Interface!$D83,'Forecast drivers'!$O$5:$Y$5, 0)),0)</f>
        <v>72.7</v>
      </c>
      <c r="I83" s="179">
        <f>_xlfn.IFNA(INDEX('Forecast drivers'!$O$5:$Y$62, MATCH(F_Interface!$A83&amp;RIGHT(F_Interface!I$2, 2),'Forecast drivers'!$A$5:$A$62, 0), MATCH(F_Interface!$D83,'Forecast drivers'!$O$5:$Y$5, 0)),0)</f>
        <v>73.5</v>
      </c>
      <c r="J83" s="179">
        <f>_xlfn.IFNA(INDEX('Forecast drivers'!$O$5:$Y$62, MATCH(F_Interface!$A83&amp;RIGHT(F_Interface!J$2, 2),'Forecast drivers'!$A$5:$A$62, 0), MATCH(F_Interface!$D83,'Forecast drivers'!$O$5:$Y$5, 0)),0)</f>
        <v>74.2</v>
      </c>
      <c r="K83" s="179">
        <f>_xlfn.IFNA(INDEX('Forecast drivers'!$O$5:$Y$62, MATCH(F_Interface!$A83&amp;RIGHT(F_Interface!K$2, 2),'Forecast drivers'!$A$5:$A$62, 0), MATCH(F_Interface!$D83,'Forecast drivers'!$O$5:$Y$5, 0)),0)</f>
        <v>75</v>
      </c>
      <c r="L83" s="179">
        <f>_xlfn.IFNA(INDEX('Forecast drivers'!$O$5:$Y$62, MATCH(F_Interface!$A83&amp;RIGHT(F_Interface!L$2, 2),'Forecast drivers'!$A$5:$A$62, 0), MATCH(F_Interface!$D83,'Forecast drivers'!$O$5:$Y$5, 0)),0)</f>
        <v>75.7</v>
      </c>
      <c r="M83" s="189"/>
      <c r="N83" s="181"/>
      <c r="O83" s="181"/>
    </row>
    <row r="84" spans="1:18" x14ac:dyDescent="0.3">
      <c r="A84" s="188" t="s">
        <v>4</v>
      </c>
      <c r="B84" s="188" t="s">
        <v>323</v>
      </c>
      <c r="C84" s="188" t="str">
        <f t="shared" si="1"/>
        <v>NWTC_MP05611_PR19CA008</v>
      </c>
      <c r="D84" s="179" t="s">
        <v>42</v>
      </c>
      <c r="E84" s="179" t="s">
        <v>324</v>
      </c>
      <c r="F84" s="180" t="s">
        <v>325</v>
      </c>
      <c r="G84" s="179" t="s">
        <v>311</v>
      </c>
      <c r="H84" s="179">
        <f>_xlfn.IFNA(INDEX('Forecast drivers'!$O$5:$Y$62, MATCH(F_Interface!$A84&amp;RIGHT(F_Interface!H$2, 2),'Forecast drivers'!$A$5:$A$62, 0), MATCH(F_Interface!$D84,'Forecast drivers'!$O$5:$Y$5, 0)),0)</f>
        <v>195.962014535984</v>
      </c>
      <c r="I84" s="179">
        <f>_xlfn.IFNA(INDEX('Forecast drivers'!$O$5:$Y$62, MATCH(F_Interface!$A84&amp;RIGHT(F_Interface!I$2, 2),'Forecast drivers'!$A$5:$A$62, 0), MATCH(F_Interface!$D84,'Forecast drivers'!$O$5:$Y$5, 0)),0)</f>
        <v>197.39397487372301</v>
      </c>
      <c r="J84" s="179">
        <f>_xlfn.IFNA(INDEX('Forecast drivers'!$O$5:$Y$62, MATCH(F_Interface!$A84&amp;RIGHT(F_Interface!J$2, 2),'Forecast drivers'!$A$5:$A$62, 0), MATCH(F_Interface!$D84,'Forecast drivers'!$O$5:$Y$5, 0)),0)</f>
        <v>199.215599845935</v>
      </c>
      <c r="K84" s="179">
        <f>_xlfn.IFNA(INDEX('Forecast drivers'!$O$5:$Y$62, MATCH(F_Interface!$A84&amp;RIGHT(F_Interface!K$2, 2),'Forecast drivers'!$A$5:$A$62, 0), MATCH(F_Interface!$D84,'Forecast drivers'!$O$5:$Y$5, 0)),0)</f>
        <v>201.74614203635201</v>
      </c>
      <c r="L84" s="179">
        <f>_xlfn.IFNA(INDEX('Forecast drivers'!$O$5:$Y$62, MATCH(F_Interface!$A84&amp;RIGHT(F_Interface!L$2, 2),'Forecast drivers'!$A$5:$A$62, 0), MATCH(F_Interface!$D84,'Forecast drivers'!$O$5:$Y$5, 0)),0)</f>
        <v>205.07856012146701</v>
      </c>
      <c r="M84" s="189"/>
      <c r="N84" s="181"/>
      <c r="O84" s="181"/>
    </row>
    <row r="85" spans="1:18" x14ac:dyDescent="0.3">
      <c r="A85" s="188" t="s">
        <v>5</v>
      </c>
      <c r="B85" s="188" t="s">
        <v>323</v>
      </c>
      <c r="C85" s="188" t="str">
        <f t="shared" si="1"/>
        <v>SRNC_MP05611_PR19CA008</v>
      </c>
      <c r="D85" s="179" t="s">
        <v>42</v>
      </c>
      <c r="E85" s="179" t="s">
        <v>324</v>
      </c>
      <c r="F85" s="180" t="s">
        <v>325</v>
      </c>
      <c r="G85" s="179" t="s">
        <v>311</v>
      </c>
      <c r="H85" s="179">
        <f>_xlfn.IFNA(INDEX('Forecast drivers'!$O$5:$Y$62, MATCH(F_Interface!$A85&amp;RIGHT(F_Interface!H$2, 2),'Forecast drivers'!$A$5:$A$62, 0), MATCH(F_Interface!$D85,'Forecast drivers'!$O$5:$Y$5, 0)),0)</f>
        <v>124.5</v>
      </c>
      <c r="I85" s="179">
        <f>_xlfn.IFNA(INDEX('Forecast drivers'!$O$5:$Y$62, MATCH(F_Interface!$A85&amp;RIGHT(F_Interface!I$2, 2),'Forecast drivers'!$A$5:$A$62, 0), MATCH(F_Interface!$D85,'Forecast drivers'!$O$5:$Y$5, 0)),0)</f>
        <v>125.6</v>
      </c>
      <c r="J85" s="179">
        <f>_xlfn.IFNA(INDEX('Forecast drivers'!$O$5:$Y$62, MATCH(F_Interface!$A85&amp;RIGHT(F_Interface!J$2, 2),'Forecast drivers'!$A$5:$A$62, 0), MATCH(F_Interface!$D85,'Forecast drivers'!$O$5:$Y$5, 0)),0)</f>
        <v>126.5</v>
      </c>
      <c r="K85" s="179">
        <f>_xlfn.IFNA(INDEX('Forecast drivers'!$O$5:$Y$62, MATCH(F_Interface!$A85&amp;RIGHT(F_Interface!K$2, 2),'Forecast drivers'!$A$5:$A$62, 0), MATCH(F_Interface!$D85,'Forecast drivers'!$O$5:$Y$5, 0)),0)</f>
        <v>127.7</v>
      </c>
      <c r="L85" s="179">
        <f>_xlfn.IFNA(INDEX('Forecast drivers'!$O$5:$Y$62, MATCH(F_Interface!$A85&amp;RIGHT(F_Interface!L$2, 2),'Forecast drivers'!$A$5:$A$62, 0), MATCH(F_Interface!$D85,'Forecast drivers'!$O$5:$Y$5, 0)),0)</f>
        <v>129.1</v>
      </c>
      <c r="M85" s="189"/>
      <c r="N85" s="181"/>
      <c r="O85" s="181"/>
    </row>
    <row r="86" spans="1:18" x14ac:dyDescent="0.3">
      <c r="A86" s="188" t="s">
        <v>82</v>
      </c>
      <c r="B86" s="188" t="s">
        <v>323</v>
      </c>
      <c r="C86" s="188" t="str">
        <f t="shared" si="1"/>
        <v>SVEC_MP05611_PR19CA008</v>
      </c>
      <c r="D86" s="179" t="s">
        <v>42</v>
      </c>
      <c r="E86" s="179" t="s">
        <v>324</v>
      </c>
      <c r="F86" s="180" t="s">
        <v>325</v>
      </c>
      <c r="G86" s="179" t="s">
        <v>311</v>
      </c>
      <c r="H86" s="179">
        <f>_xlfn.IFNA(INDEX('Forecast drivers'!$O$5:$Y$62, MATCH(F_Interface!$A86&amp;RIGHT(F_Interface!H$2, 2),'Forecast drivers'!$A$5:$A$62, 0), MATCH(F_Interface!$D86,'Forecast drivers'!$O$5:$Y$5, 0)),0)</f>
        <v>0</v>
      </c>
      <c r="I86" s="179">
        <f>_xlfn.IFNA(INDEX('Forecast drivers'!$O$5:$Y$62, MATCH(F_Interface!$A86&amp;RIGHT(F_Interface!I$2, 2),'Forecast drivers'!$A$5:$A$62, 0), MATCH(F_Interface!$D86,'Forecast drivers'!$O$5:$Y$5, 0)),0)</f>
        <v>0</v>
      </c>
      <c r="J86" s="179">
        <f>_xlfn.IFNA(INDEX('Forecast drivers'!$O$5:$Y$62, MATCH(F_Interface!$A86&amp;RIGHT(F_Interface!J$2, 2),'Forecast drivers'!$A$5:$A$62, 0), MATCH(F_Interface!$D86,'Forecast drivers'!$O$5:$Y$5, 0)),0)</f>
        <v>0</v>
      </c>
      <c r="K86" s="179">
        <f>_xlfn.IFNA(INDEX('Forecast drivers'!$O$5:$Y$62, MATCH(F_Interface!$A86&amp;RIGHT(F_Interface!K$2, 2),'Forecast drivers'!$A$5:$A$62, 0), MATCH(F_Interface!$D86,'Forecast drivers'!$O$5:$Y$5, 0)),0)</f>
        <v>0</v>
      </c>
      <c r="L86" s="179">
        <f>_xlfn.IFNA(INDEX('Forecast drivers'!$O$5:$Y$62, MATCH(F_Interface!$A86&amp;RIGHT(F_Interface!L$2, 2),'Forecast drivers'!$A$5:$A$62, 0), MATCH(F_Interface!$D86,'Forecast drivers'!$O$5:$Y$5, 0)),0)</f>
        <v>0</v>
      </c>
      <c r="M86" s="189"/>
      <c r="N86" s="181"/>
      <c r="O86" s="181"/>
    </row>
    <row r="87" spans="1:18" x14ac:dyDescent="0.3">
      <c r="A87" s="188" t="s">
        <v>67</v>
      </c>
      <c r="B87" s="188" t="s">
        <v>323</v>
      </c>
      <c r="C87" s="188" t="str">
        <f t="shared" si="1"/>
        <v>SVHC_MP05611_PR19CA008</v>
      </c>
      <c r="D87" s="179" t="s">
        <v>42</v>
      </c>
      <c r="E87" s="179" t="s">
        <v>324</v>
      </c>
      <c r="F87" s="180" t="s">
        <v>325</v>
      </c>
      <c r="G87" s="179" t="s">
        <v>311</v>
      </c>
      <c r="H87" s="179">
        <f>_xlfn.IFNA(INDEX('Forecast drivers'!$O$5:$Y$62, MATCH(F_Interface!$A87&amp;RIGHT(F_Interface!H$2, 2),'Forecast drivers'!$A$5:$A$62, 0), MATCH(F_Interface!$D87,'Forecast drivers'!$O$5:$Y$5, 0)),0)</f>
        <v>238.14250322381685</v>
      </c>
      <c r="I87" s="179">
        <f>_xlfn.IFNA(INDEX('Forecast drivers'!$O$5:$Y$62, MATCH(F_Interface!$A87&amp;RIGHT(F_Interface!I$2, 2),'Forecast drivers'!$A$5:$A$62, 0), MATCH(F_Interface!$D87,'Forecast drivers'!$O$5:$Y$5, 0)),0)</f>
        <v>238.91176129610227</v>
      </c>
      <c r="J87" s="179">
        <f>_xlfn.IFNA(INDEX('Forecast drivers'!$O$5:$Y$62, MATCH(F_Interface!$A87&amp;RIGHT(F_Interface!J$2, 2),'Forecast drivers'!$A$5:$A$62, 0), MATCH(F_Interface!$D87,'Forecast drivers'!$O$5:$Y$5, 0)),0)</f>
        <v>239.95180506336101</v>
      </c>
      <c r="K87" s="179">
        <f>_xlfn.IFNA(INDEX('Forecast drivers'!$O$5:$Y$62, MATCH(F_Interface!$A87&amp;RIGHT(F_Interface!K$2, 2),'Forecast drivers'!$A$5:$A$62, 0), MATCH(F_Interface!$D87,'Forecast drivers'!$O$5:$Y$5, 0)),0)</f>
        <v>240.6098490123382</v>
      </c>
      <c r="L87" s="179">
        <f>_xlfn.IFNA(INDEX('Forecast drivers'!$O$5:$Y$62, MATCH(F_Interface!$A87&amp;RIGHT(F_Interface!L$2, 2),'Forecast drivers'!$A$5:$A$62, 0), MATCH(F_Interface!$D87,'Forecast drivers'!$O$5:$Y$5, 0)),0)</f>
        <v>241.67043933362919</v>
      </c>
      <c r="M87" s="189"/>
      <c r="N87" s="181"/>
      <c r="O87" s="181"/>
    </row>
    <row r="88" spans="1:18" x14ac:dyDescent="0.3">
      <c r="A88" s="188" t="s">
        <v>6</v>
      </c>
      <c r="B88" s="188" t="s">
        <v>323</v>
      </c>
      <c r="C88" s="188" t="str">
        <f t="shared" si="1"/>
        <v>SVTC_MP05611_PR19CA008</v>
      </c>
      <c r="D88" s="179" t="s">
        <v>42</v>
      </c>
      <c r="E88" s="179" t="s">
        <v>324</v>
      </c>
      <c r="F88" s="180" t="s">
        <v>325</v>
      </c>
      <c r="G88" s="179" t="s">
        <v>311</v>
      </c>
      <c r="H88" s="179">
        <f>_xlfn.IFNA(INDEX('Forecast drivers'!$O$5:$Y$62, MATCH(F_Interface!$A88&amp;RIGHT(F_Interface!H$2, 2),'Forecast drivers'!$A$5:$A$62, 0), MATCH(F_Interface!$D88,'Forecast drivers'!$O$5:$Y$5, 0)),0)</f>
        <v>0</v>
      </c>
      <c r="I88" s="179">
        <f>_xlfn.IFNA(INDEX('Forecast drivers'!$O$5:$Y$62, MATCH(F_Interface!$A88&amp;RIGHT(F_Interface!I$2, 2),'Forecast drivers'!$A$5:$A$62, 0), MATCH(F_Interface!$D88,'Forecast drivers'!$O$5:$Y$5, 0)),0)</f>
        <v>0</v>
      </c>
      <c r="J88" s="179">
        <f>_xlfn.IFNA(INDEX('Forecast drivers'!$O$5:$Y$62, MATCH(F_Interface!$A88&amp;RIGHT(F_Interface!J$2, 2),'Forecast drivers'!$A$5:$A$62, 0), MATCH(F_Interface!$D88,'Forecast drivers'!$O$5:$Y$5, 0)),0)</f>
        <v>0</v>
      </c>
      <c r="K88" s="179">
        <f>_xlfn.IFNA(INDEX('Forecast drivers'!$O$5:$Y$62, MATCH(F_Interface!$A88&amp;RIGHT(F_Interface!K$2, 2),'Forecast drivers'!$A$5:$A$62, 0), MATCH(F_Interface!$D88,'Forecast drivers'!$O$5:$Y$5, 0)),0)</f>
        <v>0</v>
      </c>
      <c r="L88" s="179">
        <f>_xlfn.IFNA(INDEX('Forecast drivers'!$O$5:$Y$62, MATCH(F_Interface!$A88&amp;RIGHT(F_Interface!L$2, 2),'Forecast drivers'!$A$5:$A$62, 0), MATCH(F_Interface!$D88,'Forecast drivers'!$O$5:$Y$5, 0)),0)</f>
        <v>0</v>
      </c>
      <c r="M88" s="189"/>
      <c r="N88" s="189"/>
      <c r="O88" s="189"/>
      <c r="P88" s="190"/>
      <c r="Q88" s="190"/>
      <c r="R88" s="190"/>
    </row>
    <row r="89" spans="1:18" x14ac:dyDescent="0.3">
      <c r="A89" s="188" t="s">
        <v>10</v>
      </c>
      <c r="B89" s="188" t="s">
        <v>323</v>
      </c>
      <c r="C89" s="188" t="str">
        <f t="shared" si="1"/>
        <v>SWBC_MP05611_PR19CA008</v>
      </c>
      <c r="D89" s="179" t="s">
        <v>42</v>
      </c>
      <c r="E89" s="179" t="s">
        <v>324</v>
      </c>
      <c r="F89" s="180" t="s">
        <v>325</v>
      </c>
      <c r="G89" s="179" t="s">
        <v>311</v>
      </c>
      <c r="H89" s="179">
        <f>_xlfn.IFNA(INDEX('Forecast drivers'!$O$5:$Y$62, MATCH(F_Interface!$A89&amp;RIGHT(F_Interface!H$2, 2),'Forecast drivers'!$A$5:$A$62, 0), MATCH(F_Interface!$D89,'Forecast drivers'!$O$5:$Y$5, 0)),0)</f>
        <v>42.1</v>
      </c>
      <c r="I89" s="179">
        <f>_xlfn.IFNA(INDEX('Forecast drivers'!$O$5:$Y$62, MATCH(F_Interface!$A89&amp;RIGHT(F_Interface!I$2, 2),'Forecast drivers'!$A$5:$A$62, 0), MATCH(F_Interface!$D89,'Forecast drivers'!$O$5:$Y$5, 0)),0)</f>
        <v>42.4</v>
      </c>
      <c r="J89" s="179">
        <f>_xlfn.IFNA(INDEX('Forecast drivers'!$O$5:$Y$62, MATCH(F_Interface!$A89&amp;RIGHT(F_Interface!J$2, 2),'Forecast drivers'!$A$5:$A$62, 0), MATCH(F_Interface!$D89,'Forecast drivers'!$O$5:$Y$5, 0)),0)</f>
        <v>42.7</v>
      </c>
      <c r="K89" s="179">
        <f>_xlfn.IFNA(INDEX('Forecast drivers'!$O$5:$Y$62, MATCH(F_Interface!$A89&amp;RIGHT(F_Interface!K$2, 2),'Forecast drivers'!$A$5:$A$62, 0), MATCH(F_Interface!$D89,'Forecast drivers'!$O$5:$Y$5, 0)),0)</f>
        <v>43</v>
      </c>
      <c r="L89" s="179">
        <f>_xlfn.IFNA(INDEX('Forecast drivers'!$O$5:$Y$62, MATCH(F_Interface!$A89&amp;RIGHT(F_Interface!L$2, 2),'Forecast drivers'!$A$5:$A$62, 0), MATCH(F_Interface!$D89,'Forecast drivers'!$O$5:$Y$5, 0)),0)</f>
        <v>43.4</v>
      </c>
      <c r="M89" s="189"/>
      <c r="N89" s="181"/>
      <c r="O89" s="181"/>
    </row>
    <row r="90" spans="1:18" x14ac:dyDescent="0.3">
      <c r="A90" s="188" t="s">
        <v>7</v>
      </c>
      <c r="B90" s="188" t="s">
        <v>323</v>
      </c>
      <c r="C90" s="188" t="str">
        <f t="shared" si="1"/>
        <v>TMSC_MP05611_PR19CA008</v>
      </c>
      <c r="D90" s="179" t="s">
        <v>42</v>
      </c>
      <c r="E90" s="179" t="s">
        <v>324</v>
      </c>
      <c r="F90" s="180" t="s">
        <v>325</v>
      </c>
      <c r="G90" s="179" t="s">
        <v>326</v>
      </c>
      <c r="H90" s="179">
        <f>_xlfn.IFNA(INDEX('Forecast drivers'!$O$5:$Y$62, MATCH(F_Interface!$A90&amp;RIGHT(F_Interface!H$2, 2),'Forecast drivers'!$A$5:$A$62, 0), MATCH(F_Interface!$D90,'Forecast drivers'!$O$5:$Y$5, 0)),0)</f>
        <v>412.23916029225001</v>
      </c>
      <c r="I90" s="179">
        <f>_xlfn.IFNA(INDEX('Forecast drivers'!$O$5:$Y$62, MATCH(F_Interface!$A90&amp;RIGHT(F_Interface!I$2, 2),'Forecast drivers'!$A$5:$A$62, 0), MATCH(F_Interface!$D90,'Forecast drivers'!$O$5:$Y$5, 0)),0)</f>
        <v>423.221008548881</v>
      </c>
      <c r="J90" s="179">
        <f>_xlfn.IFNA(INDEX('Forecast drivers'!$O$5:$Y$62, MATCH(F_Interface!$A90&amp;RIGHT(F_Interface!J$2, 2),'Forecast drivers'!$A$5:$A$62, 0), MATCH(F_Interface!$D90,'Forecast drivers'!$O$5:$Y$5, 0)),0)</f>
        <v>426.142034775686</v>
      </c>
      <c r="K90" s="179">
        <f>_xlfn.IFNA(INDEX('Forecast drivers'!$O$5:$Y$62, MATCH(F_Interface!$A90&amp;RIGHT(F_Interface!K$2, 2),'Forecast drivers'!$A$5:$A$62, 0), MATCH(F_Interface!$D90,'Forecast drivers'!$O$5:$Y$5, 0)),0)</f>
        <v>429.063061002491</v>
      </c>
      <c r="L90" s="179">
        <f>_xlfn.IFNA(INDEX('Forecast drivers'!$O$5:$Y$62, MATCH(F_Interface!$A90&amp;RIGHT(F_Interface!L$2, 2),'Forecast drivers'!$A$5:$A$62, 0), MATCH(F_Interface!$D90,'Forecast drivers'!$O$5:$Y$5, 0)),0)</f>
        <v>431.98408722929599</v>
      </c>
      <c r="M90" s="189"/>
      <c r="N90" s="181"/>
      <c r="O90" s="181"/>
    </row>
    <row r="91" spans="1:18" x14ac:dyDescent="0.3">
      <c r="A91" s="188" t="s">
        <v>12</v>
      </c>
      <c r="B91" s="188" t="s">
        <v>323</v>
      </c>
      <c r="C91" s="188" t="str">
        <f t="shared" si="1"/>
        <v>WSHC_MP05611_PR19CA008</v>
      </c>
      <c r="D91" s="179" t="s">
        <v>42</v>
      </c>
      <c r="E91" s="179" t="s">
        <v>324</v>
      </c>
      <c r="F91" s="180" t="s">
        <v>325</v>
      </c>
      <c r="G91" s="179" t="s">
        <v>327</v>
      </c>
      <c r="H91" s="179">
        <f>_xlfn.IFNA(INDEX('Forecast drivers'!$O$5:$Y$62, MATCH(F_Interface!$A91&amp;RIGHT(F_Interface!H$2, 2),'Forecast drivers'!$A$5:$A$62, 0), MATCH(F_Interface!$D91,'Forecast drivers'!$O$5:$Y$5, 0)),0)</f>
        <v>73.400000000000006</v>
      </c>
      <c r="I91" s="179">
        <f>_xlfn.IFNA(INDEX('Forecast drivers'!$O$5:$Y$62, MATCH(F_Interface!$A91&amp;RIGHT(F_Interface!I$2, 2),'Forecast drivers'!$A$5:$A$62, 0), MATCH(F_Interface!$D91,'Forecast drivers'!$O$5:$Y$5, 0)),0)</f>
        <v>74.2</v>
      </c>
      <c r="J91" s="179">
        <f>_xlfn.IFNA(INDEX('Forecast drivers'!$O$5:$Y$62, MATCH(F_Interface!$A91&amp;RIGHT(F_Interface!J$2, 2),'Forecast drivers'!$A$5:$A$62, 0), MATCH(F_Interface!$D91,'Forecast drivers'!$O$5:$Y$5, 0)),0)</f>
        <v>75.099999999999994</v>
      </c>
      <c r="K91" s="179">
        <f>_xlfn.IFNA(INDEX('Forecast drivers'!$O$5:$Y$62, MATCH(F_Interface!$A91&amp;RIGHT(F_Interface!K$2, 2),'Forecast drivers'!$A$5:$A$62, 0), MATCH(F_Interface!$D91,'Forecast drivers'!$O$5:$Y$5, 0)),0)</f>
        <v>75.900000000000006</v>
      </c>
      <c r="L91" s="179">
        <f>_xlfn.IFNA(INDEX('Forecast drivers'!$O$5:$Y$62, MATCH(F_Interface!$A91&amp;RIGHT(F_Interface!L$2, 2),'Forecast drivers'!$A$5:$A$62, 0), MATCH(F_Interface!$D91,'Forecast drivers'!$O$5:$Y$5, 0)),0)</f>
        <v>76.8</v>
      </c>
      <c r="M91" s="189"/>
      <c r="N91" s="181"/>
      <c r="O91" s="181"/>
    </row>
    <row r="92" spans="1:18" x14ac:dyDescent="0.3">
      <c r="A92" s="188" t="s">
        <v>8</v>
      </c>
      <c r="B92" s="188" t="s">
        <v>323</v>
      </c>
      <c r="C92" s="188" t="str">
        <f t="shared" si="1"/>
        <v>WSXC_MP05611_PR19CA008</v>
      </c>
      <c r="D92" s="179" t="s">
        <v>42</v>
      </c>
      <c r="E92" s="179" t="s">
        <v>324</v>
      </c>
      <c r="F92" s="180" t="s">
        <v>325</v>
      </c>
      <c r="G92" s="179" t="s">
        <v>328</v>
      </c>
      <c r="H92" s="179">
        <f>_xlfn.IFNA(INDEX('Forecast drivers'!$O$5:$Y$62, MATCH(F_Interface!$A92&amp;RIGHT(F_Interface!H$2, 2),'Forecast drivers'!$A$5:$A$62, 0), MATCH(F_Interface!$D92,'Forecast drivers'!$O$5:$Y$5, 0)),0)</f>
        <v>74.436007921814294</v>
      </c>
      <c r="I92" s="179">
        <f>_xlfn.IFNA(INDEX('Forecast drivers'!$O$5:$Y$62, MATCH(F_Interface!$A92&amp;RIGHT(F_Interface!I$2, 2),'Forecast drivers'!$A$5:$A$62, 0), MATCH(F_Interface!$D92,'Forecast drivers'!$O$5:$Y$5, 0)),0)</f>
        <v>75.050654329605806</v>
      </c>
      <c r="J92" s="179">
        <f>_xlfn.IFNA(INDEX('Forecast drivers'!$O$5:$Y$62, MATCH(F_Interface!$A92&amp;RIGHT(F_Interface!J$2, 2),'Forecast drivers'!$A$5:$A$62, 0), MATCH(F_Interface!$D92,'Forecast drivers'!$O$5:$Y$5, 0)),0)</f>
        <v>75.533418320889993</v>
      </c>
      <c r="K92" s="179">
        <f>_xlfn.IFNA(INDEX('Forecast drivers'!$O$5:$Y$62, MATCH(F_Interface!$A92&amp;RIGHT(F_Interface!K$2, 2),'Forecast drivers'!$A$5:$A$62, 0), MATCH(F_Interface!$D92,'Forecast drivers'!$O$5:$Y$5, 0)),0)</f>
        <v>76.365948502318105</v>
      </c>
      <c r="L92" s="179">
        <f>_xlfn.IFNA(INDEX('Forecast drivers'!$O$5:$Y$62, MATCH(F_Interface!$A92&amp;RIGHT(F_Interface!L$2, 2),'Forecast drivers'!$A$5:$A$62, 0), MATCH(F_Interface!$D92,'Forecast drivers'!$O$5:$Y$5, 0)),0)</f>
        <v>77.833413320770802</v>
      </c>
      <c r="M92" s="189"/>
      <c r="N92" s="181"/>
      <c r="O92" s="181"/>
    </row>
    <row r="93" spans="1:18" x14ac:dyDescent="0.3">
      <c r="A93" s="188" t="s">
        <v>9</v>
      </c>
      <c r="B93" s="188" t="s">
        <v>323</v>
      </c>
      <c r="C93" s="188" t="str">
        <f t="shared" si="1"/>
        <v>YKYC_MP05611_PR19CA008</v>
      </c>
      <c r="D93" s="179" t="s">
        <v>42</v>
      </c>
      <c r="E93" s="179" t="s">
        <v>324</v>
      </c>
      <c r="F93" s="180" t="s">
        <v>325</v>
      </c>
      <c r="G93" s="193"/>
      <c r="H93" s="179">
        <f>_xlfn.IFNA(INDEX('Forecast drivers'!$O$5:$Y$62, MATCH(F_Interface!$A93&amp;RIGHT(F_Interface!H$2, 2),'Forecast drivers'!$A$5:$A$62, 0), MATCH(F_Interface!$D93,'Forecast drivers'!$O$5:$Y$5, 0)),0)</f>
        <v>152.69999999999999</v>
      </c>
      <c r="I93" s="179">
        <f>_xlfn.IFNA(INDEX('Forecast drivers'!$O$5:$Y$62, MATCH(F_Interface!$A93&amp;RIGHT(F_Interface!I$2, 2),'Forecast drivers'!$A$5:$A$62, 0), MATCH(F_Interface!$D93,'Forecast drivers'!$O$5:$Y$5, 0)),0)</f>
        <v>153.69999999999999</v>
      </c>
      <c r="J93" s="179">
        <f>_xlfn.IFNA(INDEX('Forecast drivers'!$O$5:$Y$62, MATCH(F_Interface!$A93&amp;RIGHT(F_Interface!J$2, 2),'Forecast drivers'!$A$5:$A$62, 0), MATCH(F_Interface!$D93,'Forecast drivers'!$O$5:$Y$5, 0)),0)</f>
        <v>155</v>
      </c>
      <c r="K93" s="179">
        <f>_xlfn.IFNA(INDEX('Forecast drivers'!$O$5:$Y$62, MATCH(F_Interface!$A93&amp;RIGHT(F_Interface!K$2, 2),'Forecast drivers'!$A$5:$A$62, 0), MATCH(F_Interface!$D93,'Forecast drivers'!$O$5:$Y$5, 0)),0)</f>
        <v>160.19999999999999</v>
      </c>
      <c r="L93" s="179">
        <f>_xlfn.IFNA(INDEX('Forecast drivers'!$O$5:$Y$62, MATCH(F_Interface!$A93&amp;RIGHT(F_Interface!L$2, 2),'Forecast drivers'!$A$5:$A$62, 0), MATCH(F_Interface!$D93,'Forecast drivers'!$O$5:$Y$5, 0)),0)</f>
        <v>176.4</v>
      </c>
      <c r="M93" s="189" t="str">
        <f>IF(SUM(H81:L93)=SUM('Forecast drivers'!$R$8:$R$62),"ok","error")</f>
        <v>ok</v>
      </c>
      <c r="N93" s="181"/>
      <c r="O93" s="181"/>
    </row>
    <row r="94" spans="1:18" x14ac:dyDescent="0.3">
      <c r="A94" s="188" t="s">
        <v>2</v>
      </c>
      <c r="B94" s="188" t="s">
        <v>329</v>
      </c>
      <c r="C94" s="188" t="str">
        <f t="shared" si="1"/>
        <v>ANHC_PROP_DENS_PR19CA008</v>
      </c>
      <c r="D94" s="179" t="s">
        <v>43</v>
      </c>
      <c r="E94" s="179" t="s">
        <v>330</v>
      </c>
      <c r="F94" s="180" t="s">
        <v>1</v>
      </c>
      <c r="G94" s="179" t="s">
        <v>331</v>
      </c>
      <c r="H94" s="179">
        <f>_xlfn.IFNA(INDEX('Forecast drivers'!$O$5:$Y$62, MATCH(F_Interface!$A94&amp;RIGHT(F_Interface!H$2, 2),'Forecast drivers'!$A$5:$A$62, 0), MATCH(F_Interface!$D94,'Forecast drivers'!$O$5:$Y$5, 0)),0)</f>
        <v>36.355503411777207</v>
      </c>
      <c r="I94" s="179">
        <f>_xlfn.IFNA(INDEX('Forecast drivers'!$O$5:$Y$62, MATCH(F_Interface!$A94&amp;RIGHT(F_Interface!I$2, 2),'Forecast drivers'!$A$5:$A$62, 0), MATCH(F_Interface!$D94,'Forecast drivers'!$O$5:$Y$5, 0)),0)</f>
        <v>36.501598722154533</v>
      </c>
      <c r="J94" s="179">
        <f>_xlfn.IFNA(INDEX('Forecast drivers'!$O$5:$Y$62, MATCH(F_Interface!$A94&amp;RIGHT(F_Interface!J$2, 2),'Forecast drivers'!$A$5:$A$62, 0), MATCH(F_Interface!$D94,'Forecast drivers'!$O$5:$Y$5, 0)),0)</f>
        <v>36.647200732705656</v>
      </c>
      <c r="K94" s="179">
        <f>_xlfn.IFNA(INDEX('Forecast drivers'!$O$5:$Y$62, MATCH(F_Interface!$A94&amp;RIGHT(F_Interface!K$2, 2),'Forecast drivers'!$A$5:$A$62, 0), MATCH(F_Interface!$D94,'Forecast drivers'!$O$5:$Y$5, 0)),0)</f>
        <v>36.792311937705485</v>
      </c>
      <c r="L94" s="179">
        <f>_xlfn.IFNA(INDEX('Forecast drivers'!$O$5:$Y$62, MATCH(F_Interface!$A94&amp;RIGHT(F_Interface!L$2, 2),'Forecast drivers'!$A$5:$A$62, 0), MATCH(F_Interface!$D94,'Forecast drivers'!$O$5:$Y$5, 0)),0)</f>
        <v>36.93693481464144</v>
      </c>
      <c r="M94" s="189"/>
      <c r="N94" s="181"/>
      <c r="O94" s="181"/>
    </row>
    <row r="95" spans="1:18" x14ac:dyDescent="0.3">
      <c r="A95" s="188" t="s">
        <v>63</v>
      </c>
      <c r="B95" s="188" t="s">
        <v>329</v>
      </c>
      <c r="C95" s="188" t="str">
        <f t="shared" si="1"/>
        <v>HDDC_PROP_DENS_PR19CA008</v>
      </c>
      <c r="D95" s="179" t="s">
        <v>43</v>
      </c>
      <c r="E95" s="179" t="s">
        <v>330</v>
      </c>
      <c r="F95" s="180" t="s">
        <v>1</v>
      </c>
      <c r="G95" s="179" t="s">
        <v>332</v>
      </c>
      <c r="H95" s="179">
        <f>_xlfn.IFNA(INDEX('Forecast drivers'!$O$5:$Y$62, MATCH(F_Interface!$A95&amp;RIGHT(F_Interface!H$2, 2),'Forecast drivers'!$A$5:$A$62, 0), MATCH(F_Interface!$D95,'Forecast drivers'!$O$5:$Y$5, 0)),0)</f>
        <v>0</v>
      </c>
      <c r="I95" s="179">
        <f>_xlfn.IFNA(INDEX('Forecast drivers'!$O$5:$Y$62, MATCH(F_Interface!$A95&amp;RIGHT(F_Interface!I$2, 2),'Forecast drivers'!$A$5:$A$62, 0), MATCH(F_Interface!$D95,'Forecast drivers'!$O$5:$Y$5, 0)),0)</f>
        <v>0</v>
      </c>
      <c r="J95" s="179">
        <f>_xlfn.IFNA(INDEX('Forecast drivers'!$O$5:$Y$62, MATCH(F_Interface!$A95&amp;RIGHT(F_Interface!J$2, 2),'Forecast drivers'!$A$5:$A$62, 0), MATCH(F_Interface!$D95,'Forecast drivers'!$O$5:$Y$5, 0)),0)</f>
        <v>0</v>
      </c>
      <c r="K95" s="179">
        <f>_xlfn.IFNA(INDEX('Forecast drivers'!$O$5:$Y$62, MATCH(F_Interface!$A95&amp;RIGHT(F_Interface!K$2, 2),'Forecast drivers'!$A$5:$A$62, 0), MATCH(F_Interface!$D95,'Forecast drivers'!$O$5:$Y$5, 0)),0)</f>
        <v>0</v>
      </c>
      <c r="L95" s="179">
        <f>_xlfn.IFNA(INDEX('Forecast drivers'!$O$5:$Y$62, MATCH(F_Interface!$A95&amp;RIGHT(F_Interface!L$2, 2),'Forecast drivers'!$A$5:$A$62, 0), MATCH(F_Interface!$D95,'Forecast drivers'!$O$5:$Y$5, 0)),0)</f>
        <v>0</v>
      </c>
      <c r="M95" s="189"/>
      <c r="N95" s="181"/>
      <c r="O95" s="181"/>
    </row>
    <row r="96" spans="1:18" x14ac:dyDescent="0.3">
      <c r="A96" s="188" t="s">
        <v>3</v>
      </c>
      <c r="B96" s="188" t="s">
        <v>329</v>
      </c>
      <c r="C96" s="188" t="str">
        <f t="shared" si="1"/>
        <v>NESC_PROP_DENS_PR19CA008</v>
      </c>
      <c r="D96" s="179" t="s">
        <v>43</v>
      </c>
      <c r="E96" s="179" t="s">
        <v>330</v>
      </c>
      <c r="F96" s="180" t="s">
        <v>1</v>
      </c>
      <c r="G96" s="179" t="s">
        <v>333</v>
      </c>
      <c r="H96" s="179">
        <f>_xlfn.IFNA(INDEX('Forecast drivers'!$O$5:$Y$62, MATCH(F_Interface!$A96&amp;RIGHT(F_Interface!H$2, 2),'Forecast drivers'!$A$5:$A$62, 0), MATCH(F_Interface!$D96,'Forecast drivers'!$O$5:$Y$5, 0)),0)</f>
        <v>42.395787037146832</v>
      </c>
      <c r="I96" s="179">
        <f>_xlfn.IFNA(INDEX('Forecast drivers'!$O$5:$Y$62, MATCH(F_Interface!$A96&amp;RIGHT(F_Interface!I$2, 2),'Forecast drivers'!$A$5:$A$62, 0), MATCH(F_Interface!$D96,'Forecast drivers'!$O$5:$Y$5, 0)),0)</f>
        <v>42.525963541944286</v>
      </c>
      <c r="J96" s="179">
        <f>_xlfn.IFNA(INDEX('Forecast drivers'!$O$5:$Y$62, MATCH(F_Interface!$A96&amp;RIGHT(F_Interface!J$2, 2),'Forecast drivers'!$A$5:$A$62, 0), MATCH(F_Interface!$D96,'Forecast drivers'!$O$5:$Y$5, 0)),0)</f>
        <v>42.655862473731034</v>
      </c>
      <c r="K96" s="179">
        <f>_xlfn.IFNA(INDEX('Forecast drivers'!$O$5:$Y$62, MATCH(F_Interface!$A96&amp;RIGHT(F_Interface!K$2, 2),'Forecast drivers'!$A$5:$A$62, 0), MATCH(F_Interface!$D96,'Forecast drivers'!$O$5:$Y$5, 0)),0)</f>
        <v>42.785484719357441</v>
      </c>
      <c r="L96" s="179">
        <f>_xlfn.IFNA(INDEX('Forecast drivers'!$O$5:$Y$62, MATCH(F_Interface!$A96&amp;RIGHT(F_Interface!L$2, 2),'Forecast drivers'!$A$5:$A$62, 0), MATCH(F_Interface!$D96,'Forecast drivers'!$O$5:$Y$5, 0)),0)</f>
        <v>42.91483116189989</v>
      </c>
      <c r="M96" s="189"/>
      <c r="N96" s="181"/>
      <c r="O96" s="181"/>
    </row>
    <row r="97" spans="1:18" x14ac:dyDescent="0.3">
      <c r="A97" s="188" t="s">
        <v>4</v>
      </c>
      <c r="B97" s="188" t="s">
        <v>329</v>
      </c>
      <c r="C97" s="188" t="str">
        <f t="shared" si="1"/>
        <v>NWTC_PROP_DENS_PR19CA008</v>
      </c>
      <c r="D97" s="179" t="s">
        <v>43</v>
      </c>
      <c r="E97" s="179" t="s">
        <v>330</v>
      </c>
      <c r="F97" s="180" t="s">
        <v>1</v>
      </c>
      <c r="G97" s="179" t="s">
        <v>334</v>
      </c>
      <c r="H97" s="179">
        <f>_xlfn.IFNA(INDEX('Forecast drivers'!$O$5:$Y$62, MATCH(F_Interface!$A97&amp;RIGHT(F_Interface!H$2, 2),'Forecast drivers'!$A$5:$A$62, 0), MATCH(F_Interface!$D97,'Forecast drivers'!$O$5:$Y$5, 0)),0)</f>
        <v>43.147198287103237</v>
      </c>
      <c r="I97" s="179">
        <f>_xlfn.IFNA(INDEX('Forecast drivers'!$O$5:$Y$62, MATCH(F_Interface!$A97&amp;RIGHT(F_Interface!I$2, 2),'Forecast drivers'!$A$5:$A$62, 0), MATCH(F_Interface!$D97,'Forecast drivers'!$O$5:$Y$5, 0)),0)</f>
        <v>43.293309889520856</v>
      </c>
      <c r="J97" s="179">
        <f>_xlfn.IFNA(INDEX('Forecast drivers'!$O$5:$Y$62, MATCH(F_Interface!$A97&amp;RIGHT(F_Interface!J$2, 2),'Forecast drivers'!$A$5:$A$62, 0), MATCH(F_Interface!$D97,'Forecast drivers'!$O$5:$Y$5, 0)),0)</f>
        <v>43.438957512562112</v>
      </c>
      <c r="K97" s="179">
        <f>_xlfn.IFNA(INDEX('Forecast drivers'!$O$5:$Y$62, MATCH(F_Interface!$A97&amp;RIGHT(F_Interface!K$2, 2),'Forecast drivers'!$A$5:$A$62, 0), MATCH(F_Interface!$D97,'Forecast drivers'!$O$5:$Y$5, 0)),0)</f>
        <v>43.584143362782761</v>
      </c>
      <c r="L97" s="179">
        <f>_xlfn.IFNA(INDEX('Forecast drivers'!$O$5:$Y$62, MATCH(F_Interface!$A97&amp;RIGHT(F_Interface!L$2, 2),'Forecast drivers'!$A$5:$A$62, 0), MATCH(F_Interface!$D97,'Forecast drivers'!$O$5:$Y$5, 0)),0)</f>
        <v>43.728869632768991</v>
      </c>
      <c r="M97" s="189"/>
      <c r="N97" s="181"/>
      <c r="O97" s="181"/>
    </row>
    <row r="98" spans="1:18" x14ac:dyDescent="0.3">
      <c r="A98" s="188" t="s">
        <v>5</v>
      </c>
      <c r="B98" s="188" t="s">
        <v>329</v>
      </c>
      <c r="C98" s="188" t="str">
        <f t="shared" si="1"/>
        <v>SRNC_PROP_DENS_PR19CA008</v>
      </c>
      <c r="D98" s="179" t="s">
        <v>43</v>
      </c>
      <c r="E98" s="179" t="s">
        <v>330</v>
      </c>
      <c r="F98" s="180" t="s">
        <v>1</v>
      </c>
      <c r="G98" s="179" t="s">
        <v>335</v>
      </c>
      <c r="H98" s="179">
        <f>_xlfn.IFNA(INDEX('Forecast drivers'!$O$5:$Y$62, MATCH(F_Interface!$A98&amp;RIGHT(F_Interface!H$2, 2),'Forecast drivers'!$A$5:$A$62, 0), MATCH(F_Interface!$D98,'Forecast drivers'!$O$5:$Y$5, 0)),0)</f>
        <v>50.511085966602465</v>
      </c>
      <c r="I98" s="179">
        <f>_xlfn.IFNA(INDEX('Forecast drivers'!$O$5:$Y$62, MATCH(F_Interface!$A98&amp;RIGHT(F_Interface!I$2, 2),'Forecast drivers'!$A$5:$A$62, 0), MATCH(F_Interface!$D98,'Forecast drivers'!$O$5:$Y$5, 0)),0)</f>
        <v>50.713230565734257</v>
      </c>
      <c r="J98" s="179">
        <f>_xlfn.IFNA(INDEX('Forecast drivers'!$O$5:$Y$62, MATCH(F_Interface!$A98&amp;RIGHT(F_Interface!J$2, 2),'Forecast drivers'!$A$5:$A$62, 0), MATCH(F_Interface!$D98,'Forecast drivers'!$O$5:$Y$5, 0)),0)</f>
        <v>50.914433590350896</v>
      </c>
      <c r="K98" s="179">
        <f>_xlfn.IFNA(INDEX('Forecast drivers'!$O$5:$Y$62, MATCH(F_Interface!$A98&amp;RIGHT(F_Interface!K$2, 2),'Forecast drivers'!$A$5:$A$62, 0), MATCH(F_Interface!$D98,'Forecast drivers'!$O$5:$Y$5, 0)),0)</f>
        <v>51.114701603842626</v>
      </c>
      <c r="L98" s="179">
        <f>_xlfn.IFNA(INDEX('Forecast drivers'!$O$5:$Y$62, MATCH(F_Interface!$A98&amp;RIGHT(F_Interface!L$2, 2),'Forecast drivers'!$A$5:$A$62, 0), MATCH(F_Interface!$D98,'Forecast drivers'!$O$5:$Y$5, 0)),0)</f>
        <v>51.314041108739616</v>
      </c>
      <c r="M98" s="189"/>
      <c r="N98" s="181"/>
      <c r="O98" s="181"/>
    </row>
    <row r="99" spans="1:18" x14ac:dyDescent="0.3">
      <c r="A99" s="188" t="s">
        <v>82</v>
      </c>
      <c r="B99" s="188" t="s">
        <v>329</v>
      </c>
      <c r="C99" s="188" t="str">
        <f t="shared" si="1"/>
        <v>SVEC_PROP_DENS_PR19CA008</v>
      </c>
      <c r="D99" s="179" t="s">
        <v>43</v>
      </c>
      <c r="E99" s="179" t="s">
        <v>330</v>
      </c>
      <c r="F99" s="180" t="s">
        <v>1</v>
      </c>
      <c r="G99" s="179" t="s">
        <v>336</v>
      </c>
      <c r="H99" s="179">
        <f>_xlfn.IFNA(INDEX('Forecast drivers'!$O$5:$Y$62, MATCH(F_Interface!$A99&amp;RIGHT(F_Interface!H$2, 2),'Forecast drivers'!$A$5:$A$62, 0), MATCH(F_Interface!$D99,'Forecast drivers'!$O$5:$Y$5, 0)),0)</f>
        <v>0</v>
      </c>
      <c r="I99" s="179">
        <f>_xlfn.IFNA(INDEX('Forecast drivers'!$O$5:$Y$62, MATCH(F_Interface!$A99&amp;RIGHT(F_Interface!I$2, 2),'Forecast drivers'!$A$5:$A$62, 0), MATCH(F_Interface!$D99,'Forecast drivers'!$O$5:$Y$5, 0)),0)</f>
        <v>0</v>
      </c>
      <c r="J99" s="179">
        <f>_xlfn.IFNA(INDEX('Forecast drivers'!$O$5:$Y$62, MATCH(F_Interface!$A99&amp;RIGHT(F_Interface!J$2, 2),'Forecast drivers'!$A$5:$A$62, 0), MATCH(F_Interface!$D99,'Forecast drivers'!$O$5:$Y$5, 0)),0)</f>
        <v>0</v>
      </c>
      <c r="K99" s="179">
        <f>_xlfn.IFNA(INDEX('Forecast drivers'!$O$5:$Y$62, MATCH(F_Interface!$A99&amp;RIGHT(F_Interface!K$2, 2),'Forecast drivers'!$A$5:$A$62, 0), MATCH(F_Interface!$D99,'Forecast drivers'!$O$5:$Y$5, 0)),0)</f>
        <v>0</v>
      </c>
      <c r="L99" s="179">
        <f>_xlfn.IFNA(INDEX('Forecast drivers'!$O$5:$Y$62, MATCH(F_Interface!$A99&amp;RIGHT(F_Interface!L$2, 2),'Forecast drivers'!$A$5:$A$62, 0), MATCH(F_Interface!$D99,'Forecast drivers'!$O$5:$Y$5, 0)),0)</f>
        <v>0</v>
      </c>
      <c r="M99" s="189"/>
      <c r="N99" s="181"/>
      <c r="O99" s="181"/>
    </row>
    <row r="100" spans="1:18" x14ac:dyDescent="0.3">
      <c r="A100" s="188" t="s">
        <v>67</v>
      </c>
      <c r="B100" s="188" t="s">
        <v>329</v>
      </c>
      <c r="C100" s="188" t="str">
        <f t="shared" si="1"/>
        <v>SVHC_PROP_DENS_PR19CA008</v>
      </c>
      <c r="D100" s="179" t="s">
        <v>43</v>
      </c>
      <c r="E100" s="179" t="s">
        <v>330</v>
      </c>
      <c r="F100" s="180" t="s">
        <v>1</v>
      </c>
      <c r="G100" s="179" t="s">
        <v>311</v>
      </c>
      <c r="H100" s="179">
        <f>_xlfn.IFNA(INDEX('Forecast drivers'!$O$5:$Y$62, MATCH(F_Interface!$A100&amp;RIGHT(F_Interface!H$2, 2),'Forecast drivers'!$A$5:$A$62, 0), MATCH(F_Interface!$D100,'Forecast drivers'!$O$5:$Y$5, 0)),0)</f>
        <v>44.38546263248562</v>
      </c>
      <c r="I100" s="179">
        <f>_xlfn.IFNA(INDEX('Forecast drivers'!$O$5:$Y$62, MATCH(F_Interface!$A100&amp;RIGHT(F_Interface!I$2, 2),'Forecast drivers'!$A$5:$A$62, 0), MATCH(F_Interface!$D100,'Forecast drivers'!$O$5:$Y$5, 0)),0)</f>
        <v>44.601469309417013</v>
      </c>
      <c r="J100" s="179">
        <f>_xlfn.IFNA(INDEX('Forecast drivers'!$O$5:$Y$62, MATCH(F_Interface!$A100&amp;RIGHT(F_Interface!J$2, 2),'Forecast drivers'!$A$5:$A$62, 0), MATCH(F_Interface!$D100,'Forecast drivers'!$O$5:$Y$5, 0)),0)</f>
        <v>44.816340486499683</v>
      </c>
      <c r="K100" s="179">
        <f>_xlfn.IFNA(INDEX('Forecast drivers'!$O$5:$Y$62, MATCH(F_Interface!$A100&amp;RIGHT(F_Interface!K$2, 2),'Forecast drivers'!$A$5:$A$62, 0), MATCH(F_Interface!$D100,'Forecast drivers'!$O$5:$Y$5, 0)),0)</f>
        <v>45.030085093873225</v>
      </c>
      <c r="L100" s="179">
        <f>_xlfn.IFNA(INDEX('Forecast drivers'!$O$5:$Y$62, MATCH(F_Interface!$A100&amp;RIGHT(F_Interface!L$2, 2),'Forecast drivers'!$A$5:$A$62, 0), MATCH(F_Interface!$D100,'Forecast drivers'!$O$5:$Y$5, 0)),0)</f>
        <v>45.24271196828056</v>
      </c>
      <c r="M100" s="189"/>
      <c r="N100" s="189"/>
      <c r="O100" s="189"/>
      <c r="P100" s="190"/>
      <c r="Q100" s="190"/>
      <c r="R100" s="190"/>
    </row>
    <row r="101" spans="1:18" x14ac:dyDescent="0.3">
      <c r="A101" s="188" t="s">
        <v>6</v>
      </c>
      <c r="B101" s="188" t="s">
        <v>329</v>
      </c>
      <c r="C101" s="188" t="str">
        <f t="shared" si="1"/>
        <v>SVTC_PROP_DENS_PR19CA008</v>
      </c>
      <c r="D101" s="179" t="s">
        <v>43</v>
      </c>
      <c r="E101" s="179" t="s">
        <v>330</v>
      </c>
      <c r="F101" s="180" t="s">
        <v>1</v>
      </c>
      <c r="G101" s="179" t="s">
        <v>311</v>
      </c>
      <c r="H101" s="179">
        <f>_xlfn.IFNA(INDEX('Forecast drivers'!$O$5:$Y$62, MATCH(F_Interface!$A101&amp;RIGHT(F_Interface!H$2, 2),'Forecast drivers'!$A$5:$A$62, 0), MATCH(F_Interface!$D101,'Forecast drivers'!$O$5:$Y$5, 0)),0)</f>
        <v>44.38546263248562</v>
      </c>
      <c r="I101" s="179">
        <f>_xlfn.IFNA(INDEX('Forecast drivers'!$O$5:$Y$62, MATCH(F_Interface!$A101&amp;RIGHT(F_Interface!I$2, 2),'Forecast drivers'!$A$5:$A$62, 0), MATCH(F_Interface!$D101,'Forecast drivers'!$O$5:$Y$5, 0)),0)</f>
        <v>44.601469309417013</v>
      </c>
      <c r="J101" s="179">
        <f>_xlfn.IFNA(INDEX('Forecast drivers'!$O$5:$Y$62, MATCH(F_Interface!$A101&amp;RIGHT(F_Interface!J$2, 2),'Forecast drivers'!$A$5:$A$62, 0), MATCH(F_Interface!$D101,'Forecast drivers'!$O$5:$Y$5, 0)),0)</f>
        <v>44.816340486499683</v>
      </c>
      <c r="K101" s="179">
        <f>_xlfn.IFNA(INDEX('Forecast drivers'!$O$5:$Y$62, MATCH(F_Interface!$A101&amp;RIGHT(F_Interface!K$2, 2),'Forecast drivers'!$A$5:$A$62, 0), MATCH(F_Interface!$D101,'Forecast drivers'!$O$5:$Y$5, 0)),0)</f>
        <v>45.030085093873225</v>
      </c>
      <c r="L101" s="179">
        <f>_xlfn.IFNA(INDEX('Forecast drivers'!$O$5:$Y$62, MATCH(F_Interface!$A101&amp;RIGHT(F_Interface!L$2, 2),'Forecast drivers'!$A$5:$A$62, 0), MATCH(F_Interface!$D101,'Forecast drivers'!$O$5:$Y$5, 0)),0)</f>
        <v>45.24271196828056</v>
      </c>
      <c r="M101" s="189"/>
      <c r="N101" s="181"/>
      <c r="O101" s="181"/>
    </row>
    <row r="102" spans="1:18" x14ac:dyDescent="0.3">
      <c r="A102" s="188" t="s">
        <v>10</v>
      </c>
      <c r="B102" s="188" t="s">
        <v>329</v>
      </c>
      <c r="C102" s="188" t="str">
        <f t="shared" si="1"/>
        <v>SWBC_PROP_DENS_PR19CA008</v>
      </c>
      <c r="D102" s="179" t="s">
        <v>43</v>
      </c>
      <c r="E102" s="179" t="s">
        <v>330</v>
      </c>
      <c r="F102" s="180" t="s">
        <v>1</v>
      </c>
      <c r="G102" s="179" t="s">
        <v>311</v>
      </c>
      <c r="H102" s="179">
        <f>_xlfn.IFNA(INDEX('Forecast drivers'!$O$5:$Y$62, MATCH(F_Interface!$A102&amp;RIGHT(F_Interface!H$2, 2),'Forecast drivers'!$A$5:$A$62, 0), MATCH(F_Interface!$D102,'Forecast drivers'!$O$5:$Y$5, 0)),0)</f>
        <v>43.47103119741427</v>
      </c>
      <c r="I102" s="179">
        <f>_xlfn.IFNA(INDEX('Forecast drivers'!$O$5:$Y$62, MATCH(F_Interface!$A102&amp;RIGHT(F_Interface!I$2, 2),'Forecast drivers'!$A$5:$A$62, 0), MATCH(F_Interface!$D102,'Forecast drivers'!$O$5:$Y$5, 0)),0)</f>
        <v>43.760158257577288</v>
      </c>
      <c r="J102" s="179">
        <f>_xlfn.IFNA(INDEX('Forecast drivers'!$O$5:$Y$62, MATCH(F_Interface!$A102&amp;RIGHT(F_Interface!J$2, 2),'Forecast drivers'!$A$5:$A$62, 0), MATCH(F_Interface!$D102,'Forecast drivers'!$O$5:$Y$5, 0)),0)</f>
        <v>44.048051119920686</v>
      </c>
      <c r="K102" s="179">
        <f>_xlfn.IFNA(INDEX('Forecast drivers'!$O$5:$Y$62, MATCH(F_Interface!$A102&amp;RIGHT(F_Interface!K$2, 2),'Forecast drivers'!$A$5:$A$62, 0), MATCH(F_Interface!$D102,'Forecast drivers'!$O$5:$Y$5, 0)),0)</f>
        <v>44.334717670251031</v>
      </c>
      <c r="L102" s="179">
        <f>_xlfn.IFNA(INDEX('Forecast drivers'!$O$5:$Y$62, MATCH(F_Interface!$A102&amp;RIGHT(F_Interface!L$2, 2),'Forecast drivers'!$A$5:$A$62, 0), MATCH(F_Interface!$D102,'Forecast drivers'!$O$5:$Y$5, 0)),0)</f>
        <v>44.620165727336676</v>
      </c>
      <c r="M102" s="189"/>
      <c r="N102" s="181"/>
      <c r="O102" s="181"/>
    </row>
    <row r="103" spans="1:18" x14ac:dyDescent="0.3">
      <c r="A103" s="188" t="s">
        <v>7</v>
      </c>
      <c r="B103" s="188" t="s">
        <v>329</v>
      </c>
      <c r="C103" s="188" t="str">
        <f t="shared" si="1"/>
        <v>TMSC_PROP_DENS_PR19CA008</v>
      </c>
      <c r="D103" s="179" t="s">
        <v>43</v>
      </c>
      <c r="E103" s="179" t="s">
        <v>330</v>
      </c>
      <c r="F103" s="180" t="s">
        <v>1</v>
      </c>
      <c r="G103" s="179" t="s">
        <v>311</v>
      </c>
      <c r="H103" s="179">
        <f>_xlfn.IFNA(INDEX('Forecast drivers'!$O$5:$Y$62, MATCH(F_Interface!$A103&amp;RIGHT(F_Interface!H$2, 2),'Forecast drivers'!$A$5:$A$62, 0), MATCH(F_Interface!$D103,'Forecast drivers'!$O$5:$Y$5, 0)),0)</f>
        <v>54.561829383482021</v>
      </c>
      <c r="I103" s="179">
        <f>_xlfn.IFNA(INDEX('Forecast drivers'!$O$5:$Y$62, MATCH(F_Interface!$A103&amp;RIGHT(F_Interface!I$2, 2),'Forecast drivers'!$A$5:$A$62, 0), MATCH(F_Interface!$D103,'Forecast drivers'!$O$5:$Y$5, 0)),0)</f>
        <v>54.913721389776477</v>
      </c>
      <c r="J103" s="179">
        <f>_xlfn.IFNA(INDEX('Forecast drivers'!$O$5:$Y$62, MATCH(F_Interface!$A103&amp;RIGHT(F_Interface!J$2, 2),'Forecast drivers'!$A$5:$A$62, 0), MATCH(F_Interface!$D103,'Forecast drivers'!$O$5:$Y$5, 0)),0)</f>
        <v>55.265302462608453</v>
      </c>
      <c r="K103" s="179">
        <f>_xlfn.IFNA(INDEX('Forecast drivers'!$O$5:$Y$62, MATCH(F_Interface!$A103&amp;RIGHT(F_Interface!K$2, 2),'Forecast drivers'!$A$5:$A$62, 0), MATCH(F_Interface!$D103,'Forecast drivers'!$O$5:$Y$5, 0)),0)</f>
        <v>55.616573013909424</v>
      </c>
      <c r="L103" s="179">
        <f>_xlfn.IFNA(INDEX('Forecast drivers'!$O$5:$Y$62, MATCH(F_Interface!$A103&amp;RIGHT(F_Interface!L$2, 2),'Forecast drivers'!$A$5:$A$62, 0), MATCH(F_Interface!$D103,'Forecast drivers'!$O$5:$Y$5, 0)),0)</f>
        <v>55.96753345488348</v>
      </c>
      <c r="M103" s="189"/>
      <c r="N103" s="181"/>
      <c r="O103" s="181"/>
    </row>
    <row r="104" spans="1:18" x14ac:dyDescent="0.3">
      <c r="A104" s="188" t="s">
        <v>12</v>
      </c>
      <c r="B104" s="188" t="s">
        <v>329</v>
      </c>
      <c r="C104" s="188" t="str">
        <f t="shared" si="1"/>
        <v>WSHC_PROP_DENS_PR19CA008</v>
      </c>
      <c r="D104" s="179" t="s">
        <v>43</v>
      </c>
      <c r="E104" s="179" t="s">
        <v>330</v>
      </c>
      <c r="F104" s="180" t="s">
        <v>1</v>
      </c>
      <c r="G104" s="179" t="s">
        <v>311</v>
      </c>
      <c r="H104" s="179">
        <f>_xlfn.IFNA(INDEX('Forecast drivers'!$O$5:$Y$62, MATCH(F_Interface!$A104&amp;RIGHT(F_Interface!H$2, 2),'Forecast drivers'!$A$5:$A$62, 0), MATCH(F_Interface!$D104,'Forecast drivers'!$O$5:$Y$5, 0)),0)</f>
        <v>40.378435313706149</v>
      </c>
      <c r="I104" s="179">
        <f>_xlfn.IFNA(INDEX('Forecast drivers'!$O$5:$Y$62, MATCH(F_Interface!$A104&amp;RIGHT(F_Interface!I$2, 2),'Forecast drivers'!$A$5:$A$62, 0), MATCH(F_Interface!$D104,'Forecast drivers'!$O$5:$Y$5, 0)),0)</f>
        <v>40.517728430889683</v>
      </c>
      <c r="J104" s="179">
        <f>_xlfn.IFNA(INDEX('Forecast drivers'!$O$5:$Y$62, MATCH(F_Interface!$A104&amp;RIGHT(F_Interface!J$2, 2),'Forecast drivers'!$A$5:$A$62, 0), MATCH(F_Interface!$D104,'Forecast drivers'!$O$5:$Y$5, 0)),0)</f>
        <v>40.65643594504477</v>
      </c>
      <c r="K104" s="179">
        <f>_xlfn.IFNA(INDEX('Forecast drivers'!$O$5:$Y$62, MATCH(F_Interface!$A104&amp;RIGHT(F_Interface!K$2, 2),'Forecast drivers'!$A$5:$A$62, 0), MATCH(F_Interface!$D104,'Forecast drivers'!$O$5:$Y$5, 0)),0)</f>
        <v>40.794561541330829</v>
      </c>
      <c r="L104" s="179">
        <f>_xlfn.IFNA(INDEX('Forecast drivers'!$O$5:$Y$62, MATCH(F_Interface!$A104&amp;RIGHT(F_Interface!L$2, 2),'Forecast drivers'!$A$5:$A$62, 0), MATCH(F_Interface!$D104,'Forecast drivers'!$O$5:$Y$5, 0)),0)</f>
        <v>40.932108874051359</v>
      </c>
      <c r="M104" s="189"/>
      <c r="N104" s="181"/>
      <c r="O104" s="181"/>
    </row>
    <row r="105" spans="1:18" x14ac:dyDescent="0.3">
      <c r="A105" s="188" t="s">
        <v>8</v>
      </c>
      <c r="B105" s="188" t="s">
        <v>329</v>
      </c>
      <c r="C105" s="188" t="str">
        <f t="shared" si="1"/>
        <v>WSXC_PROP_DENS_PR19CA008</v>
      </c>
      <c r="D105" s="179" t="s">
        <v>43</v>
      </c>
      <c r="E105" s="179" t="s">
        <v>330</v>
      </c>
      <c r="F105" s="180" t="s">
        <v>1</v>
      </c>
      <c r="G105" s="193"/>
      <c r="H105" s="179">
        <f>_xlfn.IFNA(INDEX('Forecast drivers'!$O$5:$Y$62, MATCH(F_Interface!$A105&amp;RIGHT(F_Interface!H$2, 2),'Forecast drivers'!$A$5:$A$62, 0), MATCH(F_Interface!$D105,'Forecast drivers'!$O$5:$Y$5, 0)),0)</f>
        <v>35.938199259103122</v>
      </c>
      <c r="I105" s="179">
        <f>_xlfn.IFNA(INDEX('Forecast drivers'!$O$5:$Y$62, MATCH(F_Interface!$A105&amp;RIGHT(F_Interface!I$2, 2),'Forecast drivers'!$A$5:$A$62, 0), MATCH(F_Interface!$D105,'Forecast drivers'!$O$5:$Y$5, 0)),0)</f>
        <v>36.095383963990095</v>
      </c>
      <c r="J105" s="179">
        <f>_xlfn.IFNA(INDEX('Forecast drivers'!$O$5:$Y$62, MATCH(F_Interface!$A105&amp;RIGHT(F_Interface!J$2, 2),'Forecast drivers'!$A$5:$A$62, 0), MATCH(F_Interface!$D105,'Forecast drivers'!$O$5:$Y$5, 0)),0)</f>
        <v>36.251754153937469</v>
      </c>
      <c r="K105" s="179">
        <f>_xlfn.IFNA(INDEX('Forecast drivers'!$O$5:$Y$62, MATCH(F_Interface!$A105&amp;RIGHT(F_Interface!K$2, 2),'Forecast drivers'!$A$5:$A$62, 0), MATCH(F_Interface!$D105,'Forecast drivers'!$O$5:$Y$5, 0)),0)</f>
        <v>36.407316143682777</v>
      </c>
      <c r="L105" s="179">
        <f>_xlfn.IFNA(INDEX('Forecast drivers'!$O$5:$Y$62, MATCH(F_Interface!$A105&amp;RIGHT(F_Interface!L$2, 2),'Forecast drivers'!$A$5:$A$62, 0), MATCH(F_Interface!$D105,'Forecast drivers'!$O$5:$Y$5, 0)),0)</f>
        <v>36.562076182856273</v>
      </c>
      <c r="M105" s="189"/>
      <c r="N105" s="181"/>
      <c r="O105" s="181"/>
    </row>
    <row r="106" spans="1:18" x14ac:dyDescent="0.3">
      <c r="A106" s="188" t="s">
        <v>9</v>
      </c>
      <c r="B106" s="188" t="s">
        <v>329</v>
      </c>
      <c r="C106" s="188" t="str">
        <f t="shared" si="1"/>
        <v>YKYC_PROP_DENS_PR19CA008</v>
      </c>
      <c r="D106" s="179" t="s">
        <v>43</v>
      </c>
      <c r="E106" s="179" t="s">
        <v>330</v>
      </c>
      <c r="F106" s="180" t="s">
        <v>1</v>
      </c>
      <c r="G106" s="179" t="s">
        <v>311</v>
      </c>
      <c r="H106" s="179">
        <f>_xlfn.IFNA(INDEX('Forecast drivers'!$O$5:$Y$62, MATCH(F_Interface!$A106&amp;RIGHT(F_Interface!H$2, 2),'Forecast drivers'!$A$5:$A$62, 0), MATCH(F_Interface!$D106,'Forecast drivers'!$O$5:$Y$5, 0)),0)</f>
        <v>44.109280251197553</v>
      </c>
      <c r="I106" s="179">
        <f>_xlfn.IFNA(INDEX('Forecast drivers'!$O$5:$Y$62, MATCH(F_Interface!$A106&amp;RIGHT(F_Interface!I$2, 2),'Forecast drivers'!$A$5:$A$62, 0), MATCH(F_Interface!$D106,'Forecast drivers'!$O$5:$Y$5, 0)),0)</f>
        <v>44.268126670682577</v>
      </c>
      <c r="J106" s="179">
        <f>_xlfn.IFNA(INDEX('Forecast drivers'!$O$5:$Y$62, MATCH(F_Interface!$A106&amp;RIGHT(F_Interface!J$2, 2),'Forecast drivers'!$A$5:$A$62, 0), MATCH(F_Interface!$D106,'Forecast drivers'!$O$5:$Y$5, 0)),0)</f>
        <v>44.42670909817609</v>
      </c>
      <c r="K106" s="179">
        <f>_xlfn.IFNA(INDEX('Forecast drivers'!$O$5:$Y$62, MATCH(F_Interface!$A106&amp;RIGHT(F_Interface!K$2, 2),'Forecast drivers'!$A$5:$A$62, 0), MATCH(F_Interface!$D106,'Forecast drivers'!$O$5:$Y$5, 0)),0)</f>
        <v>44.585028191236894</v>
      </c>
      <c r="L106" s="179">
        <f>_xlfn.IFNA(INDEX('Forecast drivers'!$O$5:$Y$62, MATCH(F_Interface!$A106&amp;RIGHT(F_Interface!L$2, 2),'Forecast drivers'!$A$5:$A$62, 0), MATCH(F_Interface!$D106,'Forecast drivers'!$O$5:$Y$5, 0)),0)</f>
        <v>44.743084605241798</v>
      </c>
      <c r="M106" s="189" t="str">
        <f>IF(SUM(H94:L106)=SUM('Forecast drivers'!$S$8:$S$62),"ok","error")</f>
        <v>ok</v>
      </c>
      <c r="N106" s="181"/>
      <c r="O106" s="181"/>
    </row>
    <row r="107" spans="1:18" x14ac:dyDescent="0.3">
      <c r="A107" s="188" t="s">
        <v>2</v>
      </c>
      <c r="B107" s="188" t="s">
        <v>338</v>
      </c>
      <c r="C107" s="188" t="str">
        <f t="shared" si="1"/>
        <v>ANHC_PCPSL_PR19CA008</v>
      </c>
      <c r="D107" s="179" t="s">
        <v>44</v>
      </c>
      <c r="E107" s="179" t="s">
        <v>339</v>
      </c>
      <c r="F107" s="180" t="s">
        <v>78</v>
      </c>
      <c r="G107" s="179" t="s">
        <v>311</v>
      </c>
      <c r="H107" s="179">
        <f>_xlfn.IFNA(INDEX('Forecast drivers'!$O$5:$Y$62, MATCH(F_Interface!$A107&amp;RIGHT(F_Interface!H$2, 2),'Forecast drivers'!$A$5:$A$62, 0), MATCH(F_Interface!$D107,'Forecast drivers'!$O$5:$Y$5, 0)),0)</f>
        <v>1.5620356436671246</v>
      </c>
      <c r="I107" s="179">
        <f>_xlfn.IFNA(INDEX('Forecast drivers'!$O$5:$Y$62, MATCH(F_Interface!$A107&amp;RIGHT(F_Interface!I$2, 2),'Forecast drivers'!$A$5:$A$62, 0), MATCH(F_Interface!$D107,'Forecast drivers'!$O$5:$Y$5, 0)),0)</f>
        <v>1.5620356436671246</v>
      </c>
      <c r="J107" s="179">
        <f>_xlfn.IFNA(INDEX('Forecast drivers'!$O$5:$Y$62, MATCH(F_Interface!$A107&amp;RIGHT(F_Interface!J$2, 2),'Forecast drivers'!$A$5:$A$62, 0), MATCH(F_Interface!$D107,'Forecast drivers'!$O$5:$Y$5, 0)),0)</f>
        <v>1.5620356436671246</v>
      </c>
      <c r="K107" s="179">
        <f>_xlfn.IFNA(INDEX('Forecast drivers'!$O$5:$Y$62, MATCH(F_Interface!$A107&amp;RIGHT(F_Interface!K$2, 2),'Forecast drivers'!$A$5:$A$62, 0), MATCH(F_Interface!$D107,'Forecast drivers'!$O$5:$Y$5, 0)),0)</f>
        <v>1.5620356436671246</v>
      </c>
      <c r="L107" s="179">
        <f>_xlfn.IFNA(INDEX('Forecast drivers'!$O$5:$Y$62, MATCH(F_Interface!$A107&amp;RIGHT(F_Interface!L$2, 2),'Forecast drivers'!$A$5:$A$62, 0), MATCH(F_Interface!$D107,'Forecast drivers'!$O$5:$Y$5, 0)),0)</f>
        <v>1.5620356436671246</v>
      </c>
      <c r="M107" s="189"/>
      <c r="N107" s="181"/>
      <c r="O107" s="181"/>
    </row>
    <row r="108" spans="1:18" x14ac:dyDescent="0.3">
      <c r="A108" s="188" t="s">
        <v>63</v>
      </c>
      <c r="B108" s="188" t="s">
        <v>338</v>
      </c>
      <c r="C108" s="188" t="str">
        <f t="shared" si="1"/>
        <v>HDDC_PCPSL_PR19CA008</v>
      </c>
      <c r="D108" s="179" t="s">
        <v>44</v>
      </c>
      <c r="E108" s="179" t="s">
        <v>339</v>
      </c>
      <c r="F108" s="180" t="s">
        <v>78</v>
      </c>
      <c r="G108" s="179" t="s">
        <v>311</v>
      </c>
      <c r="H108" s="179">
        <f>_xlfn.IFNA(INDEX('Forecast drivers'!$O$5:$Y$62, MATCH(F_Interface!$A108&amp;RIGHT(F_Interface!H$2, 2),'Forecast drivers'!$A$5:$A$62, 0), MATCH(F_Interface!$D108,'Forecast drivers'!$O$5:$Y$5, 0)),0)</f>
        <v>0</v>
      </c>
      <c r="I108" s="179">
        <f>_xlfn.IFNA(INDEX('Forecast drivers'!$O$5:$Y$62, MATCH(F_Interface!$A108&amp;RIGHT(F_Interface!I$2, 2),'Forecast drivers'!$A$5:$A$62, 0), MATCH(F_Interface!$D108,'Forecast drivers'!$O$5:$Y$5, 0)),0)</f>
        <v>0</v>
      </c>
      <c r="J108" s="179">
        <f>_xlfn.IFNA(INDEX('Forecast drivers'!$O$5:$Y$62, MATCH(F_Interface!$A108&amp;RIGHT(F_Interface!J$2, 2),'Forecast drivers'!$A$5:$A$62, 0), MATCH(F_Interface!$D108,'Forecast drivers'!$O$5:$Y$5, 0)),0)</f>
        <v>0</v>
      </c>
      <c r="K108" s="179">
        <f>_xlfn.IFNA(INDEX('Forecast drivers'!$O$5:$Y$62, MATCH(F_Interface!$A108&amp;RIGHT(F_Interface!K$2, 2),'Forecast drivers'!$A$5:$A$62, 0), MATCH(F_Interface!$D108,'Forecast drivers'!$O$5:$Y$5, 0)),0)</f>
        <v>0</v>
      </c>
      <c r="L108" s="179">
        <f>_xlfn.IFNA(INDEX('Forecast drivers'!$O$5:$Y$62, MATCH(F_Interface!$A108&amp;RIGHT(F_Interface!L$2, 2),'Forecast drivers'!$A$5:$A$62, 0), MATCH(F_Interface!$D108,'Forecast drivers'!$O$5:$Y$5, 0)),0)</f>
        <v>0</v>
      </c>
      <c r="M108" s="189"/>
      <c r="N108" s="181"/>
      <c r="O108" s="181"/>
    </row>
    <row r="109" spans="1:18" x14ac:dyDescent="0.3">
      <c r="A109" s="188" t="s">
        <v>3</v>
      </c>
      <c r="B109" s="188" t="s">
        <v>338</v>
      </c>
      <c r="C109" s="188" t="str">
        <f t="shared" si="1"/>
        <v>NESC_PCPSL_PR19CA008</v>
      </c>
      <c r="D109" s="179" t="s">
        <v>44</v>
      </c>
      <c r="E109" s="179" t="s">
        <v>339</v>
      </c>
      <c r="F109" s="180" t="s">
        <v>78</v>
      </c>
      <c r="G109" s="179" t="s">
        <v>311</v>
      </c>
      <c r="H109" s="179">
        <f>_xlfn.IFNA(INDEX('Forecast drivers'!$O$5:$Y$62, MATCH(F_Interface!$A109&amp;RIGHT(F_Interface!H$2, 2),'Forecast drivers'!$A$5:$A$62, 0), MATCH(F_Interface!$D109,'Forecast drivers'!$O$5:$Y$5, 0)),0)</f>
        <v>0.46616144818529043</v>
      </c>
      <c r="I109" s="179">
        <f>_xlfn.IFNA(INDEX('Forecast drivers'!$O$5:$Y$62, MATCH(F_Interface!$A109&amp;RIGHT(F_Interface!I$2, 2),'Forecast drivers'!$A$5:$A$62, 0), MATCH(F_Interface!$D109,'Forecast drivers'!$O$5:$Y$5, 0)),0)</f>
        <v>0.46616144818529043</v>
      </c>
      <c r="J109" s="179">
        <f>_xlfn.IFNA(INDEX('Forecast drivers'!$O$5:$Y$62, MATCH(F_Interface!$A109&amp;RIGHT(F_Interface!J$2, 2),'Forecast drivers'!$A$5:$A$62, 0), MATCH(F_Interface!$D109,'Forecast drivers'!$O$5:$Y$5, 0)),0)</f>
        <v>0.46616144818529043</v>
      </c>
      <c r="K109" s="179">
        <f>_xlfn.IFNA(INDEX('Forecast drivers'!$O$5:$Y$62, MATCH(F_Interface!$A109&amp;RIGHT(F_Interface!K$2, 2),'Forecast drivers'!$A$5:$A$62, 0), MATCH(F_Interface!$D109,'Forecast drivers'!$O$5:$Y$5, 0)),0)</f>
        <v>0.46616144818529043</v>
      </c>
      <c r="L109" s="179">
        <f>_xlfn.IFNA(INDEX('Forecast drivers'!$O$5:$Y$62, MATCH(F_Interface!$A109&amp;RIGHT(F_Interface!L$2, 2),'Forecast drivers'!$A$5:$A$62, 0), MATCH(F_Interface!$D109,'Forecast drivers'!$O$5:$Y$5, 0)),0)</f>
        <v>0.46616144818529043</v>
      </c>
      <c r="M109" s="189"/>
      <c r="N109" s="181"/>
      <c r="O109" s="181"/>
    </row>
    <row r="110" spans="1:18" x14ac:dyDescent="0.3">
      <c r="A110" s="188" t="s">
        <v>4</v>
      </c>
      <c r="B110" s="188" t="s">
        <v>338</v>
      </c>
      <c r="C110" s="188" t="str">
        <f t="shared" si="1"/>
        <v>NWTC_PCPSL_PR19CA008</v>
      </c>
      <c r="D110" s="179" t="s">
        <v>44</v>
      </c>
      <c r="E110" s="179" t="s">
        <v>339</v>
      </c>
      <c r="F110" s="180" t="s">
        <v>78</v>
      </c>
      <c r="G110" s="179" t="s">
        <v>311</v>
      </c>
      <c r="H110" s="179">
        <f>_xlfn.IFNA(INDEX('Forecast drivers'!$O$5:$Y$62, MATCH(F_Interface!$A110&amp;RIGHT(F_Interface!H$2, 2),'Forecast drivers'!$A$5:$A$62, 0), MATCH(F_Interface!$D110,'Forecast drivers'!$O$5:$Y$5, 0)),0)</f>
        <v>1.1060576664788</v>
      </c>
      <c r="I110" s="179">
        <f>_xlfn.IFNA(INDEX('Forecast drivers'!$O$5:$Y$62, MATCH(F_Interface!$A110&amp;RIGHT(F_Interface!I$2, 2),'Forecast drivers'!$A$5:$A$62, 0), MATCH(F_Interface!$D110,'Forecast drivers'!$O$5:$Y$5, 0)),0)</f>
        <v>1.1060576664788</v>
      </c>
      <c r="J110" s="179">
        <f>_xlfn.IFNA(INDEX('Forecast drivers'!$O$5:$Y$62, MATCH(F_Interface!$A110&amp;RIGHT(F_Interface!J$2, 2),'Forecast drivers'!$A$5:$A$62, 0), MATCH(F_Interface!$D110,'Forecast drivers'!$O$5:$Y$5, 0)),0)</f>
        <v>1.1060576664788</v>
      </c>
      <c r="K110" s="179">
        <f>_xlfn.IFNA(INDEX('Forecast drivers'!$O$5:$Y$62, MATCH(F_Interface!$A110&amp;RIGHT(F_Interface!K$2, 2),'Forecast drivers'!$A$5:$A$62, 0), MATCH(F_Interface!$D110,'Forecast drivers'!$O$5:$Y$5, 0)),0)</f>
        <v>1.1060576664788</v>
      </c>
      <c r="L110" s="179">
        <f>_xlfn.IFNA(INDEX('Forecast drivers'!$O$5:$Y$62, MATCH(F_Interface!$A110&amp;RIGHT(F_Interface!L$2, 2),'Forecast drivers'!$A$5:$A$62, 0), MATCH(F_Interface!$D110,'Forecast drivers'!$O$5:$Y$5, 0)),0)</f>
        <v>1.1060576664788</v>
      </c>
      <c r="M110" s="189"/>
      <c r="N110" s="181"/>
      <c r="O110" s="181"/>
    </row>
    <row r="111" spans="1:18" x14ac:dyDescent="0.3">
      <c r="A111" s="188" t="s">
        <v>5</v>
      </c>
      <c r="B111" s="188" t="s">
        <v>338</v>
      </c>
      <c r="C111" s="188" t="str">
        <f t="shared" si="1"/>
        <v>SRNC_PCPSL_PR19CA008</v>
      </c>
      <c r="D111" s="179" t="s">
        <v>44</v>
      </c>
      <c r="E111" s="179" t="s">
        <v>339</v>
      </c>
      <c r="F111" s="180" t="s">
        <v>78</v>
      </c>
      <c r="G111" s="179" t="s">
        <v>311</v>
      </c>
      <c r="H111" s="179">
        <f>_xlfn.IFNA(INDEX('Forecast drivers'!$O$5:$Y$62, MATCH(F_Interface!$A111&amp;RIGHT(F_Interface!H$2, 2),'Forecast drivers'!$A$5:$A$62, 0), MATCH(F_Interface!$D111,'Forecast drivers'!$O$5:$Y$5, 0)),0)</f>
        <v>3.1611201467463208</v>
      </c>
      <c r="I111" s="179">
        <f>_xlfn.IFNA(INDEX('Forecast drivers'!$O$5:$Y$62, MATCH(F_Interface!$A111&amp;RIGHT(F_Interface!I$2, 2),'Forecast drivers'!$A$5:$A$62, 0), MATCH(F_Interface!$D111,'Forecast drivers'!$O$5:$Y$5, 0)),0)</f>
        <v>3.1611201467463208</v>
      </c>
      <c r="J111" s="179">
        <f>_xlfn.IFNA(INDEX('Forecast drivers'!$O$5:$Y$62, MATCH(F_Interface!$A111&amp;RIGHT(F_Interface!J$2, 2),'Forecast drivers'!$A$5:$A$62, 0), MATCH(F_Interface!$D111,'Forecast drivers'!$O$5:$Y$5, 0)),0)</f>
        <v>3.1611201467463208</v>
      </c>
      <c r="K111" s="179">
        <f>_xlfn.IFNA(INDEX('Forecast drivers'!$O$5:$Y$62, MATCH(F_Interface!$A111&amp;RIGHT(F_Interface!K$2, 2),'Forecast drivers'!$A$5:$A$62, 0), MATCH(F_Interface!$D111,'Forecast drivers'!$O$5:$Y$5, 0)),0)</f>
        <v>3.1611201467463208</v>
      </c>
      <c r="L111" s="179">
        <f>_xlfn.IFNA(INDEX('Forecast drivers'!$O$5:$Y$62, MATCH(F_Interface!$A111&amp;RIGHT(F_Interface!L$2, 2),'Forecast drivers'!$A$5:$A$62, 0), MATCH(F_Interface!$D111,'Forecast drivers'!$O$5:$Y$5, 0)),0)</f>
        <v>3.1611201467463208</v>
      </c>
      <c r="M111" s="189"/>
      <c r="N111" s="189"/>
      <c r="O111" s="189"/>
      <c r="P111" s="190"/>
      <c r="Q111" s="190"/>
      <c r="R111" s="190"/>
    </row>
    <row r="112" spans="1:18" x14ac:dyDescent="0.3">
      <c r="A112" s="188" t="s">
        <v>82</v>
      </c>
      <c r="B112" s="188" t="s">
        <v>338</v>
      </c>
      <c r="C112" s="188" t="str">
        <f t="shared" si="1"/>
        <v>SVEC_PCPSL_PR19CA008</v>
      </c>
      <c r="D112" s="179" t="s">
        <v>44</v>
      </c>
      <c r="E112" s="179" t="s">
        <v>339</v>
      </c>
      <c r="F112" s="180" t="s">
        <v>78</v>
      </c>
      <c r="G112" s="179" t="s">
        <v>311</v>
      </c>
      <c r="H112" s="179">
        <f>_xlfn.IFNA(INDEX('Forecast drivers'!$O$5:$Y$62, MATCH(F_Interface!$A112&amp;RIGHT(F_Interface!H$2, 2),'Forecast drivers'!$A$5:$A$62, 0), MATCH(F_Interface!$D112,'Forecast drivers'!$O$5:$Y$5, 0)),0)</f>
        <v>0</v>
      </c>
      <c r="I112" s="179">
        <f>_xlfn.IFNA(INDEX('Forecast drivers'!$O$5:$Y$62, MATCH(F_Interface!$A112&amp;RIGHT(F_Interface!I$2, 2),'Forecast drivers'!$A$5:$A$62, 0), MATCH(F_Interface!$D112,'Forecast drivers'!$O$5:$Y$5, 0)),0)</f>
        <v>0</v>
      </c>
      <c r="J112" s="179">
        <f>_xlfn.IFNA(INDEX('Forecast drivers'!$O$5:$Y$62, MATCH(F_Interface!$A112&amp;RIGHT(F_Interface!J$2, 2),'Forecast drivers'!$A$5:$A$62, 0), MATCH(F_Interface!$D112,'Forecast drivers'!$O$5:$Y$5, 0)),0)</f>
        <v>0</v>
      </c>
      <c r="K112" s="179">
        <f>_xlfn.IFNA(INDEX('Forecast drivers'!$O$5:$Y$62, MATCH(F_Interface!$A112&amp;RIGHT(F_Interface!K$2, 2),'Forecast drivers'!$A$5:$A$62, 0), MATCH(F_Interface!$D112,'Forecast drivers'!$O$5:$Y$5, 0)),0)</f>
        <v>0</v>
      </c>
      <c r="L112" s="179">
        <f>_xlfn.IFNA(INDEX('Forecast drivers'!$O$5:$Y$62, MATCH(F_Interface!$A112&amp;RIGHT(F_Interface!L$2, 2),'Forecast drivers'!$A$5:$A$62, 0), MATCH(F_Interface!$D112,'Forecast drivers'!$O$5:$Y$5, 0)),0)</f>
        <v>0</v>
      </c>
      <c r="M112" s="189"/>
      <c r="N112" s="181"/>
      <c r="O112" s="181"/>
    </row>
    <row r="113" spans="1:18" x14ac:dyDescent="0.3">
      <c r="A113" s="188" t="s">
        <v>67</v>
      </c>
      <c r="B113" s="188" t="s">
        <v>338</v>
      </c>
      <c r="C113" s="188" t="str">
        <f t="shared" si="1"/>
        <v>SVHC_PCPSL_PR19CA008</v>
      </c>
      <c r="D113" s="179" t="s">
        <v>44</v>
      </c>
      <c r="E113" s="179" t="s">
        <v>339</v>
      </c>
      <c r="F113" s="180" t="s">
        <v>78</v>
      </c>
      <c r="G113" s="179" t="s">
        <v>311</v>
      </c>
      <c r="H113" s="179">
        <f>_xlfn.IFNA(INDEX('Forecast drivers'!$O$5:$Y$62, MATCH(F_Interface!$A113&amp;RIGHT(F_Interface!H$2, 2),'Forecast drivers'!$A$5:$A$62, 0), MATCH(F_Interface!$D113,'Forecast drivers'!$O$5:$Y$5, 0)),0)</f>
        <v>1.2151460102135938</v>
      </c>
      <c r="I113" s="179">
        <f>_xlfn.IFNA(INDEX('Forecast drivers'!$O$5:$Y$62, MATCH(F_Interface!$A113&amp;RIGHT(F_Interface!I$2, 2),'Forecast drivers'!$A$5:$A$62, 0), MATCH(F_Interface!$D113,'Forecast drivers'!$O$5:$Y$5, 0)),0)</f>
        <v>1.2151460102135938</v>
      </c>
      <c r="J113" s="179">
        <f>_xlfn.IFNA(INDEX('Forecast drivers'!$O$5:$Y$62, MATCH(F_Interface!$A113&amp;RIGHT(F_Interface!J$2, 2),'Forecast drivers'!$A$5:$A$62, 0), MATCH(F_Interface!$D113,'Forecast drivers'!$O$5:$Y$5, 0)),0)</f>
        <v>1.2151460102135938</v>
      </c>
      <c r="K113" s="179">
        <f>_xlfn.IFNA(INDEX('Forecast drivers'!$O$5:$Y$62, MATCH(F_Interface!$A113&amp;RIGHT(F_Interface!K$2, 2),'Forecast drivers'!$A$5:$A$62, 0), MATCH(F_Interface!$D113,'Forecast drivers'!$O$5:$Y$5, 0)),0)</f>
        <v>1.2151460102135938</v>
      </c>
      <c r="L113" s="179">
        <f>_xlfn.IFNA(INDEX('Forecast drivers'!$O$5:$Y$62, MATCH(F_Interface!$A113&amp;RIGHT(F_Interface!L$2, 2),'Forecast drivers'!$A$5:$A$62, 0), MATCH(F_Interface!$D113,'Forecast drivers'!$O$5:$Y$5, 0)),0)</f>
        <v>1.2151460102135938</v>
      </c>
      <c r="M113" s="189"/>
      <c r="N113" s="181"/>
      <c r="O113" s="181"/>
    </row>
    <row r="114" spans="1:18" x14ac:dyDescent="0.3">
      <c r="A114" s="188" t="s">
        <v>6</v>
      </c>
      <c r="B114" s="188" t="s">
        <v>338</v>
      </c>
      <c r="C114" s="188" t="str">
        <f t="shared" si="1"/>
        <v>SVTC_PCPSL_PR19CA008</v>
      </c>
      <c r="D114" s="179" t="s">
        <v>44</v>
      </c>
      <c r="E114" s="179" t="s">
        <v>339</v>
      </c>
      <c r="F114" s="180" t="s">
        <v>78</v>
      </c>
      <c r="G114" s="179" t="s">
        <v>311</v>
      </c>
      <c r="H114" s="179">
        <f>_xlfn.IFNA(INDEX('Forecast drivers'!$O$5:$Y$62, MATCH(F_Interface!$A114&amp;RIGHT(F_Interface!H$2, 2),'Forecast drivers'!$A$5:$A$62, 0), MATCH(F_Interface!$D114,'Forecast drivers'!$O$5:$Y$5, 0)),0)</f>
        <v>1.2151460102135938</v>
      </c>
      <c r="I114" s="179">
        <f>_xlfn.IFNA(INDEX('Forecast drivers'!$O$5:$Y$62, MATCH(F_Interface!$A114&amp;RIGHT(F_Interface!I$2, 2),'Forecast drivers'!$A$5:$A$62, 0), MATCH(F_Interface!$D114,'Forecast drivers'!$O$5:$Y$5, 0)),0)</f>
        <v>1.2151460102135938</v>
      </c>
      <c r="J114" s="179">
        <f>_xlfn.IFNA(INDEX('Forecast drivers'!$O$5:$Y$62, MATCH(F_Interface!$A114&amp;RIGHT(F_Interface!J$2, 2),'Forecast drivers'!$A$5:$A$62, 0), MATCH(F_Interface!$D114,'Forecast drivers'!$O$5:$Y$5, 0)),0)</f>
        <v>1.2151460102135938</v>
      </c>
      <c r="K114" s="179">
        <f>_xlfn.IFNA(INDEX('Forecast drivers'!$O$5:$Y$62, MATCH(F_Interface!$A114&amp;RIGHT(F_Interface!K$2, 2),'Forecast drivers'!$A$5:$A$62, 0), MATCH(F_Interface!$D114,'Forecast drivers'!$O$5:$Y$5, 0)),0)</f>
        <v>1.2151460102135938</v>
      </c>
      <c r="L114" s="179">
        <f>_xlfn.IFNA(INDEX('Forecast drivers'!$O$5:$Y$62, MATCH(F_Interface!$A114&amp;RIGHT(F_Interface!L$2, 2),'Forecast drivers'!$A$5:$A$62, 0), MATCH(F_Interface!$D114,'Forecast drivers'!$O$5:$Y$5, 0)),0)</f>
        <v>1.2151460102135938</v>
      </c>
      <c r="M114" s="189"/>
      <c r="N114" s="181"/>
      <c r="O114" s="181"/>
    </row>
    <row r="115" spans="1:18" x14ac:dyDescent="0.3">
      <c r="A115" s="188" t="s">
        <v>10</v>
      </c>
      <c r="B115" s="188" t="s">
        <v>338</v>
      </c>
      <c r="C115" s="188" t="str">
        <f t="shared" si="1"/>
        <v>SWBC_PCPSL_PR19CA008</v>
      </c>
      <c r="D115" s="179" t="s">
        <v>44</v>
      </c>
      <c r="E115" s="179" t="s">
        <v>339</v>
      </c>
      <c r="F115" s="180" t="s">
        <v>78</v>
      </c>
      <c r="G115" s="179" t="s">
        <v>311</v>
      </c>
      <c r="H115" s="179">
        <f>_xlfn.IFNA(INDEX('Forecast drivers'!$O$5:$Y$62, MATCH(F_Interface!$A115&amp;RIGHT(F_Interface!H$2, 2),'Forecast drivers'!$A$5:$A$62, 0), MATCH(F_Interface!$D115,'Forecast drivers'!$O$5:$Y$5, 0)),0)</f>
        <v>2.409513846561143</v>
      </c>
      <c r="I115" s="179">
        <f>_xlfn.IFNA(INDEX('Forecast drivers'!$O$5:$Y$62, MATCH(F_Interface!$A115&amp;RIGHT(F_Interface!I$2, 2),'Forecast drivers'!$A$5:$A$62, 0), MATCH(F_Interface!$D115,'Forecast drivers'!$O$5:$Y$5, 0)),0)</f>
        <v>2.409513846561143</v>
      </c>
      <c r="J115" s="179">
        <f>_xlfn.IFNA(INDEX('Forecast drivers'!$O$5:$Y$62, MATCH(F_Interface!$A115&amp;RIGHT(F_Interface!J$2, 2),'Forecast drivers'!$A$5:$A$62, 0), MATCH(F_Interface!$D115,'Forecast drivers'!$O$5:$Y$5, 0)),0)</f>
        <v>2.409513846561143</v>
      </c>
      <c r="K115" s="179">
        <f>_xlfn.IFNA(INDEX('Forecast drivers'!$O$5:$Y$62, MATCH(F_Interface!$A115&amp;RIGHT(F_Interface!K$2, 2),'Forecast drivers'!$A$5:$A$62, 0), MATCH(F_Interface!$D115,'Forecast drivers'!$O$5:$Y$5, 0)),0)</f>
        <v>2.409513846561143</v>
      </c>
      <c r="L115" s="179">
        <f>_xlfn.IFNA(INDEX('Forecast drivers'!$O$5:$Y$62, MATCH(F_Interface!$A115&amp;RIGHT(F_Interface!L$2, 2),'Forecast drivers'!$A$5:$A$62, 0), MATCH(F_Interface!$D115,'Forecast drivers'!$O$5:$Y$5, 0)),0)</f>
        <v>2.409513846561143</v>
      </c>
      <c r="M115" s="189"/>
      <c r="N115" s="181"/>
      <c r="O115" s="181"/>
    </row>
    <row r="116" spans="1:18" x14ac:dyDescent="0.3">
      <c r="A116" s="188" t="s">
        <v>7</v>
      </c>
      <c r="B116" s="188" t="s">
        <v>338</v>
      </c>
      <c r="C116" s="188" t="str">
        <f t="shared" si="1"/>
        <v>TMSC_PCPSL_PR19CA008</v>
      </c>
      <c r="D116" s="179" t="s">
        <v>44</v>
      </c>
      <c r="E116" s="179" t="s">
        <v>339</v>
      </c>
      <c r="F116" s="180" t="s">
        <v>78</v>
      </c>
      <c r="G116" s="193" t="s">
        <v>311</v>
      </c>
      <c r="H116" s="179">
        <f>_xlfn.IFNA(INDEX('Forecast drivers'!$O$5:$Y$62, MATCH(F_Interface!$A116&amp;RIGHT(F_Interface!H$2, 2),'Forecast drivers'!$A$5:$A$62, 0), MATCH(F_Interface!$D116,'Forecast drivers'!$O$5:$Y$5, 0)),0)</f>
        <v>1.262857741018067</v>
      </c>
      <c r="I116" s="179">
        <f>_xlfn.IFNA(INDEX('Forecast drivers'!$O$5:$Y$62, MATCH(F_Interface!$A116&amp;RIGHT(F_Interface!I$2, 2),'Forecast drivers'!$A$5:$A$62, 0), MATCH(F_Interface!$D116,'Forecast drivers'!$O$5:$Y$5, 0)),0)</f>
        <v>1.262857741018067</v>
      </c>
      <c r="J116" s="179">
        <f>_xlfn.IFNA(INDEX('Forecast drivers'!$O$5:$Y$62, MATCH(F_Interface!$A116&amp;RIGHT(F_Interface!J$2, 2),'Forecast drivers'!$A$5:$A$62, 0), MATCH(F_Interface!$D116,'Forecast drivers'!$O$5:$Y$5, 0)),0)</f>
        <v>1.262857741018067</v>
      </c>
      <c r="K116" s="179">
        <f>_xlfn.IFNA(INDEX('Forecast drivers'!$O$5:$Y$62, MATCH(F_Interface!$A116&amp;RIGHT(F_Interface!K$2, 2),'Forecast drivers'!$A$5:$A$62, 0), MATCH(F_Interface!$D116,'Forecast drivers'!$O$5:$Y$5, 0)),0)</f>
        <v>1.262857741018067</v>
      </c>
      <c r="L116" s="179">
        <f>_xlfn.IFNA(INDEX('Forecast drivers'!$O$5:$Y$62, MATCH(F_Interface!$A116&amp;RIGHT(F_Interface!L$2, 2),'Forecast drivers'!$A$5:$A$62, 0), MATCH(F_Interface!$D116,'Forecast drivers'!$O$5:$Y$5, 0)),0)</f>
        <v>1.262857741018067</v>
      </c>
      <c r="M116" s="189"/>
      <c r="N116" s="181"/>
      <c r="O116" s="181"/>
    </row>
    <row r="117" spans="1:18" x14ac:dyDescent="0.3">
      <c r="A117" s="188" t="s">
        <v>12</v>
      </c>
      <c r="B117" s="188" t="s">
        <v>338</v>
      </c>
      <c r="C117" s="188" t="str">
        <f t="shared" si="1"/>
        <v>WSHC_PCPSL_PR19CA008</v>
      </c>
      <c r="D117" s="179" t="s">
        <v>44</v>
      </c>
      <c r="E117" s="179" t="s">
        <v>339</v>
      </c>
      <c r="F117" s="180" t="s">
        <v>78</v>
      </c>
      <c r="G117" s="179" t="s">
        <v>311</v>
      </c>
      <c r="H117" s="179">
        <f>_xlfn.IFNA(INDEX('Forecast drivers'!$O$5:$Y$62, MATCH(F_Interface!$A117&amp;RIGHT(F_Interface!H$2, 2),'Forecast drivers'!$A$5:$A$62, 0), MATCH(F_Interface!$D117,'Forecast drivers'!$O$5:$Y$5, 0)),0)</f>
        <v>1.6680888046782083</v>
      </c>
      <c r="I117" s="179">
        <f>_xlfn.IFNA(INDEX('Forecast drivers'!$O$5:$Y$62, MATCH(F_Interface!$A117&amp;RIGHT(F_Interface!I$2, 2),'Forecast drivers'!$A$5:$A$62, 0), MATCH(F_Interface!$D117,'Forecast drivers'!$O$5:$Y$5, 0)),0)</f>
        <v>1.6680888046782083</v>
      </c>
      <c r="J117" s="179">
        <f>_xlfn.IFNA(INDEX('Forecast drivers'!$O$5:$Y$62, MATCH(F_Interface!$A117&amp;RIGHT(F_Interface!J$2, 2),'Forecast drivers'!$A$5:$A$62, 0), MATCH(F_Interface!$D117,'Forecast drivers'!$O$5:$Y$5, 0)),0)</f>
        <v>1.6680888046782083</v>
      </c>
      <c r="K117" s="179">
        <f>_xlfn.IFNA(INDEX('Forecast drivers'!$O$5:$Y$62, MATCH(F_Interface!$A117&amp;RIGHT(F_Interface!K$2, 2),'Forecast drivers'!$A$5:$A$62, 0), MATCH(F_Interface!$D117,'Forecast drivers'!$O$5:$Y$5, 0)),0)</f>
        <v>1.6680888046782083</v>
      </c>
      <c r="L117" s="179">
        <f>_xlfn.IFNA(INDEX('Forecast drivers'!$O$5:$Y$62, MATCH(F_Interface!$A117&amp;RIGHT(F_Interface!L$2, 2),'Forecast drivers'!$A$5:$A$62, 0), MATCH(F_Interface!$D117,'Forecast drivers'!$O$5:$Y$5, 0)),0)</f>
        <v>1.6680888046782083</v>
      </c>
      <c r="M117" s="189"/>
      <c r="N117" s="181"/>
      <c r="O117" s="181"/>
    </row>
    <row r="118" spans="1:18" x14ac:dyDescent="0.3">
      <c r="A118" s="188" t="s">
        <v>8</v>
      </c>
      <c r="B118" s="188" t="s">
        <v>338</v>
      </c>
      <c r="C118" s="188" t="str">
        <f t="shared" si="1"/>
        <v>WSXC_PCPSL_PR19CA008</v>
      </c>
      <c r="D118" s="179" t="s">
        <v>44</v>
      </c>
      <c r="E118" s="179" t="s">
        <v>339</v>
      </c>
      <c r="F118" s="180" t="s">
        <v>78</v>
      </c>
      <c r="G118" s="179" t="s">
        <v>311</v>
      </c>
      <c r="H118" s="179">
        <f>_xlfn.IFNA(INDEX('Forecast drivers'!$O$5:$Y$62, MATCH(F_Interface!$A118&amp;RIGHT(F_Interface!H$2, 2),'Forecast drivers'!$A$5:$A$62, 0), MATCH(F_Interface!$D118,'Forecast drivers'!$O$5:$Y$5, 0)),0)</f>
        <v>1.3952660508010553</v>
      </c>
      <c r="I118" s="179">
        <f>_xlfn.IFNA(INDEX('Forecast drivers'!$O$5:$Y$62, MATCH(F_Interface!$A118&amp;RIGHT(F_Interface!I$2, 2),'Forecast drivers'!$A$5:$A$62, 0), MATCH(F_Interface!$D118,'Forecast drivers'!$O$5:$Y$5, 0)),0)</f>
        <v>1.3952660508010553</v>
      </c>
      <c r="J118" s="179">
        <f>_xlfn.IFNA(INDEX('Forecast drivers'!$O$5:$Y$62, MATCH(F_Interface!$A118&amp;RIGHT(F_Interface!J$2, 2),'Forecast drivers'!$A$5:$A$62, 0), MATCH(F_Interface!$D118,'Forecast drivers'!$O$5:$Y$5, 0)),0)</f>
        <v>1.3952660508010553</v>
      </c>
      <c r="K118" s="179">
        <f>_xlfn.IFNA(INDEX('Forecast drivers'!$O$5:$Y$62, MATCH(F_Interface!$A118&amp;RIGHT(F_Interface!K$2, 2),'Forecast drivers'!$A$5:$A$62, 0), MATCH(F_Interface!$D118,'Forecast drivers'!$O$5:$Y$5, 0)),0)</f>
        <v>1.3952660508010553</v>
      </c>
      <c r="L118" s="179">
        <f>_xlfn.IFNA(INDEX('Forecast drivers'!$O$5:$Y$62, MATCH(F_Interface!$A118&amp;RIGHT(F_Interface!L$2, 2),'Forecast drivers'!$A$5:$A$62, 0), MATCH(F_Interface!$D118,'Forecast drivers'!$O$5:$Y$5, 0)),0)</f>
        <v>1.3952660508010553</v>
      </c>
      <c r="M118" s="189"/>
      <c r="N118" s="181"/>
      <c r="O118" s="181"/>
    </row>
    <row r="119" spans="1:18" x14ac:dyDescent="0.3">
      <c r="A119" s="188" t="s">
        <v>9</v>
      </c>
      <c r="B119" s="188" t="s">
        <v>338</v>
      </c>
      <c r="C119" s="188" t="str">
        <f t="shared" ref="C119:C169" si="2">A119&amp;B119</f>
        <v>YKYC_PCPSL_PR19CA008</v>
      </c>
      <c r="D119" s="179" t="s">
        <v>44</v>
      </c>
      <c r="E119" s="179" t="s">
        <v>339</v>
      </c>
      <c r="F119" s="180" t="s">
        <v>78</v>
      </c>
      <c r="G119" s="179" t="s">
        <v>311</v>
      </c>
      <c r="H119" s="179">
        <f>_xlfn.IFNA(INDEX('Forecast drivers'!$O$5:$Y$62, MATCH(F_Interface!$A119&amp;RIGHT(F_Interface!H$2, 2),'Forecast drivers'!$A$5:$A$62, 0), MATCH(F_Interface!$D119,'Forecast drivers'!$O$5:$Y$5, 0)),0)</f>
        <v>1.3222921068523084</v>
      </c>
      <c r="I119" s="179">
        <f>_xlfn.IFNA(INDEX('Forecast drivers'!$O$5:$Y$62, MATCH(F_Interface!$A119&amp;RIGHT(F_Interface!I$2, 2),'Forecast drivers'!$A$5:$A$62, 0), MATCH(F_Interface!$D119,'Forecast drivers'!$O$5:$Y$5, 0)),0)</f>
        <v>1.3222921068523084</v>
      </c>
      <c r="J119" s="179">
        <f>_xlfn.IFNA(INDEX('Forecast drivers'!$O$5:$Y$62, MATCH(F_Interface!$A119&amp;RIGHT(F_Interface!J$2, 2),'Forecast drivers'!$A$5:$A$62, 0), MATCH(F_Interface!$D119,'Forecast drivers'!$O$5:$Y$5, 0)),0)</f>
        <v>1.3222921068523084</v>
      </c>
      <c r="K119" s="179">
        <f>_xlfn.IFNA(INDEX('Forecast drivers'!$O$5:$Y$62, MATCH(F_Interface!$A119&amp;RIGHT(F_Interface!K$2, 2),'Forecast drivers'!$A$5:$A$62, 0), MATCH(F_Interface!$D119,'Forecast drivers'!$O$5:$Y$5, 0)),0)</f>
        <v>1.3222921068523084</v>
      </c>
      <c r="L119" s="179">
        <f>_xlfn.IFNA(INDEX('Forecast drivers'!$O$5:$Y$62, MATCH(F_Interface!$A119&amp;RIGHT(F_Interface!L$2, 2),'Forecast drivers'!$A$5:$A$62, 0), MATCH(F_Interface!$D119,'Forecast drivers'!$O$5:$Y$5, 0)),0)</f>
        <v>1.3222921068523084</v>
      </c>
      <c r="M119" s="189" t="str">
        <f>IF(ROUND(SUM(H107:L119),2)=ROUND(SUM('Forecast drivers'!$T$8:$T$62),2),"ok","error")</f>
        <v>ok</v>
      </c>
      <c r="N119" s="181"/>
      <c r="O119" s="181"/>
    </row>
    <row r="120" spans="1:18" x14ac:dyDescent="0.3">
      <c r="A120" s="188" t="s">
        <v>2</v>
      </c>
      <c r="B120" s="188" t="s">
        <v>340</v>
      </c>
      <c r="C120" s="188" t="str">
        <f t="shared" si="2"/>
        <v>ANHC_PCTBAND13_PR19CA008</v>
      </c>
      <c r="D120" s="179" t="s">
        <v>39</v>
      </c>
      <c r="E120" s="179" t="s">
        <v>341</v>
      </c>
      <c r="F120" s="180" t="s">
        <v>337</v>
      </c>
      <c r="G120" s="179" t="s">
        <v>311</v>
      </c>
      <c r="H120" s="179">
        <f>_xlfn.IFNA(INDEX('Forecast drivers'!$O$5:$Y$62, MATCH(F_Interface!$A120&amp;RIGHT(F_Interface!H$2, 2),'Forecast drivers'!$A$5:$A$62, 0), MATCH(F_Interface!$D120,'Forecast drivers'!$O$5:$Y$5, 0)),0)/100</f>
        <v>5.4223577604894997E-2</v>
      </c>
      <c r="I120" s="179">
        <f>_xlfn.IFNA(INDEX('Forecast drivers'!$O$5:$Y$62, MATCH(F_Interface!$A120&amp;RIGHT(F_Interface!I$2, 2),'Forecast drivers'!$A$5:$A$62, 0), MATCH(F_Interface!$D120,'Forecast drivers'!$O$5:$Y$5, 0)),0)/100</f>
        <v>5.4223577604894997E-2</v>
      </c>
      <c r="J120" s="179">
        <f>_xlfn.IFNA(INDEX('Forecast drivers'!$O$5:$Y$62, MATCH(F_Interface!$A120&amp;RIGHT(F_Interface!J$2, 2),'Forecast drivers'!$A$5:$A$62, 0), MATCH(F_Interface!$D120,'Forecast drivers'!$O$5:$Y$5, 0)),0)/100</f>
        <v>5.4223577604894997E-2</v>
      </c>
      <c r="K120" s="179">
        <f>_xlfn.IFNA(INDEX('Forecast drivers'!$O$5:$Y$62, MATCH(F_Interface!$A120&amp;RIGHT(F_Interface!K$2, 2),'Forecast drivers'!$A$5:$A$62, 0), MATCH(F_Interface!$D120,'Forecast drivers'!$O$5:$Y$5, 0)),0)/100</f>
        <v>5.4223577604894997E-2</v>
      </c>
      <c r="L120" s="179">
        <f>_xlfn.IFNA(INDEX('Forecast drivers'!$O$5:$Y$62, MATCH(F_Interface!$A120&amp;RIGHT(F_Interface!L$2, 2),'Forecast drivers'!$A$5:$A$62, 0), MATCH(F_Interface!$D120,'Forecast drivers'!$O$5:$Y$5, 0)),0)/100</f>
        <v>5.4223577604894997E-2</v>
      </c>
      <c r="M120" s="189"/>
      <c r="N120" s="181"/>
      <c r="O120" s="181"/>
    </row>
    <row r="121" spans="1:18" x14ac:dyDescent="0.3">
      <c r="A121" s="188" t="s">
        <v>63</v>
      </c>
      <c r="B121" s="188" t="s">
        <v>340</v>
      </c>
      <c r="C121" s="188" t="str">
        <f t="shared" si="2"/>
        <v>HDDC_PCTBAND13_PR19CA008</v>
      </c>
      <c r="D121" s="179" t="s">
        <v>39</v>
      </c>
      <c r="E121" s="179" t="s">
        <v>341</v>
      </c>
      <c r="F121" s="180" t="s">
        <v>337</v>
      </c>
      <c r="G121" s="179" t="s">
        <v>311</v>
      </c>
      <c r="H121" s="179">
        <f>_xlfn.IFNA(INDEX('Forecast drivers'!$O$5:$Y$62, MATCH(F_Interface!$A121&amp;RIGHT(F_Interface!H$2, 2),'Forecast drivers'!$A$5:$A$62, 0), MATCH(F_Interface!$D121,'Forecast drivers'!$O$5:$Y$5, 0)),0)/100</f>
        <v>0</v>
      </c>
      <c r="I121" s="179">
        <f>_xlfn.IFNA(INDEX('Forecast drivers'!$O$5:$Y$62, MATCH(F_Interface!$A121&amp;RIGHT(F_Interface!I$2, 2),'Forecast drivers'!$A$5:$A$62, 0), MATCH(F_Interface!$D121,'Forecast drivers'!$O$5:$Y$5, 0)),0)/100</f>
        <v>0</v>
      </c>
      <c r="J121" s="179">
        <f>_xlfn.IFNA(INDEX('Forecast drivers'!$O$5:$Y$62, MATCH(F_Interface!$A121&amp;RIGHT(F_Interface!J$2, 2),'Forecast drivers'!$A$5:$A$62, 0), MATCH(F_Interface!$D121,'Forecast drivers'!$O$5:$Y$5, 0)),0)/100</f>
        <v>0</v>
      </c>
      <c r="K121" s="179">
        <f>_xlfn.IFNA(INDEX('Forecast drivers'!$O$5:$Y$62, MATCH(F_Interface!$A121&amp;RIGHT(F_Interface!K$2, 2),'Forecast drivers'!$A$5:$A$62, 0), MATCH(F_Interface!$D121,'Forecast drivers'!$O$5:$Y$5, 0)),0)/100</f>
        <v>0</v>
      </c>
      <c r="L121" s="179">
        <f>_xlfn.IFNA(INDEX('Forecast drivers'!$O$5:$Y$62, MATCH(F_Interface!$A121&amp;RIGHT(F_Interface!L$2, 2),'Forecast drivers'!$A$5:$A$62, 0), MATCH(F_Interface!$D121,'Forecast drivers'!$O$5:$Y$5, 0)),0)/100</f>
        <v>0</v>
      </c>
      <c r="M121" s="189"/>
      <c r="N121" s="181"/>
      <c r="O121" s="181"/>
    </row>
    <row r="122" spans="1:18" x14ac:dyDescent="0.3">
      <c r="A122" s="188" t="s">
        <v>3</v>
      </c>
      <c r="B122" s="188" t="s">
        <v>340</v>
      </c>
      <c r="C122" s="188" t="str">
        <f t="shared" si="2"/>
        <v>NESC_PCTBAND13_PR19CA008</v>
      </c>
      <c r="D122" s="179" t="s">
        <v>39</v>
      </c>
      <c r="E122" s="179" t="s">
        <v>341</v>
      </c>
      <c r="F122" s="180" t="s">
        <v>337</v>
      </c>
      <c r="G122" s="179" t="s">
        <v>311</v>
      </c>
      <c r="H122" s="179">
        <f>_xlfn.IFNA(INDEX('Forecast drivers'!$O$5:$Y$62, MATCH(F_Interface!$A122&amp;RIGHT(F_Interface!H$2, 2),'Forecast drivers'!$A$5:$A$62, 0), MATCH(F_Interface!$D122,'Forecast drivers'!$O$5:$Y$5, 0)),0)/100</f>
        <v>2.5769044577410759E-2</v>
      </c>
      <c r="I122" s="179">
        <f>_xlfn.IFNA(INDEX('Forecast drivers'!$O$5:$Y$62, MATCH(F_Interface!$A122&amp;RIGHT(F_Interface!I$2, 2),'Forecast drivers'!$A$5:$A$62, 0), MATCH(F_Interface!$D122,'Forecast drivers'!$O$5:$Y$5, 0)),0)/100</f>
        <v>2.5769044577410759E-2</v>
      </c>
      <c r="J122" s="179">
        <f>_xlfn.IFNA(INDEX('Forecast drivers'!$O$5:$Y$62, MATCH(F_Interface!$A122&amp;RIGHT(F_Interface!J$2, 2),'Forecast drivers'!$A$5:$A$62, 0), MATCH(F_Interface!$D122,'Forecast drivers'!$O$5:$Y$5, 0)),0)/100</f>
        <v>2.5769044577410759E-2</v>
      </c>
      <c r="K122" s="179">
        <f>_xlfn.IFNA(INDEX('Forecast drivers'!$O$5:$Y$62, MATCH(F_Interface!$A122&amp;RIGHT(F_Interface!K$2, 2),'Forecast drivers'!$A$5:$A$62, 0), MATCH(F_Interface!$D122,'Forecast drivers'!$O$5:$Y$5, 0)),0)/100</f>
        <v>2.5769044577410759E-2</v>
      </c>
      <c r="L122" s="179">
        <f>_xlfn.IFNA(INDEX('Forecast drivers'!$O$5:$Y$62, MATCH(F_Interface!$A122&amp;RIGHT(F_Interface!L$2, 2),'Forecast drivers'!$A$5:$A$62, 0), MATCH(F_Interface!$D122,'Forecast drivers'!$O$5:$Y$5, 0)),0)/100</f>
        <v>2.5769044577410759E-2</v>
      </c>
      <c r="M122" s="189"/>
      <c r="N122" s="189"/>
      <c r="O122" s="189"/>
      <c r="P122" s="190"/>
      <c r="Q122" s="190"/>
      <c r="R122" s="190"/>
    </row>
    <row r="123" spans="1:18" x14ac:dyDescent="0.3">
      <c r="A123" s="188" t="s">
        <v>4</v>
      </c>
      <c r="B123" s="188" t="s">
        <v>340</v>
      </c>
      <c r="C123" s="188" t="str">
        <f t="shared" si="2"/>
        <v>NWTC_PCTBAND13_PR19CA008</v>
      </c>
      <c r="D123" s="179" t="s">
        <v>39</v>
      </c>
      <c r="E123" s="179" t="s">
        <v>341</v>
      </c>
      <c r="F123" s="180" t="s">
        <v>337</v>
      </c>
      <c r="G123" s="179" t="s">
        <v>311</v>
      </c>
      <c r="H123" s="179">
        <f>_xlfn.IFNA(INDEX('Forecast drivers'!$O$5:$Y$62, MATCH(F_Interface!$A123&amp;RIGHT(F_Interface!H$2, 2),'Forecast drivers'!$A$5:$A$62, 0), MATCH(F_Interface!$D123,'Forecast drivers'!$O$5:$Y$5, 0)),0)/100</f>
        <v>1.4210332496763976E-2</v>
      </c>
      <c r="I123" s="179">
        <f>_xlfn.IFNA(INDEX('Forecast drivers'!$O$5:$Y$62, MATCH(F_Interface!$A123&amp;RIGHT(F_Interface!I$2, 2),'Forecast drivers'!$A$5:$A$62, 0), MATCH(F_Interface!$D123,'Forecast drivers'!$O$5:$Y$5, 0)),0)/100</f>
        <v>1.4210332496763976E-2</v>
      </c>
      <c r="J123" s="179">
        <f>_xlfn.IFNA(INDEX('Forecast drivers'!$O$5:$Y$62, MATCH(F_Interface!$A123&amp;RIGHT(F_Interface!J$2, 2),'Forecast drivers'!$A$5:$A$62, 0), MATCH(F_Interface!$D123,'Forecast drivers'!$O$5:$Y$5, 0)),0)/100</f>
        <v>1.4210332496763976E-2</v>
      </c>
      <c r="K123" s="179">
        <f>_xlfn.IFNA(INDEX('Forecast drivers'!$O$5:$Y$62, MATCH(F_Interface!$A123&amp;RIGHT(F_Interface!K$2, 2),'Forecast drivers'!$A$5:$A$62, 0), MATCH(F_Interface!$D123,'Forecast drivers'!$O$5:$Y$5, 0)),0)/100</f>
        <v>1.4210332496763976E-2</v>
      </c>
      <c r="L123" s="179">
        <f>_xlfn.IFNA(INDEX('Forecast drivers'!$O$5:$Y$62, MATCH(F_Interface!$A123&amp;RIGHT(F_Interface!L$2, 2),'Forecast drivers'!$A$5:$A$62, 0), MATCH(F_Interface!$D123,'Forecast drivers'!$O$5:$Y$5, 0)),0)/100</f>
        <v>1.4210332496763976E-2</v>
      </c>
      <c r="M123" s="189"/>
      <c r="N123" s="181"/>
      <c r="O123" s="181"/>
    </row>
    <row r="124" spans="1:18" x14ac:dyDescent="0.3">
      <c r="A124" s="188" t="s">
        <v>5</v>
      </c>
      <c r="B124" s="188" t="s">
        <v>340</v>
      </c>
      <c r="C124" s="188" t="str">
        <f t="shared" si="2"/>
        <v>SRNC_PCTBAND13_PR19CA008</v>
      </c>
      <c r="D124" s="179" t="s">
        <v>39</v>
      </c>
      <c r="E124" s="179" t="s">
        <v>341</v>
      </c>
      <c r="F124" s="180" t="s">
        <v>337</v>
      </c>
      <c r="G124" s="179" t="s">
        <v>311</v>
      </c>
      <c r="H124" s="179">
        <f>_xlfn.IFNA(INDEX('Forecast drivers'!$O$5:$Y$62, MATCH(F_Interface!$A124&amp;RIGHT(F_Interface!H$2, 2),'Forecast drivers'!$A$5:$A$62, 0), MATCH(F_Interface!$D124,'Forecast drivers'!$O$5:$Y$5, 0)),0)/100</f>
        <v>2.5693239281017344E-2</v>
      </c>
      <c r="I124" s="179">
        <f>_xlfn.IFNA(INDEX('Forecast drivers'!$O$5:$Y$62, MATCH(F_Interface!$A124&amp;RIGHT(F_Interface!I$2, 2),'Forecast drivers'!$A$5:$A$62, 0), MATCH(F_Interface!$D124,'Forecast drivers'!$O$5:$Y$5, 0)),0)/100</f>
        <v>2.5693239281017344E-2</v>
      </c>
      <c r="J124" s="179">
        <f>_xlfn.IFNA(INDEX('Forecast drivers'!$O$5:$Y$62, MATCH(F_Interface!$A124&amp;RIGHT(F_Interface!J$2, 2),'Forecast drivers'!$A$5:$A$62, 0), MATCH(F_Interface!$D124,'Forecast drivers'!$O$5:$Y$5, 0)),0)/100</f>
        <v>2.5693239281017344E-2</v>
      </c>
      <c r="K124" s="179">
        <f>_xlfn.IFNA(INDEX('Forecast drivers'!$O$5:$Y$62, MATCH(F_Interface!$A124&amp;RIGHT(F_Interface!K$2, 2),'Forecast drivers'!$A$5:$A$62, 0), MATCH(F_Interface!$D124,'Forecast drivers'!$O$5:$Y$5, 0)),0)/100</f>
        <v>2.5693239281017344E-2</v>
      </c>
      <c r="L124" s="179">
        <f>_xlfn.IFNA(INDEX('Forecast drivers'!$O$5:$Y$62, MATCH(F_Interface!$A124&amp;RIGHT(F_Interface!L$2, 2),'Forecast drivers'!$A$5:$A$62, 0), MATCH(F_Interface!$D124,'Forecast drivers'!$O$5:$Y$5, 0)),0)/100</f>
        <v>2.5693239281017344E-2</v>
      </c>
      <c r="M124" s="189"/>
      <c r="N124" s="181"/>
      <c r="O124" s="181"/>
    </row>
    <row r="125" spans="1:18" x14ac:dyDescent="0.3">
      <c r="A125" s="188" t="s">
        <v>82</v>
      </c>
      <c r="B125" s="188" t="s">
        <v>340</v>
      </c>
      <c r="C125" s="188" t="str">
        <f t="shared" si="2"/>
        <v>SVEC_PCTBAND13_PR19CA008</v>
      </c>
      <c r="D125" s="179" t="s">
        <v>39</v>
      </c>
      <c r="E125" s="179" t="s">
        <v>341</v>
      </c>
      <c r="F125" s="180" t="s">
        <v>337</v>
      </c>
      <c r="G125" s="179" t="s">
        <v>311</v>
      </c>
      <c r="H125" s="179">
        <f>_xlfn.IFNA(INDEX('Forecast drivers'!$O$5:$Y$62, MATCH(F_Interface!$A125&amp;RIGHT(F_Interface!H$2, 2),'Forecast drivers'!$A$5:$A$62, 0), MATCH(F_Interface!$D125,'Forecast drivers'!$O$5:$Y$5, 0)),0)/100</f>
        <v>0</v>
      </c>
      <c r="I125" s="179">
        <f>_xlfn.IFNA(INDEX('Forecast drivers'!$O$5:$Y$62, MATCH(F_Interface!$A125&amp;RIGHT(F_Interface!I$2, 2),'Forecast drivers'!$A$5:$A$62, 0), MATCH(F_Interface!$D125,'Forecast drivers'!$O$5:$Y$5, 0)),0)/100</f>
        <v>0</v>
      </c>
      <c r="J125" s="179">
        <f>_xlfn.IFNA(INDEX('Forecast drivers'!$O$5:$Y$62, MATCH(F_Interface!$A125&amp;RIGHT(F_Interface!J$2, 2),'Forecast drivers'!$A$5:$A$62, 0), MATCH(F_Interface!$D125,'Forecast drivers'!$O$5:$Y$5, 0)),0)/100</f>
        <v>0</v>
      </c>
      <c r="K125" s="179">
        <f>_xlfn.IFNA(INDEX('Forecast drivers'!$O$5:$Y$62, MATCH(F_Interface!$A125&amp;RIGHT(F_Interface!K$2, 2),'Forecast drivers'!$A$5:$A$62, 0), MATCH(F_Interface!$D125,'Forecast drivers'!$O$5:$Y$5, 0)),0)/100</f>
        <v>0</v>
      </c>
      <c r="L125" s="179">
        <f>_xlfn.IFNA(INDEX('Forecast drivers'!$O$5:$Y$62, MATCH(F_Interface!$A125&amp;RIGHT(F_Interface!L$2, 2),'Forecast drivers'!$A$5:$A$62, 0), MATCH(F_Interface!$D125,'Forecast drivers'!$O$5:$Y$5, 0)),0)/100</f>
        <v>0</v>
      </c>
      <c r="M125" s="189"/>
      <c r="N125" s="181"/>
      <c r="O125" s="181"/>
    </row>
    <row r="126" spans="1:18" x14ac:dyDescent="0.3">
      <c r="A126" s="188" t="s">
        <v>67</v>
      </c>
      <c r="B126" s="188" t="s">
        <v>340</v>
      </c>
      <c r="C126" s="188" t="str">
        <f t="shared" si="2"/>
        <v>SVHC_PCTBAND13_PR19CA008</v>
      </c>
      <c r="D126" s="179" t="s">
        <v>39</v>
      </c>
      <c r="E126" s="179" t="s">
        <v>341</v>
      </c>
      <c r="F126" s="180" t="s">
        <v>337</v>
      </c>
      <c r="G126" s="179" t="s">
        <v>311</v>
      </c>
      <c r="H126" s="179">
        <f>_xlfn.IFNA(INDEX('Forecast drivers'!$O$5:$Y$62, MATCH(F_Interface!$A126&amp;RIGHT(F_Interface!H$2, 2),'Forecast drivers'!$A$5:$A$62, 0), MATCH(F_Interface!$D126,'Forecast drivers'!$O$5:$Y$5, 0)),0)/100</f>
        <v>2.4947934150699781E-2</v>
      </c>
      <c r="I126" s="179">
        <f>_xlfn.IFNA(INDEX('Forecast drivers'!$O$5:$Y$62, MATCH(F_Interface!$A126&amp;RIGHT(F_Interface!I$2, 2),'Forecast drivers'!$A$5:$A$62, 0), MATCH(F_Interface!$D126,'Forecast drivers'!$O$5:$Y$5, 0)),0)/100</f>
        <v>2.4947934150699781E-2</v>
      </c>
      <c r="J126" s="179">
        <f>_xlfn.IFNA(INDEX('Forecast drivers'!$O$5:$Y$62, MATCH(F_Interface!$A126&amp;RIGHT(F_Interface!J$2, 2),'Forecast drivers'!$A$5:$A$62, 0), MATCH(F_Interface!$D126,'Forecast drivers'!$O$5:$Y$5, 0)),0)/100</f>
        <v>2.4947934150699781E-2</v>
      </c>
      <c r="K126" s="179">
        <f>_xlfn.IFNA(INDEX('Forecast drivers'!$O$5:$Y$62, MATCH(F_Interface!$A126&amp;RIGHT(F_Interface!K$2, 2),'Forecast drivers'!$A$5:$A$62, 0), MATCH(F_Interface!$D126,'Forecast drivers'!$O$5:$Y$5, 0)),0)/100</f>
        <v>2.4947934150699781E-2</v>
      </c>
      <c r="L126" s="179">
        <f>_xlfn.IFNA(INDEX('Forecast drivers'!$O$5:$Y$62, MATCH(F_Interface!$A126&amp;RIGHT(F_Interface!L$2, 2),'Forecast drivers'!$A$5:$A$62, 0), MATCH(F_Interface!$D126,'Forecast drivers'!$O$5:$Y$5, 0)),0)/100</f>
        <v>2.4947934150699781E-2</v>
      </c>
      <c r="M126" s="189"/>
      <c r="N126" s="181"/>
      <c r="O126" s="181"/>
    </row>
    <row r="127" spans="1:18" x14ac:dyDescent="0.3">
      <c r="A127" s="188" t="s">
        <v>6</v>
      </c>
      <c r="B127" s="188" t="s">
        <v>340</v>
      </c>
      <c r="C127" s="188" t="str">
        <f t="shared" si="2"/>
        <v>SVTC_PCTBAND13_PR19CA008</v>
      </c>
      <c r="D127" s="179" t="s">
        <v>39</v>
      </c>
      <c r="E127" s="179" t="s">
        <v>341</v>
      </c>
      <c r="F127" s="180" t="s">
        <v>337</v>
      </c>
      <c r="G127" s="193" t="s">
        <v>311</v>
      </c>
      <c r="H127" s="179">
        <f>_xlfn.IFNA(INDEX('Forecast drivers'!$O$5:$Y$62, MATCH(F_Interface!$A127&amp;RIGHT(F_Interface!H$2, 2),'Forecast drivers'!$A$5:$A$62, 0), MATCH(F_Interface!$D127,'Forecast drivers'!$O$5:$Y$5, 0)),0)/100</f>
        <v>2.4947934150699781E-2</v>
      </c>
      <c r="I127" s="179">
        <f>_xlfn.IFNA(INDEX('Forecast drivers'!$O$5:$Y$62, MATCH(F_Interface!$A127&amp;RIGHT(F_Interface!I$2, 2),'Forecast drivers'!$A$5:$A$62, 0), MATCH(F_Interface!$D127,'Forecast drivers'!$O$5:$Y$5, 0)),0)/100</f>
        <v>2.4947934150699781E-2</v>
      </c>
      <c r="J127" s="179">
        <f>_xlfn.IFNA(INDEX('Forecast drivers'!$O$5:$Y$62, MATCH(F_Interface!$A127&amp;RIGHT(F_Interface!J$2, 2),'Forecast drivers'!$A$5:$A$62, 0), MATCH(F_Interface!$D127,'Forecast drivers'!$O$5:$Y$5, 0)),0)/100</f>
        <v>2.4947934150699781E-2</v>
      </c>
      <c r="K127" s="179">
        <f>_xlfn.IFNA(INDEX('Forecast drivers'!$O$5:$Y$62, MATCH(F_Interface!$A127&amp;RIGHT(F_Interface!K$2, 2),'Forecast drivers'!$A$5:$A$62, 0), MATCH(F_Interface!$D127,'Forecast drivers'!$O$5:$Y$5, 0)),0)/100</f>
        <v>2.4947934150699781E-2</v>
      </c>
      <c r="L127" s="179">
        <f>_xlfn.IFNA(INDEX('Forecast drivers'!$O$5:$Y$62, MATCH(F_Interface!$A127&amp;RIGHT(F_Interface!L$2, 2),'Forecast drivers'!$A$5:$A$62, 0), MATCH(F_Interface!$D127,'Forecast drivers'!$O$5:$Y$5, 0)),0)/100</f>
        <v>2.4947934150699781E-2</v>
      </c>
      <c r="M127" s="189"/>
      <c r="N127" s="181"/>
      <c r="O127" s="181"/>
    </row>
    <row r="128" spans="1:18" x14ac:dyDescent="0.3">
      <c r="A128" s="188" t="s">
        <v>10</v>
      </c>
      <c r="B128" s="188" t="s">
        <v>340</v>
      </c>
      <c r="C128" s="188" t="str">
        <f t="shared" si="2"/>
        <v>SWBC_PCTBAND13_PR19CA008</v>
      </c>
      <c r="D128" s="179" t="s">
        <v>39</v>
      </c>
      <c r="E128" s="179" t="s">
        <v>341</v>
      </c>
      <c r="F128" s="180" t="s">
        <v>337</v>
      </c>
      <c r="G128" s="179" t="s">
        <v>311</v>
      </c>
      <c r="H128" s="179">
        <f>_xlfn.IFNA(INDEX('Forecast drivers'!$O$5:$Y$62, MATCH(F_Interface!$A128&amp;RIGHT(F_Interface!H$2, 2),'Forecast drivers'!$A$5:$A$62, 0), MATCH(F_Interface!$D128,'Forecast drivers'!$O$5:$Y$5, 0)),0)/100</f>
        <v>0.10070467661800603</v>
      </c>
      <c r="I128" s="179">
        <f>_xlfn.IFNA(INDEX('Forecast drivers'!$O$5:$Y$62, MATCH(F_Interface!$A128&amp;RIGHT(F_Interface!I$2, 2),'Forecast drivers'!$A$5:$A$62, 0), MATCH(F_Interface!$D128,'Forecast drivers'!$O$5:$Y$5, 0)),0)/100</f>
        <v>0.10070467661800603</v>
      </c>
      <c r="J128" s="179">
        <f>_xlfn.IFNA(INDEX('Forecast drivers'!$O$5:$Y$62, MATCH(F_Interface!$A128&amp;RIGHT(F_Interface!J$2, 2),'Forecast drivers'!$A$5:$A$62, 0), MATCH(F_Interface!$D128,'Forecast drivers'!$O$5:$Y$5, 0)),0)/100</f>
        <v>0.10070467661800603</v>
      </c>
      <c r="K128" s="179">
        <f>_xlfn.IFNA(INDEX('Forecast drivers'!$O$5:$Y$62, MATCH(F_Interface!$A128&amp;RIGHT(F_Interface!K$2, 2),'Forecast drivers'!$A$5:$A$62, 0), MATCH(F_Interface!$D128,'Forecast drivers'!$O$5:$Y$5, 0)),0)/100</f>
        <v>0.10070467661800603</v>
      </c>
      <c r="L128" s="179">
        <f>_xlfn.IFNA(INDEX('Forecast drivers'!$O$5:$Y$62, MATCH(F_Interface!$A128&amp;RIGHT(F_Interface!L$2, 2),'Forecast drivers'!$A$5:$A$62, 0), MATCH(F_Interface!$D128,'Forecast drivers'!$O$5:$Y$5, 0)),0)/100</f>
        <v>0.10070467661800603</v>
      </c>
      <c r="M128" s="189"/>
      <c r="N128" s="181"/>
      <c r="O128" s="181"/>
    </row>
    <row r="129" spans="1:18" x14ac:dyDescent="0.3">
      <c r="A129" s="188" t="s">
        <v>7</v>
      </c>
      <c r="B129" s="188" t="s">
        <v>340</v>
      </c>
      <c r="C129" s="188" t="str">
        <f t="shared" si="2"/>
        <v>TMSC_PCTBAND13_PR19CA008</v>
      </c>
      <c r="D129" s="179" t="s">
        <v>39</v>
      </c>
      <c r="E129" s="179" t="s">
        <v>341</v>
      </c>
      <c r="F129" s="180" t="s">
        <v>337</v>
      </c>
      <c r="G129" s="179" t="s">
        <v>311</v>
      </c>
      <c r="H129" s="179">
        <f>_xlfn.IFNA(INDEX('Forecast drivers'!$O$5:$Y$62, MATCH(F_Interface!$A129&amp;RIGHT(F_Interface!H$2, 2),'Forecast drivers'!$A$5:$A$62, 0), MATCH(F_Interface!$D129,'Forecast drivers'!$O$5:$Y$5, 0)),0)/100</f>
        <v>6.79380223237283E-3</v>
      </c>
      <c r="I129" s="179">
        <f>_xlfn.IFNA(INDEX('Forecast drivers'!$O$5:$Y$62, MATCH(F_Interface!$A129&amp;RIGHT(F_Interface!I$2, 2),'Forecast drivers'!$A$5:$A$62, 0), MATCH(F_Interface!$D129,'Forecast drivers'!$O$5:$Y$5, 0)),0)/100</f>
        <v>6.79380223237283E-3</v>
      </c>
      <c r="J129" s="179">
        <f>_xlfn.IFNA(INDEX('Forecast drivers'!$O$5:$Y$62, MATCH(F_Interface!$A129&amp;RIGHT(F_Interface!J$2, 2),'Forecast drivers'!$A$5:$A$62, 0), MATCH(F_Interface!$D129,'Forecast drivers'!$O$5:$Y$5, 0)),0)/100</f>
        <v>6.79380223237283E-3</v>
      </c>
      <c r="K129" s="179">
        <f>_xlfn.IFNA(INDEX('Forecast drivers'!$O$5:$Y$62, MATCH(F_Interface!$A129&amp;RIGHT(F_Interface!K$2, 2),'Forecast drivers'!$A$5:$A$62, 0), MATCH(F_Interface!$D129,'Forecast drivers'!$O$5:$Y$5, 0)),0)/100</f>
        <v>6.79380223237283E-3</v>
      </c>
      <c r="L129" s="179">
        <f>_xlfn.IFNA(INDEX('Forecast drivers'!$O$5:$Y$62, MATCH(F_Interface!$A129&amp;RIGHT(F_Interface!L$2, 2),'Forecast drivers'!$A$5:$A$62, 0), MATCH(F_Interface!$D129,'Forecast drivers'!$O$5:$Y$5, 0)),0)/100</f>
        <v>6.79380223237283E-3</v>
      </c>
      <c r="M129" s="189"/>
      <c r="N129" s="181"/>
      <c r="O129" s="181"/>
    </row>
    <row r="130" spans="1:18" x14ac:dyDescent="0.3">
      <c r="A130" s="188" t="s">
        <v>12</v>
      </c>
      <c r="B130" s="188" t="s">
        <v>340</v>
      </c>
      <c r="C130" s="188" t="str">
        <f t="shared" si="2"/>
        <v>WSHC_PCTBAND13_PR19CA008</v>
      </c>
      <c r="D130" s="179" t="s">
        <v>39</v>
      </c>
      <c r="E130" s="179" t="s">
        <v>341</v>
      </c>
      <c r="F130" s="180" t="s">
        <v>337</v>
      </c>
      <c r="G130" s="179" t="s">
        <v>311</v>
      </c>
      <c r="H130" s="179">
        <f>_xlfn.IFNA(INDEX('Forecast drivers'!$O$5:$Y$62, MATCH(F_Interface!$A130&amp;RIGHT(F_Interface!H$2, 2),'Forecast drivers'!$A$5:$A$62, 0), MATCH(F_Interface!$D130,'Forecast drivers'!$O$5:$Y$5, 0)),0)/100</f>
        <v>6.1613773818191067E-2</v>
      </c>
      <c r="I130" s="179">
        <f>_xlfn.IFNA(INDEX('Forecast drivers'!$O$5:$Y$62, MATCH(F_Interface!$A130&amp;RIGHT(F_Interface!I$2, 2),'Forecast drivers'!$A$5:$A$62, 0), MATCH(F_Interface!$D130,'Forecast drivers'!$O$5:$Y$5, 0)),0)/100</f>
        <v>6.1613773818191067E-2</v>
      </c>
      <c r="J130" s="179">
        <f>_xlfn.IFNA(INDEX('Forecast drivers'!$O$5:$Y$62, MATCH(F_Interface!$A130&amp;RIGHT(F_Interface!J$2, 2),'Forecast drivers'!$A$5:$A$62, 0), MATCH(F_Interface!$D130,'Forecast drivers'!$O$5:$Y$5, 0)),0)/100</f>
        <v>6.1613773818191067E-2</v>
      </c>
      <c r="K130" s="179">
        <f>_xlfn.IFNA(INDEX('Forecast drivers'!$O$5:$Y$62, MATCH(F_Interface!$A130&amp;RIGHT(F_Interface!K$2, 2),'Forecast drivers'!$A$5:$A$62, 0), MATCH(F_Interface!$D130,'Forecast drivers'!$O$5:$Y$5, 0)),0)/100</f>
        <v>6.1613773818191067E-2</v>
      </c>
      <c r="L130" s="179">
        <f>_xlfn.IFNA(INDEX('Forecast drivers'!$O$5:$Y$62, MATCH(F_Interface!$A130&amp;RIGHT(F_Interface!L$2, 2),'Forecast drivers'!$A$5:$A$62, 0), MATCH(F_Interface!$D130,'Forecast drivers'!$O$5:$Y$5, 0)),0)/100</f>
        <v>6.1613773818191067E-2</v>
      </c>
      <c r="M130" s="189"/>
      <c r="N130" s="181"/>
      <c r="O130" s="181"/>
    </row>
    <row r="131" spans="1:18" x14ac:dyDescent="0.3">
      <c r="A131" s="188" t="s">
        <v>8</v>
      </c>
      <c r="B131" s="188" t="s">
        <v>340</v>
      </c>
      <c r="C131" s="188" t="str">
        <f t="shared" si="2"/>
        <v>WSXC_PCTBAND13_PR19CA008</v>
      </c>
      <c r="D131" s="179" t="s">
        <v>39</v>
      </c>
      <c r="E131" s="179" t="s">
        <v>341</v>
      </c>
      <c r="F131" s="180" t="s">
        <v>337</v>
      </c>
      <c r="G131" s="179" t="s">
        <v>311</v>
      </c>
      <c r="H131" s="179">
        <f>_xlfn.IFNA(INDEX('Forecast drivers'!$O$5:$Y$62, MATCH(F_Interface!$A131&amp;RIGHT(F_Interface!H$2, 2),'Forecast drivers'!$A$5:$A$62, 0), MATCH(F_Interface!$D131,'Forecast drivers'!$O$5:$Y$5, 0)),0)/100</f>
        <v>4.5136944985424705E-2</v>
      </c>
      <c r="I131" s="179">
        <f>_xlfn.IFNA(INDEX('Forecast drivers'!$O$5:$Y$62, MATCH(F_Interface!$A131&amp;RIGHT(F_Interface!I$2, 2),'Forecast drivers'!$A$5:$A$62, 0), MATCH(F_Interface!$D131,'Forecast drivers'!$O$5:$Y$5, 0)),0)/100</f>
        <v>4.5136944985424705E-2</v>
      </c>
      <c r="J131" s="179">
        <f>_xlfn.IFNA(INDEX('Forecast drivers'!$O$5:$Y$62, MATCH(F_Interface!$A131&amp;RIGHT(F_Interface!J$2, 2),'Forecast drivers'!$A$5:$A$62, 0), MATCH(F_Interface!$D131,'Forecast drivers'!$O$5:$Y$5, 0)),0)/100</f>
        <v>4.5136944985424705E-2</v>
      </c>
      <c r="K131" s="179">
        <f>_xlfn.IFNA(INDEX('Forecast drivers'!$O$5:$Y$62, MATCH(F_Interface!$A131&amp;RIGHT(F_Interface!K$2, 2),'Forecast drivers'!$A$5:$A$62, 0), MATCH(F_Interface!$D131,'Forecast drivers'!$O$5:$Y$5, 0)),0)/100</f>
        <v>4.5136944985424705E-2</v>
      </c>
      <c r="L131" s="179">
        <f>_xlfn.IFNA(INDEX('Forecast drivers'!$O$5:$Y$62, MATCH(F_Interface!$A131&amp;RIGHT(F_Interface!L$2, 2),'Forecast drivers'!$A$5:$A$62, 0), MATCH(F_Interface!$D131,'Forecast drivers'!$O$5:$Y$5, 0)),0)/100</f>
        <v>4.5136944985424705E-2</v>
      </c>
      <c r="M131" s="189"/>
      <c r="N131" s="181"/>
      <c r="O131" s="181"/>
    </row>
    <row r="132" spans="1:18" x14ac:dyDescent="0.3">
      <c r="A132" s="188" t="s">
        <v>9</v>
      </c>
      <c r="B132" s="188" t="s">
        <v>340</v>
      </c>
      <c r="C132" s="188" t="str">
        <f t="shared" si="2"/>
        <v>YKYC_PCTBAND13_PR19CA008</v>
      </c>
      <c r="D132" s="179" t="s">
        <v>39</v>
      </c>
      <c r="E132" s="179" t="s">
        <v>341</v>
      </c>
      <c r="F132" s="180" t="s">
        <v>337</v>
      </c>
      <c r="G132" s="179" t="s">
        <v>311</v>
      </c>
      <c r="H132" s="179">
        <f>_xlfn.IFNA(INDEX('Forecast drivers'!$O$5:$Y$62, MATCH(F_Interface!$A132&amp;RIGHT(F_Interface!H$2, 2),'Forecast drivers'!$A$5:$A$62, 0), MATCH(F_Interface!$D132,'Forecast drivers'!$O$5:$Y$5, 0)),0)/100</f>
        <v>2.2335791211767639E-2</v>
      </c>
      <c r="I132" s="179">
        <f>_xlfn.IFNA(INDEX('Forecast drivers'!$O$5:$Y$62, MATCH(F_Interface!$A132&amp;RIGHT(F_Interface!I$2, 2),'Forecast drivers'!$A$5:$A$62, 0), MATCH(F_Interface!$D132,'Forecast drivers'!$O$5:$Y$5, 0)),0)/100</f>
        <v>2.2335791211767639E-2</v>
      </c>
      <c r="J132" s="179">
        <f>_xlfn.IFNA(INDEX('Forecast drivers'!$O$5:$Y$62, MATCH(F_Interface!$A132&amp;RIGHT(F_Interface!J$2, 2),'Forecast drivers'!$A$5:$A$62, 0), MATCH(F_Interface!$D132,'Forecast drivers'!$O$5:$Y$5, 0)),0)/100</f>
        <v>2.2335791211767639E-2</v>
      </c>
      <c r="K132" s="179">
        <f>_xlfn.IFNA(INDEX('Forecast drivers'!$O$5:$Y$62, MATCH(F_Interface!$A132&amp;RIGHT(F_Interface!K$2, 2),'Forecast drivers'!$A$5:$A$62, 0), MATCH(F_Interface!$D132,'Forecast drivers'!$O$5:$Y$5, 0)),0)/100</f>
        <v>2.2335791211767639E-2</v>
      </c>
      <c r="L132" s="179">
        <f>_xlfn.IFNA(INDEX('Forecast drivers'!$O$5:$Y$62, MATCH(F_Interface!$A132&amp;RIGHT(F_Interface!L$2, 2),'Forecast drivers'!$A$5:$A$62, 0), MATCH(F_Interface!$D132,'Forecast drivers'!$O$5:$Y$5, 0)),0)/100</f>
        <v>2.2335791211767639E-2</v>
      </c>
      <c r="M132" s="189" t="str">
        <f>IF(ROUND(SUM(H120:L132)*100,2)=ROUND(SUM('Forecast drivers'!$U$8:$U$62),2),"ok","error")</f>
        <v>ok</v>
      </c>
      <c r="N132" s="181"/>
      <c r="O132" s="181"/>
    </row>
    <row r="133" spans="1:18" x14ac:dyDescent="0.3">
      <c r="A133" s="188" t="s">
        <v>2</v>
      </c>
      <c r="B133" s="188" t="s">
        <v>342</v>
      </c>
      <c r="C133" s="188" t="str">
        <f t="shared" si="2"/>
        <v>ANHC_PCTNH3_PR19CA008</v>
      </c>
      <c r="D133" s="179" t="s">
        <v>38</v>
      </c>
      <c r="E133" s="179" t="s">
        <v>343</v>
      </c>
      <c r="F133" s="180" t="s">
        <v>337</v>
      </c>
      <c r="G133" s="179" t="s">
        <v>311</v>
      </c>
      <c r="H133" s="179">
        <f>_xlfn.IFNA(INDEX('Forecast drivers'!$O$5:$Y$62, MATCH(F_Interface!$A133&amp;RIGHT(F_Interface!H$2, 2),'Forecast drivers'!$A$5:$A$62, 0), MATCH(F_Interface!$D133,'Forecast drivers'!$O$5:$Y$5, 0)),0)/100</f>
        <v>0.19811889574251218</v>
      </c>
      <c r="I133" s="179">
        <f>_xlfn.IFNA(INDEX('Forecast drivers'!$O$5:$Y$62, MATCH(F_Interface!$A133&amp;RIGHT(F_Interface!I$2, 2),'Forecast drivers'!$A$5:$A$62, 0), MATCH(F_Interface!$D133,'Forecast drivers'!$O$5:$Y$5, 0)),0)/100</f>
        <v>0.19811889574251218</v>
      </c>
      <c r="J133" s="179">
        <f>_xlfn.IFNA(INDEX('Forecast drivers'!$O$5:$Y$62, MATCH(F_Interface!$A133&amp;RIGHT(F_Interface!J$2, 2),'Forecast drivers'!$A$5:$A$62, 0), MATCH(F_Interface!$D133,'Forecast drivers'!$O$5:$Y$5, 0)),0)/100</f>
        <v>0.19811889574251218</v>
      </c>
      <c r="K133" s="179">
        <f>_xlfn.IFNA(INDEX('Forecast drivers'!$O$5:$Y$62, MATCH(F_Interface!$A133&amp;RIGHT(F_Interface!K$2, 2),'Forecast drivers'!$A$5:$A$62, 0), MATCH(F_Interface!$D133,'Forecast drivers'!$O$5:$Y$5, 0)),0)/100</f>
        <v>0.19811889574251218</v>
      </c>
      <c r="L133" s="179">
        <f>_xlfn.IFNA(INDEX('Forecast drivers'!$O$5:$Y$62, MATCH(F_Interface!$A133&amp;RIGHT(F_Interface!L$2, 2),'Forecast drivers'!$A$5:$A$62, 0), MATCH(F_Interface!$D133,'Forecast drivers'!$O$5:$Y$5, 0)),0)/100</f>
        <v>0.19811889574251218</v>
      </c>
      <c r="M133" s="189"/>
      <c r="N133" s="181"/>
      <c r="O133" s="181"/>
    </row>
    <row r="134" spans="1:18" x14ac:dyDescent="0.3">
      <c r="A134" s="188" t="s">
        <v>63</v>
      </c>
      <c r="B134" s="188" t="s">
        <v>342</v>
      </c>
      <c r="C134" s="188" t="str">
        <f t="shared" si="2"/>
        <v>HDDC_PCTNH3_PR19CA008</v>
      </c>
      <c r="D134" s="179" t="s">
        <v>38</v>
      </c>
      <c r="E134" s="179" t="s">
        <v>343</v>
      </c>
      <c r="F134" s="180" t="s">
        <v>337</v>
      </c>
      <c r="G134" s="179" t="s">
        <v>311</v>
      </c>
      <c r="H134" s="179">
        <f>_xlfn.IFNA(INDEX('Forecast drivers'!$O$5:$Y$62, MATCH(F_Interface!$A134&amp;RIGHT(F_Interface!H$2, 2),'Forecast drivers'!$A$5:$A$62, 0), MATCH(F_Interface!$D134,'Forecast drivers'!$O$5:$Y$5, 0)),0)/100</f>
        <v>0</v>
      </c>
      <c r="I134" s="179">
        <f>_xlfn.IFNA(INDEX('Forecast drivers'!$O$5:$Y$62, MATCH(F_Interface!$A134&amp;RIGHT(F_Interface!I$2, 2),'Forecast drivers'!$A$5:$A$62, 0), MATCH(F_Interface!$D134,'Forecast drivers'!$O$5:$Y$5, 0)),0)/100</f>
        <v>0</v>
      </c>
      <c r="J134" s="179">
        <f>_xlfn.IFNA(INDEX('Forecast drivers'!$O$5:$Y$62, MATCH(F_Interface!$A134&amp;RIGHT(F_Interface!J$2, 2),'Forecast drivers'!$A$5:$A$62, 0), MATCH(F_Interface!$D134,'Forecast drivers'!$O$5:$Y$5, 0)),0)/100</f>
        <v>0</v>
      </c>
      <c r="K134" s="179">
        <f>_xlfn.IFNA(INDEX('Forecast drivers'!$O$5:$Y$62, MATCH(F_Interface!$A134&amp;RIGHT(F_Interface!K$2, 2),'Forecast drivers'!$A$5:$A$62, 0), MATCH(F_Interface!$D134,'Forecast drivers'!$O$5:$Y$5, 0)),0)/100</f>
        <v>0</v>
      </c>
      <c r="L134" s="179">
        <f>_xlfn.IFNA(INDEX('Forecast drivers'!$O$5:$Y$62, MATCH(F_Interface!$A134&amp;RIGHT(F_Interface!L$2, 2),'Forecast drivers'!$A$5:$A$62, 0), MATCH(F_Interface!$D134,'Forecast drivers'!$O$5:$Y$5, 0)),0)/100</f>
        <v>0</v>
      </c>
      <c r="M134" s="189"/>
      <c r="N134" s="189"/>
      <c r="O134" s="189"/>
      <c r="P134" s="190"/>
      <c r="Q134" s="190"/>
      <c r="R134" s="190"/>
    </row>
    <row r="135" spans="1:18" x14ac:dyDescent="0.3">
      <c r="A135" s="188" t="s">
        <v>3</v>
      </c>
      <c r="B135" s="188" t="s">
        <v>342</v>
      </c>
      <c r="C135" s="188" t="str">
        <f t="shared" si="2"/>
        <v>NESC_PCTNH3_PR19CA008</v>
      </c>
      <c r="D135" s="179" t="s">
        <v>38</v>
      </c>
      <c r="E135" s="179" t="s">
        <v>343</v>
      </c>
      <c r="F135" s="180" t="s">
        <v>337</v>
      </c>
      <c r="G135" s="179" t="s">
        <v>311</v>
      </c>
      <c r="H135" s="179">
        <f>_xlfn.IFNA(INDEX('Forecast drivers'!$O$5:$Y$62, MATCH(F_Interface!$A135&amp;RIGHT(F_Interface!H$2, 2),'Forecast drivers'!$A$5:$A$62, 0), MATCH(F_Interface!$D135,'Forecast drivers'!$O$5:$Y$5, 0)),0)/100</f>
        <v>3.4002170112047495E-2</v>
      </c>
      <c r="I135" s="179">
        <f>_xlfn.IFNA(INDEX('Forecast drivers'!$O$5:$Y$62, MATCH(F_Interface!$A135&amp;RIGHT(F_Interface!I$2, 2),'Forecast drivers'!$A$5:$A$62, 0), MATCH(F_Interface!$D135,'Forecast drivers'!$O$5:$Y$5, 0)),0)/100</f>
        <v>3.4002170112047495E-2</v>
      </c>
      <c r="J135" s="179">
        <f>_xlfn.IFNA(INDEX('Forecast drivers'!$O$5:$Y$62, MATCH(F_Interface!$A135&amp;RIGHT(F_Interface!J$2, 2),'Forecast drivers'!$A$5:$A$62, 0), MATCH(F_Interface!$D135,'Forecast drivers'!$O$5:$Y$5, 0)),0)/100</f>
        <v>3.4002170112047495E-2</v>
      </c>
      <c r="K135" s="179">
        <f>_xlfn.IFNA(INDEX('Forecast drivers'!$O$5:$Y$62, MATCH(F_Interface!$A135&amp;RIGHT(F_Interface!K$2, 2),'Forecast drivers'!$A$5:$A$62, 0), MATCH(F_Interface!$D135,'Forecast drivers'!$O$5:$Y$5, 0)),0)/100</f>
        <v>3.4002170112047495E-2</v>
      </c>
      <c r="L135" s="179">
        <f>_xlfn.IFNA(INDEX('Forecast drivers'!$O$5:$Y$62, MATCH(F_Interface!$A135&amp;RIGHT(F_Interface!L$2, 2),'Forecast drivers'!$A$5:$A$62, 0), MATCH(F_Interface!$D135,'Forecast drivers'!$O$5:$Y$5, 0)),0)/100</f>
        <v>3.4002170112047495E-2</v>
      </c>
      <c r="M135" s="189"/>
      <c r="N135" s="181"/>
      <c r="O135" s="181"/>
    </row>
    <row r="136" spans="1:18" x14ac:dyDescent="0.3">
      <c r="A136" s="188" t="s">
        <v>4</v>
      </c>
      <c r="B136" s="188" t="s">
        <v>342</v>
      </c>
      <c r="C136" s="188" t="str">
        <f t="shared" si="2"/>
        <v>NWTC_PCTNH3_PR19CA008</v>
      </c>
      <c r="D136" s="179" t="s">
        <v>38</v>
      </c>
      <c r="E136" s="179" t="s">
        <v>343</v>
      </c>
      <c r="F136" s="180" t="s">
        <v>337</v>
      </c>
      <c r="G136" s="179" t="s">
        <v>311</v>
      </c>
      <c r="H136" s="179">
        <f>_xlfn.IFNA(INDEX('Forecast drivers'!$O$5:$Y$62, MATCH(F_Interface!$A136&amp;RIGHT(F_Interface!H$2, 2),'Forecast drivers'!$A$5:$A$62, 0), MATCH(F_Interface!$D136,'Forecast drivers'!$O$5:$Y$5, 0)),0)/100</f>
        <v>0.45452943070143786</v>
      </c>
      <c r="I136" s="179">
        <f>_xlfn.IFNA(INDEX('Forecast drivers'!$O$5:$Y$62, MATCH(F_Interface!$A136&amp;RIGHT(F_Interface!I$2, 2),'Forecast drivers'!$A$5:$A$62, 0), MATCH(F_Interface!$D136,'Forecast drivers'!$O$5:$Y$5, 0)),0)/100</f>
        <v>0.45452943070143786</v>
      </c>
      <c r="J136" s="179">
        <f>_xlfn.IFNA(INDEX('Forecast drivers'!$O$5:$Y$62, MATCH(F_Interface!$A136&amp;RIGHT(F_Interface!J$2, 2),'Forecast drivers'!$A$5:$A$62, 0), MATCH(F_Interface!$D136,'Forecast drivers'!$O$5:$Y$5, 0)),0)/100</f>
        <v>0.45452943070143786</v>
      </c>
      <c r="K136" s="179">
        <f>_xlfn.IFNA(INDEX('Forecast drivers'!$O$5:$Y$62, MATCH(F_Interface!$A136&amp;RIGHT(F_Interface!K$2, 2),'Forecast drivers'!$A$5:$A$62, 0), MATCH(F_Interface!$D136,'Forecast drivers'!$O$5:$Y$5, 0)),0)/100</f>
        <v>0.45452943070143786</v>
      </c>
      <c r="L136" s="179">
        <f>_xlfn.IFNA(INDEX('Forecast drivers'!$O$5:$Y$62, MATCH(F_Interface!$A136&amp;RIGHT(F_Interface!L$2, 2),'Forecast drivers'!$A$5:$A$62, 0), MATCH(F_Interface!$D136,'Forecast drivers'!$O$5:$Y$5, 0)),0)/100</f>
        <v>0.45452943070143786</v>
      </c>
      <c r="M136" s="189"/>
      <c r="N136" s="181"/>
      <c r="O136" s="181"/>
    </row>
    <row r="137" spans="1:18" x14ac:dyDescent="0.3">
      <c r="A137" s="188" t="s">
        <v>5</v>
      </c>
      <c r="B137" s="188" t="s">
        <v>342</v>
      </c>
      <c r="C137" s="188" t="str">
        <f t="shared" si="2"/>
        <v>SRNC_PCTNH3_PR19CA008</v>
      </c>
      <c r="D137" s="179" t="s">
        <v>38</v>
      </c>
      <c r="E137" s="179" t="s">
        <v>343</v>
      </c>
      <c r="F137" s="180" t="s">
        <v>337</v>
      </c>
      <c r="G137" s="179" t="s">
        <v>311</v>
      </c>
      <c r="H137" s="179">
        <f>_xlfn.IFNA(INDEX('Forecast drivers'!$O$5:$Y$62, MATCH(F_Interface!$A137&amp;RIGHT(F_Interface!H$2, 2),'Forecast drivers'!$A$5:$A$62, 0), MATCH(F_Interface!$D137,'Forecast drivers'!$O$5:$Y$5, 0)),0)/100</f>
        <v>0.14876343855834967</v>
      </c>
      <c r="I137" s="179">
        <f>_xlfn.IFNA(INDEX('Forecast drivers'!$O$5:$Y$62, MATCH(F_Interface!$A137&amp;RIGHT(F_Interface!I$2, 2),'Forecast drivers'!$A$5:$A$62, 0), MATCH(F_Interface!$D137,'Forecast drivers'!$O$5:$Y$5, 0)),0)/100</f>
        <v>0.14876343855834967</v>
      </c>
      <c r="J137" s="179">
        <f>_xlfn.IFNA(INDEX('Forecast drivers'!$O$5:$Y$62, MATCH(F_Interface!$A137&amp;RIGHT(F_Interface!J$2, 2),'Forecast drivers'!$A$5:$A$62, 0), MATCH(F_Interface!$D137,'Forecast drivers'!$O$5:$Y$5, 0)),0)/100</f>
        <v>0.14876343855834967</v>
      </c>
      <c r="K137" s="179">
        <f>_xlfn.IFNA(INDEX('Forecast drivers'!$O$5:$Y$62, MATCH(F_Interface!$A137&amp;RIGHT(F_Interface!K$2, 2),'Forecast drivers'!$A$5:$A$62, 0), MATCH(F_Interface!$D137,'Forecast drivers'!$O$5:$Y$5, 0)),0)/100</f>
        <v>0.14876343855834967</v>
      </c>
      <c r="L137" s="179">
        <f>_xlfn.IFNA(INDEX('Forecast drivers'!$O$5:$Y$62, MATCH(F_Interface!$A137&amp;RIGHT(F_Interface!L$2, 2),'Forecast drivers'!$A$5:$A$62, 0), MATCH(F_Interface!$D137,'Forecast drivers'!$O$5:$Y$5, 0)),0)/100</f>
        <v>0.14876343855834967</v>
      </c>
      <c r="M137" s="189"/>
      <c r="N137" s="181"/>
      <c r="O137" s="181"/>
    </row>
    <row r="138" spans="1:18" x14ac:dyDescent="0.3">
      <c r="A138" s="188" t="s">
        <v>82</v>
      </c>
      <c r="B138" s="188" t="s">
        <v>342</v>
      </c>
      <c r="C138" s="188" t="str">
        <f t="shared" si="2"/>
        <v>SVEC_PCTNH3_PR19CA008</v>
      </c>
      <c r="D138" s="179" t="s">
        <v>38</v>
      </c>
      <c r="E138" s="179" t="s">
        <v>343</v>
      </c>
      <c r="F138" s="180" t="s">
        <v>337</v>
      </c>
      <c r="G138" s="179" t="s">
        <v>311</v>
      </c>
      <c r="H138" s="179">
        <f>_xlfn.IFNA(INDEX('Forecast drivers'!$O$5:$Y$62, MATCH(F_Interface!$A138&amp;RIGHT(F_Interface!H$2, 2),'Forecast drivers'!$A$5:$A$62, 0), MATCH(F_Interface!$D138,'Forecast drivers'!$O$5:$Y$5, 0)),0)/100</f>
        <v>0</v>
      </c>
      <c r="I138" s="179">
        <f>_xlfn.IFNA(INDEX('Forecast drivers'!$O$5:$Y$62, MATCH(F_Interface!$A138&amp;RIGHT(F_Interface!I$2, 2),'Forecast drivers'!$A$5:$A$62, 0), MATCH(F_Interface!$D138,'Forecast drivers'!$O$5:$Y$5, 0)),0)/100</f>
        <v>0</v>
      </c>
      <c r="J138" s="179">
        <f>_xlfn.IFNA(INDEX('Forecast drivers'!$O$5:$Y$62, MATCH(F_Interface!$A138&amp;RIGHT(F_Interface!J$2, 2),'Forecast drivers'!$A$5:$A$62, 0), MATCH(F_Interface!$D138,'Forecast drivers'!$O$5:$Y$5, 0)),0)/100</f>
        <v>0</v>
      </c>
      <c r="K138" s="179">
        <f>_xlfn.IFNA(INDEX('Forecast drivers'!$O$5:$Y$62, MATCH(F_Interface!$A138&amp;RIGHT(F_Interface!K$2, 2),'Forecast drivers'!$A$5:$A$62, 0), MATCH(F_Interface!$D138,'Forecast drivers'!$O$5:$Y$5, 0)),0)/100</f>
        <v>0</v>
      </c>
      <c r="L138" s="179">
        <f>_xlfn.IFNA(INDEX('Forecast drivers'!$O$5:$Y$62, MATCH(F_Interface!$A138&amp;RIGHT(F_Interface!L$2, 2),'Forecast drivers'!$A$5:$A$62, 0), MATCH(F_Interface!$D138,'Forecast drivers'!$O$5:$Y$5, 0)),0)/100</f>
        <v>0</v>
      </c>
      <c r="M138" s="189"/>
      <c r="N138" s="181"/>
      <c r="O138" s="181"/>
    </row>
    <row r="139" spans="1:18" x14ac:dyDescent="0.3">
      <c r="A139" s="188" t="s">
        <v>67</v>
      </c>
      <c r="B139" s="188" t="s">
        <v>342</v>
      </c>
      <c r="C139" s="188" t="str">
        <f t="shared" si="2"/>
        <v>SVHC_PCTNH3_PR19CA008</v>
      </c>
      <c r="D139" s="179" t="s">
        <v>38</v>
      </c>
      <c r="E139" s="179" t="s">
        <v>343</v>
      </c>
      <c r="F139" s="180" t="s">
        <v>337</v>
      </c>
      <c r="G139" s="193" t="s">
        <v>311</v>
      </c>
      <c r="H139" s="179">
        <f>_xlfn.IFNA(INDEX('Forecast drivers'!$O$5:$Y$62, MATCH(F_Interface!$A139&amp;RIGHT(F_Interface!H$2, 2),'Forecast drivers'!$A$5:$A$62, 0), MATCH(F_Interface!$D139,'Forecast drivers'!$O$5:$Y$5, 0)),0)/100</f>
        <v>0.46342652136321744</v>
      </c>
      <c r="I139" s="179">
        <f>_xlfn.IFNA(INDEX('Forecast drivers'!$O$5:$Y$62, MATCH(F_Interface!$A139&amp;RIGHT(F_Interface!I$2, 2),'Forecast drivers'!$A$5:$A$62, 0), MATCH(F_Interface!$D139,'Forecast drivers'!$O$5:$Y$5, 0)),0)/100</f>
        <v>0.46342652136321744</v>
      </c>
      <c r="J139" s="179">
        <f>_xlfn.IFNA(INDEX('Forecast drivers'!$O$5:$Y$62, MATCH(F_Interface!$A139&amp;RIGHT(F_Interface!J$2, 2),'Forecast drivers'!$A$5:$A$62, 0), MATCH(F_Interface!$D139,'Forecast drivers'!$O$5:$Y$5, 0)),0)/100</f>
        <v>0.46342652136321744</v>
      </c>
      <c r="K139" s="179">
        <f>_xlfn.IFNA(INDEX('Forecast drivers'!$O$5:$Y$62, MATCH(F_Interface!$A139&amp;RIGHT(F_Interface!K$2, 2),'Forecast drivers'!$A$5:$A$62, 0), MATCH(F_Interface!$D139,'Forecast drivers'!$O$5:$Y$5, 0)),0)/100</f>
        <v>0.46342652136321744</v>
      </c>
      <c r="L139" s="179">
        <f>_xlfn.IFNA(INDEX('Forecast drivers'!$O$5:$Y$62, MATCH(F_Interface!$A139&amp;RIGHT(F_Interface!L$2, 2),'Forecast drivers'!$A$5:$A$62, 0), MATCH(F_Interface!$D139,'Forecast drivers'!$O$5:$Y$5, 0)),0)/100</f>
        <v>0.46342652136321744</v>
      </c>
      <c r="M139" s="189"/>
      <c r="N139" s="181"/>
      <c r="O139" s="181"/>
    </row>
    <row r="140" spans="1:18" x14ac:dyDescent="0.3">
      <c r="A140" s="188" t="s">
        <v>6</v>
      </c>
      <c r="B140" s="188" t="s">
        <v>342</v>
      </c>
      <c r="C140" s="188" t="str">
        <f t="shared" si="2"/>
        <v>SVTC_PCTNH3_PR19CA008</v>
      </c>
      <c r="D140" s="179" t="s">
        <v>38</v>
      </c>
      <c r="E140" s="179" t="s">
        <v>343</v>
      </c>
      <c r="F140" s="180" t="s">
        <v>337</v>
      </c>
      <c r="G140" s="179" t="s">
        <v>311</v>
      </c>
      <c r="H140" s="179">
        <f>_xlfn.IFNA(INDEX('Forecast drivers'!$O$5:$Y$62, MATCH(F_Interface!$A140&amp;RIGHT(F_Interface!H$2, 2),'Forecast drivers'!$A$5:$A$62, 0), MATCH(F_Interface!$D140,'Forecast drivers'!$O$5:$Y$5, 0)),0)/100</f>
        <v>0.46342652136321744</v>
      </c>
      <c r="I140" s="179">
        <f>_xlfn.IFNA(INDEX('Forecast drivers'!$O$5:$Y$62, MATCH(F_Interface!$A140&amp;RIGHT(F_Interface!I$2, 2),'Forecast drivers'!$A$5:$A$62, 0), MATCH(F_Interface!$D140,'Forecast drivers'!$O$5:$Y$5, 0)),0)/100</f>
        <v>0.46342652136321744</v>
      </c>
      <c r="J140" s="179">
        <f>_xlfn.IFNA(INDEX('Forecast drivers'!$O$5:$Y$62, MATCH(F_Interface!$A140&amp;RIGHT(F_Interface!J$2, 2),'Forecast drivers'!$A$5:$A$62, 0), MATCH(F_Interface!$D140,'Forecast drivers'!$O$5:$Y$5, 0)),0)/100</f>
        <v>0.46342652136321744</v>
      </c>
      <c r="K140" s="179">
        <f>_xlfn.IFNA(INDEX('Forecast drivers'!$O$5:$Y$62, MATCH(F_Interface!$A140&amp;RIGHT(F_Interface!K$2, 2),'Forecast drivers'!$A$5:$A$62, 0), MATCH(F_Interface!$D140,'Forecast drivers'!$O$5:$Y$5, 0)),0)/100</f>
        <v>0.46342652136321744</v>
      </c>
      <c r="L140" s="179">
        <f>_xlfn.IFNA(INDEX('Forecast drivers'!$O$5:$Y$62, MATCH(F_Interface!$A140&amp;RIGHT(F_Interface!L$2, 2),'Forecast drivers'!$A$5:$A$62, 0), MATCH(F_Interface!$D140,'Forecast drivers'!$O$5:$Y$5, 0)),0)/100</f>
        <v>0.46342652136321744</v>
      </c>
      <c r="M140" s="189"/>
      <c r="N140" s="181"/>
      <c r="O140" s="181"/>
    </row>
    <row r="141" spans="1:18" x14ac:dyDescent="0.3">
      <c r="A141" s="188" t="s">
        <v>10</v>
      </c>
      <c r="B141" s="188" t="s">
        <v>342</v>
      </c>
      <c r="C141" s="188" t="str">
        <f t="shared" si="2"/>
        <v>SWBC_PCTNH3_PR19CA008</v>
      </c>
      <c r="D141" s="179" t="s">
        <v>38</v>
      </c>
      <c r="E141" s="179" t="s">
        <v>343</v>
      </c>
      <c r="F141" s="180" t="s">
        <v>337</v>
      </c>
      <c r="G141" s="179" t="s">
        <v>311</v>
      </c>
      <c r="H141" s="179">
        <f>_xlfn.IFNA(INDEX('Forecast drivers'!$O$5:$Y$62, MATCH(F_Interface!$A141&amp;RIGHT(F_Interface!H$2, 2),'Forecast drivers'!$A$5:$A$62, 0), MATCH(F_Interface!$D141,'Forecast drivers'!$O$5:$Y$5, 0)),0)/100</f>
        <v>2.3329539147531112E-2</v>
      </c>
      <c r="I141" s="179">
        <f>_xlfn.IFNA(INDEX('Forecast drivers'!$O$5:$Y$62, MATCH(F_Interface!$A141&amp;RIGHT(F_Interface!I$2, 2),'Forecast drivers'!$A$5:$A$62, 0), MATCH(F_Interface!$D141,'Forecast drivers'!$O$5:$Y$5, 0)),0)/100</f>
        <v>2.3329539147531112E-2</v>
      </c>
      <c r="J141" s="179">
        <f>_xlfn.IFNA(INDEX('Forecast drivers'!$O$5:$Y$62, MATCH(F_Interface!$A141&amp;RIGHT(F_Interface!J$2, 2),'Forecast drivers'!$A$5:$A$62, 0), MATCH(F_Interface!$D141,'Forecast drivers'!$O$5:$Y$5, 0)),0)/100</f>
        <v>2.3329539147531112E-2</v>
      </c>
      <c r="K141" s="179">
        <f>_xlfn.IFNA(INDEX('Forecast drivers'!$O$5:$Y$62, MATCH(F_Interface!$A141&amp;RIGHT(F_Interface!K$2, 2),'Forecast drivers'!$A$5:$A$62, 0), MATCH(F_Interface!$D141,'Forecast drivers'!$O$5:$Y$5, 0)),0)/100</f>
        <v>2.3329539147531112E-2</v>
      </c>
      <c r="L141" s="179">
        <f>_xlfn.IFNA(INDEX('Forecast drivers'!$O$5:$Y$62, MATCH(F_Interface!$A141&amp;RIGHT(F_Interface!L$2, 2),'Forecast drivers'!$A$5:$A$62, 0), MATCH(F_Interface!$D141,'Forecast drivers'!$O$5:$Y$5, 0)),0)/100</f>
        <v>2.3329539147531112E-2</v>
      </c>
      <c r="M141" s="189"/>
      <c r="N141" s="181"/>
      <c r="O141" s="181"/>
    </row>
    <row r="142" spans="1:18" x14ac:dyDescent="0.3">
      <c r="A142" s="188" t="s">
        <v>7</v>
      </c>
      <c r="B142" s="188" t="s">
        <v>342</v>
      </c>
      <c r="C142" s="188" t="str">
        <f t="shared" si="2"/>
        <v>TMSC_PCTNH3_PR19CA008</v>
      </c>
      <c r="D142" s="179" t="s">
        <v>38</v>
      </c>
      <c r="E142" s="179" t="s">
        <v>343</v>
      </c>
      <c r="F142" s="180" t="s">
        <v>337</v>
      </c>
      <c r="G142" s="179" t="s">
        <v>311</v>
      </c>
      <c r="H142" s="179">
        <f>_xlfn.IFNA(INDEX('Forecast drivers'!$O$5:$Y$62, MATCH(F_Interface!$A142&amp;RIGHT(F_Interface!H$2, 2),'Forecast drivers'!$A$5:$A$62, 0), MATCH(F_Interface!$D142,'Forecast drivers'!$O$5:$Y$5, 0)),0)/100</f>
        <v>0.85849013974051647</v>
      </c>
      <c r="I142" s="179">
        <f>_xlfn.IFNA(INDEX('Forecast drivers'!$O$5:$Y$62, MATCH(F_Interface!$A142&amp;RIGHT(F_Interface!I$2, 2),'Forecast drivers'!$A$5:$A$62, 0), MATCH(F_Interface!$D142,'Forecast drivers'!$O$5:$Y$5, 0)),0)/100</f>
        <v>0.85849013974051647</v>
      </c>
      <c r="J142" s="179">
        <f>_xlfn.IFNA(INDEX('Forecast drivers'!$O$5:$Y$62, MATCH(F_Interface!$A142&amp;RIGHT(F_Interface!J$2, 2),'Forecast drivers'!$A$5:$A$62, 0), MATCH(F_Interface!$D142,'Forecast drivers'!$O$5:$Y$5, 0)),0)/100</f>
        <v>0.85849013974051647</v>
      </c>
      <c r="K142" s="179">
        <f>_xlfn.IFNA(INDEX('Forecast drivers'!$O$5:$Y$62, MATCH(F_Interface!$A142&amp;RIGHT(F_Interface!K$2, 2),'Forecast drivers'!$A$5:$A$62, 0), MATCH(F_Interface!$D142,'Forecast drivers'!$O$5:$Y$5, 0)),0)/100</f>
        <v>0.85849013974051647</v>
      </c>
      <c r="L142" s="179">
        <f>_xlfn.IFNA(INDEX('Forecast drivers'!$O$5:$Y$62, MATCH(F_Interface!$A142&amp;RIGHT(F_Interface!L$2, 2),'Forecast drivers'!$A$5:$A$62, 0), MATCH(F_Interface!$D142,'Forecast drivers'!$O$5:$Y$5, 0)),0)/100</f>
        <v>0.85849013974051647</v>
      </c>
      <c r="M142" s="189"/>
      <c r="N142" s="181"/>
      <c r="O142" s="181"/>
    </row>
    <row r="143" spans="1:18" x14ac:dyDescent="0.3">
      <c r="A143" s="188" t="s">
        <v>12</v>
      </c>
      <c r="B143" s="188" t="s">
        <v>342</v>
      </c>
      <c r="C143" s="188" t="str">
        <f t="shared" si="2"/>
        <v>WSHC_PCTNH3_PR19CA008</v>
      </c>
      <c r="D143" s="179" t="s">
        <v>38</v>
      </c>
      <c r="E143" s="179" t="s">
        <v>343</v>
      </c>
      <c r="F143" s="180" t="s">
        <v>337</v>
      </c>
      <c r="G143" s="179" t="s">
        <v>311</v>
      </c>
      <c r="H143" s="179">
        <f>_xlfn.IFNA(INDEX('Forecast drivers'!$O$5:$Y$62, MATCH(F_Interface!$A143&amp;RIGHT(F_Interface!H$2, 2),'Forecast drivers'!$A$5:$A$62, 0), MATCH(F_Interface!$D143,'Forecast drivers'!$O$5:$Y$5, 0)),0)/100</f>
        <v>2.0611453397868386E-2</v>
      </c>
      <c r="I143" s="179">
        <f>_xlfn.IFNA(INDEX('Forecast drivers'!$O$5:$Y$62, MATCH(F_Interface!$A143&amp;RIGHT(F_Interface!I$2, 2),'Forecast drivers'!$A$5:$A$62, 0), MATCH(F_Interface!$D143,'Forecast drivers'!$O$5:$Y$5, 0)),0)/100</f>
        <v>2.0611453397868386E-2</v>
      </c>
      <c r="J143" s="179">
        <f>_xlfn.IFNA(INDEX('Forecast drivers'!$O$5:$Y$62, MATCH(F_Interface!$A143&amp;RIGHT(F_Interface!J$2, 2),'Forecast drivers'!$A$5:$A$62, 0), MATCH(F_Interface!$D143,'Forecast drivers'!$O$5:$Y$5, 0)),0)/100</f>
        <v>2.0611453397868386E-2</v>
      </c>
      <c r="K143" s="179">
        <f>_xlfn.IFNA(INDEX('Forecast drivers'!$O$5:$Y$62, MATCH(F_Interface!$A143&amp;RIGHT(F_Interface!K$2, 2),'Forecast drivers'!$A$5:$A$62, 0), MATCH(F_Interface!$D143,'Forecast drivers'!$O$5:$Y$5, 0)),0)/100</f>
        <v>2.0611453397868386E-2</v>
      </c>
      <c r="L143" s="179">
        <f>_xlfn.IFNA(INDEX('Forecast drivers'!$O$5:$Y$62, MATCH(F_Interface!$A143&amp;RIGHT(F_Interface!L$2, 2),'Forecast drivers'!$A$5:$A$62, 0), MATCH(F_Interface!$D143,'Forecast drivers'!$O$5:$Y$5, 0)),0)/100</f>
        <v>2.0611453397868386E-2</v>
      </c>
      <c r="M143" s="189"/>
      <c r="N143" s="181"/>
      <c r="O143" s="181"/>
    </row>
    <row r="144" spans="1:18" x14ac:dyDescent="0.3">
      <c r="A144" s="188" t="s">
        <v>8</v>
      </c>
      <c r="B144" s="188" t="s">
        <v>342</v>
      </c>
      <c r="C144" s="188" t="str">
        <f t="shared" si="2"/>
        <v>WSXC_PCTNH3_PR19CA008</v>
      </c>
      <c r="D144" s="179" t="s">
        <v>38</v>
      </c>
      <c r="E144" s="179" t="s">
        <v>343</v>
      </c>
      <c r="F144" s="180" t="s">
        <v>337</v>
      </c>
      <c r="G144" s="179" t="s">
        <v>311</v>
      </c>
      <c r="H144" s="179">
        <f>_xlfn.IFNA(INDEX('Forecast drivers'!$O$5:$Y$62, MATCH(F_Interface!$A144&amp;RIGHT(F_Interface!H$2, 2),'Forecast drivers'!$A$5:$A$62, 0), MATCH(F_Interface!$D144,'Forecast drivers'!$O$5:$Y$5, 0)),0)/100</f>
        <v>6.1513487509809978E-2</v>
      </c>
      <c r="I144" s="179">
        <f>_xlfn.IFNA(INDEX('Forecast drivers'!$O$5:$Y$62, MATCH(F_Interface!$A144&amp;RIGHT(F_Interface!I$2, 2),'Forecast drivers'!$A$5:$A$62, 0), MATCH(F_Interface!$D144,'Forecast drivers'!$O$5:$Y$5, 0)),0)/100</f>
        <v>6.1513487509809978E-2</v>
      </c>
      <c r="J144" s="179">
        <f>_xlfn.IFNA(INDEX('Forecast drivers'!$O$5:$Y$62, MATCH(F_Interface!$A144&amp;RIGHT(F_Interface!J$2, 2),'Forecast drivers'!$A$5:$A$62, 0), MATCH(F_Interface!$D144,'Forecast drivers'!$O$5:$Y$5, 0)),0)/100</f>
        <v>6.1513487509809978E-2</v>
      </c>
      <c r="K144" s="179">
        <f>_xlfn.IFNA(INDEX('Forecast drivers'!$O$5:$Y$62, MATCH(F_Interface!$A144&amp;RIGHT(F_Interface!K$2, 2),'Forecast drivers'!$A$5:$A$62, 0), MATCH(F_Interface!$D144,'Forecast drivers'!$O$5:$Y$5, 0)),0)/100</f>
        <v>6.1513487509809978E-2</v>
      </c>
      <c r="L144" s="179">
        <f>_xlfn.IFNA(INDEX('Forecast drivers'!$O$5:$Y$62, MATCH(F_Interface!$A144&amp;RIGHT(F_Interface!L$2, 2),'Forecast drivers'!$A$5:$A$62, 0), MATCH(F_Interface!$D144,'Forecast drivers'!$O$5:$Y$5, 0)),0)/100</f>
        <v>6.1513487509809978E-2</v>
      </c>
      <c r="M144" s="189"/>
      <c r="N144" s="181"/>
      <c r="O144" s="181"/>
    </row>
    <row r="145" spans="1:18" x14ac:dyDescent="0.3">
      <c r="A145" s="188" t="s">
        <v>9</v>
      </c>
      <c r="B145" s="188" t="s">
        <v>342</v>
      </c>
      <c r="C145" s="188" t="str">
        <f t="shared" si="2"/>
        <v>YKYC_PCTNH3_PR19CA008</v>
      </c>
      <c r="D145" s="179" t="s">
        <v>38</v>
      </c>
      <c r="E145" s="179" t="s">
        <v>343</v>
      </c>
      <c r="F145" s="180" t="s">
        <v>337</v>
      </c>
      <c r="G145" s="179" t="s">
        <v>311</v>
      </c>
      <c r="H145" s="179">
        <f>_xlfn.IFNA(INDEX('Forecast drivers'!$O$5:$Y$62, MATCH(F_Interface!$A145&amp;RIGHT(F_Interface!H$2, 2),'Forecast drivers'!$A$5:$A$62, 0), MATCH(F_Interface!$D145,'Forecast drivers'!$O$5:$Y$5, 0)),0)/100</f>
        <v>0.40959838960222944</v>
      </c>
      <c r="I145" s="179">
        <f>_xlfn.IFNA(INDEX('Forecast drivers'!$O$5:$Y$62, MATCH(F_Interface!$A145&amp;RIGHT(F_Interface!I$2, 2),'Forecast drivers'!$A$5:$A$62, 0), MATCH(F_Interface!$D145,'Forecast drivers'!$O$5:$Y$5, 0)),0)/100</f>
        <v>0.40959838960222944</v>
      </c>
      <c r="J145" s="179">
        <f>_xlfn.IFNA(INDEX('Forecast drivers'!$O$5:$Y$62, MATCH(F_Interface!$A145&amp;RIGHT(F_Interface!J$2, 2),'Forecast drivers'!$A$5:$A$62, 0), MATCH(F_Interface!$D145,'Forecast drivers'!$O$5:$Y$5, 0)),0)/100</f>
        <v>0.40959838960222944</v>
      </c>
      <c r="K145" s="179">
        <f>_xlfn.IFNA(INDEX('Forecast drivers'!$O$5:$Y$62, MATCH(F_Interface!$A145&amp;RIGHT(F_Interface!K$2, 2),'Forecast drivers'!$A$5:$A$62, 0), MATCH(F_Interface!$D145,'Forecast drivers'!$O$5:$Y$5, 0)),0)/100</f>
        <v>0.40959838960222944</v>
      </c>
      <c r="L145" s="179">
        <f>_xlfn.IFNA(INDEX('Forecast drivers'!$O$5:$Y$62, MATCH(F_Interface!$A145&amp;RIGHT(F_Interface!L$2, 2),'Forecast drivers'!$A$5:$A$62, 0), MATCH(F_Interface!$D145,'Forecast drivers'!$O$5:$Y$5, 0)),0)/100</f>
        <v>0.40959838960222944</v>
      </c>
      <c r="M145" s="189" t="str">
        <f>IF(ROUND(SUM(H133:L145)*100,2)=ROUND(SUM('Forecast drivers'!$V$8:$V$62),2),"ok","error")</f>
        <v>ok</v>
      </c>
      <c r="N145" s="181"/>
      <c r="O145" s="181"/>
    </row>
    <row r="146" spans="1:18" x14ac:dyDescent="0.3">
      <c r="A146" s="188" t="s">
        <v>2</v>
      </c>
      <c r="B146" s="188" t="s">
        <v>344</v>
      </c>
      <c r="C146" s="188" t="str">
        <f t="shared" si="2"/>
        <v>ANHC_PCTBAND6_PR19CA008</v>
      </c>
      <c r="D146" s="179" t="s">
        <v>61</v>
      </c>
      <c r="E146" s="179" t="s">
        <v>345</v>
      </c>
      <c r="F146" s="180" t="s">
        <v>337</v>
      </c>
      <c r="G146" s="179" t="s">
        <v>311</v>
      </c>
      <c r="H146" s="179">
        <f>_xlfn.IFNA(INDEX('Forecast drivers'!$O$5:$Y$62, MATCH(F_Interface!$A146&amp;RIGHT(F_Interface!H$2, 2),'Forecast drivers'!$A$5:$A$62, 0), MATCH(F_Interface!$D146,'Forecast drivers'!$O$5:$Y$5, 0)),0)/100</f>
        <v>0.65380891852288925</v>
      </c>
      <c r="I146" s="179">
        <f>_xlfn.IFNA(INDEX('Forecast drivers'!$O$5:$Y$62, MATCH(F_Interface!$A146&amp;RIGHT(F_Interface!I$2, 2),'Forecast drivers'!$A$5:$A$62, 0), MATCH(F_Interface!$D146,'Forecast drivers'!$O$5:$Y$5, 0)),0)/100</f>
        <v>0.65380891852288925</v>
      </c>
      <c r="J146" s="179">
        <f>_xlfn.IFNA(INDEX('Forecast drivers'!$O$5:$Y$62, MATCH(F_Interface!$A146&amp;RIGHT(F_Interface!J$2, 2),'Forecast drivers'!$A$5:$A$62, 0), MATCH(F_Interface!$D146,'Forecast drivers'!$O$5:$Y$5, 0)),0)/100</f>
        <v>0.65380891852288925</v>
      </c>
      <c r="K146" s="179">
        <f>_xlfn.IFNA(INDEX('Forecast drivers'!$O$5:$Y$62, MATCH(F_Interface!$A146&amp;RIGHT(F_Interface!K$2, 2),'Forecast drivers'!$A$5:$A$62, 0), MATCH(F_Interface!$D146,'Forecast drivers'!$O$5:$Y$5, 0)),0)/100</f>
        <v>0.65380891852288925</v>
      </c>
      <c r="L146" s="179">
        <f>_xlfn.IFNA(INDEX('Forecast drivers'!$O$5:$Y$62, MATCH(F_Interface!$A146&amp;RIGHT(F_Interface!L$2, 2),'Forecast drivers'!$A$5:$A$62, 0), MATCH(F_Interface!$D146,'Forecast drivers'!$O$5:$Y$5, 0)),0)/100</f>
        <v>0.65380891852288925</v>
      </c>
      <c r="M146" s="189"/>
      <c r="N146" s="189"/>
      <c r="O146" s="189"/>
      <c r="P146" s="190"/>
      <c r="Q146" s="190"/>
      <c r="R146" s="190"/>
    </row>
    <row r="147" spans="1:18" x14ac:dyDescent="0.3">
      <c r="A147" s="188" t="s">
        <v>63</v>
      </c>
      <c r="B147" s="188" t="s">
        <v>344</v>
      </c>
      <c r="C147" s="188" t="str">
        <f t="shared" si="2"/>
        <v>HDDC_PCTBAND6_PR19CA008</v>
      </c>
      <c r="D147" s="179" t="s">
        <v>61</v>
      </c>
      <c r="E147" s="179" t="s">
        <v>345</v>
      </c>
      <c r="F147" s="180" t="s">
        <v>337</v>
      </c>
      <c r="G147" s="179" t="s">
        <v>311</v>
      </c>
      <c r="H147" s="179">
        <f>_xlfn.IFNA(INDEX('Forecast drivers'!$O$5:$Y$62, MATCH(F_Interface!$A147&amp;RIGHT(F_Interface!H$2, 2),'Forecast drivers'!$A$5:$A$62, 0), MATCH(F_Interface!$D147,'Forecast drivers'!$O$5:$Y$5, 0)),0)/100</f>
        <v>0</v>
      </c>
      <c r="I147" s="179">
        <f>_xlfn.IFNA(INDEX('Forecast drivers'!$O$5:$Y$62, MATCH(F_Interface!$A147&amp;RIGHT(F_Interface!I$2, 2),'Forecast drivers'!$A$5:$A$62, 0), MATCH(F_Interface!$D147,'Forecast drivers'!$O$5:$Y$5, 0)),0)/100</f>
        <v>0</v>
      </c>
      <c r="J147" s="179">
        <f>_xlfn.IFNA(INDEX('Forecast drivers'!$O$5:$Y$62, MATCH(F_Interface!$A147&amp;RIGHT(F_Interface!J$2, 2),'Forecast drivers'!$A$5:$A$62, 0), MATCH(F_Interface!$D147,'Forecast drivers'!$O$5:$Y$5, 0)),0)/100</f>
        <v>0</v>
      </c>
      <c r="K147" s="179">
        <f>_xlfn.IFNA(INDEX('Forecast drivers'!$O$5:$Y$62, MATCH(F_Interface!$A147&amp;RIGHT(F_Interface!K$2, 2),'Forecast drivers'!$A$5:$A$62, 0), MATCH(F_Interface!$D147,'Forecast drivers'!$O$5:$Y$5, 0)),0)/100</f>
        <v>0</v>
      </c>
      <c r="L147" s="179">
        <f>_xlfn.IFNA(INDEX('Forecast drivers'!$O$5:$Y$62, MATCH(F_Interface!$A147&amp;RIGHT(F_Interface!L$2, 2),'Forecast drivers'!$A$5:$A$62, 0), MATCH(F_Interface!$D147,'Forecast drivers'!$O$5:$Y$5, 0)),0)/100</f>
        <v>0</v>
      </c>
      <c r="M147" s="189"/>
      <c r="N147" s="181"/>
      <c r="O147" s="181"/>
    </row>
    <row r="148" spans="1:18" x14ac:dyDescent="0.3">
      <c r="A148" s="188" t="s">
        <v>3</v>
      </c>
      <c r="B148" s="188" t="s">
        <v>344</v>
      </c>
      <c r="C148" s="188" t="str">
        <f t="shared" si="2"/>
        <v>NESC_PCTBAND6_PR19CA008</v>
      </c>
      <c r="D148" s="179" t="s">
        <v>61</v>
      </c>
      <c r="E148" s="179" t="s">
        <v>345</v>
      </c>
      <c r="F148" s="180" t="s">
        <v>337</v>
      </c>
      <c r="G148" s="179" t="s">
        <v>311</v>
      </c>
      <c r="H148" s="179">
        <f>_xlfn.IFNA(INDEX('Forecast drivers'!$O$5:$Y$62, MATCH(F_Interface!$A148&amp;RIGHT(F_Interface!H$2, 2),'Forecast drivers'!$A$5:$A$62, 0), MATCH(F_Interface!$D148,'Forecast drivers'!$O$5:$Y$5, 0)),0)/100</f>
        <v>0.85068646735292619</v>
      </c>
      <c r="I148" s="179">
        <f>_xlfn.IFNA(INDEX('Forecast drivers'!$O$5:$Y$62, MATCH(F_Interface!$A148&amp;RIGHT(F_Interface!I$2, 2),'Forecast drivers'!$A$5:$A$62, 0), MATCH(F_Interface!$D148,'Forecast drivers'!$O$5:$Y$5, 0)),0)/100</f>
        <v>0.85068646735292619</v>
      </c>
      <c r="J148" s="179">
        <f>_xlfn.IFNA(INDEX('Forecast drivers'!$O$5:$Y$62, MATCH(F_Interface!$A148&amp;RIGHT(F_Interface!J$2, 2),'Forecast drivers'!$A$5:$A$62, 0), MATCH(F_Interface!$D148,'Forecast drivers'!$O$5:$Y$5, 0)),0)/100</f>
        <v>0.85068646735292619</v>
      </c>
      <c r="K148" s="179">
        <f>_xlfn.IFNA(INDEX('Forecast drivers'!$O$5:$Y$62, MATCH(F_Interface!$A148&amp;RIGHT(F_Interface!K$2, 2),'Forecast drivers'!$A$5:$A$62, 0), MATCH(F_Interface!$D148,'Forecast drivers'!$O$5:$Y$5, 0)),0)/100</f>
        <v>0.85068646735292619</v>
      </c>
      <c r="L148" s="179">
        <f>_xlfn.IFNA(INDEX('Forecast drivers'!$O$5:$Y$62, MATCH(F_Interface!$A148&amp;RIGHT(F_Interface!L$2, 2),'Forecast drivers'!$A$5:$A$62, 0), MATCH(F_Interface!$D148,'Forecast drivers'!$O$5:$Y$5, 0)),0)/100</f>
        <v>0.85068646735292619</v>
      </c>
      <c r="M148" s="189"/>
      <c r="N148" s="181"/>
      <c r="O148" s="181"/>
    </row>
    <row r="149" spans="1:18" x14ac:dyDescent="0.3">
      <c r="A149" s="188" t="s">
        <v>4</v>
      </c>
      <c r="B149" s="188" t="s">
        <v>344</v>
      </c>
      <c r="C149" s="188" t="str">
        <f t="shared" si="2"/>
        <v>NWTC_PCTBAND6_PR19CA008</v>
      </c>
      <c r="D149" s="179" t="s">
        <v>61</v>
      </c>
      <c r="E149" s="179" t="s">
        <v>345</v>
      </c>
      <c r="F149" s="180" t="s">
        <v>337</v>
      </c>
      <c r="G149" s="179" t="s">
        <v>311</v>
      </c>
      <c r="H149" s="179">
        <f>_xlfn.IFNA(INDEX('Forecast drivers'!$O$5:$Y$62, MATCH(F_Interface!$A149&amp;RIGHT(F_Interface!H$2, 2),'Forecast drivers'!$A$5:$A$62, 0), MATCH(F_Interface!$D149,'Forecast drivers'!$O$5:$Y$5, 0)),0)/100</f>
        <v>0.89570326826237245</v>
      </c>
      <c r="I149" s="179">
        <f>_xlfn.IFNA(INDEX('Forecast drivers'!$O$5:$Y$62, MATCH(F_Interface!$A149&amp;RIGHT(F_Interface!I$2, 2),'Forecast drivers'!$A$5:$A$62, 0), MATCH(F_Interface!$D149,'Forecast drivers'!$O$5:$Y$5, 0)),0)/100</f>
        <v>0.89570326826237245</v>
      </c>
      <c r="J149" s="179">
        <f>_xlfn.IFNA(INDEX('Forecast drivers'!$O$5:$Y$62, MATCH(F_Interface!$A149&amp;RIGHT(F_Interface!J$2, 2),'Forecast drivers'!$A$5:$A$62, 0), MATCH(F_Interface!$D149,'Forecast drivers'!$O$5:$Y$5, 0)),0)/100</f>
        <v>0.89570326826237245</v>
      </c>
      <c r="K149" s="179">
        <f>_xlfn.IFNA(INDEX('Forecast drivers'!$O$5:$Y$62, MATCH(F_Interface!$A149&amp;RIGHT(F_Interface!K$2, 2),'Forecast drivers'!$A$5:$A$62, 0), MATCH(F_Interface!$D149,'Forecast drivers'!$O$5:$Y$5, 0)),0)/100</f>
        <v>0.89570326826237245</v>
      </c>
      <c r="L149" s="179">
        <f>_xlfn.IFNA(INDEX('Forecast drivers'!$O$5:$Y$62, MATCH(F_Interface!$A149&amp;RIGHT(F_Interface!L$2, 2),'Forecast drivers'!$A$5:$A$62, 0), MATCH(F_Interface!$D149,'Forecast drivers'!$O$5:$Y$5, 0)),0)/100</f>
        <v>0.89570326826237245</v>
      </c>
      <c r="M149" s="189"/>
      <c r="N149" s="181"/>
      <c r="O149" s="181"/>
    </row>
    <row r="150" spans="1:18" x14ac:dyDescent="0.3">
      <c r="A150" s="188" t="s">
        <v>5</v>
      </c>
      <c r="B150" s="188" t="s">
        <v>344</v>
      </c>
      <c r="C150" s="188" t="str">
        <f t="shared" si="2"/>
        <v>SRNC_PCTBAND6_PR19CA008</v>
      </c>
      <c r="D150" s="179" t="s">
        <v>61</v>
      </c>
      <c r="E150" s="179" t="s">
        <v>345</v>
      </c>
      <c r="F150" s="180" t="s">
        <v>337</v>
      </c>
      <c r="G150" s="179" t="s">
        <v>311</v>
      </c>
      <c r="H150" s="179">
        <f>_xlfn.IFNA(INDEX('Forecast drivers'!$O$5:$Y$62, MATCH(F_Interface!$A150&amp;RIGHT(F_Interface!H$2, 2),'Forecast drivers'!$A$5:$A$62, 0), MATCH(F_Interface!$D150,'Forecast drivers'!$O$5:$Y$5, 0)),0)/100</f>
        <v>0.82625810889280404</v>
      </c>
      <c r="I150" s="179">
        <f>_xlfn.IFNA(INDEX('Forecast drivers'!$O$5:$Y$62, MATCH(F_Interface!$A150&amp;RIGHT(F_Interface!I$2, 2),'Forecast drivers'!$A$5:$A$62, 0), MATCH(F_Interface!$D150,'Forecast drivers'!$O$5:$Y$5, 0)),0)/100</f>
        <v>0.82625810889280404</v>
      </c>
      <c r="J150" s="179">
        <f>_xlfn.IFNA(INDEX('Forecast drivers'!$O$5:$Y$62, MATCH(F_Interface!$A150&amp;RIGHT(F_Interface!J$2, 2),'Forecast drivers'!$A$5:$A$62, 0), MATCH(F_Interface!$D150,'Forecast drivers'!$O$5:$Y$5, 0)),0)/100</f>
        <v>0.82625810889280404</v>
      </c>
      <c r="K150" s="179">
        <f>_xlfn.IFNA(INDEX('Forecast drivers'!$O$5:$Y$62, MATCH(F_Interface!$A150&amp;RIGHT(F_Interface!K$2, 2),'Forecast drivers'!$A$5:$A$62, 0), MATCH(F_Interface!$D150,'Forecast drivers'!$O$5:$Y$5, 0)),0)/100</f>
        <v>0.82625810889280404</v>
      </c>
      <c r="L150" s="179">
        <f>_xlfn.IFNA(INDEX('Forecast drivers'!$O$5:$Y$62, MATCH(F_Interface!$A150&amp;RIGHT(F_Interface!L$2, 2),'Forecast drivers'!$A$5:$A$62, 0), MATCH(F_Interface!$D150,'Forecast drivers'!$O$5:$Y$5, 0)),0)/100</f>
        <v>0.82625810889280404</v>
      </c>
      <c r="M150" s="189"/>
      <c r="N150" s="181"/>
      <c r="O150" s="181"/>
    </row>
    <row r="151" spans="1:18" x14ac:dyDescent="0.3">
      <c r="A151" s="188" t="s">
        <v>82</v>
      </c>
      <c r="B151" s="188" t="s">
        <v>344</v>
      </c>
      <c r="C151" s="188" t="str">
        <f t="shared" si="2"/>
        <v>SVEC_PCTBAND6_PR19CA008</v>
      </c>
      <c r="D151" s="179" t="s">
        <v>61</v>
      </c>
      <c r="E151" s="179" t="s">
        <v>345</v>
      </c>
      <c r="F151" s="180" t="s">
        <v>337</v>
      </c>
      <c r="G151" s="193" t="s">
        <v>311</v>
      </c>
      <c r="H151" s="179">
        <f>_xlfn.IFNA(INDEX('Forecast drivers'!$O$5:$Y$62, MATCH(F_Interface!$A151&amp;RIGHT(F_Interface!H$2, 2),'Forecast drivers'!$A$5:$A$62, 0), MATCH(F_Interface!$D151,'Forecast drivers'!$O$5:$Y$5, 0)),0)/100</f>
        <v>0</v>
      </c>
      <c r="I151" s="179">
        <f>_xlfn.IFNA(INDEX('Forecast drivers'!$O$5:$Y$62, MATCH(F_Interface!$A151&amp;RIGHT(F_Interface!I$2, 2),'Forecast drivers'!$A$5:$A$62, 0), MATCH(F_Interface!$D151,'Forecast drivers'!$O$5:$Y$5, 0)),0)/100</f>
        <v>0</v>
      </c>
      <c r="J151" s="179">
        <f>_xlfn.IFNA(INDEX('Forecast drivers'!$O$5:$Y$62, MATCH(F_Interface!$A151&amp;RIGHT(F_Interface!J$2, 2),'Forecast drivers'!$A$5:$A$62, 0), MATCH(F_Interface!$D151,'Forecast drivers'!$O$5:$Y$5, 0)),0)/100</f>
        <v>0</v>
      </c>
      <c r="K151" s="179">
        <f>_xlfn.IFNA(INDEX('Forecast drivers'!$O$5:$Y$62, MATCH(F_Interface!$A151&amp;RIGHT(F_Interface!K$2, 2),'Forecast drivers'!$A$5:$A$62, 0), MATCH(F_Interface!$D151,'Forecast drivers'!$O$5:$Y$5, 0)),0)/100</f>
        <v>0</v>
      </c>
      <c r="L151" s="179">
        <f>_xlfn.IFNA(INDEX('Forecast drivers'!$O$5:$Y$62, MATCH(F_Interface!$A151&amp;RIGHT(F_Interface!L$2, 2),'Forecast drivers'!$A$5:$A$62, 0), MATCH(F_Interface!$D151,'Forecast drivers'!$O$5:$Y$5, 0)),0)/100</f>
        <v>0</v>
      </c>
      <c r="M151" s="189"/>
      <c r="N151" s="181"/>
      <c r="O151" s="181"/>
    </row>
    <row r="152" spans="1:18" x14ac:dyDescent="0.3">
      <c r="A152" s="188" t="s">
        <v>67</v>
      </c>
      <c r="B152" s="188" t="s">
        <v>344</v>
      </c>
      <c r="C152" s="188" t="str">
        <f t="shared" si="2"/>
        <v>SVHC_PCTBAND6_PR19CA008</v>
      </c>
      <c r="D152" s="179" t="s">
        <v>61</v>
      </c>
      <c r="E152" s="179" t="s">
        <v>345</v>
      </c>
      <c r="F152" s="180" t="s">
        <v>337</v>
      </c>
      <c r="G152" s="179" t="s">
        <v>311</v>
      </c>
      <c r="H152" s="179">
        <f>_xlfn.IFNA(INDEX('Forecast drivers'!$O$5:$Y$62, MATCH(F_Interface!$A152&amp;RIGHT(F_Interface!H$2, 2),'Forecast drivers'!$A$5:$A$62, 0), MATCH(F_Interface!$D152,'Forecast drivers'!$O$5:$Y$5, 0)),0)/100</f>
        <v>0.82493446792535186</v>
      </c>
      <c r="I152" s="179">
        <f>_xlfn.IFNA(INDEX('Forecast drivers'!$O$5:$Y$62, MATCH(F_Interface!$A152&amp;RIGHT(F_Interface!I$2, 2),'Forecast drivers'!$A$5:$A$62, 0), MATCH(F_Interface!$D152,'Forecast drivers'!$O$5:$Y$5, 0)),0)/100</f>
        <v>0.82493446792535186</v>
      </c>
      <c r="J152" s="179">
        <f>_xlfn.IFNA(INDEX('Forecast drivers'!$O$5:$Y$62, MATCH(F_Interface!$A152&amp;RIGHT(F_Interface!J$2, 2),'Forecast drivers'!$A$5:$A$62, 0), MATCH(F_Interface!$D152,'Forecast drivers'!$O$5:$Y$5, 0)),0)/100</f>
        <v>0.82493446792535186</v>
      </c>
      <c r="K152" s="179">
        <f>_xlfn.IFNA(INDEX('Forecast drivers'!$O$5:$Y$62, MATCH(F_Interface!$A152&amp;RIGHT(F_Interface!K$2, 2),'Forecast drivers'!$A$5:$A$62, 0), MATCH(F_Interface!$D152,'Forecast drivers'!$O$5:$Y$5, 0)),0)/100</f>
        <v>0.82493446792535186</v>
      </c>
      <c r="L152" s="179">
        <f>_xlfn.IFNA(INDEX('Forecast drivers'!$O$5:$Y$62, MATCH(F_Interface!$A152&amp;RIGHT(F_Interface!L$2, 2),'Forecast drivers'!$A$5:$A$62, 0), MATCH(F_Interface!$D152,'Forecast drivers'!$O$5:$Y$5, 0)),0)/100</f>
        <v>0.82493446792535186</v>
      </c>
      <c r="M152" s="189"/>
      <c r="N152" s="181"/>
      <c r="O152" s="181"/>
    </row>
    <row r="153" spans="1:18" x14ac:dyDescent="0.3">
      <c r="A153" s="188" t="s">
        <v>6</v>
      </c>
      <c r="B153" s="188" t="s">
        <v>344</v>
      </c>
      <c r="C153" s="188" t="str">
        <f t="shared" si="2"/>
        <v>SVTC_PCTBAND6_PR19CA008</v>
      </c>
      <c r="D153" s="179" t="s">
        <v>61</v>
      </c>
      <c r="E153" s="179" t="s">
        <v>345</v>
      </c>
      <c r="F153" s="180" t="s">
        <v>337</v>
      </c>
      <c r="G153" s="179" t="s">
        <v>311</v>
      </c>
      <c r="H153" s="179">
        <f>_xlfn.IFNA(INDEX('Forecast drivers'!$O$5:$Y$62, MATCH(F_Interface!$A153&amp;RIGHT(F_Interface!H$2, 2),'Forecast drivers'!$A$5:$A$62, 0), MATCH(F_Interface!$D153,'Forecast drivers'!$O$5:$Y$5, 0)),0)/100</f>
        <v>0.82493446792535186</v>
      </c>
      <c r="I153" s="179">
        <f>_xlfn.IFNA(INDEX('Forecast drivers'!$O$5:$Y$62, MATCH(F_Interface!$A153&amp;RIGHT(F_Interface!I$2, 2),'Forecast drivers'!$A$5:$A$62, 0), MATCH(F_Interface!$D153,'Forecast drivers'!$O$5:$Y$5, 0)),0)/100</f>
        <v>0.82493446792535186</v>
      </c>
      <c r="J153" s="179">
        <f>_xlfn.IFNA(INDEX('Forecast drivers'!$O$5:$Y$62, MATCH(F_Interface!$A153&amp;RIGHT(F_Interface!J$2, 2),'Forecast drivers'!$A$5:$A$62, 0), MATCH(F_Interface!$D153,'Forecast drivers'!$O$5:$Y$5, 0)),0)/100</f>
        <v>0.82493446792535186</v>
      </c>
      <c r="K153" s="179">
        <f>_xlfn.IFNA(INDEX('Forecast drivers'!$O$5:$Y$62, MATCH(F_Interface!$A153&amp;RIGHT(F_Interface!K$2, 2),'Forecast drivers'!$A$5:$A$62, 0), MATCH(F_Interface!$D153,'Forecast drivers'!$O$5:$Y$5, 0)),0)/100</f>
        <v>0.82493446792535186</v>
      </c>
      <c r="L153" s="179">
        <f>_xlfn.IFNA(INDEX('Forecast drivers'!$O$5:$Y$62, MATCH(F_Interface!$A153&amp;RIGHT(F_Interface!L$2, 2),'Forecast drivers'!$A$5:$A$62, 0), MATCH(F_Interface!$D153,'Forecast drivers'!$O$5:$Y$5, 0)),0)/100</f>
        <v>0.82493446792535186</v>
      </c>
      <c r="M153" s="189"/>
      <c r="N153" s="181"/>
      <c r="O153" s="181"/>
    </row>
    <row r="154" spans="1:18" x14ac:dyDescent="0.3">
      <c r="A154" s="188" t="s">
        <v>10</v>
      </c>
      <c r="B154" s="188" t="s">
        <v>344</v>
      </c>
      <c r="C154" s="188" t="str">
        <f t="shared" si="2"/>
        <v>SWBC_PCTBAND6_PR19CA008</v>
      </c>
      <c r="D154" s="179" t="s">
        <v>61</v>
      </c>
      <c r="E154" s="179" t="s">
        <v>345</v>
      </c>
      <c r="F154" s="180" t="s">
        <v>337</v>
      </c>
      <c r="G154" s="179" t="s">
        <v>311</v>
      </c>
      <c r="H154" s="179">
        <f>_xlfn.IFNA(INDEX('Forecast drivers'!$O$5:$Y$62, MATCH(F_Interface!$A154&amp;RIGHT(F_Interface!H$2, 2),'Forecast drivers'!$A$5:$A$62, 0), MATCH(F_Interface!$D154,'Forecast drivers'!$O$5:$Y$5, 0)),0)/100</f>
        <v>0.58394020020361326</v>
      </c>
      <c r="I154" s="179">
        <f>_xlfn.IFNA(INDEX('Forecast drivers'!$O$5:$Y$62, MATCH(F_Interface!$A154&amp;RIGHT(F_Interface!I$2, 2),'Forecast drivers'!$A$5:$A$62, 0), MATCH(F_Interface!$D154,'Forecast drivers'!$O$5:$Y$5, 0)),0)/100</f>
        <v>0.58394020020361326</v>
      </c>
      <c r="J154" s="179">
        <f>_xlfn.IFNA(INDEX('Forecast drivers'!$O$5:$Y$62, MATCH(F_Interface!$A154&amp;RIGHT(F_Interface!J$2, 2),'Forecast drivers'!$A$5:$A$62, 0), MATCH(F_Interface!$D154,'Forecast drivers'!$O$5:$Y$5, 0)),0)/100</f>
        <v>0.58394020020361326</v>
      </c>
      <c r="K154" s="179">
        <f>_xlfn.IFNA(INDEX('Forecast drivers'!$O$5:$Y$62, MATCH(F_Interface!$A154&amp;RIGHT(F_Interface!K$2, 2),'Forecast drivers'!$A$5:$A$62, 0), MATCH(F_Interface!$D154,'Forecast drivers'!$O$5:$Y$5, 0)),0)/100</f>
        <v>0.58394020020361326</v>
      </c>
      <c r="L154" s="179">
        <f>_xlfn.IFNA(INDEX('Forecast drivers'!$O$5:$Y$62, MATCH(F_Interface!$A154&amp;RIGHT(F_Interface!L$2, 2),'Forecast drivers'!$A$5:$A$62, 0), MATCH(F_Interface!$D154,'Forecast drivers'!$O$5:$Y$5, 0)),0)/100</f>
        <v>0.58394020020361326</v>
      </c>
      <c r="M154" s="189"/>
      <c r="N154" s="181"/>
      <c r="O154" s="181"/>
    </row>
    <row r="155" spans="1:18" x14ac:dyDescent="0.3">
      <c r="A155" s="188" t="s">
        <v>7</v>
      </c>
      <c r="B155" s="188" t="s">
        <v>344</v>
      </c>
      <c r="C155" s="188" t="str">
        <f t="shared" si="2"/>
        <v>TMSC_PCTBAND6_PR19CA008</v>
      </c>
      <c r="D155" s="179" t="s">
        <v>61</v>
      </c>
      <c r="E155" s="179" t="s">
        <v>345</v>
      </c>
      <c r="F155" s="180" t="s">
        <v>337</v>
      </c>
      <c r="G155" s="179" t="s">
        <v>311</v>
      </c>
      <c r="H155" s="179">
        <f>_xlfn.IFNA(INDEX('Forecast drivers'!$O$5:$Y$62, MATCH(F_Interface!$A155&amp;RIGHT(F_Interface!H$2, 2),'Forecast drivers'!$A$5:$A$62, 0), MATCH(F_Interface!$D155,'Forecast drivers'!$O$5:$Y$5, 0)),0)/100</f>
        <v>0.94203004476565111</v>
      </c>
      <c r="I155" s="179">
        <f>_xlfn.IFNA(INDEX('Forecast drivers'!$O$5:$Y$62, MATCH(F_Interface!$A155&amp;RIGHT(F_Interface!I$2, 2),'Forecast drivers'!$A$5:$A$62, 0), MATCH(F_Interface!$D155,'Forecast drivers'!$O$5:$Y$5, 0)),0)/100</f>
        <v>0.94203004476565111</v>
      </c>
      <c r="J155" s="179">
        <f>_xlfn.IFNA(INDEX('Forecast drivers'!$O$5:$Y$62, MATCH(F_Interface!$A155&amp;RIGHT(F_Interface!J$2, 2),'Forecast drivers'!$A$5:$A$62, 0), MATCH(F_Interface!$D155,'Forecast drivers'!$O$5:$Y$5, 0)),0)/100</f>
        <v>0.94203004476565111</v>
      </c>
      <c r="K155" s="179">
        <f>_xlfn.IFNA(INDEX('Forecast drivers'!$O$5:$Y$62, MATCH(F_Interface!$A155&amp;RIGHT(F_Interface!K$2, 2),'Forecast drivers'!$A$5:$A$62, 0), MATCH(F_Interface!$D155,'Forecast drivers'!$O$5:$Y$5, 0)),0)/100</f>
        <v>0.94203004476565111</v>
      </c>
      <c r="L155" s="179">
        <f>_xlfn.IFNA(INDEX('Forecast drivers'!$O$5:$Y$62, MATCH(F_Interface!$A155&amp;RIGHT(F_Interface!L$2, 2),'Forecast drivers'!$A$5:$A$62, 0), MATCH(F_Interface!$D155,'Forecast drivers'!$O$5:$Y$5, 0)),0)/100</f>
        <v>0.94203004476565111</v>
      </c>
      <c r="M155" s="189"/>
      <c r="N155" s="181"/>
      <c r="O155" s="181"/>
    </row>
    <row r="156" spans="1:18" x14ac:dyDescent="0.3">
      <c r="A156" s="188" t="s">
        <v>12</v>
      </c>
      <c r="B156" s="188" t="s">
        <v>344</v>
      </c>
      <c r="C156" s="188" t="str">
        <f t="shared" si="2"/>
        <v>WSHC_PCTBAND6_PR19CA008</v>
      </c>
      <c r="D156" s="179" t="s">
        <v>61</v>
      </c>
      <c r="E156" s="179" t="s">
        <v>345</v>
      </c>
      <c r="F156" s="180" t="s">
        <v>337</v>
      </c>
      <c r="G156" s="179" t="s">
        <v>311</v>
      </c>
      <c r="H156" s="179">
        <f>_xlfn.IFNA(INDEX('Forecast drivers'!$O$5:$Y$62, MATCH(F_Interface!$A156&amp;RIGHT(F_Interface!H$2, 2),'Forecast drivers'!$A$5:$A$62, 0), MATCH(F_Interface!$D156,'Forecast drivers'!$O$5:$Y$5, 0)),0)/100</f>
        <v>0.73838196306748027</v>
      </c>
      <c r="I156" s="179">
        <f>_xlfn.IFNA(INDEX('Forecast drivers'!$O$5:$Y$62, MATCH(F_Interface!$A156&amp;RIGHT(F_Interface!I$2, 2),'Forecast drivers'!$A$5:$A$62, 0), MATCH(F_Interface!$D156,'Forecast drivers'!$O$5:$Y$5, 0)),0)/100</f>
        <v>0.73838196306748027</v>
      </c>
      <c r="J156" s="179">
        <f>_xlfn.IFNA(INDEX('Forecast drivers'!$O$5:$Y$62, MATCH(F_Interface!$A156&amp;RIGHT(F_Interface!J$2, 2),'Forecast drivers'!$A$5:$A$62, 0), MATCH(F_Interface!$D156,'Forecast drivers'!$O$5:$Y$5, 0)),0)/100</f>
        <v>0.73838196306748027</v>
      </c>
      <c r="K156" s="179">
        <f>_xlfn.IFNA(INDEX('Forecast drivers'!$O$5:$Y$62, MATCH(F_Interface!$A156&amp;RIGHT(F_Interface!K$2, 2),'Forecast drivers'!$A$5:$A$62, 0), MATCH(F_Interface!$D156,'Forecast drivers'!$O$5:$Y$5, 0)),0)/100</f>
        <v>0.73838196306748027</v>
      </c>
      <c r="L156" s="179">
        <f>_xlfn.IFNA(INDEX('Forecast drivers'!$O$5:$Y$62, MATCH(F_Interface!$A156&amp;RIGHT(F_Interface!L$2, 2),'Forecast drivers'!$A$5:$A$62, 0), MATCH(F_Interface!$D156,'Forecast drivers'!$O$5:$Y$5, 0)),0)/100</f>
        <v>0.73838196306748027</v>
      </c>
      <c r="M156" s="189"/>
      <c r="N156" s="181"/>
      <c r="O156" s="181"/>
    </row>
    <row r="157" spans="1:18" x14ac:dyDescent="0.3">
      <c r="A157" s="188" t="s">
        <v>8</v>
      </c>
      <c r="B157" s="188" t="s">
        <v>344</v>
      </c>
      <c r="C157" s="188" t="str">
        <f t="shared" si="2"/>
        <v>WSXC_PCTBAND6_PR19CA008</v>
      </c>
      <c r="D157" s="179" t="s">
        <v>61</v>
      </c>
      <c r="E157" s="179" t="s">
        <v>345</v>
      </c>
      <c r="F157" s="180" t="s">
        <v>337</v>
      </c>
      <c r="G157" s="179" t="s">
        <v>311</v>
      </c>
      <c r="H157" s="179">
        <f>_xlfn.IFNA(INDEX('Forecast drivers'!$O$5:$Y$62, MATCH(F_Interface!$A157&amp;RIGHT(F_Interface!H$2, 2),'Forecast drivers'!$A$5:$A$62, 0), MATCH(F_Interface!$D157,'Forecast drivers'!$O$5:$Y$5, 0)),0)/100</f>
        <v>0.71098056216032035</v>
      </c>
      <c r="I157" s="179">
        <f>_xlfn.IFNA(INDEX('Forecast drivers'!$O$5:$Y$62, MATCH(F_Interface!$A157&amp;RIGHT(F_Interface!I$2, 2),'Forecast drivers'!$A$5:$A$62, 0), MATCH(F_Interface!$D157,'Forecast drivers'!$O$5:$Y$5, 0)),0)/100</f>
        <v>0.71098056216032035</v>
      </c>
      <c r="J157" s="179">
        <f>_xlfn.IFNA(INDEX('Forecast drivers'!$O$5:$Y$62, MATCH(F_Interface!$A157&amp;RIGHT(F_Interface!J$2, 2),'Forecast drivers'!$A$5:$A$62, 0), MATCH(F_Interface!$D157,'Forecast drivers'!$O$5:$Y$5, 0)),0)/100</f>
        <v>0.71098056216032035</v>
      </c>
      <c r="K157" s="179">
        <f>_xlfn.IFNA(INDEX('Forecast drivers'!$O$5:$Y$62, MATCH(F_Interface!$A157&amp;RIGHT(F_Interface!K$2, 2),'Forecast drivers'!$A$5:$A$62, 0), MATCH(F_Interface!$D157,'Forecast drivers'!$O$5:$Y$5, 0)),0)/100</f>
        <v>0.71098056216032035</v>
      </c>
      <c r="L157" s="179">
        <f>_xlfn.IFNA(INDEX('Forecast drivers'!$O$5:$Y$62, MATCH(F_Interface!$A157&amp;RIGHT(F_Interface!L$2, 2),'Forecast drivers'!$A$5:$A$62, 0), MATCH(F_Interface!$D157,'Forecast drivers'!$O$5:$Y$5, 0)),0)/100</f>
        <v>0.71098056216032035</v>
      </c>
      <c r="M157" s="189"/>
      <c r="N157" s="181"/>
      <c r="O157" s="181"/>
    </row>
    <row r="158" spans="1:18" x14ac:dyDescent="0.3">
      <c r="A158" s="188" t="s">
        <v>9</v>
      </c>
      <c r="B158" s="188" t="s">
        <v>344</v>
      </c>
      <c r="C158" s="188" t="str">
        <f t="shared" si="2"/>
        <v>YKYC_PCTBAND6_PR19CA008</v>
      </c>
      <c r="D158" s="179" t="s">
        <v>61</v>
      </c>
      <c r="E158" s="179" t="s">
        <v>345</v>
      </c>
      <c r="F158" s="180" t="s">
        <v>337</v>
      </c>
      <c r="G158" s="179" t="s">
        <v>311</v>
      </c>
      <c r="H158" s="179">
        <f>_xlfn.IFNA(INDEX('Forecast drivers'!$O$5:$Y$62, MATCH(F_Interface!$A158&amp;RIGHT(F_Interface!H$2, 2),'Forecast drivers'!$A$5:$A$62, 0), MATCH(F_Interface!$D158,'Forecast drivers'!$O$5:$Y$5, 0)),0)/100</f>
        <v>0.80869257948657791</v>
      </c>
      <c r="I158" s="179">
        <f>_xlfn.IFNA(INDEX('Forecast drivers'!$O$5:$Y$62, MATCH(F_Interface!$A158&amp;RIGHT(F_Interface!I$2, 2),'Forecast drivers'!$A$5:$A$62, 0), MATCH(F_Interface!$D158,'Forecast drivers'!$O$5:$Y$5, 0)),0)/100</f>
        <v>0.80869257948657791</v>
      </c>
      <c r="J158" s="179">
        <f>_xlfn.IFNA(INDEX('Forecast drivers'!$O$5:$Y$62, MATCH(F_Interface!$A158&amp;RIGHT(F_Interface!J$2, 2),'Forecast drivers'!$A$5:$A$62, 0), MATCH(F_Interface!$D158,'Forecast drivers'!$O$5:$Y$5, 0)),0)/100</f>
        <v>0.80869257948657791</v>
      </c>
      <c r="K158" s="179">
        <f>_xlfn.IFNA(INDEX('Forecast drivers'!$O$5:$Y$62, MATCH(F_Interface!$A158&amp;RIGHT(F_Interface!K$2, 2),'Forecast drivers'!$A$5:$A$62, 0), MATCH(F_Interface!$D158,'Forecast drivers'!$O$5:$Y$5, 0)),0)/100</f>
        <v>0.80869257948657791</v>
      </c>
      <c r="L158" s="179">
        <f>_xlfn.IFNA(INDEX('Forecast drivers'!$O$5:$Y$62, MATCH(F_Interface!$A158&amp;RIGHT(F_Interface!L$2, 2),'Forecast drivers'!$A$5:$A$62, 0), MATCH(F_Interface!$D158,'Forecast drivers'!$O$5:$Y$5, 0)),0)/100</f>
        <v>0.80869257948657791</v>
      </c>
      <c r="M158" s="189" t="str">
        <f>IF(ROUND(SUM(H146:L158)*100,2)=ROUND(SUM('Forecast drivers'!$W$8:$W$62),2),"ok","error")</f>
        <v>ok</v>
      </c>
      <c r="N158" s="189"/>
      <c r="O158" s="189"/>
      <c r="P158" s="190"/>
      <c r="Q158" s="190"/>
      <c r="R158" s="190"/>
    </row>
    <row r="159" spans="1:18" x14ac:dyDescent="0.3">
      <c r="A159" s="188" t="s">
        <v>2</v>
      </c>
      <c r="B159" s="188" t="s">
        <v>346</v>
      </c>
      <c r="C159" s="188" t="str">
        <f t="shared" si="2"/>
        <v>ANHC_WAD_WW_PR19CA008</v>
      </c>
      <c r="D159" s="179" t="s">
        <v>45</v>
      </c>
      <c r="E159" s="179" t="s">
        <v>347</v>
      </c>
      <c r="F159" s="180" t="s">
        <v>1</v>
      </c>
      <c r="G159" s="179" t="s">
        <v>311</v>
      </c>
      <c r="H159" s="179">
        <f>_xlfn.IFNA(INDEX('Forecast drivers'!$O$5:$Y$62, MATCH(F_Interface!$A159&amp;RIGHT(F_Interface!H$2, 2),'Forecast drivers'!$A$5:$A$62, 0), MATCH(F_Interface!$D159,'Forecast drivers'!$O$5:$Y$5, 0)),0)</f>
        <v>820.14200716619587</v>
      </c>
      <c r="I159" s="179">
        <f>_xlfn.IFNA(INDEX('Forecast drivers'!$O$5:$Y$62, MATCH(F_Interface!$A159&amp;RIGHT(F_Interface!I$2, 2),'Forecast drivers'!$A$5:$A$62, 0), MATCH(F_Interface!$D159,'Forecast drivers'!$O$5:$Y$5, 0)),0)</f>
        <v>820.14200716619587</v>
      </c>
      <c r="J159" s="179">
        <f>_xlfn.IFNA(INDEX('Forecast drivers'!$O$5:$Y$62, MATCH(F_Interface!$A159&amp;RIGHT(F_Interface!J$2, 2),'Forecast drivers'!$A$5:$A$62, 0), MATCH(F_Interface!$D159,'Forecast drivers'!$O$5:$Y$5, 0)),0)</f>
        <v>820.14200716619587</v>
      </c>
      <c r="K159" s="179">
        <f>_xlfn.IFNA(INDEX('Forecast drivers'!$O$5:$Y$62, MATCH(F_Interface!$A159&amp;RIGHT(F_Interface!K$2, 2),'Forecast drivers'!$A$5:$A$62, 0), MATCH(F_Interface!$D159,'Forecast drivers'!$O$5:$Y$5, 0)),0)</f>
        <v>820.14200716619587</v>
      </c>
      <c r="L159" s="179">
        <f>_xlfn.IFNA(INDEX('Forecast drivers'!$O$5:$Y$62, MATCH(F_Interface!$A159&amp;RIGHT(F_Interface!L$2, 2),'Forecast drivers'!$A$5:$A$62, 0), MATCH(F_Interface!$D159,'Forecast drivers'!$O$5:$Y$5, 0)),0)</f>
        <v>820.14200716619587</v>
      </c>
      <c r="M159" s="189"/>
      <c r="N159" s="181"/>
      <c r="O159" s="181"/>
    </row>
    <row r="160" spans="1:18" x14ac:dyDescent="0.3">
      <c r="A160" s="188" t="s">
        <v>63</v>
      </c>
      <c r="B160" s="188" t="s">
        <v>346</v>
      </c>
      <c r="C160" s="188" t="str">
        <f t="shared" si="2"/>
        <v>HDDC_WAD_WW_PR19CA008</v>
      </c>
      <c r="D160" s="179" t="s">
        <v>45</v>
      </c>
      <c r="E160" s="179" t="s">
        <v>347</v>
      </c>
      <c r="F160" s="180" t="s">
        <v>1</v>
      </c>
      <c r="G160" s="179" t="s">
        <v>311</v>
      </c>
      <c r="H160" s="179">
        <f>_xlfn.IFNA(INDEX('Forecast drivers'!$O$5:$Y$62, MATCH(F_Interface!$A160&amp;RIGHT(F_Interface!H$2, 2),'Forecast drivers'!$A$5:$A$62, 0), MATCH(F_Interface!$D160,'Forecast drivers'!$O$5:$Y$5, 0)),0)</f>
        <v>0</v>
      </c>
      <c r="I160" s="179">
        <f>_xlfn.IFNA(INDEX('Forecast drivers'!$O$5:$Y$62, MATCH(F_Interface!$A160&amp;RIGHT(F_Interface!I$2, 2),'Forecast drivers'!$A$5:$A$62, 0), MATCH(F_Interface!$D160,'Forecast drivers'!$O$5:$Y$5, 0)),0)</f>
        <v>0</v>
      </c>
      <c r="J160" s="179">
        <f>_xlfn.IFNA(INDEX('Forecast drivers'!$O$5:$Y$62, MATCH(F_Interface!$A160&amp;RIGHT(F_Interface!J$2, 2),'Forecast drivers'!$A$5:$A$62, 0), MATCH(F_Interface!$D160,'Forecast drivers'!$O$5:$Y$5, 0)),0)</f>
        <v>0</v>
      </c>
      <c r="K160" s="179">
        <f>_xlfn.IFNA(INDEX('Forecast drivers'!$O$5:$Y$62, MATCH(F_Interface!$A160&amp;RIGHT(F_Interface!K$2, 2),'Forecast drivers'!$A$5:$A$62, 0), MATCH(F_Interface!$D160,'Forecast drivers'!$O$5:$Y$5, 0)),0)</f>
        <v>0</v>
      </c>
      <c r="L160" s="179">
        <f>_xlfn.IFNA(INDEX('Forecast drivers'!$O$5:$Y$62, MATCH(F_Interface!$A160&amp;RIGHT(F_Interface!L$2, 2),'Forecast drivers'!$A$5:$A$62, 0), MATCH(F_Interface!$D160,'Forecast drivers'!$O$5:$Y$5, 0)),0)</f>
        <v>0</v>
      </c>
      <c r="M160" s="189"/>
      <c r="N160" s="181"/>
      <c r="O160" s="181"/>
    </row>
    <row r="161" spans="1:18" x14ac:dyDescent="0.3">
      <c r="A161" s="188" t="s">
        <v>3</v>
      </c>
      <c r="B161" s="188" t="s">
        <v>346</v>
      </c>
      <c r="C161" s="188" t="str">
        <f t="shared" si="2"/>
        <v>NESC_WAD_WW_PR19CA008</v>
      </c>
      <c r="D161" s="179" t="s">
        <v>45</v>
      </c>
      <c r="E161" s="179" t="s">
        <v>347</v>
      </c>
      <c r="F161" s="180" t="s">
        <v>1</v>
      </c>
      <c r="G161" s="179" t="s">
        <v>311</v>
      </c>
      <c r="H161" s="179">
        <f>_xlfn.IFNA(INDEX('Forecast drivers'!$O$5:$Y$62, MATCH(F_Interface!$A161&amp;RIGHT(F_Interface!H$2, 2),'Forecast drivers'!$A$5:$A$62, 0), MATCH(F_Interface!$D161,'Forecast drivers'!$O$5:$Y$5, 0)),0)</f>
        <v>1271.1687048690862</v>
      </c>
      <c r="I161" s="179">
        <f>_xlfn.IFNA(INDEX('Forecast drivers'!$O$5:$Y$62, MATCH(F_Interface!$A161&amp;RIGHT(F_Interface!I$2, 2),'Forecast drivers'!$A$5:$A$62, 0), MATCH(F_Interface!$D161,'Forecast drivers'!$O$5:$Y$5, 0)),0)</f>
        <v>1271.1687048690862</v>
      </c>
      <c r="J161" s="179">
        <f>_xlfn.IFNA(INDEX('Forecast drivers'!$O$5:$Y$62, MATCH(F_Interface!$A161&amp;RIGHT(F_Interface!J$2, 2),'Forecast drivers'!$A$5:$A$62, 0), MATCH(F_Interface!$D161,'Forecast drivers'!$O$5:$Y$5, 0)),0)</f>
        <v>1271.1687048690862</v>
      </c>
      <c r="K161" s="179">
        <f>_xlfn.IFNA(INDEX('Forecast drivers'!$O$5:$Y$62, MATCH(F_Interface!$A161&amp;RIGHT(F_Interface!K$2, 2),'Forecast drivers'!$A$5:$A$62, 0), MATCH(F_Interface!$D161,'Forecast drivers'!$O$5:$Y$5, 0)),0)</f>
        <v>1271.1687048690862</v>
      </c>
      <c r="L161" s="179">
        <f>_xlfn.IFNA(INDEX('Forecast drivers'!$O$5:$Y$62, MATCH(F_Interface!$A161&amp;RIGHT(F_Interface!L$2, 2),'Forecast drivers'!$A$5:$A$62, 0), MATCH(F_Interface!$D161,'Forecast drivers'!$O$5:$Y$5, 0)),0)</f>
        <v>1271.1687048690862</v>
      </c>
      <c r="M161" s="189"/>
      <c r="N161" s="181"/>
      <c r="O161" s="181"/>
    </row>
    <row r="162" spans="1:18" x14ac:dyDescent="0.3">
      <c r="A162" s="188" t="s">
        <v>4</v>
      </c>
      <c r="B162" s="188" t="s">
        <v>346</v>
      </c>
      <c r="C162" s="188" t="str">
        <f t="shared" si="2"/>
        <v>NWTC_WAD_WW_PR19CA008</v>
      </c>
      <c r="D162" s="179" t="s">
        <v>45</v>
      </c>
      <c r="E162" s="179" t="s">
        <v>347</v>
      </c>
      <c r="F162" s="180" t="s">
        <v>1</v>
      </c>
      <c r="G162" s="179" t="s">
        <v>311</v>
      </c>
      <c r="H162" s="179">
        <f>_xlfn.IFNA(INDEX('Forecast drivers'!$O$5:$Y$62, MATCH(F_Interface!$A162&amp;RIGHT(F_Interface!H$2, 2),'Forecast drivers'!$A$5:$A$62, 0), MATCH(F_Interface!$D162,'Forecast drivers'!$O$5:$Y$5, 0)),0)</f>
        <v>1780.0601396876652</v>
      </c>
      <c r="I162" s="179">
        <f>_xlfn.IFNA(INDEX('Forecast drivers'!$O$5:$Y$62, MATCH(F_Interface!$A162&amp;RIGHT(F_Interface!I$2, 2),'Forecast drivers'!$A$5:$A$62, 0), MATCH(F_Interface!$D162,'Forecast drivers'!$O$5:$Y$5, 0)),0)</f>
        <v>1780.0601396876652</v>
      </c>
      <c r="J162" s="179">
        <f>_xlfn.IFNA(INDEX('Forecast drivers'!$O$5:$Y$62, MATCH(F_Interface!$A162&amp;RIGHT(F_Interface!J$2, 2),'Forecast drivers'!$A$5:$A$62, 0), MATCH(F_Interface!$D162,'Forecast drivers'!$O$5:$Y$5, 0)),0)</f>
        <v>1780.0601396876652</v>
      </c>
      <c r="K162" s="179">
        <f>_xlfn.IFNA(INDEX('Forecast drivers'!$O$5:$Y$62, MATCH(F_Interface!$A162&amp;RIGHT(F_Interface!K$2, 2),'Forecast drivers'!$A$5:$A$62, 0), MATCH(F_Interface!$D162,'Forecast drivers'!$O$5:$Y$5, 0)),0)</f>
        <v>1780.0601396876652</v>
      </c>
      <c r="L162" s="179">
        <f>_xlfn.IFNA(INDEX('Forecast drivers'!$O$5:$Y$62, MATCH(F_Interface!$A162&amp;RIGHT(F_Interface!L$2, 2),'Forecast drivers'!$A$5:$A$62, 0), MATCH(F_Interface!$D162,'Forecast drivers'!$O$5:$Y$5, 0)),0)</f>
        <v>1780.0601396876652</v>
      </c>
      <c r="M162" s="189"/>
      <c r="N162" s="181"/>
      <c r="O162" s="181"/>
    </row>
    <row r="163" spans="1:18" x14ac:dyDescent="0.3">
      <c r="A163" s="188" t="s">
        <v>5</v>
      </c>
      <c r="B163" s="188" t="s">
        <v>346</v>
      </c>
      <c r="C163" s="188" t="str">
        <f t="shared" si="2"/>
        <v>SRNC_WAD_WW_PR19CA008</v>
      </c>
      <c r="D163" s="179" t="s">
        <v>45</v>
      </c>
      <c r="E163" s="179" t="s">
        <v>347</v>
      </c>
      <c r="F163" s="180" t="s">
        <v>1</v>
      </c>
      <c r="G163" s="193" t="s">
        <v>311</v>
      </c>
      <c r="H163" s="179">
        <f>_xlfn.IFNA(INDEX('Forecast drivers'!$O$5:$Y$62, MATCH(F_Interface!$A163&amp;RIGHT(F_Interface!H$2, 2),'Forecast drivers'!$A$5:$A$62, 0), MATCH(F_Interface!$D163,'Forecast drivers'!$O$5:$Y$5, 0)),0)</f>
        <v>1465.4732229630533</v>
      </c>
      <c r="I163" s="179">
        <f>_xlfn.IFNA(INDEX('Forecast drivers'!$O$5:$Y$62, MATCH(F_Interface!$A163&amp;RIGHT(F_Interface!I$2, 2),'Forecast drivers'!$A$5:$A$62, 0), MATCH(F_Interface!$D163,'Forecast drivers'!$O$5:$Y$5, 0)),0)</f>
        <v>1465.4732229630533</v>
      </c>
      <c r="J163" s="179">
        <f>_xlfn.IFNA(INDEX('Forecast drivers'!$O$5:$Y$62, MATCH(F_Interface!$A163&amp;RIGHT(F_Interface!J$2, 2),'Forecast drivers'!$A$5:$A$62, 0), MATCH(F_Interface!$D163,'Forecast drivers'!$O$5:$Y$5, 0)),0)</f>
        <v>1465.4732229630533</v>
      </c>
      <c r="K163" s="179">
        <f>_xlfn.IFNA(INDEX('Forecast drivers'!$O$5:$Y$62, MATCH(F_Interface!$A163&amp;RIGHT(F_Interface!K$2, 2),'Forecast drivers'!$A$5:$A$62, 0), MATCH(F_Interface!$D163,'Forecast drivers'!$O$5:$Y$5, 0)),0)</f>
        <v>1465.4732229630533</v>
      </c>
      <c r="L163" s="179">
        <f>_xlfn.IFNA(INDEX('Forecast drivers'!$O$5:$Y$62, MATCH(F_Interface!$A163&amp;RIGHT(F_Interface!L$2, 2),'Forecast drivers'!$A$5:$A$62, 0), MATCH(F_Interface!$D163,'Forecast drivers'!$O$5:$Y$5, 0)),0)</f>
        <v>1465.4732229630533</v>
      </c>
      <c r="M163" s="189"/>
      <c r="N163" s="181"/>
      <c r="O163" s="181"/>
    </row>
    <row r="164" spans="1:18" x14ac:dyDescent="0.3">
      <c r="A164" s="188" t="s">
        <v>82</v>
      </c>
      <c r="B164" s="188" t="s">
        <v>346</v>
      </c>
      <c r="C164" s="188" t="str">
        <f t="shared" si="2"/>
        <v>SVEC_WAD_WW_PR19CA008</v>
      </c>
      <c r="D164" s="179" t="s">
        <v>45</v>
      </c>
      <c r="E164" s="179" t="s">
        <v>347</v>
      </c>
      <c r="F164" s="180" t="s">
        <v>1</v>
      </c>
      <c r="G164" s="179" t="s">
        <v>311</v>
      </c>
      <c r="H164" s="179">
        <f>_xlfn.IFNA(INDEX('Forecast drivers'!$O$5:$Y$62, MATCH(F_Interface!$A164&amp;RIGHT(F_Interface!H$2, 2),'Forecast drivers'!$A$5:$A$62, 0), MATCH(F_Interface!$D164,'Forecast drivers'!$O$5:$Y$5, 0)),0)</f>
        <v>0</v>
      </c>
      <c r="I164" s="179">
        <f>_xlfn.IFNA(INDEX('Forecast drivers'!$O$5:$Y$62, MATCH(F_Interface!$A164&amp;RIGHT(F_Interface!I$2, 2),'Forecast drivers'!$A$5:$A$62, 0), MATCH(F_Interface!$D164,'Forecast drivers'!$O$5:$Y$5, 0)),0)</f>
        <v>0</v>
      </c>
      <c r="J164" s="179">
        <f>_xlfn.IFNA(INDEX('Forecast drivers'!$O$5:$Y$62, MATCH(F_Interface!$A164&amp;RIGHT(F_Interface!J$2, 2),'Forecast drivers'!$A$5:$A$62, 0), MATCH(F_Interface!$D164,'Forecast drivers'!$O$5:$Y$5, 0)),0)</f>
        <v>0</v>
      </c>
      <c r="K164" s="179">
        <f>_xlfn.IFNA(INDEX('Forecast drivers'!$O$5:$Y$62, MATCH(F_Interface!$A164&amp;RIGHT(F_Interface!K$2, 2),'Forecast drivers'!$A$5:$A$62, 0), MATCH(F_Interface!$D164,'Forecast drivers'!$O$5:$Y$5, 0)),0)</f>
        <v>0</v>
      </c>
      <c r="L164" s="179">
        <f>_xlfn.IFNA(INDEX('Forecast drivers'!$O$5:$Y$62, MATCH(F_Interface!$A164&amp;RIGHT(F_Interface!L$2, 2),'Forecast drivers'!$A$5:$A$62, 0), MATCH(F_Interface!$D164,'Forecast drivers'!$O$5:$Y$5, 0)),0)</f>
        <v>0</v>
      </c>
      <c r="M164" s="189"/>
      <c r="N164" s="181"/>
      <c r="O164" s="181"/>
    </row>
    <row r="165" spans="1:18" x14ac:dyDescent="0.3">
      <c r="A165" s="188" t="s">
        <v>67</v>
      </c>
      <c r="B165" s="188" t="s">
        <v>346</v>
      </c>
      <c r="C165" s="188" t="str">
        <f t="shared" si="2"/>
        <v>SVHC_WAD_WW_PR19CA008</v>
      </c>
      <c r="D165" s="179" t="s">
        <v>45</v>
      </c>
      <c r="E165" s="179" t="s">
        <v>347</v>
      </c>
      <c r="F165" s="180" t="s">
        <v>1</v>
      </c>
      <c r="G165" s="179" t="s">
        <v>311</v>
      </c>
      <c r="H165" s="179">
        <f>_xlfn.IFNA(INDEX('Forecast drivers'!$O$5:$Y$62, MATCH(F_Interface!$A165&amp;RIGHT(F_Interface!H$2, 2),'Forecast drivers'!$A$5:$A$62, 0), MATCH(F_Interface!$D165,'Forecast drivers'!$O$5:$Y$5, 0)),0)</f>
        <v>1994.5952918895093</v>
      </c>
      <c r="I165" s="179">
        <f>_xlfn.IFNA(INDEX('Forecast drivers'!$O$5:$Y$62, MATCH(F_Interface!$A165&amp;RIGHT(F_Interface!I$2, 2),'Forecast drivers'!$A$5:$A$62, 0), MATCH(F_Interface!$D165,'Forecast drivers'!$O$5:$Y$5, 0)),0)</f>
        <v>1994.5952918895093</v>
      </c>
      <c r="J165" s="179">
        <f>_xlfn.IFNA(INDEX('Forecast drivers'!$O$5:$Y$62, MATCH(F_Interface!$A165&amp;RIGHT(F_Interface!J$2, 2),'Forecast drivers'!$A$5:$A$62, 0), MATCH(F_Interface!$D165,'Forecast drivers'!$O$5:$Y$5, 0)),0)</f>
        <v>1994.5952918895093</v>
      </c>
      <c r="K165" s="179">
        <f>_xlfn.IFNA(INDEX('Forecast drivers'!$O$5:$Y$62, MATCH(F_Interface!$A165&amp;RIGHT(F_Interface!K$2, 2),'Forecast drivers'!$A$5:$A$62, 0), MATCH(F_Interface!$D165,'Forecast drivers'!$O$5:$Y$5, 0)),0)</f>
        <v>1994.5952918895093</v>
      </c>
      <c r="L165" s="179">
        <f>_xlfn.IFNA(INDEX('Forecast drivers'!$O$5:$Y$62, MATCH(F_Interface!$A165&amp;RIGHT(F_Interface!L$2, 2),'Forecast drivers'!$A$5:$A$62, 0), MATCH(F_Interface!$D165,'Forecast drivers'!$O$5:$Y$5, 0)),0)</f>
        <v>1994.5952918895093</v>
      </c>
      <c r="M165" s="189"/>
      <c r="N165" s="181"/>
      <c r="O165" s="181"/>
    </row>
    <row r="166" spans="1:18" x14ac:dyDescent="0.3">
      <c r="A166" s="188" t="s">
        <v>6</v>
      </c>
      <c r="B166" s="188" t="s">
        <v>346</v>
      </c>
      <c r="C166" s="188" t="str">
        <f t="shared" si="2"/>
        <v>SVTC_WAD_WW_PR19CA008</v>
      </c>
      <c r="D166" s="179" t="s">
        <v>45</v>
      </c>
      <c r="E166" s="179" t="s">
        <v>347</v>
      </c>
      <c r="F166" s="180" t="s">
        <v>1</v>
      </c>
      <c r="G166" s="179" t="s">
        <v>311</v>
      </c>
      <c r="H166" s="179">
        <f>_xlfn.IFNA(INDEX('Forecast drivers'!$O$5:$Y$62, MATCH(F_Interface!$A166&amp;RIGHT(F_Interface!H$2, 2),'Forecast drivers'!$A$5:$A$62, 0), MATCH(F_Interface!$D166,'Forecast drivers'!$O$5:$Y$5, 0)),0)</f>
        <v>1994.5952918895093</v>
      </c>
      <c r="I166" s="179">
        <f>_xlfn.IFNA(INDEX('Forecast drivers'!$O$5:$Y$62, MATCH(F_Interface!$A166&amp;RIGHT(F_Interface!I$2, 2),'Forecast drivers'!$A$5:$A$62, 0), MATCH(F_Interface!$D166,'Forecast drivers'!$O$5:$Y$5, 0)),0)</f>
        <v>1994.5952918895093</v>
      </c>
      <c r="J166" s="179">
        <f>_xlfn.IFNA(INDEX('Forecast drivers'!$O$5:$Y$62, MATCH(F_Interface!$A166&amp;RIGHT(F_Interface!J$2, 2),'Forecast drivers'!$A$5:$A$62, 0), MATCH(F_Interface!$D166,'Forecast drivers'!$O$5:$Y$5, 0)),0)</f>
        <v>1994.5952918895093</v>
      </c>
      <c r="K166" s="179">
        <f>_xlfn.IFNA(INDEX('Forecast drivers'!$O$5:$Y$62, MATCH(F_Interface!$A166&amp;RIGHT(F_Interface!K$2, 2),'Forecast drivers'!$A$5:$A$62, 0), MATCH(F_Interface!$D166,'Forecast drivers'!$O$5:$Y$5, 0)),0)</f>
        <v>1994.5952918895093</v>
      </c>
      <c r="L166" s="179">
        <f>_xlfn.IFNA(INDEX('Forecast drivers'!$O$5:$Y$62, MATCH(F_Interface!$A166&amp;RIGHT(F_Interface!L$2, 2),'Forecast drivers'!$A$5:$A$62, 0), MATCH(F_Interface!$D166,'Forecast drivers'!$O$5:$Y$5, 0)),0)</f>
        <v>1994.5952918895093</v>
      </c>
      <c r="M166" s="189"/>
      <c r="N166" s="181"/>
      <c r="O166" s="181"/>
    </row>
    <row r="167" spans="1:18" x14ac:dyDescent="0.3">
      <c r="A167" s="188" t="s">
        <v>10</v>
      </c>
      <c r="B167" s="188" t="s">
        <v>346</v>
      </c>
      <c r="C167" s="188" t="str">
        <f t="shared" si="2"/>
        <v>SWBC_WAD_WW_PR19CA008</v>
      </c>
      <c r="D167" s="179" t="s">
        <v>45</v>
      </c>
      <c r="E167" s="179" t="s">
        <v>347</v>
      </c>
      <c r="F167" s="180" t="s">
        <v>1</v>
      </c>
      <c r="G167" s="179" t="s">
        <v>311</v>
      </c>
      <c r="H167" s="179">
        <f>_xlfn.IFNA(INDEX('Forecast drivers'!$O$5:$Y$62, MATCH(F_Interface!$A167&amp;RIGHT(F_Interface!H$2, 2),'Forecast drivers'!$A$5:$A$62, 0), MATCH(F_Interface!$D167,'Forecast drivers'!$O$5:$Y$5, 0)),0)</f>
        <v>950.85119876541251</v>
      </c>
      <c r="I167" s="179">
        <f>_xlfn.IFNA(INDEX('Forecast drivers'!$O$5:$Y$62, MATCH(F_Interface!$A167&amp;RIGHT(F_Interface!I$2, 2),'Forecast drivers'!$A$5:$A$62, 0), MATCH(F_Interface!$D167,'Forecast drivers'!$O$5:$Y$5, 0)),0)</f>
        <v>950.85119876541251</v>
      </c>
      <c r="J167" s="179">
        <f>_xlfn.IFNA(INDEX('Forecast drivers'!$O$5:$Y$62, MATCH(F_Interface!$A167&amp;RIGHT(F_Interface!J$2, 2),'Forecast drivers'!$A$5:$A$62, 0), MATCH(F_Interface!$D167,'Forecast drivers'!$O$5:$Y$5, 0)),0)</f>
        <v>950.85119876541251</v>
      </c>
      <c r="K167" s="179">
        <f>_xlfn.IFNA(INDEX('Forecast drivers'!$O$5:$Y$62, MATCH(F_Interface!$A167&amp;RIGHT(F_Interface!K$2, 2),'Forecast drivers'!$A$5:$A$62, 0), MATCH(F_Interface!$D167,'Forecast drivers'!$O$5:$Y$5, 0)),0)</f>
        <v>950.85119876541251</v>
      </c>
      <c r="L167" s="179">
        <f>_xlfn.IFNA(INDEX('Forecast drivers'!$O$5:$Y$62, MATCH(F_Interface!$A167&amp;RIGHT(F_Interface!L$2, 2),'Forecast drivers'!$A$5:$A$62, 0), MATCH(F_Interface!$D167,'Forecast drivers'!$O$5:$Y$5, 0)),0)</f>
        <v>950.85119876541251</v>
      </c>
      <c r="M167" s="189"/>
      <c r="N167" s="181"/>
      <c r="O167" s="181"/>
    </row>
    <row r="168" spans="1:18" x14ac:dyDescent="0.3">
      <c r="A168" s="188" t="s">
        <v>7</v>
      </c>
      <c r="B168" s="188" t="s">
        <v>346</v>
      </c>
      <c r="C168" s="188" t="str">
        <f t="shared" si="2"/>
        <v>TMSC_WAD_WW_PR19CA008</v>
      </c>
      <c r="D168" s="179" t="s">
        <v>45</v>
      </c>
      <c r="E168" s="179" t="s">
        <v>347</v>
      </c>
      <c r="F168" s="180" t="s">
        <v>1</v>
      </c>
      <c r="G168" s="179" t="s">
        <v>311</v>
      </c>
      <c r="H168" s="179">
        <f>_xlfn.IFNA(INDEX('Forecast drivers'!$O$5:$Y$62, MATCH(F_Interface!$A168&amp;RIGHT(F_Interface!H$2, 2),'Forecast drivers'!$A$5:$A$62, 0), MATCH(F_Interface!$D168,'Forecast drivers'!$O$5:$Y$5, 0)),0)</f>
        <v>4997.2506056608609</v>
      </c>
      <c r="I168" s="179">
        <f>_xlfn.IFNA(INDEX('Forecast drivers'!$O$5:$Y$62, MATCH(F_Interface!$A168&amp;RIGHT(F_Interface!I$2, 2),'Forecast drivers'!$A$5:$A$62, 0), MATCH(F_Interface!$D168,'Forecast drivers'!$O$5:$Y$5, 0)),0)</f>
        <v>4997.2506056608609</v>
      </c>
      <c r="J168" s="179">
        <f>_xlfn.IFNA(INDEX('Forecast drivers'!$O$5:$Y$62, MATCH(F_Interface!$A168&amp;RIGHT(F_Interface!J$2, 2),'Forecast drivers'!$A$5:$A$62, 0), MATCH(F_Interface!$D168,'Forecast drivers'!$O$5:$Y$5, 0)),0)</f>
        <v>4997.2506056608609</v>
      </c>
      <c r="K168" s="179">
        <f>_xlfn.IFNA(INDEX('Forecast drivers'!$O$5:$Y$62, MATCH(F_Interface!$A168&amp;RIGHT(F_Interface!K$2, 2),'Forecast drivers'!$A$5:$A$62, 0), MATCH(F_Interface!$D168,'Forecast drivers'!$O$5:$Y$5, 0)),0)</f>
        <v>4997.2506056608609</v>
      </c>
      <c r="L168" s="179">
        <f>_xlfn.IFNA(INDEX('Forecast drivers'!$O$5:$Y$62, MATCH(F_Interface!$A168&amp;RIGHT(F_Interface!L$2, 2),'Forecast drivers'!$A$5:$A$62, 0), MATCH(F_Interface!$D168,'Forecast drivers'!$O$5:$Y$5, 0)),0)</f>
        <v>4997.2506056608609</v>
      </c>
      <c r="M168" s="189"/>
      <c r="N168" s="181"/>
      <c r="O168" s="181"/>
    </row>
    <row r="169" spans="1:18" x14ac:dyDescent="0.3">
      <c r="A169" s="188" t="s">
        <v>12</v>
      </c>
      <c r="B169" s="188" t="s">
        <v>346</v>
      </c>
      <c r="C169" s="188" t="str">
        <f t="shared" si="2"/>
        <v>WSHC_WAD_WW_PR19CA008</v>
      </c>
      <c r="D169" s="179" t="s">
        <v>45</v>
      </c>
      <c r="E169" s="179" t="s">
        <v>347</v>
      </c>
      <c r="F169" s="180" t="s">
        <v>1</v>
      </c>
      <c r="G169" s="179" t="s">
        <v>311</v>
      </c>
      <c r="H169" s="179">
        <f>_xlfn.IFNA(INDEX('Forecast drivers'!$O$5:$Y$62, MATCH(F_Interface!$A169&amp;RIGHT(F_Interface!H$2, 2),'Forecast drivers'!$A$5:$A$62, 0), MATCH(F_Interface!$D169,'Forecast drivers'!$O$5:$Y$5, 0)),0)</f>
        <v>583.89445602714807</v>
      </c>
      <c r="I169" s="179">
        <f>_xlfn.IFNA(INDEX('Forecast drivers'!$O$5:$Y$62, MATCH(F_Interface!$A169&amp;RIGHT(F_Interface!I$2, 2),'Forecast drivers'!$A$5:$A$62, 0), MATCH(F_Interface!$D169,'Forecast drivers'!$O$5:$Y$5, 0)),0)</f>
        <v>583.89445602714807</v>
      </c>
      <c r="J169" s="179">
        <f>_xlfn.IFNA(INDEX('Forecast drivers'!$O$5:$Y$62, MATCH(F_Interface!$A169&amp;RIGHT(F_Interface!J$2, 2),'Forecast drivers'!$A$5:$A$62, 0), MATCH(F_Interface!$D169,'Forecast drivers'!$O$5:$Y$5, 0)),0)</f>
        <v>583.89445602714807</v>
      </c>
      <c r="K169" s="179">
        <f>_xlfn.IFNA(INDEX('Forecast drivers'!$O$5:$Y$62, MATCH(F_Interface!$A169&amp;RIGHT(F_Interface!K$2, 2),'Forecast drivers'!$A$5:$A$62, 0), MATCH(F_Interface!$D169,'Forecast drivers'!$O$5:$Y$5, 0)),0)</f>
        <v>583.89445602714807</v>
      </c>
      <c r="L169" s="179">
        <f>_xlfn.IFNA(INDEX('Forecast drivers'!$O$5:$Y$62, MATCH(F_Interface!$A169&amp;RIGHT(F_Interface!L$2, 2),'Forecast drivers'!$A$5:$A$62, 0), MATCH(F_Interface!$D169,'Forecast drivers'!$O$5:$Y$5, 0)),0)</f>
        <v>583.89445602714807</v>
      </c>
      <c r="M169" s="189"/>
      <c r="N169" s="181"/>
      <c r="O169" s="181"/>
    </row>
    <row r="170" spans="1:18" x14ac:dyDescent="0.3">
      <c r="A170" s="188" t="s">
        <v>8</v>
      </c>
      <c r="B170" s="188" t="s">
        <v>346</v>
      </c>
      <c r="C170" s="188" t="str">
        <f t="shared" ref="C170:C220" si="3">A170&amp;B170</f>
        <v>WSXC_WAD_WW_PR19CA008</v>
      </c>
      <c r="D170" s="179" t="s">
        <v>45</v>
      </c>
      <c r="E170" s="179" t="s">
        <v>347</v>
      </c>
      <c r="F170" s="180" t="s">
        <v>1</v>
      </c>
      <c r="G170" s="188" t="s">
        <v>311</v>
      </c>
      <c r="H170" s="179">
        <f>_xlfn.IFNA(INDEX('Forecast drivers'!$O$5:$Y$62, MATCH(F_Interface!$A170&amp;RIGHT(F_Interface!H$2, 2),'Forecast drivers'!$A$5:$A$62, 0), MATCH(F_Interface!$D170,'Forecast drivers'!$O$5:$Y$5, 0)),0)</f>
        <v>1324.8234143194454</v>
      </c>
      <c r="I170" s="179">
        <f>_xlfn.IFNA(INDEX('Forecast drivers'!$O$5:$Y$62, MATCH(F_Interface!$A170&amp;RIGHT(F_Interface!I$2, 2),'Forecast drivers'!$A$5:$A$62, 0), MATCH(F_Interface!$D170,'Forecast drivers'!$O$5:$Y$5, 0)),0)</f>
        <v>1324.8234143194454</v>
      </c>
      <c r="J170" s="179">
        <f>_xlfn.IFNA(INDEX('Forecast drivers'!$O$5:$Y$62, MATCH(F_Interface!$A170&amp;RIGHT(F_Interface!J$2, 2),'Forecast drivers'!$A$5:$A$62, 0), MATCH(F_Interface!$D170,'Forecast drivers'!$O$5:$Y$5, 0)),0)</f>
        <v>1324.8234143194454</v>
      </c>
      <c r="K170" s="179">
        <f>_xlfn.IFNA(INDEX('Forecast drivers'!$O$5:$Y$62, MATCH(F_Interface!$A170&amp;RIGHT(F_Interface!K$2, 2),'Forecast drivers'!$A$5:$A$62, 0), MATCH(F_Interface!$D170,'Forecast drivers'!$O$5:$Y$5, 0)),0)</f>
        <v>1324.8234143194454</v>
      </c>
      <c r="L170" s="179">
        <f>_xlfn.IFNA(INDEX('Forecast drivers'!$O$5:$Y$62, MATCH(F_Interface!$A170&amp;RIGHT(F_Interface!L$2, 2),'Forecast drivers'!$A$5:$A$62, 0), MATCH(F_Interface!$D170,'Forecast drivers'!$O$5:$Y$5, 0)),0)</f>
        <v>1324.8234143194454</v>
      </c>
      <c r="M170" s="189"/>
      <c r="N170" s="189"/>
      <c r="O170" s="189"/>
      <c r="P170" s="190"/>
      <c r="Q170" s="190"/>
      <c r="R170" s="190"/>
    </row>
    <row r="171" spans="1:18" x14ac:dyDescent="0.3">
      <c r="A171" s="188" t="s">
        <v>9</v>
      </c>
      <c r="B171" s="188" t="s">
        <v>346</v>
      </c>
      <c r="C171" s="188" t="str">
        <f t="shared" si="3"/>
        <v>YKYC_WAD_WW_PR19CA008</v>
      </c>
      <c r="D171" s="179" t="s">
        <v>45</v>
      </c>
      <c r="E171" s="179" t="s">
        <v>347</v>
      </c>
      <c r="F171" s="180" t="s">
        <v>1</v>
      </c>
      <c r="G171" s="188" t="s">
        <v>311</v>
      </c>
      <c r="H171" s="179">
        <f>_xlfn.IFNA(INDEX('Forecast drivers'!$O$5:$Y$62, MATCH(F_Interface!$A171&amp;RIGHT(F_Interface!H$2, 2),'Forecast drivers'!$A$5:$A$62, 0), MATCH(F_Interface!$D171,'Forecast drivers'!$O$5:$Y$5, 0)),0)</f>
        <v>1081.6029441869796</v>
      </c>
      <c r="I171" s="179">
        <f>_xlfn.IFNA(INDEX('Forecast drivers'!$O$5:$Y$62, MATCH(F_Interface!$A171&amp;RIGHT(F_Interface!I$2, 2),'Forecast drivers'!$A$5:$A$62, 0), MATCH(F_Interface!$D171,'Forecast drivers'!$O$5:$Y$5, 0)),0)</f>
        <v>1081.6029441869796</v>
      </c>
      <c r="J171" s="179">
        <f>_xlfn.IFNA(INDEX('Forecast drivers'!$O$5:$Y$62, MATCH(F_Interface!$A171&amp;RIGHT(F_Interface!J$2, 2),'Forecast drivers'!$A$5:$A$62, 0), MATCH(F_Interface!$D171,'Forecast drivers'!$O$5:$Y$5, 0)),0)</f>
        <v>1081.6029441869796</v>
      </c>
      <c r="K171" s="179">
        <f>_xlfn.IFNA(INDEX('Forecast drivers'!$O$5:$Y$62, MATCH(F_Interface!$A171&amp;RIGHT(F_Interface!K$2, 2),'Forecast drivers'!$A$5:$A$62, 0), MATCH(F_Interface!$D171,'Forecast drivers'!$O$5:$Y$5, 0)),0)</f>
        <v>1081.6029441869796</v>
      </c>
      <c r="L171" s="179">
        <f>_xlfn.IFNA(INDEX('Forecast drivers'!$O$5:$Y$62, MATCH(F_Interface!$A171&amp;RIGHT(F_Interface!L$2, 2),'Forecast drivers'!$A$5:$A$62, 0), MATCH(F_Interface!$D171,'Forecast drivers'!$O$5:$Y$5, 0)),0)</f>
        <v>1081.6029441869796</v>
      </c>
      <c r="M171" s="189" t="str">
        <f>IF(ROUND(SUM(H159:L171),2)=ROUND(SUM('Forecast drivers'!$X$8:$X$62),2),"ok","error")</f>
        <v>ok</v>
      </c>
      <c r="N171" s="181"/>
      <c r="O171" s="181"/>
    </row>
    <row r="172" spans="1:18" x14ac:dyDescent="0.3">
      <c r="A172" s="188" t="s">
        <v>2</v>
      </c>
      <c r="B172" s="188" t="s">
        <v>348</v>
      </c>
      <c r="C172" s="188" t="str">
        <f t="shared" si="3"/>
        <v>ANHC_STW_PP_PR19CA008</v>
      </c>
      <c r="D172" s="179" t="s">
        <v>46</v>
      </c>
      <c r="E172" s="179" t="s">
        <v>349</v>
      </c>
      <c r="F172" s="180" t="s">
        <v>1</v>
      </c>
      <c r="G172" s="188" t="s">
        <v>311</v>
      </c>
      <c r="H172" s="196">
        <f>_xlfn.IFNA(INDEX('Forecast drivers'!$O$5:$Y$62, MATCH(F_Interface!$A172&amp;RIGHT(F_Interface!H$2, 2),'Forecast drivers'!$A$5:$A$62, 0), MATCH(F_Interface!$D172,'Forecast drivers'!$O$5:$Y$5, 0)),0)</f>
        <v>4.0597072551519644E-4</v>
      </c>
      <c r="I172" s="196">
        <f>_xlfn.IFNA(INDEX('Forecast drivers'!$O$5:$Y$62, MATCH(F_Interface!$A172&amp;RIGHT(F_Interface!I$2, 2),'Forecast drivers'!$A$5:$A$62, 0), MATCH(F_Interface!$D172,'Forecast drivers'!$O$5:$Y$5, 0)),0)</f>
        <v>4.0366204988542879E-4</v>
      </c>
      <c r="J172" s="196">
        <f>_xlfn.IFNA(INDEX('Forecast drivers'!$O$5:$Y$62, MATCH(F_Interface!$A172&amp;RIGHT(F_Interface!J$2, 2),'Forecast drivers'!$A$5:$A$62, 0), MATCH(F_Interface!$D172,'Forecast drivers'!$O$5:$Y$5, 0)),0)</f>
        <v>4.0137948374415616E-4</v>
      </c>
      <c r="K172" s="196">
        <f>_xlfn.IFNA(INDEX('Forecast drivers'!$O$5:$Y$62, MATCH(F_Interface!$A172&amp;RIGHT(F_Interface!K$2, 2),'Forecast drivers'!$A$5:$A$62, 0), MATCH(F_Interface!$D172,'Forecast drivers'!$O$5:$Y$5, 0)),0)</f>
        <v>3.9912258666207831E-4</v>
      </c>
      <c r="L172" s="196">
        <f>_xlfn.IFNA(INDEX('Forecast drivers'!$O$5:$Y$62, MATCH(F_Interface!$A172&amp;RIGHT(F_Interface!L$2, 2),'Forecast drivers'!$A$5:$A$62, 0), MATCH(F_Interface!$D172,'Forecast drivers'!$O$5:$Y$5, 0)),0)</f>
        <v>3.9689092806038056E-4</v>
      </c>
      <c r="M172" s="189"/>
      <c r="N172" s="181"/>
      <c r="O172" s="181"/>
    </row>
    <row r="173" spans="1:18" x14ac:dyDescent="0.3">
      <c r="A173" s="188" t="s">
        <v>63</v>
      </c>
      <c r="B173" s="188" t="s">
        <v>348</v>
      </c>
      <c r="C173" s="188" t="str">
        <f t="shared" si="3"/>
        <v>HDDC_STW_PP_PR19CA008</v>
      </c>
      <c r="D173" s="179" t="s">
        <v>46</v>
      </c>
      <c r="E173" s="179" t="s">
        <v>349</v>
      </c>
      <c r="F173" s="180" t="s">
        <v>1</v>
      </c>
      <c r="G173" s="188" t="s">
        <v>311</v>
      </c>
      <c r="H173" s="196">
        <f>_xlfn.IFNA(INDEX('Forecast drivers'!$O$5:$Y$62, MATCH(F_Interface!$A173&amp;RIGHT(F_Interface!H$2, 2),'Forecast drivers'!$A$5:$A$62, 0), MATCH(F_Interface!$D173,'Forecast drivers'!$O$5:$Y$5, 0)),0)</f>
        <v>0</v>
      </c>
      <c r="I173" s="196">
        <f>_xlfn.IFNA(INDEX('Forecast drivers'!$O$5:$Y$62, MATCH(F_Interface!$A173&amp;RIGHT(F_Interface!I$2, 2),'Forecast drivers'!$A$5:$A$62, 0), MATCH(F_Interface!$D173,'Forecast drivers'!$O$5:$Y$5, 0)),0)</f>
        <v>0</v>
      </c>
      <c r="J173" s="196">
        <f>_xlfn.IFNA(INDEX('Forecast drivers'!$O$5:$Y$62, MATCH(F_Interface!$A173&amp;RIGHT(F_Interface!J$2, 2),'Forecast drivers'!$A$5:$A$62, 0), MATCH(F_Interface!$D173,'Forecast drivers'!$O$5:$Y$5, 0)),0)</f>
        <v>0</v>
      </c>
      <c r="K173" s="196">
        <f>_xlfn.IFNA(INDEX('Forecast drivers'!$O$5:$Y$62, MATCH(F_Interface!$A173&amp;RIGHT(F_Interface!K$2, 2),'Forecast drivers'!$A$5:$A$62, 0), MATCH(F_Interface!$D173,'Forecast drivers'!$O$5:$Y$5, 0)),0)</f>
        <v>0</v>
      </c>
      <c r="L173" s="196">
        <f>_xlfn.IFNA(INDEX('Forecast drivers'!$O$5:$Y$62, MATCH(F_Interface!$A173&amp;RIGHT(F_Interface!L$2, 2),'Forecast drivers'!$A$5:$A$62, 0), MATCH(F_Interface!$D173,'Forecast drivers'!$O$5:$Y$5, 0)),0)</f>
        <v>0</v>
      </c>
      <c r="M173" s="189"/>
      <c r="N173" s="181"/>
      <c r="O173" s="181"/>
    </row>
    <row r="174" spans="1:18" x14ac:dyDescent="0.3">
      <c r="A174" s="188" t="s">
        <v>3</v>
      </c>
      <c r="B174" s="188" t="s">
        <v>348</v>
      </c>
      <c r="C174" s="188" t="str">
        <f t="shared" si="3"/>
        <v>NESC_STW_PP_PR19CA008</v>
      </c>
      <c r="D174" s="179" t="s">
        <v>46</v>
      </c>
      <c r="E174" s="179" t="s">
        <v>349</v>
      </c>
      <c r="F174" s="180" t="s">
        <v>1</v>
      </c>
      <c r="G174" s="188" t="s">
        <v>311</v>
      </c>
      <c r="H174" s="196">
        <f>_xlfn.IFNA(INDEX('Forecast drivers'!$O$5:$Y$62, MATCH(F_Interface!$A174&amp;RIGHT(F_Interface!H$2, 2),'Forecast drivers'!$A$5:$A$62, 0), MATCH(F_Interface!$D174,'Forecast drivers'!$O$5:$Y$5, 0)),0)</f>
        <v>3.2344634712047171E-4</v>
      </c>
      <c r="I174" s="196">
        <f>_xlfn.IFNA(INDEX('Forecast drivers'!$O$5:$Y$62, MATCH(F_Interface!$A174&amp;RIGHT(F_Interface!I$2, 2),'Forecast drivers'!$A$5:$A$62, 0), MATCH(F_Interface!$D174,'Forecast drivers'!$O$5:$Y$5, 0)),0)</f>
        <v>3.2211209266845141E-4</v>
      </c>
      <c r="J174" s="196">
        <f>_xlfn.IFNA(INDEX('Forecast drivers'!$O$5:$Y$62, MATCH(F_Interface!$A174&amp;RIGHT(F_Interface!J$2, 2),'Forecast drivers'!$A$5:$A$62, 0), MATCH(F_Interface!$D174,'Forecast drivers'!$O$5:$Y$5, 0)),0)</f>
        <v>3.2078880090899415E-4</v>
      </c>
      <c r="K174" s="196">
        <f>_xlfn.IFNA(INDEX('Forecast drivers'!$O$5:$Y$62, MATCH(F_Interface!$A174&amp;RIGHT(F_Interface!K$2, 2),'Forecast drivers'!$A$5:$A$62, 0), MATCH(F_Interface!$D174,'Forecast drivers'!$O$5:$Y$5, 0)),0)</f>
        <v>3.1947633728501596E-4</v>
      </c>
      <c r="L174" s="196">
        <f>_xlfn.IFNA(INDEX('Forecast drivers'!$O$5:$Y$62, MATCH(F_Interface!$A174&amp;RIGHT(F_Interface!L$2, 2),'Forecast drivers'!$A$5:$A$62, 0), MATCH(F_Interface!$D174,'Forecast drivers'!$O$5:$Y$5, 0)),0)</f>
        <v>3.1817456943254773E-4</v>
      </c>
      <c r="M174" s="189"/>
      <c r="N174" s="181"/>
      <c r="O174" s="181"/>
    </row>
    <row r="175" spans="1:18" x14ac:dyDescent="0.3">
      <c r="A175" s="188" t="s">
        <v>4</v>
      </c>
      <c r="B175" s="188" t="s">
        <v>348</v>
      </c>
      <c r="C175" s="188" t="str">
        <f t="shared" si="3"/>
        <v>NWTC_STW_PP_PR19CA008</v>
      </c>
      <c r="D175" s="179" t="s">
        <v>46</v>
      </c>
      <c r="E175" s="179" t="s">
        <v>349</v>
      </c>
      <c r="F175" s="180" t="s">
        <v>1</v>
      </c>
      <c r="G175" s="193" t="s">
        <v>311</v>
      </c>
      <c r="H175" s="196">
        <f>_xlfn.IFNA(INDEX('Forecast drivers'!$O$5:$Y$62, MATCH(F_Interface!$A175&amp;RIGHT(F_Interface!H$2, 2),'Forecast drivers'!$A$5:$A$62, 0), MATCH(F_Interface!$D175,'Forecast drivers'!$O$5:$Y$5, 0)),0)</f>
        <v>1.6683884868553812E-4</v>
      </c>
      <c r="I175" s="196">
        <f>_xlfn.IFNA(INDEX('Forecast drivers'!$O$5:$Y$62, MATCH(F_Interface!$A175&amp;RIGHT(F_Interface!I$2, 2),'Forecast drivers'!$A$5:$A$62, 0), MATCH(F_Interface!$D175,'Forecast drivers'!$O$5:$Y$5, 0)),0)</f>
        <v>1.6571490616962514E-4</v>
      </c>
      <c r="J175" s="196">
        <f>_xlfn.IFNA(INDEX('Forecast drivers'!$O$5:$Y$62, MATCH(F_Interface!$A175&amp;RIGHT(F_Interface!J$2, 2),'Forecast drivers'!$A$5:$A$62, 0), MATCH(F_Interface!$D175,'Forecast drivers'!$O$5:$Y$5, 0)),0)</f>
        <v>1.6489704354097375E-4</v>
      </c>
      <c r="K175" s="196">
        <f>_xlfn.IFNA(INDEX('Forecast drivers'!$O$5:$Y$62, MATCH(F_Interface!$A175&amp;RIGHT(F_Interface!K$2, 2),'Forecast drivers'!$A$5:$A$62, 0), MATCH(F_Interface!$D175,'Forecast drivers'!$O$5:$Y$5, 0)),0)</f>
        <v>1.6408721415748088E-4</v>
      </c>
      <c r="L175" s="196">
        <f>_xlfn.IFNA(INDEX('Forecast drivers'!$O$5:$Y$62, MATCH(F_Interface!$A175&amp;RIGHT(F_Interface!L$2, 2),'Forecast drivers'!$A$5:$A$62, 0), MATCH(F_Interface!$D175,'Forecast drivers'!$O$5:$Y$5, 0)),0)</f>
        <v>1.6328530024084582E-4</v>
      </c>
      <c r="M175" s="189"/>
      <c r="N175" s="181"/>
      <c r="O175" s="181"/>
    </row>
    <row r="176" spans="1:18" x14ac:dyDescent="0.3">
      <c r="A176" s="188" t="s">
        <v>5</v>
      </c>
      <c r="B176" s="188" t="s">
        <v>348</v>
      </c>
      <c r="C176" s="188" t="str">
        <f t="shared" si="3"/>
        <v>SRNC_STW_PP_PR19CA008</v>
      </c>
      <c r="D176" s="179" t="s">
        <v>46</v>
      </c>
      <c r="E176" s="179" t="s">
        <v>349</v>
      </c>
      <c r="F176" s="180" t="s">
        <v>1</v>
      </c>
      <c r="G176" s="188" t="s">
        <v>311</v>
      </c>
      <c r="H176" s="196">
        <f>_xlfn.IFNA(INDEX('Forecast drivers'!$O$5:$Y$62, MATCH(F_Interface!$A176&amp;RIGHT(F_Interface!H$2, 2),'Forecast drivers'!$A$5:$A$62, 0), MATCH(F_Interface!$D176,'Forecast drivers'!$O$5:$Y$5, 0)),0)</f>
        <v>1.8126937782461417E-4</v>
      </c>
      <c r="I176" s="196">
        <f>_xlfn.IFNA(INDEX('Forecast drivers'!$O$5:$Y$62, MATCH(F_Interface!$A176&amp;RIGHT(F_Interface!I$2, 2),'Forecast drivers'!$A$5:$A$62, 0), MATCH(F_Interface!$D176,'Forecast drivers'!$O$5:$Y$5, 0)),0)</f>
        <v>1.8012536369820149E-4</v>
      </c>
      <c r="J176" s="196">
        <f>_xlfn.IFNA(INDEX('Forecast drivers'!$O$5:$Y$62, MATCH(F_Interface!$A176&amp;RIGHT(F_Interface!J$2, 2),'Forecast drivers'!$A$5:$A$62, 0), MATCH(F_Interface!$D176,'Forecast drivers'!$O$5:$Y$5, 0)),0)</f>
        <v>1.7899569904807926E-4</v>
      </c>
      <c r="K176" s="196">
        <f>_xlfn.IFNA(INDEX('Forecast drivers'!$O$5:$Y$62, MATCH(F_Interface!$A176&amp;RIGHT(F_Interface!K$2, 2),'Forecast drivers'!$A$5:$A$62, 0), MATCH(F_Interface!$D176,'Forecast drivers'!$O$5:$Y$5, 0)),0)</f>
        <v>1.7788011557665168E-4</v>
      </c>
      <c r="L176" s="196">
        <f>_xlfn.IFNA(INDEX('Forecast drivers'!$O$5:$Y$62, MATCH(F_Interface!$A176&amp;RIGHT(F_Interface!L$2, 2),'Forecast drivers'!$A$5:$A$62, 0), MATCH(F_Interface!$D176,'Forecast drivers'!$O$5:$Y$5, 0)),0)</f>
        <v>1.7532537888035815E-4</v>
      </c>
      <c r="M176" s="189"/>
      <c r="N176" s="181"/>
      <c r="O176" s="181"/>
    </row>
    <row r="177" spans="1:18" x14ac:dyDescent="0.3">
      <c r="A177" s="188" t="s">
        <v>82</v>
      </c>
      <c r="B177" s="188" t="s">
        <v>348</v>
      </c>
      <c r="C177" s="188" t="str">
        <f t="shared" si="3"/>
        <v>SVEC_STW_PP_PR19CA008</v>
      </c>
      <c r="D177" s="179" t="s">
        <v>46</v>
      </c>
      <c r="E177" s="179" t="s">
        <v>349</v>
      </c>
      <c r="F177" s="180" t="s">
        <v>1</v>
      </c>
      <c r="G177" s="188" t="s">
        <v>311</v>
      </c>
      <c r="H177" s="196">
        <f>_xlfn.IFNA(INDEX('Forecast drivers'!$O$5:$Y$62, MATCH(F_Interface!$A177&amp;RIGHT(F_Interface!H$2, 2),'Forecast drivers'!$A$5:$A$62, 0), MATCH(F_Interface!$D177,'Forecast drivers'!$O$5:$Y$5, 0)),0)</f>
        <v>0</v>
      </c>
      <c r="I177" s="196">
        <f>_xlfn.IFNA(INDEX('Forecast drivers'!$O$5:$Y$62, MATCH(F_Interface!$A177&amp;RIGHT(F_Interface!I$2, 2),'Forecast drivers'!$A$5:$A$62, 0), MATCH(F_Interface!$D177,'Forecast drivers'!$O$5:$Y$5, 0)),0)</f>
        <v>0</v>
      </c>
      <c r="J177" s="196">
        <f>_xlfn.IFNA(INDEX('Forecast drivers'!$O$5:$Y$62, MATCH(F_Interface!$A177&amp;RIGHT(F_Interface!J$2, 2),'Forecast drivers'!$A$5:$A$62, 0), MATCH(F_Interface!$D177,'Forecast drivers'!$O$5:$Y$5, 0)),0)</f>
        <v>0</v>
      </c>
      <c r="K177" s="196">
        <f>_xlfn.IFNA(INDEX('Forecast drivers'!$O$5:$Y$62, MATCH(F_Interface!$A177&amp;RIGHT(F_Interface!K$2, 2),'Forecast drivers'!$A$5:$A$62, 0), MATCH(F_Interface!$D177,'Forecast drivers'!$O$5:$Y$5, 0)),0)</f>
        <v>0</v>
      </c>
      <c r="L177" s="196">
        <f>_xlfn.IFNA(INDEX('Forecast drivers'!$O$5:$Y$62, MATCH(F_Interface!$A177&amp;RIGHT(F_Interface!L$2, 2),'Forecast drivers'!$A$5:$A$62, 0), MATCH(F_Interface!$D177,'Forecast drivers'!$O$5:$Y$5, 0)),0)</f>
        <v>0</v>
      </c>
      <c r="M177" s="189"/>
      <c r="N177" s="181"/>
      <c r="O177" s="181"/>
    </row>
    <row r="178" spans="1:18" x14ac:dyDescent="0.3">
      <c r="A178" s="188" t="s">
        <v>67</v>
      </c>
      <c r="B178" s="188" t="s">
        <v>348</v>
      </c>
      <c r="C178" s="188" t="str">
        <f t="shared" si="3"/>
        <v>SVHC_STW_PP_PR19CA008</v>
      </c>
      <c r="D178" s="179" t="s">
        <v>46</v>
      </c>
      <c r="E178" s="179" t="s">
        <v>349</v>
      </c>
      <c r="F178" s="180" t="s">
        <v>1</v>
      </c>
      <c r="G178" s="188" t="s">
        <v>311</v>
      </c>
      <c r="H178" s="196">
        <f>_xlfn.IFNA(INDEX('Forecast drivers'!$O$5:$Y$62, MATCH(F_Interface!$A178&amp;RIGHT(F_Interface!H$2, 2),'Forecast drivers'!$A$5:$A$62, 0), MATCH(F_Interface!$D178,'Forecast drivers'!$O$5:$Y$5, 0)),0)</f>
        <v>2.3900108756536116E-4</v>
      </c>
      <c r="I178" s="196">
        <f>_xlfn.IFNA(INDEX('Forecast drivers'!$O$5:$Y$62, MATCH(F_Interface!$A178&amp;RIGHT(F_Interface!I$2, 2),'Forecast drivers'!$A$5:$A$62, 0), MATCH(F_Interface!$D178,'Forecast drivers'!$O$5:$Y$5, 0)),0)</f>
        <v>2.3721680252639435E-4</v>
      </c>
      <c r="J178" s="196">
        <f>_xlfn.IFNA(INDEX('Forecast drivers'!$O$5:$Y$62, MATCH(F_Interface!$A178&amp;RIGHT(F_Interface!J$2, 2),'Forecast drivers'!$A$5:$A$62, 0), MATCH(F_Interface!$D178,'Forecast drivers'!$O$5:$Y$5, 0)),0)</f>
        <v>2.3499038651349973E-4</v>
      </c>
      <c r="K178" s="196">
        <f>_xlfn.IFNA(INDEX('Forecast drivers'!$O$5:$Y$62, MATCH(F_Interface!$A178&amp;RIGHT(F_Interface!K$2, 2),'Forecast drivers'!$A$5:$A$62, 0), MATCH(F_Interface!$D178,'Forecast drivers'!$O$5:$Y$5, 0)),0)</f>
        <v>2.3326185280062438E-4</v>
      </c>
      <c r="L178" s="196">
        <f>_xlfn.IFNA(INDEX('Forecast drivers'!$O$5:$Y$62, MATCH(F_Interface!$A178&amp;RIGHT(F_Interface!L$2, 2),'Forecast drivers'!$A$5:$A$62, 0), MATCH(F_Interface!$D178,'Forecast drivers'!$O$5:$Y$5, 0)),0)</f>
        <v>2.2994250101750053E-4</v>
      </c>
      <c r="M178" s="189"/>
      <c r="N178" s="181"/>
      <c r="O178" s="181"/>
    </row>
    <row r="179" spans="1:18" x14ac:dyDescent="0.3">
      <c r="A179" s="188" t="s">
        <v>6</v>
      </c>
      <c r="B179" s="188" t="s">
        <v>348</v>
      </c>
      <c r="C179" s="188" t="str">
        <f t="shared" si="3"/>
        <v>SVTC_STW_PP_PR19CA008</v>
      </c>
      <c r="D179" s="179" t="s">
        <v>46</v>
      </c>
      <c r="E179" s="179" t="s">
        <v>349</v>
      </c>
      <c r="F179" s="180" t="s">
        <v>1</v>
      </c>
      <c r="G179" s="188" t="s">
        <v>311</v>
      </c>
      <c r="H179" s="196">
        <f>_xlfn.IFNA(INDEX('Forecast drivers'!$O$5:$Y$62, MATCH(F_Interface!$A179&amp;RIGHT(F_Interface!H$2, 2),'Forecast drivers'!$A$5:$A$62, 0), MATCH(F_Interface!$D179,'Forecast drivers'!$O$5:$Y$5, 0)),0)</f>
        <v>2.3900108756536116E-4</v>
      </c>
      <c r="I179" s="196">
        <f>_xlfn.IFNA(INDEX('Forecast drivers'!$O$5:$Y$62, MATCH(F_Interface!$A179&amp;RIGHT(F_Interface!I$2, 2),'Forecast drivers'!$A$5:$A$62, 0), MATCH(F_Interface!$D179,'Forecast drivers'!$O$5:$Y$5, 0)),0)</f>
        <v>2.3721680252639435E-4</v>
      </c>
      <c r="J179" s="196">
        <f>_xlfn.IFNA(INDEX('Forecast drivers'!$O$5:$Y$62, MATCH(F_Interface!$A179&amp;RIGHT(F_Interface!J$2, 2),'Forecast drivers'!$A$5:$A$62, 0), MATCH(F_Interface!$D179,'Forecast drivers'!$O$5:$Y$5, 0)),0)</f>
        <v>2.3499038651349973E-4</v>
      </c>
      <c r="K179" s="196">
        <f>_xlfn.IFNA(INDEX('Forecast drivers'!$O$5:$Y$62, MATCH(F_Interface!$A179&amp;RIGHT(F_Interface!K$2, 2),'Forecast drivers'!$A$5:$A$62, 0), MATCH(F_Interface!$D179,'Forecast drivers'!$O$5:$Y$5, 0)),0)</f>
        <v>2.3326185280062438E-4</v>
      </c>
      <c r="L179" s="196">
        <f>_xlfn.IFNA(INDEX('Forecast drivers'!$O$5:$Y$62, MATCH(F_Interface!$A179&amp;RIGHT(F_Interface!L$2, 2),'Forecast drivers'!$A$5:$A$62, 0), MATCH(F_Interface!$D179,'Forecast drivers'!$O$5:$Y$5, 0)),0)</f>
        <v>2.2994250101750053E-4</v>
      </c>
      <c r="M179" s="189"/>
      <c r="N179" s="181"/>
      <c r="O179" s="181"/>
    </row>
    <row r="180" spans="1:18" x14ac:dyDescent="0.3">
      <c r="A180" s="188" t="s">
        <v>10</v>
      </c>
      <c r="B180" s="188" t="s">
        <v>348</v>
      </c>
      <c r="C180" s="188" t="str">
        <f t="shared" si="3"/>
        <v>SWBC_STW_PP_PR19CA008</v>
      </c>
      <c r="D180" s="179" t="s">
        <v>46</v>
      </c>
      <c r="E180" s="179" t="s">
        <v>349</v>
      </c>
      <c r="F180" s="180" t="s">
        <v>1</v>
      </c>
      <c r="G180" s="188" t="s">
        <v>311</v>
      </c>
      <c r="H180" s="196">
        <f>_xlfn.IFNA(INDEX('Forecast drivers'!$O$5:$Y$62, MATCH(F_Interface!$A180&amp;RIGHT(F_Interface!H$2, 2),'Forecast drivers'!$A$5:$A$62, 0), MATCH(F_Interface!$D180,'Forecast drivers'!$O$5:$Y$5, 0)),0)</f>
        <v>8.5445363934271183E-4</v>
      </c>
      <c r="I180" s="196">
        <f>_xlfn.IFNA(INDEX('Forecast drivers'!$O$5:$Y$62, MATCH(F_Interface!$A180&amp;RIGHT(F_Interface!I$2, 2),'Forecast drivers'!$A$5:$A$62, 0), MATCH(F_Interface!$D180,'Forecast drivers'!$O$5:$Y$5, 0)),0)</f>
        <v>8.4699266159247836E-4</v>
      </c>
      <c r="J180" s="196">
        <f>_xlfn.IFNA(INDEX('Forecast drivers'!$O$5:$Y$62, MATCH(F_Interface!$A180&amp;RIGHT(F_Interface!J$2, 2),'Forecast drivers'!$A$5:$A$62, 0), MATCH(F_Interface!$D180,'Forecast drivers'!$O$5:$Y$5, 0)),0)</f>
        <v>8.3966085252760081E-4</v>
      </c>
      <c r="K180" s="196">
        <f>_xlfn.IFNA(INDEX('Forecast drivers'!$O$5:$Y$62, MATCH(F_Interface!$A180&amp;RIGHT(F_Interface!K$2, 2),'Forecast drivers'!$A$5:$A$62, 0), MATCH(F_Interface!$D180,'Forecast drivers'!$O$5:$Y$5, 0)),0)</f>
        <v>8.3245488657271275E-4</v>
      </c>
      <c r="L180" s="196">
        <f>_xlfn.IFNA(INDEX('Forecast drivers'!$O$5:$Y$62, MATCH(F_Interface!$A180&amp;RIGHT(F_Interface!L$2, 2),'Forecast drivers'!$A$5:$A$62, 0), MATCH(F_Interface!$D180,'Forecast drivers'!$O$5:$Y$5, 0)),0)</f>
        <v>8.2537155134135699E-4</v>
      </c>
      <c r="M180" s="189"/>
      <c r="N180" s="181"/>
      <c r="O180" s="181"/>
    </row>
    <row r="181" spans="1:18" x14ac:dyDescent="0.3">
      <c r="A181" s="188" t="s">
        <v>7</v>
      </c>
      <c r="B181" s="188" t="s">
        <v>348</v>
      </c>
      <c r="C181" s="188" t="str">
        <f t="shared" si="3"/>
        <v>TMSC_STW_PP_PR19CA008</v>
      </c>
      <c r="D181" s="179" t="s">
        <v>46</v>
      </c>
      <c r="E181" s="179" t="s">
        <v>349</v>
      </c>
      <c r="F181" s="180" t="s">
        <v>1</v>
      </c>
      <c r="G181" s="188" t="s">
        <v>311</v>
      </c>
      <c r="H181" s="196">
        <f>_xlfn.IFNA(INDEX('Forecast drivers'!$O$5:$Y$62, MATCH(F_Interface!$A181&amp;RIGHT(F_Interface!H$2, 2),'Forecast drivers'!$A$5:$A$62, 0), MATCH(F_Interface!$D181,'Forecast drivers'!$O$5:$Y$5, 0)),0)</f>
        <v>6.1147479489136332E-5</v>
      </c>
      <c r="I181" s="196">
        <f>_xlfn.IFNA(INDEX('Forecast drivers'!$O$5:$Y$62, MATCH(F_Interface!$A181&amp;RIGHT(F_Interface!I$2, 2),'Forecast drivers'!$A$5:$A$62, 0), MATCH(F_Interface!$D181,'Forecast drivers'!$O$5:$Y$5, 0)),0)</f>
        <v>6.0728787155194168E-5</v>
      </c>
      <c r="J181" s="196">
        <f>_xlfn.IFNA(INDEX('Forecast drivers'!$O$5:$Y$62, MATCH(F_Interface!$A181&amp;RIGHT(F_Interface!J$2, 2),'Forecast drivers'!$A$5:$A$62, 0), MATCH(F_Interface!$D181,'Forecast drivers'!$O$5:$Y$5, 0)),0)</f>
        <v>6.0315789613223345E-5</v>
      </c>
      <c r="K181" s="196">
        <f>_xlfn.IFNA(INDEX('Forecast drivers'!$O$5:$Y$62, MATCH(F_Interface!$A181&amp;RIGHT(F_Interface!K$2, 2),'Forecast drivers'!$A$5:$A$62, 0), MATCH(F_Interface!$D181,'Forecast drivers'!$O$5:$Y$5, 0)),0)</f>
        <v>5.990837146251559E-5</v>
      </c>
      <c r="L181" s="196">
        <f>_xlfn.IFNA(INDEX('Forecast drivers'!$O$5:$Y$62, MATCH(F_Interface!$A181&amp;RIGHT(F_Interface!L$2, 2),'Forecast drivers'!$A$5:$A$62, 0), MATCH(F_Interface!$D181,'Forecast drivers'!$O$5:$Y$5, 0)),0)</f>
        <v>5.9506420399454827E-5</v>
      </c>
      <c r="M181" s="189"/>
      <c r="N181" s="189"/>
      <c r="O181" s="189"/>
      <c r="P181" s="190"/>
      <c r="Q181" s="190"/>
      <c r="R181" s="190"/>
    </row>
    <row r="182" spans="1:18" x14ac:dyDescent="0.3">
      <c r="A182" s="188" t="s">
        <v>12</v>
      </c>
      <c r="B182" s="188" t="s">
        <v>348</v>
      </c>
      <c r="C182" s="188" t="str">
        <f t="shared" si="3"/>
        <v>WSHC_STW_PP_PR19CA008</v>
      </c>
      <c r="D182" s="179" t="s">
        <v>46</v>
      </c>
      <c r="E182" s="179" t="s">
        <v>349</v>
      </c>
      <c r="F182" s="180" t="s">
        <v>1</v>
      </c>
      <c r="G182" s="188" t="s">
        <v>311</v>
      </c>
      <c r="H182" s="196">
        <f>_xlfn.IFNA(INDEX('Forecast drivers'!$O$5:$Y$62, MATCH(F_Interface!$A182&amp;RIGHT(F_Interface!H$2, 2),'Forecast drivers'!$A$5:$A$62, 0), MATCH(F_Interface!$D182,'Forecast drivers'!$O$5:$Y$5, 0)),0)</f>
        <v>5.6590310993407907E-4</v>
      </c>
      <c r="I182" s="196">
        <f>_xlfn.IFNA(INDEX('Forecast drivers'!$O$5:$Y$62, MATCH(F_Interface!$A182&amp;RIGHT(F_Interface!I$2, 2),'Forecast drivers'!$A$5:$A$62, 0), MATCH(F_Interface!$D182,'Forecast drivers'!$O$5:$Y$5, 0)),0)</f>
        <v>5.6276966448562437E-4</v>
      </c>
      <c r="J182" s="196">
        <f>_xlfn.IFNA(INDEX('Forecast drivers'!$O$5:$Y$62, MATCH(F_Interface!$A182&amp;RIGHT(F_Interface!J$2, 2),'Forecast drivers'!$A$5:$A$62, 0), MATCH(F_Interface!$D182,'Forecast drivers'!$O$5:$Y$5, 0)),0)</f>
        <v>5.5563948643515932E-4</v>
      </c>
      <c r="K182" s="196">
        <f>_xlfn.IFNA(INDEX('Forecast drivers'!$O$5:$Y$62, MATCH(F_Interface!$A182&amp;RIGHT(F_Interface!K$2, 2),'Forecast drivers'!$A$5:$A$62, 0), MATCH(F_Interface!$D182,'Forecast drivers'!$O$5:$Y$5, 0)),0)</f>
        <v>5.5259656909027353E-4</v>
      </c>
      <c r="L182" s="196">
        <f>_xlfn.IFNA(INDEX('Forecast drivers'!$O$5:$Y$62, MATCH(F_Interface!$A182&amp;RIGHT(F_Interface!L$2, 2),'Forecast drivers'!$A$5:$A$62, 0), MATCH(F_Interface!$D182,'Forecast drivers'!$O$5:$Y$5, 0)),0)</f>
        <v>5.4825768927849075E-4</v>
      </c>
      <c r="M182" s="189"/>
      <c r="N182" s="181"/>
      <c r="O182" s="181"/>
    </row>
    <row r="183" spans="1:18" x14ac:dyDescent="0.3">
      <c r="A183" s="188" t="s">
        <v>8</v>
      </c>
      <c r="B183" s="188" t="s">
        <v>348</v>
      </c>
      <c r="C183" s="188" t="str">
        <f t="shared" si="3"/>
        <v>WSXC_STW_PP_PR19CA008</v>
      </c>
      <c r="D183" s="179" t="s">
        <v>46</v>
      </c>
      <c r="E183" s="179" t="s">
        <v>349</v>
      </c>
      <c r="F183" s="180" t="s">
        <v>1</v>
      </c>
      <c r="G183" s="188" t="s">
        <v>311</v>
      </c>
      <c r="H183" s="196">
        <f>_xlfn.IFNA(INDEX('Forecast drivers'!$O$5:$Y$62, MATCH(F_Interface!$A183&amp;RIGHT(F_Interface!H$2, 2),'Forecast drivers'!$A$5:$A$62, 0), MATCH(F_Interface!$D183,'Forecast drivers'!$O$5:$Y$5, 0)),0)</f>
        <v>3.1627212754170548E-4</v>
      </c>
      <c r="I183" s="196">
        <f>_xlfn.IFNA(INDEX('Forecast drivers'!$O$5:$Y$62, MATCH(F_Interface!$A183&amp;RIGHT(F_Interface!I$2, 2),'Forecast drivers'!$A$5:$A$62, 0), MATCH(F_Interface!$D183,'Forecast drivers'!$O$5:$Y$5, 0)),0)</f>
        <v>3.1486205253546828E-4</v>
      </c>
      <c r="J183" s="196">
        <f>_xlfn.IFNA(INDEX('Forecast drivers'!$O$5:$Y$62, MATCH(F_Interface!$A183&amp;RIGHT(F_Interface!J$2, 2),'Forecast drivers'!$A$5:$A$62, 0), MATCH(F_Interface!$D183,'Forecast drivers'!$O$5:$Y$5, 0)),0)</f>
        <v>3.1269163781017829E-4</v>
      </c>
      <c r="K183" s="196">
        <f>_xlfn.IFNA(INDEX('Forecast drivers'!$O$5:$Y$62, MATCH(F_Interface!$A183&amp;RIGHT(F_Interface!K$2, 2),'Forecast drivers'!$A$5:$A$62, 0), MATCH(F_Interface!$D183,'Forecast drivers'!$O$5:$Y$5, 0)),0)</f>
        <v>3.1055094054644968E-4</v>
      </c>
      <c r="L183" s="196">
        <f>_xlfn.IFNA(INDEX('Forecast drivers'!$O$5:$Y$62, MATCH(F_Interface!$A183&amp;RIGHT(F_Interface!L$2, 2),'Forecast drivers'!$A$5:$A$62, 0), MATCH(F_Interface!$D183,'Forecast drivers'!$O$5:$Y$5, 0)),0)</f>
        <v>3.0843935455411489E-4</v>
      </c>
      <c r="M183" s="189"/>
      <c r="N183" s="181"/>
      <c r="O183" s="181"/>
    </row>
    <row r="184" spans="1:18" x14ac:dyDescent="0.3">
      <c r="A184" s="188" t="s">
        <v>9</v>
      </c>
      <c r="B184" s="188" t="s">
        <v>348</v>
      </c>
      <c r="C184" s="188" t="str">
        <f t="shared" si="3"/>
        <v>YKYC_STW_PP_PR19CA008</v>
      </c>
      <c r="D184" s="179" t="s">
        <v>46</v>
      </c>
      <c r="E184" s="179" t="s">
        <v>349</v>
      </c>
      <c r="F184" s="180" t="s">
        <v>1</v>
      </c>
      <c r="G184" s="188" t="s">
        <v>311</v>
      </c>
      <c r="H184" s="196">
        <f>_xlfn.IFNA(INDEX('Forecast drivers'!$O$5:$Y$62, MATCH(F_Interface!$A184&amp;RIGHT(F_Interface!H$2, 2),'Forecast drivers'!$A$5:$A$62, 0), MATCH(F_Interface!$D184,'Forecast drivers'!$O$5:$Y$5, 0)),0)</f>
        <v>2.6350378561127363E-4</v>
      </c>
      <c r="I184" s="196">
        <f>_xlfn.IFNA(INDEX('Forecast drivers'!$O$5:$Y$62, MATCH(F_Interface!$A184&amp;RIGHT(F_Interface!I$2, 2),'Forecast drivers'!$A$5:$A$62, 0), MATCH(F_Interface!$D184,'Forecast drivers'!$O$5:$Y$5, 0)),0)</f>
        <v>2.6233990185916108E-4</v>
      </c>
      <c r="J184" s="196">
        <f>_xlfn.IFNA(INDEX('Forecast drivers'!$O$5:$Y$62, MATCH(F_Interface!$A184&amp;RIGHT(F_Interface!J$2, 2),'Forecast drivers'!$A$5:$A$62, 0), MATCH(F_Interface!$D184,'Forecast drivers'!$O$5:$Y$5, 0)),0)</f>
        <v>2.6118625453215995E-4</v>
      </c>
      <c r="K184" s="196">
        <f>_xlfn.IFNA(INDEX('Forecast drivers'!$O$5:$Y$62, MATCH(F_Interface!$A184&amp;RIGHT(F_Interface!K$2, 2),'Forecast drivers'!$A$5:$A$62, 0), MATCH(F_Interface!$D184,'Forecast drivers'!$O$5:$Y$5, 0)),0)</f>
        <v>2.6004270917660529E-4</v>
      </c>
      <c r="L184" s="196">
        <f>_xlfn.IFNA(INDEX('Forecast drivers'!$O$5:$Y$62, MATCH(F_Interface!$A184&amp;RIGHT(F_Interface!L$2, 2),'Forecast drivers'!$A$5:$A$62, 0), MATCH(F_Interface!$D184,'Forecast drivers'!$O$5:$Y$5, 0)),0)</f>
        <v>2.5763371923162635E-4</v>
      </c>
      <c r="M184" s="189" t="str">
        <f>IF(ROUND(SUM(H172:L184),2)=ROUND(SUM('Forecast drivers'!$Y$8:$Y$62),2),"ok","error")</f>
        <v>ok</v>
      </c>
      <c r="N184" s="181"/>
      <c r="O184" s="181"/>
    </row>
    <row r="185" spans="1:18" x14ac:dyDescent="0.3">
      <c r="A185" s="188" t="s">
        <v>2</v>
      </c>
      <c r="B185" s="179" t="s">
        <v>350</v>
      </c>
      <c r="C185" s="188" t="str">
        <f t="shared" si="3"/>
        <v>ANHC_5YEFFICIENCY_PR19CA008</v>
      </c>
      <c r="D185" s="179" t="s">
        <v>351</v>
      </c>
      <c r="E185" s="179" t="s">
        <v>352</v>
      </c>
      <c r="F185" s="180" t="s">
        <v>337</v>
      </c>
      <c r="G185" s="188" t="s">
        <v>311</v>
      </c>
      <c r="H185" s="188">
        <f>Controls!$E$5</f>
        <v>0.96335172619962073</v>
      </c>
      <c r="I185" s="188">
        <f>Controls!$E$5</f>
        <v>0.96335172619962073</v>
      </c>
      <c r="J185" s="188">
        <f>Controls!$E$5</f>
        <v>0.96335172619962073</v>
      </c>
      <c r="K185" s="188">
        <f>Controls!$E$5</f>
        <v>0.96335172619962073</v>
      </c>
      <c r="L185" s="188">
        <f>Controls!$E$5</f>
        <v>0.96335172619962073</v>
      </c>
      <c r="M185" s="189"/>
      <c r="N185" s="181"/>
      <c r="O185" s="181"/>
    </row>
    <row r="186" spans="1:18" x14ac:dyDescent="0.3">
      <c r="A186" s="188" t="s">
        <v>63</v>
      </c>
      <c r="B186" s="188" t="s">
        <v>350</v>
      </c>
      <c r="C186" s="188" t="str">
        <f t="shared" si="3"/>
        <v>HDDC_5YEFFICIENCY_PR19CA008</v>
      </c>
      <c r="D186" s="179" t="s">
        <v>351</v>
      </c>
      <c r="E186" s="179" t="s">
        <v>352</v>
      </c>
      <c r="F186" s="180" t="s">
        <v>337</v>
      </c>
      <c r="G186" s="193"/>
      <c r="H186" s="188">
        <f>Controls!$E$5</f>
        <v>0.96335172619962073</v>
      </c>
      <c r="I186" s="188">
        <f>Controls!$E$5</f>
        <v>0.96335172619962073</v>
      </c>
      <c r="J186" s="188">
        <f>Controls!$E$5</f>
        <v>0.96335172619962073</v>
      </c>
      <c r="K186" s="188">
        <f>Controls!$E$5</f>
        <v>0.96335172619962073</v>
      </c>
      <c r="L186" s="188">
        <f>Controls!$E$5</f>
        <v>0.96335172619962073</v>
      </c>
      <c r="M186" s="189"/>
      <c r="N186" s="181"/>
      <c r="O186" s="181"/>
    </row>
    <row r="187" spans="1:18" x14ac:dyDescent="0.3">
      <c r="A187" s="188" t="s">
        <v>3</v>
      </c>
      <c r="B187" s="197" t="s">
        <v>350</v>
      </c>
      <c r="C187" s="188" t="str">
        <f t="shared" si="3"/>
        <v>NESC_5YEFFICIENCY_PR19CA008</v>
      </c>
      <c r="D187" s="188" t="s">
        <v>351</v>
      </c>
      <c r="E187" s="188" t="s">
        <v>352</v>
      </c>
      <c r="F187" s="180" t="s">
        <v>337</v>
      </c>
      <c r="G187" s="193"/>
      <c r="H187" s="188">
        <f>Controls!$E$5</f>
        <v>0.96335172619962073</v>
      </c>
      <c r="I187" s="188">
        <f>Controls!$E$5</f>
        <v>0.96335172619962073</v>
      </c>
      <c r="J187" s="188">
        <f>Controls!$E$5</f>
        <v>0.96335172619962073</v>
      </c>
      <c r="K187" s="188">
        <f>Controls!$E$5</f>
        <v>0.96335172619962073</v>
      </c>
      <c r="L187" s="188">
        <f>Controls!$E$5</f>
        <v>0.96335172619962073</v>
      </c>
      <c r="M187" s="189"/>
      <c r="N187" s="181"/>
      <c r="O187" s="181"/>
    </row>
    <row r="188" spans="1:18" x14ac:dyDescent="0.3">
      <c r="A188" s="188" t="s">
        <v>4</v>
      </c>
      <c r="B188" s="197" t="s">
        <v>350</v>
      </c>
      <c r="C188" s="188" t="str">
        <f t="shared" si="3"/>
        <v>NWTC_5YEFFICIENCY_PR19CA008</v>
      </c>
      <c r="D188" s="188" t="s">
        <v>351</v>
      </c>
      <c r="E188" s="188" t="s">
        <v>352</v>
      </c>
      <c r="F188" s="180" t="s">
        <v>337</v>
      </c>
      <c r="G188" s="193" t="s">
        <v>311</v>
      </c>
      <c r="H188" s="188">
        <f>Controls!$E$5</f>
        <v>0.96335172619962073</v>
      </c>
      <c r="I188" s="188">
        <f>Controls!$E$5</f>
        <v>0.96335172619962073</v>
      </c>
      <c r="J188" s="188">
        <f>Controls!$E$5</f>
        <v>0.96335172619962073</v>
      </c>
      <c r="K188" s="188">
        <f>Controls!$E$5</f>
        <v>0.96335172619962073</v>
      </c>
      <c r="L188" s="188">
        <f>Controls!$E$5</f>
        <v>0.96335172619962073</v>
      </c>
      <c r="M188" s="189"/>
      <c r="N188" s="181"/>
      <c r="O188" s="181"/>
    </row>
    <row r="189" spans="1:18" x14ac:dyDescent="0.3">
      <c r="A189" s="188" t="s">
        <v>5</v>
      </c>
      <c r="B189" s="197" t="s">
        <v>350</v>
      </c>
      <c r="C189" s="188" t="str">
        <f t="shared" si="3"/>
        <v>SRNC_5YEFFICIENCY_PR19CA008</v>
      </c>
      <c r="D189" s="188" t="s">
        <v>351</v>
      </c>
      <c r="E189" s="188" t="s">
        <v>352</v>
      </c>
      <c r="F189" s="180" t="s">
        <v>337</v>
      </c>
      <c r="G189" s="188" t="s">
        <v>311</v>
      </c>
      <c r="H189" s="188">
        <f>Controls!$E$5</f>
        <v>0.96335172619962073</v>
      </c>
      <c r="I189" s="188">
        <f>Controls!$E$5</f>
        <v>0.96335172619962073</v>
      </c>
      <c r="J189" s="188">
        <f>Controls!$E$5</f>
        <v>0.96335172619962073</v>
      </c>
      <c r="K189" s="188">
        <f>Controls!$E$5</f>
        <v>0.96335172619962073</v>
      </c>
      <c r="L189" s="188">
        <f>Controls!$E$5</f>
        <v>0.96335172619962073</v>
      </c>
      <c r="M189" s="189"/>
      <c r="N189" s="181"/>
      <c r="O189" s="181"/>
    </row>
    <row r="190" spans="1:18" x14ac:dyDescent="0.3">
      <c r="A190" s="188" t="s">
        <v>82</v>
      </c>
      <c r="B190" s="197" t="s">
        <v>350</v>
      </c>
      <c r="C190" s="188" t="str">
        <f t="shared" si="3"/>
        <v>SVEC_5YEFFICIENCY_PR19CA008</v>
      </c>
      <c r="D190" s="188" t="s">
        <v>351</v>
      </c>
      <c r="E190" s="188" t="s">
        <v>352</v>
      </c>
      <c r="F190" s="180" t="s">
        <v>337</v>
      </c>
      <c r="G190" s="188" t="s">
        <v>311</v>
      </c>
      <c r="H190" s="188">
        <f>Controls!$E$5</f>
        <v>0.96335172619962073</v>
      </c>
      <c r="I190" s="188">
        <f>Controls!$E$5</f>
        <v>0.96335172619962073</v>
      </c>
      <c r="J190" s="188">
        <f>Controls!$E$5</f>
        <v>0.96335172619962073</v>
      </c>
      <c r="K190" s="188">
        <f>Controls!$E$5</f>
        <v>0.96335172619962073</v>
      </c>
      <c r="L190" s="188">
        <f>Controls!$E$5</f>
        <v>0.96335172619962073</v>
      </c>
      <c r="M190" s="189"/>
      <c r="N190" s="181"/>
      <c r="O190" s="181"/>
    </row>
    <row r="191" spans="1:18" x14ac:dyDescent="0.3">
      <c r="A191" s="188" t="s">
        <v>67</v>
      </c>
      <c r="B191" s="197" t="s">
        <v>350</v>
      </c>
      <c r="C191" s="188" t="str">
        <f t="shared" si="3"/>
        <v>SVHC_5YEFFICIENCY_PR19CA008</v>
      </c>
      <c r="D191" s="188" t="s">
        <v>351</v>
      </c>
      <c r="E191" s="188" t="s">
        <v>352</v>
      </c>
      <c r="F191" s="180" t="s">
        <v>337</v>
      </c>
      <c r="G191" s="188" t="s">
        <v>311</v>
      </c>
      <c r="H191" s="188">
        <f>Controls!$E$5</f>
        <v>0.96335172619962073</v>
      </c>
      <c r="I191" s="188">
        <f>Controls!$E$5</f>
        <v>0.96335172619962073</v>
      </c>
      <c r="J191" s="188">
        <f>Controls!$E$5</f>
        <v>0.96335172619962073</v>
      </c>
      <c r="K191" s="188">
        <f>Controls!$E$5</f>
        <v>0.96335172619962073</v>
      </c>
      <c r="L191" s="188">
        <f>Controls!$E$5</f>
        <v>0.96335172619962073</v>
      </c>
      <c r="M191" s="189"/>
      <c r="N191" s="181"/>
      <c r="O191" s="181"/>
    </row>
    <row r="192" spans="1:18" x14ac:dyDescent="0.3">
      <c r="A192" s="188" t="s">
        <v>6</v>
      </c>
      <c r="B192" s="197" t="s">
        <v>350</v>
      </c>
      <c r="C192" s="188" t="str">
        <f t="shared" si="3"/>
        <v>SVTC_5YEFFICIENCY_PR19CA008</v>
      </c>
      <c r="D192" s="188" t="s">
        <v>351</v>
      </c>
      <c r="E192" s="188" t="s">
        <v>352</v>
      </c>
      <c r="F192" s="180" t="s">
        <v>337</v>
      </c>
      <c r="G192" s="188" t="s">
        <v>311</v>
      </c>
      <c r="H192" s="188">
        <f>Controls!$E$5</f>
        <v>0.96335172619962073</v>
      </c>
      <c r="I192" s="188">
        <f>Controls!$E$5</f>
        <v>0.96335172619962073</v>
      </c>
      <c r="J192" s="188">
        <f>Controls!$E$5</f>
        <v>0.96335172619962073</v>
      </c>
      <c r="K192" s="188">
        <f>Controls!$E$5</f>
        <v>0.96335172619962073</v>
      </c>
      <c r="L192" s="188">
        <f>Controls!$E$5</f>
        <v>0.96335172619962073</v>
      </c>
      <c r="M192" s="189"/>
      <c r="N192" s="181"/>
      <c r="O192" s="181"/>
    </row>
    <row r="193" spans="1:18" x14ac:dyDescent="0.3">
      <c r="A193" s="188" t="s">
        <v>10</v>
      </c>
      <c r="B193" s="197" t="s">
        <v>350</v>
      </c>
      <c r="C193" s="188" t="str">
        <f t="shared" si="3"/>
        <v>SWBC_5YEFFICIENCY_PR19CA008</v>
      </c>
      <c r="D193" s="188" t="s">
        <v>351</v>
      </c>
      <c r="E193" s="188" t="s">
        <v>352</v>
      </c>
      <c r="F193" s="180" t="s">
        <v>337</v>
      </c>
      <c r="G193" s="188" t="s">
        <v>311</v>
      </c>
      <c r="H193" s="188">
        <f>Controls!$E$5</f>
        <v>0.96335172619962073</v>
      </c>
      <c r="I193" s="188">
        <f>Controls!$E$5</f>
        <v>0.96335172619962073</v>
      </c>
      <c r="J193" s="188">
        <f>Controls!$E$5</f>
        <v>0.96335172619962073</v>
      </c>
      <c r="K193" s="188">
        <f>Controls!$E$5</f>
        <v>0.96335172619962073</v>
      </c>
      <c r="L193" s="188">
        <f>Controls!$E$5</f>
        <v>0.96335172619962073</v>
      </c>
      <c r="M193" s="189"/>
      <c r="N193" s="181"/>
      <c r="O193" s="181"/>
    </row>
    <row r="194" spans="1:18" x14ac:dyDescent="0.3">
      <c r="A194" s="188" t="s">
        <v>7</v>
      </c>
      <c r="B194" s="197" t="s">
        <v>350</v>
      </c>
      <c r="C194" s="188" t="str">
        <f t="shared" si="3"/>
        <v>TMSC_5YEFFICIENCY_PR19CA008</v>
      </c>
      <c r="D194" s="188" t="s">
        <v>351</v>
      </c>
      <c r="E194" s="188" t="s">
        <v>352</v>
      </c>
      <c r="F194" s="180" t="s">
        <v>337</v>
      </c>
      <c r="G194" s="188" t="s">
        <v>311</v>
      </c>
      <c r="H194" s="188">
        <f>Controls!$E$5</f>
        <v>0.96335172619962073</v>
      </c>
      <c r="I194" s="188">
        <f>Controls!$E$5</f>
        <v>0.96335172619962073</v>
      </c>
      <c r="J194" s="188">
        <f>Controls!$E$5</f>
        <v>0.96335172619962073</v>
      </c>
      <c r="K194" s="188">
        <f>Controls!$E$5</f>
        <v>0.96335172619962073</v>
      </c>
      <c r="L194" s="188">
        <f>Controls!$E$5</f>
        <v>0.96335172619962073</v>
      </c>
      <c r="M194" s="189"/>
      <c r="N194" s="189"/>
      <c r="O194" s="189"/>
      <c r="P194" s="190"/>
      <c r="Q194" s="190"/>
      <c r="R194" s="190"/>
    </row>
    <row r="195" spans="1:18" x14ac:dyDescent="0.3">
      <c r="A195" s="188" t="s">
        <v>12</v>
      </c>
      <c r="B195" s="197" t="s">
        <v>350</v>
      </c>
      <c r="C195" s="188" t="str">
        <f t="shared" si="3"/>
        <v>WSHC_5YEFFICIENCY_PR19CA008</v>
      </c>
      <c r="D195" s="188" t="s">
        <v>351</v>
      </c>
      <c r="E195" s="188" t="s">
        <v>352</v>
      </c>
      <c r="F195" s="180" t="s">
        <v>337</v>
      </c>
      <c r="G195" s="188" t="s">
        <v>311</v>
      </c>
      <c r="H195" s="188">
        <f>Controls!$E$5</f>
        <v>0.96335172619962073</v>
      </c>
      <c r="I195" s="188">
        <f>Controls!$E$5</f>
        <v>0.96335172619962073</v>
      </c>
      <c r="J195" s="188">
        <f>Controls!$E$5</f>
        <v>0.96335172619962073</v>
      </c>
      <c r="K195" s="188">
        <f>Controls!$E$5</f>
        <v>0.96335172619962073</v>
      </c>
      <c r="L195" s="188">
        <f>Controls!$E$5</f>
        <v>0.96335172619962073</v>
      </c>
      <c r="M195" s="189"/>
      <c r="N195" s="181"/>
      <c r="O195" s="181"/>
    </row>
    <row r="196" spans="1:18" x14ac:dyDescent="0.3">
      <c r="A196" s="188" t="s">
        <v>8</v>
      </c>
      <c r="B196" s="188" t="s">
        <v>350</v>
      </c>
      <c r="C196" s="188" t="str">
        <f t="shared" si="3"/>
        <v>WSXC_5YEFFICIENCY_PR19CA008</v>
      </c>
      <c r="D196" s="188" t="s">
        <v>351</v>
      </c>
      <c r="E196" s="188" t="s">
        <v>352</v>
      </c>
      <c r="F196" s="180" t="s">
        <v>337</v>
      </c>
      <c r="G196" s="188" t="s">
        <v>311</v>
      </c>
      <c r="H196" s="188">
        <f>Controls!$E$5</f>
        <v>0.96335172619962073</v>
      </c>
      <c r="I196" s="188">
        <f>Controls!$E$5</f>
        <v>0.96335172619962073</v>
      </c>
      <c r="J196" s="188">
        <f>Controls!$E$5</f>
        <v>0.96335172619962073</v>
      </c>
      <c r="K196" s="188">
        <f>Controls!$E$5</f>
        <v>0.96335172619962073</v>
      </c>
      <c r="L196" s="188">
        <f>Controls!$E$5</f>
        <v>0.96335172619962073</v>
      </c>
      <c r="M196" s="189"/>
      <c r="N196" s="181"/>
      <c r="O196" s="181"/>
    </row>
    <row r="197" spans="1:18" x14ac:dyDescent="0.3">
      <c r="A197" s="188" t="s">
        <v>9</v>
      </c>
      <c r="B197" s="188" t="s">
        <v>350</v>
      </c>
      <c r="C197" s="188" t="str">
        <f t="shared" si="3"/>
        <v>YKYC_5YEFFICIENCY_PR19CA008</v>
      </c>
      <c r="D197" s="188" t="s">
        <v>351</v>
      </c>
      <c r="E197" s="188" t="s">
        <v>352</v>
      </c>
      <c r="F197" s="180" t="s">
        <v>337</v>
      </c>
      <c r="G197" s="188" t="s">
        <v>311</v>
      </c>
      <c r="H197" s="188">
        <f>Controls!$E$5</f>
        <v>0.96335172619962073</v>
      </c>
      <c r="I197" s="188">
        <f>Controls!$E$5</f>
        <v>0.96335172619962073</v>
      </c>
      <c r="J197" s="188">
        <f>Controls!$E$5</f>
        <v>0.96335172619962073</v>
      </c>
      <c r="K197" s="188">
        <f>Controls!$E$5</f>
        <v>0.96335172619962073</v>
      </c>
      <c r="L197" s="188">
        <f>Controls!$E$5</f>
        <v>0.96335172619962073</v>
      </c>
      <c r="M197" s="189" t="str">
        <f>IF(L197=Controls!E5,"ok","error")</f>
        <v>ok</v>
      </c>
      <c r="N197" s="181"/>
      <c r="O197" s="181"/>
    </row>
    <row r="198" spans="1:18" x14ac:dyDescent="0.3">
      <c r="A198" s="188" t="s">
        <v>2</v>
      </c>
      <c r="B198" s="188" t="s">
        <v>353</v>
      </c>
      <c r="C198" s="188" t="str">
        <f t="shared" si="3"/>
        <v>ANHC_BR_WEIGHT_PR19CA008</v>
      </c>
      <c r="D198" s="188" t="s">
        <v>354</v>
      </c>
      <c r="E198" s="188" t="s">
        <v>355</v>
      </c>
      <c r="F198" s="198" t="s">
        <v>337</v>
      </c>
      <c r="G198" s="188" t="s">
        <v>311</v>
      </c>
      <c r="H198" s="188">
        <f>Controls!$C$28</f>
        <v>0.5</v>
      </c>
      <c r="I198" s="188">
        <f>Controls!$C$28</f>
        <v>0.5</v>
      </c>
      <c r="J198" s="188">
        <f>Controls!$C$28</f>
        <v>0.5</v>
      </c>
      <c r="K198" s="188">
        <f>Controls!$C$28</f>
        <v>0.5</v>
      </c>
      <c r="L198" s="188">
        <f>Controls!$C$28</f>
        <v>0.5</v>
      </c>
      <c r="M198" s="189"/>
      <c r="N198" s="181"/>
      <c r="O198" s="181"/>
    </row>
    <row r="199" spans="1:18" x14ac:dyDescent="0.3">
      <c r="A199" s="188" t="s">
        <v>63</v>
      </c>
      <c r="B199" s="188" t="s">
        <v>353</v>
      </c>
      <c r="C199" s="188" t="str">
        <f t="shared" si="3"/>
        <v>HDDC_BR_WEIGHT_PR19CA008</v>
      </c>
      <c r="D199" s="188" t="s">
        <v>354</v>
      </c>
      <c r="E199" s="188" t="s">
        <v>355</v>
      </c>
      <c r="F199" s="198" t="s">
        <v>337</v>
      </c>
      <c r="G199" s="193"/>
      <c r="H199" s="188">
        <f>Controls!$C$28</f>
        <v>0.5</v>
      </c>
      <c r="I199" s="188">
        <f>Controls!$C$28</f>
        <v>0.5</v>
      </c>
      <c r="J199" s="188">
        <f>Controls!$C$28</f>
        <v>0.5</v>
      </c>
      <c r="K199" s="188">
        <f>Controls!$C$28</f>
        <v>0.5</v>
      </c>
      <c r="L199" s="188">
        <f>Controls!$C$28</f>
        <v>0.5</v>
      </c>
      <c r="M199" s="189"/>
      <c r="N199" s="181"/>
      <c r="O199" s="181"/>
    </row>
    <row r="200" spans="1:18" x14ac:dyDescent="0.3">
      <c r="A200" s="188" t="s">
        <v>3</v>
      </c>
      <c r="B200" s="188" t="s">
        <v>353</v>
      </c>
      <c r="C200" s="188" t="str">
        <f t="shared" si="3"/>
        <v>NESC_BR_WEIGHT_PR19CA008</v>
      </c>
      <c r="D200" s="188" t="s">
        <v>354</v>
      </c>
      <c r="E200" s="188" t="s">
        <v>355</v>
      </c>
      <c r="F200" s="198" t="s">
        <v>337</v>
      </c>
      <c r="G200" s="193"/>
      <c r="H200" s="188">
        <f>Controls!$C$28</f>
        <v>0.5</v>
      </c>
      <c r="I200" s="188">
        <f>Controls!$C$28</f>
        <v>0.5</v>
      </c>
      <c r="J200" s="188">
        <f>Controls!$C$28</f>
        <v>0.5</v>
      </c>
      <c r="K200" s="188">
        <f>Controls!$C$28</f>
        <v>0.5</v>
      </c>
      <c r="L200" s="188">
        <f>Controls!$C$28</f>
        <v>0.5</v>
      </c>
      <c r="M200" s="189"/>
      <c r="N200" s="181"/>
      <c r="O200" s="181"/>
    </row>
    <row r="201" spans="1:18" x14ac:dyDescent="0.3">
      <c r="A201" s="188" t="s">
        <v>4</v>
      </c>
      <c r="B201" s="188" t="s">
        <v>353</v>
      </c>
      <c r="C201" s="188" t="str">
        <f t="shared" si="3"/>
        <v>NWTC_BR_WEIGHT_PR19CA008</v>
      </c>
      <c r="D201" s="188" t="s">
        <v>354</v>
      </c>
      <c r="E201" s="188" t="s">
        <v>355</v>
      </c>
      <c r="F201" s="198" t="s">
        <v>337</v>
      </c>
      <c r="G201" s="193" t="s">
        <v>311</v>
      </c>
      <c r="H201" s="188">
        <f>Controls!$C$28</f>
        <v>0.5</v>
      </c>
      <c r="I201" s="188">
        <f>Controls!$C$28</f>
        <v>0.5</v>
      </c>
      <c r="J201" s="188">
        <f>Controls!$C$28</f>
        <v>0.5</v>
      </c>
      <c r="K201" s="188">
        <f>Controls!$C$28</f>
        <v>0.5</v>
      </c>
      <c r="L201" s="188">
        <f>Controls!$C$28</f>
        <v>0.5</v>
      </c>
      <c r="M201" s="189"/>
      <c r="N201" s="181"/>
      <c r="O201" s="181"/>
    </row>
    <row r="202" spans="1:18" x14ac:dyDescent="0.3">
      <c r="A202" s="188" t="s">
        <v>5</v>
      </c>
      <c r="B202" s="197" t="s">
        <v>353</v>
      </c>
      <c r="C202" s="188" t="str">
        <f t="shared" si="3"/>
        <v>SRNC_BR_WEIGHT_PR19CA008</v>
      </c>
      <c r="D202" s="188" t="s">
        <v>354</v>
      </c>
      <c r="E202" s="188" t="s">
        <v>355</v>
      </c>
      <c r="F202" s="198" t="s">
        <v>337</v>
      </c>
      <c r="G202" s="188" t="s">
        <v>311</v>
      </c>
      <c r="H202" s="188">
        <f>Controls!$C$28</f>
        <v>0.5</v>
      </c>
      <c r="I202" s="188">
        <f>Controls!$C$28</f>
        <v>0.5</v>
      </c>
      <c r="J202" s="188">
        <f>Controls!$C$28</f>
        <v>0.5</v>
      </c>
      <c r="K202" s="188">
        <f>Controls!$C$28</f>
        <v>0.5</v>
      </c>
      <c r="L202" s="188">
        <f>Controls!$C$28</f>
        <v>0.5</v>
      </c>
      <c r="M202" s="189"/>
      <c r="N202" s="181"/>
      <c r="O202" s="181"/>
    </row>
    <row r="203" spans="1:18" x14ac:dyDescent="0.3">
      <c r="A203" s="188" t="s">
        <v>82</v>
      </c>
      <c r="B203" s="197" t="s">
        <v>353</v>
      </c>
      <c r="C203" s="188" t="str">
        <f t="shared" si="3"/>
        <v>SVEC_BR_WEIGHT_PR19CA008</v>
      </c>
      <c r="D203" s="188" t="s">
        <v>354</v>
      </c>
      <c r="E203" s="188" t="s">
        <v>355</v>
      </c>
      <c r="F203" s="198" t="s">
        <v>337</v>
      </c>
      <c r="G203" s="188" t="s">
        <v>311</v>
      </c>
      <c r="H203" s="188">
        <f>Controls!$C$28</f>
        <v>0.5</v>
      </c>
      <c r="I203" s="188">
        <f>Controls!$C$28</f>
        <v>0.5</v>
      </c>
      <c r="J203" s="188">
        <f>Controls!$C$28</f>
        <v>0.5</v>
      </c>
      <c r="K203" s="188">
        <f>Controls!$C$28</f>
        <v>0.5</v>
      </c>
      <c r="L203" s="188">
        <f>Controls!$C$28</f>
        <v>0.5</v>
      </c>
      <c r="M203" s="189"/>
      <c r="N203" s="181"/>
      <c r="O203" s="181"/>
    </row>
    <row r="204" spans="1:18" x14ac:dyDescent="0.3">
      <c r="A204" s="188" t="s">
        <v>67</v>
      </c>
      <c r="B204" s="197" t="s">
        <v>353</v>
      </c>
      <c r="C204" s="188" t="str">
        <f t="shared" si="3"/>
        <v>SVHC_BR_WEIGHT_PR19CA008</v>
      </c>
      <c r="D204" s="188" t="s">
        <v>354</v>
      </c>
      <c r="E204" s="188" t="s">
        <v>355</v>
      </c>
      <c r="F204" s="198" t="s">
        <v>337</v>
      </c>
      <c r="G204" s="188" t="s">
        <v>311</v>
      </c>
      <c r="H204" s="188">
        <f>Controls!$C$28</f>
        <v>0.5</v>
      </c>
      <c r="I204" s="188">
        <f>Controls!$C$28</f>
        <v>0.5</v>
      </c>
      <c r="J204" s="188">
        <f>Controls!$C$28</f>
        <v>0.5</v>
      </c>
      <c r="K204" s="188">
        <f>Controls!$C$28</f>
        <v>0.5</v>
      </c>
      <c r="L204" s="188">
        <f>Controls!$C$28</f>
        <v>0.5</v>
      </c>
      <c r="M204" s="189"/>
      <c r="N204" s="181"/>
      <c r="O204" s="181"/>
    </row>
    <row r="205" spans="1:18" x14ac:dyDescent="0.3">
      <c r="A205" s="188" t="s">
        <v>6</v>
      </c>
      <c r="B205" s="197" t="s">
        <v>353</v>
      </c>
      <c r="C205" s="188" t="str">
        <f t="shared" si="3"/>
        <v>SVTC_BR_WEIGHT_PR19CA008</v>
      </c>
      <c r="D205" s="188" t="s">
        <v>354</v>
      </c>
      <c r="E205" s="188" t="s">
        <v>355</v>
      </c>
      <c r="F205" s="198" t="s">
        <v>337</v>
      </c>
      <c r="G205" s="188" t="s">
        <v>311</v>
      </c>
      <c r="H205" s="188">
        <f>Controls!$C$28</f>
        <v>0.5</v>
      </c>
      <c r="I205" s="188">
        <f>Controls!$C$28</f>
        <v>0.5</v>
      </c>
      <c r="J205" s="188">
        <f>Controls!$C$28</f>
        <v>0.5</v>
      </c>
      <c r="K205" s="188">
        <f>Controls!$C$28</f>
        <v>0.5</v>
      </c>
      <c r="L205" s="188">
        <f>Controls!$C$28</f>
        <v>0.5</v>
      </c>
      <c r="M205" s="189"/>
      <c r="N205" s="181"/>
      <c r="O205" s="181"/>
    </row>
    <row r="206" spans="1:18" x14ac:dyDescent="0.3">
      <c r="A206" s="188" t="s">
        <v>10</v>
      </c>
      <c r="B206" s="197" t="s">
        <v>353</v>
      </c>
      <c r="C206" s="188" t="str">
        <f t="shared" si="3"/>
        <v>SWBC_BR_WEIGHT_PR19CA008</v>
      </c>
      <c r="D206" s="188" t="s">
        <v>354</v>
      </c>
      <c r="E206" s="188" t="s">
        <v>355</v>
      </c>
      <c r="F206" s="198" t="s">
        <v>337</v>
      </c>
      <c r="G206" s="188" t="s">
        <v>311</v>
      </c>
      <c r="H206" s="188">
        <f>Controls!$C$28</f>
        <v>0.5</v>
      </c>
      <c r="I206" s="188">
        <f>Controls!$C$28</f>
        <v>0.5</v>
      </c>
      <c r="J206" s="188">
        <f>Controls!$C$28</f>
        <v>0.5</v>
      </c>
      <c r="K206" s="188">
        <f>Controls!$C$28</f>
        <v>0.5</v>
      </c>
      <c r="L206" s="188">
        <f>Controls!$C$28</f>
        <v>0.5</v>
      </c>
      <c r="M206" s="189"/>
      <c r="N206" s="181"/>
      <c r="O206" s="181"/>
    </row>
    <row r="207" spans="1:18" x14ac:dyDescent="0.3">
      <c r="A207" s="188" t="s">
        <v>7</v>
      </c>
      <c r="B207" s="197" t="s">
        <v>353</v>
      </c>
      <c r="C207" s="188" t="str">
        <f t="shared" si="3"/>
        <v>TMSC_BR_WEIGHT_PR19CA008</v>
      </c>
      <c r="D207" s="188" t="s">
        <v>354</v>
      </c>
      <c r="E207" s="188" t="s">
        <v>355</v>
      </c>
      <c r="F207" s="198" t="s">
        <v>337</v>
      </c>
      <c r="G207" s="188" t="s">
        <v>311</v>
      </c>
      <c r="H207" s="188">
        <f>Controls!$C$28</f>
        <v>0.5</v>
      </c>
      <c r="I207" s="188">
        <f>Controls!$C$28</f>
        <v>0.5</v>
      </c>
      <c r="J207" s="188">
        <f>Controls!$C$28</f>
        <v>0.5</v>
      </c>
      <c r="K207" s="188">
        <f>Controls!$C$28</f>
        <v>0.5</v>
      </c>
      <c r="L207" s="188">
        <f>Controls!$C$28</f>
        <v>0.5</v>
      </c>
      <c r="M207" s="189"/>
      <c r="N207" s="189"/>
      <c r="O207" s="189"/>
      <c r="P207" s="190"/>
      <c r="Q207" s="190"/>
      <c r="R207" s="190"/>
    </row>
    <row r="208" spans="1:18" x14ac:dyDescent="0.3">
      <c r="A208" s="188" t="s">
        <v>12</v>
      </c>
      <c r="B208" s="197" t="s">
        <v>353</v>
      </c>
      <c r="C208" s="188" t="str">
        <f t="shared" si="3"/>
        <v>WSHC_BR_WEIGHT_PR19CA008</v>
      </c>
      <c r="D208" s="188" t="s">
        <v>354</v>
      </c>
      <c r="E208" s="188" t="s">
        <v>355</v>
      </c>
      <c r="F208" s="198" t="s">
        <v>337</v>
      </c>
      <c r="G208" s="188" t="s">
        <v>311</v>
      </c>
      <c r="H208" s="188">
        <f>Controls!$C$28</f>
        <v>0.5</v>
      </c>
      <c r="I208" s="188">
        <f>Controls!$C$28</f>
        <v>0.5</v>
      </c>
      <c r="J208" s="188">
        <f>Controls!$C$28</f>
        <v>0.5</v>
      </c>
      <c r="K208" s="188">
        <f>Controls!$C$28</f>
        <v>0.5</v>
      </c>
      <c r="L208" s="188">
        <f>Controls!$C$28</f>
        <v>0.5</v>
      </c>
      <c r="M208" s="189"/>
      <c r="N208" s="181"/>
      <c r="O208" s="181"/>
    </row>
    <row r="209" spans="1:18" x14ac:dyDescent="0.3">
      <c r="A209" s="188" t="s">
        <v>8</v>
      </c>
      <c r="B209" s="188" t="s">
        <v>353</v>
      </c>
      <c r="C209" s="188" t="str">
        <f t="shared" si="3"/>
        <v>WSXC_BR_WEIGHT_PR19CA008</v>
      </c>
      <c r="D209" s="188" t="s">
        <v>354</v>
      </c>
      <c r="E209" s="188" t="s">
        <v>355</v>
      </c>
      <c r="F209" s="198" t="s">
        <v>337</v>
      </c>
      <c r="G209" s="188" t="s">
        <v>311</v>
      </c>
      <c r="H209" s="188">
        <f>Controls!$C$28</f>
        <v>0.5</v>
      </c>
      <c r="I209" s="188">
        <f>Controls!$C$28</f>
        <v>0.5</v>
      </c>
      <c r="J209" s="188">
        <f>Controls!$C$28</f>
        <v>0.5</v>
      </c>
      <c r="K209" s="188">
        <f>Controls!$C$28</f>
        <v>0.5</v>
      </c>
      <c r="L209" s="188">
        <f>Controls!$C$28</f>
        <v>0.5</v>
      </c>
      <c r="M209" s="189"/>
      <c r="N209" s="181"/>
      <c r="O209" s="181"/>
    </row>
    <row r="210" spans="1:18" x14ac:dyDescent="0.3">
      <c r="A210" s="188" t="s">
        <v>9</v>
      </c>
      <c r="B210" s="188" t="s">
        <v>353</v>
      </c>
      <c r="C210" s="188" t="str">
        <f t="shared" si="3"/>
        <v>YKYC_BR_WEIGHT_PR19CA008</v>
      </c>
      <c r="D210" s="188" t="s">
        <v>354</v>
      </c>
      <c r="E210" s="188" t="s">
        <v>355</v>
      </c>
      <c r="F210" s="198" t="s">
        <v>337</v>
      </c>
      <c r="G210" s="188" t="s">
        <v>311</v>
      </c>
      <c r="H210" s="188">
        <f>Controls!$C$28</f>
        <v>0.5</v>
      </c>
      <c r="I210" s="188">
        <f>Controls!$C$28</f>
        <v>0.5</v>
      </c>
      <c r="J210" s="188">
        <f>Controls!$C$28</f>
        <v>0.5</v>
      </c>
      <c r="K210" s="188">
        <f>Controls!$C$28</f>
        <v>0.5</v>
      </c>
      <c r="L210" s="188">
        <f>Controls!$C$28</f>
        <v>0.5</v>
      </c>
      <c r="M210" s="189" t="str">
        <f>IF(L210=Controls!C28,"ok","error")</f>
        <v>ok</v>
      </c>
      <c r="N210" s="181"/>
      <c r="O210" s="181"/>
    </row>
    <row r="211" spans="1:18" x14ac:dyDescent="0.3">
      <c r="A211" s="188" t="s">
        <v>2</v>
      </c>
      <c r="B211" s="197" t="s">
        <v>356</v>
      </c>
      <c r="C211" s="188" t="str">
        <f t="shared" si="3"/>
        <v>ANHC_FINAL_WEIGHT_PR19CA008</v>
      </c>
      <c r="D211" s="188" t="s">
        <v>357</v>
      </c>
      <c r="E211" s="188" t="s">
        <v>358</v>
      </c>
      <c r="F211" s="198" t="s">
        <v>337</v>
      </c>
      <c r="G211" s="199" t="s">
        <v>311</v>
      </c>
      <c r="H211" s="181">
        <f>Controls!$G$24</f>
        <v>0.5</v>
      </c>
      <c r="I211" s="181">
        <f>Controls!$G$24</f>
        <v>0.5</v>
      </c>
      <c r="J211" s="181">
        <f>Controls!$G$24</f>
        <v>0.5</v>
      </c>
      <c r="K211" s="181">
        <f>Controls!$G$24</f>
        <v>0.5</v>
      </c>
      <c r="L211" s="181">
        <f>Controls!$G$24</f>
        <v>0.5</v>
      </c>
      <c r="M211" s="189"/>
      <c r="N211" s="181"/>
      <c r="O211" s="181"/>
    </row>
    <row r="212" spans="1:18" x14ac:dyDescent="0.3">
      <c r="A212" s="188" t="s">
        <v>63</v>
      </c>
      <c r="B212" s="197" t="s">
        <v>356</v>
      </c>
      <c r="C212" s="188" t="str">
        <f t="shared" si="3"/>
        <v>HDDC_FINAL_WEIGHT_PR19CA008</v>
      </c>
      <c r="D212" s="188" t="s">
        <v>357</v>
      </c>
      <c r="E212" s="188" t="s">
        <v>358</v>
      </c>
      <c r="F212" s="198" t="s">
        <v>337</v>
      </c>
      <c r="G212" s="199"/>
      <c r="H212" s="181">
        <f>Controls!$G$24</f>
        <v>0.5</v>
      </c>
      <c r="I212" s="181">
        <f>Controls!$G$24</f>
        <v>0.5</v>
      </c>
      <c r="J212" s="181">
        <f>Controls!$G$24</f>
        <v>0.5</v>
      </c>
      <c r="K212" s="181">
        <f>Controls!$G$24</f>
        <v>0.5</v>
      </c>
      <c r="L212" s="181">
        <f>Controls!$G$24</f>
        <v>0.5</v>
      </c>
      <c r="M212" s="189"/>
      <c r="N212" s="181"/>
      <c r="O212" s="181"/>
    </row>
    <row r="213" spans="1:18" x14ac:dyDescent="0.3">
      <c r="A213" s="188" t="s">
        <v>3</v>
      </c>
      <c r="B213" s="197" t="s">
        <v>356</v>
      </c>
      <c r="C213" s="188" t="str">
        <f t="shared" si="3"/>
        <v>NESC_FINAL_WEIGHT_PR19CA008</v>
      </c>
      <c r="D213" s="188" t="s">
        <v>357</v>
      </c>
      <c r="E213" s="188" t="s">
        <v>358</v>
      </c>
      <c r="F213" s="198" t="s">
        <v>337</v>
      </c>
      <c r="G213" s="199"/>
      <c r="H213" s="181">
        <f>Controls!$G$24</f>
        <v>0.5</v>
      </c>
      <c r="I213" s="181">
        <f>Controls!$G$24</f>
        <v>0.5</v>
      </c>
      <c r="J213" s="181">
        <f>Controls!$G$24</f>
        <v>0.5</v>
      </c>
      <c r="K213" s="181">
        <f>Controls!$G$24</f>
        <v>0.5</v>
      </c>
      <c r="L213" s="181">
        <f>Controls!$G$24</f>
        <v>0.5</v>
      </c>
      <c r="M213" s="189"/>
      <c r="N213" s="181"/>
      <c r="O213" s="181"/>
    </row>
    <row r="214" spans="1:18" x14ac:dyDescent="0.3">
      <c r="A214" s="188" t="s">
        <v>4</v>
      </c>
      <c r="B214" s="197" t="s">
        <v>356</v>
      </c>
      <c r="C214" s="188" t="str">
        <f t="shared" si="3"/>
        <v>NWTC_FINAL_WEIGHT_PR19CA008</v>
      </c>
      <c r="D214" s="188" t="s">
        <v>357</v>
      </c>
      <c r="E214" s="188" t="s">
        <v>358</v>
      </c>
      <c r="F214" s="198" t="s">
        <v>337</v>
      </c>
      <c r="G214" s="199" t="s">
        <v>311</v>
      </c>
      <c r="H214" s="181">
        <f>Controls!$G$24</f>
        <v>0.5</v>
      </c>
      <c r="I214" s="181">
        <f>Controls!$G$24</f>
        <v>0.5</v>
      </c>
      <c r="J214" s="181">
        <f>Controls!$G$24</f>
        <v>0.5</v>
      </c>
      <c r="K214" s="181">
        <f>Controls!$G$24</f>
        <v>0.5</v>
      </c>
      <c r="L214" s="181">
        <f>Controls!$G$24</f>
        <v>0.5</v>
      </c>
      <c r="M214" s="189"/>
      <c r="N214" s="181"/>
      <c r="O214" s="181"/>
    </row>
    <row r="215" spans="1:18" x14ac:dyDescent="0.3">
      <c r="A215" s="188" t="s">
        <v>5</v>
      </c>
      <c r="B215" s="197" t="s">
        <v>356</v>
      </c>
      <c r="C215" s="188" t="str">
        <f t="shared" si="3"/>
        <v>SRNC_FINAL_WEIGHT_PR19CA008</v>
      </c>
      <c r="D215" s="188" t="s">
        <v>357</v>
      </c>
      <c r="E215" s="188" t="s">
        <v>358</v>
      </c>
      <c r="F215" s="198" t="s">
        <v>337</v>
      </c>
      <c r="G215" s="199" t="s">
        <v>311</v>
      </c>
      <c r="H215" s="181">
        <f>Controls!$G$24</f>
        <v>0.5</v>
      </c>
      <c r="I215" s="181">
        <f>Controls!$G$24</f>
        <v>0.5</v>
      </c>
      <c r="J215" s="181">
        <f>Controls!$G$24</f>
        <v>0.5</v>
      </c>
      <c r="K215" s="181">
        <f>Controls!$G$24</f>
        <v>0.5</v>
      </c>
      <c r="L215" s="181">
        <f>Controls!$G$24</f>
        <v>0.5</v>
      </c>
      <c r="M215" s="189"/>
      <c r="N215" s="181"/>
      <c r="O215" s="181"/>
    </row>
    <row r="216" spans="1:18" x14ac:dyDescent="0.3">
      <c r="A216" s="188" t="s">
        <v>82</v>
      </c>
      <c r="B216" s="197" t="s">
        <v>356</v>
      </c>
      <c r="C216" s="188" t="str">
        <f t="shared" si="3"/>
        <v>SVEC_FINAL_WEIGHT_PR19CA008</v>
      </c>
      <c r="D216" s="188" t="s">
        <v>357</v>
      </c>
      <c r="E216" s="188" t="s">
        <v>358</v>
      </c>
      <c r="F216" s="198" t="s">
        <v>337</v>
      </c>
      <c r="G216" s="199" t="s">
        <v>311</v>
      </c>
      <c r="H216" s="181">
        <f>Controls!$G$24</f>
        <v>0.5</v>
      </c>
      <c r="I216" s="181">
        <f>Controls!$G$24</f>
        <v>0.5</v>
      </c>
      <c r="J216" s="181">
        <f>Controls!$G$24</f>
        <v>0.5</v>
      </c>
      <c r="K216" s="181">
        <f>Controls!$G$24</f>
        <v>0.5</v>
      </c>
      <c r="L216" s="181">
        <f>Controls!$G$24</f>
        <v>0.5</v>
      </c>
      <c r="M216" s="189"/>
      <c r="N216" s="181"/>
      <c r="O216" s="181"/>
    </row>
    <row r="217" spans="1:18" x14ac:dyDescent="0.3">
      <c r="A217" s="188" t="s">
        <v>67</v>
      </c>
      <c r="B217" s="197" t="s">
        <v>356</v>
      </c>
      <c r="C217" s="188" t="str">
        <f t="shared" si="3"/>
        <v>SVHC_FINAL_WEIGHT_PR19CA008</v>
      </c>
      <c r="D217" s="188" t="s">
        <v>357</v>
      </c>
      <c r="E217" s="188" t="s">
        <v>358</v>
      </c>
      <c r="F217" s="198" t="s">
        <v>337</v>
      </c>
      <c r="G217" s="199" t="s">
        <v>311</v>
      </c>
      <c r="H217" s="181">
        <f>Controls!$G$24</f>
        <v>0.5</v>
      </c>
      <c r="I217" s="181">
        <f>Controls!$G$24</f>
        <v>0.5</v>
      </c>
      <c r="J217" s="181">
        <f>Controls!$G$24</f>
        <v>0.5</v>
      </c>
      <c r="K217" s="181">
        <f>Controls!$G$24</f>
        <v>0.5</v>
      </c>
      <c r="L217" s="181">
        <f>Controls!$G$24</f>
        <v>0.5</v>
      </c>
      <c r="M217" s="189"/>
      <c r="N217" s="181"/>
      <c r="O217" s="181"/>
    </row>
    <row r="218" spans="1:18" x14ac:dyDescent="0.3">
      <c r="A218" s="188" t="s">
        <v>6</v>
      </c>
      <c r="B218" s="197" t="s">
        <v>356</v>
      </c>
      <c r="C218" s="188" t="str">
        <f t="shared" si="3"/>
        <v>SVTC_FINAL_WEIGHT_PR19CA008</v>
      </c>
      <c r="D218" s="188" t="s">
        <v>357</v>
      </c>
      <c r="E218" s="188" t="s">
        <v>358</v>
      </c>
      <c r="F218" s="198" t="s">
        <v>337</v>
      </c>
      <c r="G218" s="199" t="s">
        <v>311</v>
      </c>
      <c r="H218" s="181">
        <f>Controls!$G$24</f>
        <v>0.5</v>
      </c>
      <c r="I218" s="181">
        <f>Controls!$G$24</f>
        <v>0.5</v>
      </c>
      <c r="J218" s="181">
        <f>Controls!$G$24</f>
        <v>0.5</v>
      </c>
      <c r="K218" s="181">
        <f>Controls!$G$24</f>
        <v>0.5</v>
      </c>
      <c r="L218" s="181">
        <f>Controls!$G$24</f>
        <v>0.5</v>
      </c>
      <c r="M218" s="189"/>
      <c r="N218" s="181"/>
      <c r="O218" s="181"/>
    </row>
    <row r="219" spans="1:18" x14ac:dyDescent="0.3">
      <c r="A219" s="188" t="s">
        <v>10</v>
      </c>
      <c r="B219" s="197" t="s">
        <v>356</v>
      </c>
      <c r="C219" s="188" t="str">
        <f t="shared" si="3"/>
        <v>SWBC_FINAL_WEIGHT_PR19CA008</v>
      </c>
      <c r="D219" s="188" t="s">
        <v>357</v>
      </c>
      <c r="E219" s="188" t="s">
        <v>358</v>
      </c>
      <c r="F219" s="198" t="s">
        <v>337</v>
      </c>
      <c r="G219" s="199" t="s">
        <v>311</v>
      </c>
      <c r="H219" s="181">
        <f>Controls!$G$24</f>
        <v>0.5</v>
      </c>
      <c r="I219" s="181">
        <f>Controls!$G$24</f>
        <v>0.5</v>
      </c>
      <c r="J219" s="181">
        <f>Controls!$G$24</f>
        <v>0.5</v>
      </c>
      <c r="K219" s="181">
        <f>Controls!$G$24</f>
        <v>0.5</v>
      </c>
      <c r="L219" s="181">
        <f>Controls!$G$24</f>
        <v>0.5</v>
      </c>
      <c r="M219" s="189"/>
      <c r="N219" s="181"/>
      <c r="O219" s="181"/>
    </row>
    <row r="220" spans="1:18" x14ac:dyDescent="0.3">
      <c r="A220" s="188" t="s">
        <v>7</v>
      </c>
      <c r="B220" s="197" t="s">
        <v>356</v>
      </c>
      <c r="C220" s="188" t="str">
        <f t="shared" si="3"/>
        <v>TMSC_FINAL_WEIGHT_PR19CA008</v>
      </c>
      <c r="D220" s="188" t="s">
        <v>357</v>
      </c>
      <c r="E220" s="188" t="s">
        <v>358</v>
      </c>
      <c r="F220" s="198" t="s">
        <v>337</v>
      </c>
      <c r="G220" s="199" t="s">
        <v>311</v>
      </c>
      <c r="H220" s="181">
        <f>Controls!$G$24</f>
        <v>0.5</v>
      </c>
      <c r="I220" s="181">
        <f>Controls!$G$24</f>
        <v>0.5</v>
      </c>
      <c r="J220" s="181">
        <f>Controls!$G$24</f>
        <v>0.5</v>
      </c>
      <c r="K220" s="181">
        <f>Controls!$G$24</f>
        <v>0.5</v>
      </c>
      <c r="L220" s="181">
        <f>Controls!$G$24</f>
        <v>0.5</v>
      </c>
      <c r="M220" s="189"/>
      <c r="N220" s="189"/>
      <c r="O220" s="189"/>
      <c r="P220" s="190"/>
      <c r="Q220" s="190"/>
      <c r="R220" s="190"/>
    </row>
    <row r="221" spans="1:18" x14ac:dyDescent="0.3">
      <c r="A221" s="188" t="s">
        <v>12</v>
      </c>
      <c r="B221" s="197" t="s">
        <v>356</v>
      </c>
      <c r="C221" s="188" t="str">
        <f t="shared" ref="C221:C284" si="4">A221&amp;B221</f>
        <v>WSHC_FINAL_WEIGHT_PR19CA008</v>
      </c>
      <c r="D221" s="188" t="s">
        <v>357</v>
      </c>
      <c r="E221" s="188" t="s">
        <v>358</v>
      </c>
      <c r="F221" s="198" t="s">
        <v>337</v>
      </c>
      <c r="G221" s="199" t="s">
        <v>311</v>
      </c>
      <c r="H221" s="181">
        <f>Controls!$G$24</f>
        <v>0.5</v>
      </c>
      <c r="I221" s="181">
        <f>Controls!$G$24</f>
        <v>0.5</v>
      </c>
      <c r="J221" s="181">
        <f>Controls!$G$24</f>
        <v>0.5</v>
      </c>
      <c r="K221" s="181">
        <f>Controls!$G$24</f>
        <v>0.5</v>
      </c>
      <c r="L221" s="181">
        <f>Controls!$G$24</f>
        <v>0.5</v>
      </c>
      <c r="M221" s="189"/>
      <c r="N221" s="181"/>
      <c r="O221" s="181"/>
    </row>
    <row r="222" spans="1:18" x14ac:dyDescent="0.3">
      <c r="A222" s="188" t="s">
        <v>8</v>
      </c>
      <c r="B222" s="197" t="s">
        <v>356</v>
      </c>
      <c r="C222" s="188" t="str">
        <f t="shared" si="4"/>
        <v>WSXC_FINAL_WEIGHT_PR19CA008</v>
      </c>
      <c r="D222" s="188" t="s">
        <v>357</v>
      </c>
      <c r="E222" s="188" t="s">
        <v>358</v>
      </c>
      <c r="F222" s="198" t="s">
        <v>337</v>
      </c>
      <c r="G222" s="199" t="s">
        <v>311</v>
      </c>
      <c r="H222" s="181">
        <f>Controls!$G$24</f>
        <v>0.5</v>
      </c>
      <c r="I222" s="181">
        <f>Controls!$G$24</f>
        <v>0.5</v>
      </c>
      <c r="J222" s="181">
        <f>Controls!$G$24</f>
        <v>0.5</v>
      </c>
      <c r="K222" s="181">
        <f>Controls!$G$24</f>
        <v>0.5</v>
      </c>
      <c r="L222" s="181">
        <f>Controls!$G$24</f>
        <v>0.5</v>
      </c>
      <c r="M222" s="189"/>
      <c r="N222" s="181"/>
      <c r="O222" s="181"/>
    </row>
    <row r="223" spans="1:18" x14ac:dyDescent="0.3">
      <c r="A223" s="188" t="s">
        <v>9</v>
      </c>
      <c r="B223" s="197" t="s">
        <v>356</v>
      </c>
      <c r="C223" s="188" t="str">
        <f t="shared" si="4"/>
        <v>YKYC_FINAL_WEIGHT_PR19CA008</v>
      </c>
      <c r="D223" s="188" t="s">
        <v>357</v>
      </c>
      <c r="E223" s="188" t="s">
        <v>358</v>
      </c>
      <c r="F223" s="198" t="s">
        <v>337</v>
      </c>
      <c r="G223" s="199" t="s">
        <v>311</v>
      </c>
      <c r="H223" s="181">
        <f>Controls!$G$24</f>
        <v>0.5</v>
      </c>
      <c r="I223" s="181">
        <f>Controls!$G$24</f>
        <v>0.5</v>
      </c>
      <c r="J223" s="181">
        <f>Controls!$G$24</f>
        <v>0.5</v>
      </c>
      <c r="K223" s="181">
        <f>Controls!$G$24</f>
        <v>0.5</v>
      </c>
      <c r="L223" s="181">
        <f>Controls!$G$24</f>
        <v>0.5</v>
      </c>
      <c r="M223" s="189" t="str">
        <f>IF(L223=Controls!$G$24, "ok", "error")</f>
        <v>ok</v>
      </c>
      <c r="N223" s="181"/>
      <c r="O223" s="181"/>
    </row>
    <row r="224" spans="1:18" x14ac:dyDescent="0.3">
      <c r="A224" s="188" t="s">
        <v>2</v>
      </c>
      <c r="B224" s="188" t="s">
        <v>359</v>
      </c>
      <c r="C224" s="188" t="str">
        <f t="shared" si="4"/>
        <v>ANHPR19QA_CA008_OUT_1</v>
      </c>
      <c r="D224" s="188" t="s">
        <v>360</v>
      </c>
      <c r="E224" s="188"/>
      <c r="F224" s="198" t="s">
        <v>361</v>
      </c>
      <c r="G224" s="199" t="s">
        <v>311</v>
      </c>
      <c r="H224" s="200" t="str">
        <f ca="1">CONCATENATE("[…]", TEXT(NOW(),"dd/mm/yyy hh:mm:ss"))</f>
        <v>[…]08/04/2019 12:10:25</v>
      </c>
      <c r="I224" s="200" t="str">
        <f t="shared" ref="I224:L236" ca="1" si="5">CONCATENATE("[…]", TEXT(NOW(),"dd/mm/yyy hh:mm:ss"))</f>
        <v>[…]08/04/2019 12:10:25</v>
      </c>
      <c r="J224" s="200" t="str">
        <f t="shared" ca="1" si="5"/>
        <v>[…]08/04/2019 12:10:25</v>
      </c>
      <c r="K224" s="200" t="str">
        <f t="shared" ca="1" si="5"/>
        <v>[…]08/04/2019 12:10:25</v>
      </c>
      <c r="L224" s="200" t="str">
        <f t="shared" ca="1" si="5"/>
        <v>[…]08/04/2019 12:10:25</v>
      </c>
      <c r="M224" s="189"/>
      <c r="N224" s="181"/>
      <c r="O224" s="181"/>
    </row>
    <row r="225" spans="1:15" x14ac:dyDescent="0.3">
      <c r="A225" s="179" t="s">
        <v>63</v>
      </c>
      <c r="B225" s="179" t="s">
        <v>359</v>
      </c>
      <c r="C225" s="188" t="str">
        <f t="shared" si="4"/>
        <v>HDDPR19QA_CA008_OUT_1</v>
      </c>
      <c r="D225" s="179" t="s">
        <v>360</v>
      </c>
      <c r="E225" s="179"/>
      <c r="F225" s="180" t="s">
        <v>361</v>
      </c>
      <c r="G225" s="199" t="s">
        <v>311</v>
      </c>
      <c r="H225" s="200" t="str">
        <f t="shared" ref="H225:H236" ca="1" si="6">CONCATENATE("[…]", TEXT(NOW(),"dd/mm/yyy hh:mm:ss"))</f>
        <v>[…]08/04/2019 12:10:25</v>
      </c>
      <c r="I225" s="200" t="str">
        <f t="shared" ca="1" si="5"/>
        <v>[…]08/04/2019 12:10:25</v>
      </c>
      <c r="J225" s="200" t="str">
        <f t="shared" ca="1" si="5"/>
        <v>[…]08/04/2019 12:10:25</v>
      </c>
      <c r="K225" s="200" t="str">
        <f t="shared" ca="1" si="5"/>
        <v>[…]08/04/2019 12:10:25</v>
      </c>
      <c r="L225" s="200" t="str">
        <f t="shared" ca="1" si="5"/>
        <v>[…]08/04/2019 12:10:25</v>
      </c>
      <c r="M225" s="189"/>
      <c r="N225" s="181"/>
      <c r="O225" s="181"/>
    </row>
    <row r="226" spans="1:15" x14ac:dyDescent="0.3">
      <c r="A226" s="179" t="s">
        <v>3</v>
      </c>
      <c r="B226" s="179" t="s">
        <v>359</v>
      </c>
      <c r="C226" s="188" t="str">
        <f t="shared" si="4"/>
        <v>NESPR19QA_CA008_OUT_1</v>
      </c>
      <c r="D226" s="199" t="s">
        <v>360</v>
      </c>
      <c r="E226" s="199"/>
      <c r="F226" s="201" t="s">
        <v>361</v>
      </c>
      <c r="G226" s="199" t="s">
        <v>311</v>
      </c>
      <c r="H226" s="200" t="str">
        <f t="shared" ca="1" si="6"/>
        <v>[…]08/04/2019 12:10:25</v>
      </c>
      <c r="I226" s="200" t="str">
        <f t="shared" ca="1" si="5"/>
        <v>[…]08/04/2019 12:10:25</v>
      </c>
      <c r="J226" s="200" t="str">
        <f t="shared" ca="1" si="5"/>
        <v>[…]08/04/2019 12:10:25</v>
      </c>
      <c r="K226" s="200" t="str">
        <f t="shared" ca="1" si="5"/>
        <v>[…]08/04/2019 12:10:25</v>
      </c>
      <c r="L226" s="200" t="str">
        <f t="shared" ca="1" si="5"/>
        <v>[…]08/04/2019 12:10:25</v>
      </c>
      <c r="M226" s="189"/>
      <c r="N226" s="181"/>
      <c r="O226" s="181"/>
    </row>
    <row r="227" spans="1:15" x14ac:dyDescent="0.3">
      <c r="A227" s="179" t="s">
        <v>4</v>
      </c>
      <c r="B227" s="179" t="s">
        <v>359</v>
      </c>
      <c r="C227" s="188" t="str">
        <f t="shared" si="4"/>
        <v>NWTPR19QA_CA008_OUT_1</v>
      </c>
      <c r="D227" s="199" t="s">
        <v>360</v>
      </c>
      <c r="E227" s="199"/>
      <c r="F227" s="201" t="s">
        <v>361</v>
      </c>
      <c r="G227" s="199" t="s">
        <v>311</v>
      </c>
      <c r="H227" s="200" t="str">
        <f t="shared" ca="1" si="6"/>
        <v>[…]08/04/2019 12:10:25</v>
      </c>
      <c r="I227" s="200" t="str">
        <f t="shared" ca="1" si="5"/>
        <v>[…]08/04/2019 12:10:25</v>
      </c>
      <c r="J227" s="200" t="str">
        <f t="shared" ca="1" si="5"/>
        <v>[…]08/04/2019 12:10:25</v>
      </c>
      <c r="K227" s="200" t="str">
        <f t="shared" ca="1" si="5"/>
        <v>[…]08/04/2019 12:10:25</v>
      </c>
      <c r="L227" s="200" t="str">
        <f t="shared" ca="1" si="5"/>
        <v>[…]08/04/2019 12:10:25</v>
      </c>
      <c r="M227" s="189"/>
      <c r="N227" s="181"/>
      <c r="O227" s="181"/>
    </row>
    <row r="228" spans="1:15" x14ac:dyDescent="0.3">
      <c r="A228" s="179" t="s">
        <v>5</v>
      </c>
      <c r="B228" s="179" t="s">
        <v>359</v>
      </c>
      <c r="C228" s="188" t="str">
        <f t="shared" si="4"/>
        <v>SRNPR19QA_CA008_OUT_1</v>
      </c>
      <c r="D228" s="179" t="s">
        <v>360</v>
      </c>
      <c r="E228" s="179"/>
      <c r="F228" s="180" t="s">
        <v>361</v>
      </c>
      <c r="G228" s="199" t="s">
        <v>311</v>
      </c>
      <c r="H228" s="200" t="str">
        <f t="shared" ca="1" si="6"/>
        <v>[…]08/04/2019 12:10:25</v>
      </c>
      <c r="I228" s="200" t="str">
        <f t="shared" ca="1" si="5"/>
        <v>[…]08/04/2019 12:10:25</v>
      </c>
      <c r="J228" s="200" t="str">
        <f t="shared" ca="1" si="5"/>
        <v>[…]08/04/2019 12:10:25</v>
      </c>
      <c r="K228" s="200" t="str">
        <f t="shared" ca="1" si="5"/>
        <v>[…]08/04/2019 12:10:25</v>
      </c>
      <c r="L228" s="200" t="str">
        <f t="shared" ca="1" si="5"/>
        <v>[…]08/04/2019 12:10:25</v>
      </c>
      <c r="M228" s="189"/>
      <c r="N228" s="181"/>
      <c r="O228" s="181"/>
    </row>
    <row r="229" spans="1:15" x14ac:dyDescent="0.3">
      <c r="A229" s="179" t="s">
        <v>82</v>
      </c>
      <c r="B229" s="179" t="s">
        <v>359</v>
      </c>
      <c r="C229" s="188" t="str">
        <f t="shared" si="4"/>
        <v>SVEPR19QA_CA008_OUT_1</v>
      </c>
      <c r="D229" s="179" t="s">
        <v>360</v>
      </c>
      <c r="E229" s="179"/>
      <c r="F229" s="180" t="s">
        <v>361</v>
      </c>
      <c r="G229" s="199" t="s">
        <v>311</v>
      </c>
      <c r="H229" s="200" t="str">
        <f t="shared" ca="1" si="6"/>
        <v>[…]08/04/2019 12:10:25</v>
      </c>
      <c r="I229" s="200" t="str">
        <f t="shared" ca="1" si="5"/>
        <v>[…]08/04/2019 12:10:25</v>
      </c>
      <c r="J229" s="200" t="str">
        <f t="shared" ca="1" si="5"/>
        <v>[…]08/04/2019 12:10:25</v>
      </c>
      <c r="K229" s="200" t="str">
        <f t="shared" ca="1" si="5"/>
        <v>[…]08/04/2019 12:10:25</v>
      </c>
      <c r="L229" s="200" t="str">
        <f t="shared" ca="1" si="5"/>
        <v>[…]08/04/2019 12:10:25</v>
      </c>
      <c r="M229" s="189"/>
      <c r="N229" s="181"/>
      <c r="O229" s="181"/>
    </row>
    <row r="230" spans="1:15" x14ac:dyDescent="0.3">
      <c r="A230" s="179" t="s">
        <v>67</v>
      </c>
      <c r="B230" s="179" t="s">
        <v>359</v>
      </c>
      <c r="C230" s="188" t="str">
        <f t="shared" si="4"/>
        <v>SVHPR19QA_CA008_OUT_1</v>
      </c>
      <c r="D230" s="179" t="s">
        <v>360</v>
      </c>
      <c r="E230" s="179"/>
      <c r="F230" s="180" t="s">
        <v>361</v>
      </c>
      <c r="G230" s="199" t="s">
        <v>311</v>
      </c>
      <c r="H230" s="200" t="str">
        <f t="shared" ca="1" si="6"/>
        <v>[…]08/04/2019 12:10:25</v>
      </c>
      <c r="I230" s="200" t="str">
        <f t="shared" ca="1" si="5"/>
        <v>[…]08/04/2019 12:10:25</v>
      </c>
      <c r="J230" s="200" t="str">
        <f t="shared" ca="1" si="5"/>
        <v>[…]08/04/2019 12:10:25</v>
      </c>
      <c r="K230" s="200" t="str">
        <f t="shared" ca="1" si="5"/>
        <v>[…]08/04/2019 12:10:25</v>
      </c>
      <c r="L230" s="200" t="str">
        <f t="shared" ca="1" si="5"/>
        <v>[…]08/04/2019 12:10:25</v>
      </c>
      <c r="M230" s="189"/>
      <c r="N230" s="181"/>
      <c r="O230" s="181"/>
    </row>
    <row r="231" spans="1:15" x14ac:dyDescent="0.3">
      <c r="A231" s="179" t="s">
        <v>6</v>
      </c>
      <c r="B231" s="179" t="s">
        <v>359</v>
      </c>
      <c r="C231" s="188" t="str">
        <f t="shared" si="4"/>
        <v>SVTPR19QA_CA008_OUT_1</v>
      </c>
      <c r="D231" s="179" t="s">
        <v>360</v>
      </c>
      <c r="E231" s="179"/>
      <c r="F231" s="180" t="s">
        <v>361</v>
      </c>
      <c r="G231" s="181"/>
      <c r="H231" s="200" t="str">
        <f t="shared" ca="1" si="6"/>
        <v>[…]08/04/2019 12:10:25</v>
      </c>
      <c r="I231" s="200" t="str">
        <f t="shared" ca="1" si="5"/>
        <v>[…]08/04/2019 12:10:25</v>
      </c>
      <c r="J231" s="200" t="str">
        <f t="shared" ca="1" si="5"/>
        <v>[…]08/04/2019 12:10:25</v>
      </c>
      <c r="K231" s="200" t="str">
        <f t="shared" ca="1" si="5"/>
        <v>[…]08/04/2019 12:10:25</v>
      </c>
      <c r="L231" s="200" t="str">
        <f t="shared" ca="1" si="5"/>
        <v>[…]08/04/2019 12:10:25</v>
      </c>
      <c r="M231" s="189"/>
      <c r="N231" s="181"/>
      <c r="O231" s="181"/>
    </row>
    <row r="232" spans="1:15" x14ac:dyDescent="0.3">
      <c r="A232" s="179" t="s">
        <v>10</v>
      </c>
      <c r="B232" s="179" t="s">
        <v>359</v>
      </c>
      <c r="C232" s="188" t="str">
        <f t="shared" si="4"/>
        <v>SWBPR19QA_CA008_OUT_1</v>
      </c>
      <c r="D232" s="179" t="s">
        <v>360</v>
      </c>
      <c r="E232" s="179"/>
      <c r="F232" s="180" t="s">
        <v>361</v>
      </c>
      <c r="G232" s="181"/>
      <c r="H232" s="200" t="str">
        <f t="shared" ca="1" si="6"/>
        <v>[…]08/04/2019 12:10:25</v>
      </c>
      <c r="I232" s="200" t="str">
        <f t="shared" ca="1" si="5"/>
        <v>[…]08/04/2019 12:10:25</v>
      </c>
      <c r="J232" s="200" t="str">
        <f t="shared" ca="1" si="5"/>
        <v>[…]08/04/2019 12:10:25</v>
      </c>
      <c r="K232" s="200" t="str">
        <f t="shared" ca="1" si="5"/>
        <v>[…]08/04/2019 12:10:25</v>
      </c>
      <c r="L232" s="200" t="str">
        <f t="shared" ca="1" si="5"/>
        <v>[…]08/04/2019 12:10:25</v>
      </c>
      <c r="M232" s="189"/>
      <c r="N232" s="181"/>
      <c r="O232" s="181"/>
    </row>
    <row r="233" spans="1:15" x14ac:dyDescent="0.3">
      <c r="A233" s="179" t="s">
        <v>7</v>
      </c>
      <c r="B233" s="179" t="s">
        <v>359</v>
      </c>
      <c r="C233" s="188" t="str">
        <f t="shared" si="4"/>
        <v>TMSPR19QA_CA008_OUT_1</v>
      </c>
      <c r="D233" s="179" t="s">
        <v>360</v>
      </c>
      <c r="E233" s="179"/>
      <c r="F233" s="180" t="s">
        <v>361</v>
      </c>
      <c r="G233" s="181"/>
      <c r="H233" s="200" t="str">
        <f t="shared" ca="1" si="6"/>
        <v>[…]08/04/2019 12:10:25</v>
      </c>
      <c r="I233" s="200" t="str">
        <f t="shared" ca="1" si="5"/>
        <v>[…]08/04/2019 12:10:25</v>
      </c>
      <c r="J233" s="200" t="str">
        <f t="shared" ca="1" si="5"/>
        <v>[…]08/04/2019 12:10:25</v>
      </c>
      <c r="K233" s="200" t="str">
        <f t="shared" ca="1" si="5"/>
        <v>[…]08/04/2019 12:10:25</v>
      </c>
      <c r="L233" s="200" t="str">
        <f t="shared" ca="1" si="5"/>
        <v>[…]08/04/2019 12:10:25</v>
      </c>
      <c r="M233" s="189"/>
      <c r="N233" s="181"/>
      <c r="O233" s="181"/>
    </row>
    <row r="234" spans="1:15" x14ac:dyDescent="0.3">
      <c r="A234" s="179" t="s">
        <v>12</v>
      </c>
      <c r="B234" s="179" t="s">
        <v>359</v>
      </c>
      <c r="C234" s="188" t="str">
        <f t="shared" si="4"/>
        <v>WSHPR19QA_CA008_OUT_1</v>
      </c>
      <c r="D234" s="179" t="s">
        <v>360</v>
      </c>
      <c r="E234" s="179"/>
      <c r="F234" s="180" t="s">
        <v>361</v>
      </c>
      <c r="G234" s="181"/>
      <c r="H234" s="200" t="str">
        <f t="shared" ca="1" si="6"/>
        <v>[…]08/04/2019 12:10:25</v>
      </c>
      <c r="I234" s="200" t="str">
        <f t="shared" ca="1" si="5"/>
        <v>[…]08/04/2019 12:10:25</v>
      </c>
      <c r="J234" s="200" t="str">
        <f t="shared" ca="1" si="5"/>
        <v>[…]08/04/2019 12:10:25</v>
      </c>
      <c r="K234" s="200" t="str">
        <f t="shared" ca="1" si="5"/>
        <v>[…]08/04/2019 12:10:25</v>
      </c>
      <c r="L234" s="200" t="str">
        <f t="shared" ca="1" si="5"/>
        <v>[…]08/04/2019 12:10:25</v>
      </c>
      <c r="M234" s="189"/>
      <c r="N234" s="181"/>
      <c r="O234" s="181"/>
    </row>
    <row r="235" spans="1:15" x14ac:dyDescent="0.3">
      <c r="A235" s="179" t="s">
        <v>8</v>
      </c>
      <c r="B235" s="179" t="s">
        <v>359</v>
      </c>
      <c r="C235" s="188" t="str">
        <f t="shared" si="4"/>
        <v>WSXPR19QA_CA008_OUT_1</v>
      </c>
      <c r="D235" s="179" t="s">
        <v>360</v>
      </c>
      <c r="E235" s="179"/>
      <c r="F235" s="180" t="s">
        <v>361</v>
      </c>
      <c r="G235" s="181"/>
      <c r="H235" s="200" t="str">
        <f t="shared" ca="1" si="6"/>
        <v>[…]08/04/2019 12:10:25</v>
      </c>
      <c r="I235" s="200" t="str">
        <f t="shared" ca="1" si="5"/>
        <v>[…]08/04/2019 12:10:25</v>
      </c>
      <c r="J235" s="200" t="str">
        <f t="shared" ca="1" si="5"/>
        <v>[…]08/04/2019 12:10:25</v>
      </c>
      <c r="K235" s="200" t="str">
        <f t="shared" ca="1" si="5"/>
        <v>[…]08/04/2019 12:10:25</v>
      </c>
      <c r="L235" s="200" t="str">
        <f t="shared" ca="1" si="5"/>
        <v>[…]08/04/2019 12:10:25</v>
      </c>
      <c r="M235" s="189"/>
      <c r="N235" s="181"/>
      <c r="O235" s="181"/>
    </row>
    <row r="236" spans="1:15" x14ac:dyDescent="0.3">
      <c r="A236" s="179" t="s">
        <v>9</v>
      </c>
      <c r="B236" s="179" t="s">
        <v>359</v>
      </c>
      <c r="C236" s="188" t="str">
        <f t="shared" si="4"/>
        <v>YKYPR19QA_CA008_OUT_1</v>
      </c>
      <c r="D236" s="179" t="s">
        <v>360</v>
      </c>
      <c r="E236" s="179"/>
      <c r="F236" s="180" t="s">
        <v>361</v>
      </c>
      <c r="G236" s="181"/>
      <c r="H236" s="200" t="str">
        <f t="shared" ca="1" si="6"/>
        <v>[…]08/04/2019 12:10:25</v>
      </c>
      <c r="I236" s="200" t="str">
        <f t="shared" ca="1" si="5"/>
        <v>[…]08/04/2019 12:10:25</v>
      </c>
      <c r="J236" s="200" t="str">
        <f t="shared" ca="1" si="5"/>
        <v>[…]08/04/2019 12:10:25</v>
      </c>
      <c r="K236" s="200" t="str">
        <f t="shared" ca="1" si="5"/>
        <v>[…]08/04/2019 12:10:25</v>
      </c>
      <c r="L236" s="200" t="str">
        <f t="shared" ca="1" si="5"/>
        <v>[…]08/04/2019 12:10:25</v>
      </c>
      <c r="M236" s="189"/>
      <c r="N236" s="181"/>
      <c r="O236" s="181"/>
    </row>
    <row r="237" spans="1:15" x14ac:dyDescent="0.3">
      <c r="A237" s="179" t="s">
        <v>2</v>
      </c>
      <c r="B237" s="179" t="s">
        <v>362</v>
      </c>
      <c r="C237" s="188" t="str">
        <f t="shared" si="4"/>
        <v>ANHPR19QA_CA008_OUT_2</v>
      </c>
      <c r="D237" s="179" t="s">
        <v>363</v>
      </c>
      <c r="E237" s="179"/>
      <c r="F237" s="180" t="s">
        <v>361</v>
      </c>
      <c r="G237" s="181"/>
      <c r="H237" s="200" t="str">
        <f ca="1">MID(CELL("filename",$E$1),SEARCH("[",CELL("filename",$E$1))+1,SEARCH(".",CELL("filename",$E$1))-1-SEARCH("[",CELL("filename",$E$1)))</f>
        <v>FM_WWW4_fastDD</v>
      </c>
      <c r="I237" s="200" t="str">
        <f t="shared" ref="I237:L249" ca="1" si="7">MID(CELL("filename",$E$1),SEARCH("[",CELL("filename",$E$1))+1,SEARCH(".",CELL("filename",$E$1))-1-SEARCH("[",CELL("filename",$E$1)))</f>
        <v>FM_WWW4_fastDD</v>
      </c>
      <c r="J237" s="200" t="str">
        <f t="shared" ca="1" si="7"/>
        <v>FM_WWW4_fastDD</v>
      </c>
      <c r="K237" s="200" t="str">
        <f t="shared" ca="1" si="7"/>
        <v>FM_WWW4_fastDD</v>
      </c>
      <c r="L237" s="200" t="str">
        <f t="shared" ca="1" si="7"/>
        <v>FM_WWW4_fastDD</v>
      </c>
      <c r="M237" s="189"/>
      <c r="N237" s="181"/>
      <c r="O237" s="181"/>
    </row>
    <row r="238" spans="1:15" x14ac:dyDescent="0.3">
      <c r="A238" s="179" t="s">
        <v>63</v>
      </c>
      <c r="B238" s="179" t="s">
        <v>362</v>
      </c>
      <c r="C238" s="188" t="str">
        <f t="shared" si="4"/>
        <v>HDDPR19QA_CA008_OUT_2</v>
      </c>
      <c r="D238" s="179" t="s">
        <v>363</v>
      </c>
      <c r="E238" s="179"/>
      <c r="F238" s="180" t="s">
        <v>361</v>
      </c>
      <c r="G238" s="181"/>
      <c r="H238" s="200" t="str">
        <f t="shared" ref="H238:H249" ca="1" si="8">MID(CELL("filename",$E$1),SEARCH("[",CELL("filename",$E$1))+1,SEARCH(".",CELL("filename",$E$1))-1-SEARCH("[",CELL("filename",$E$1)))</f>
        <v>FM_WWW4_fastDD</v>
      </c>
      <c r="I238" s="200" t="str">
        <f t="shared" ca="1" si="7"/>
        <v>FM_WWW4_fastDD</v>
      </c>
      <c r="J238" s="200" t="str">
        <f t="shared" ca="1" si="7"/>
        <v>FM_WWW4_fastDD</v>
      </c>
      <c r="K238" s="200" t="str">
        <f t="shared" ca="1" si="7"/>
        <v>FM_WWW4_fastDD</v>
      </c>
      <c r="L238" s="200" t="str">
        <f t="shared" ca="1" si="7"/>
        <v>FM_WWW4_fastDD</v>
      </c>
      <c r="M238" s="189"/>
      <c r="N238" s="181"/>
      <c r="O238" s="181"/>
    </row>
    <row r="239" spans="1:15" x14ac:dyDescent="0.3">
      <c r="A239" s="179" t="s">
        <v>3</v>
      </c>
      <c r="B239" s="179" t="s">
        <v>362</v>
      </c>
      <c r="C239" s="188" t="str">
        <f t="shared" si="4"/>
        <v>NESPR19QA_CA008_OUT_2</v>
      </c>
      <c r="D239" s="179" t="s">
        <v>363</v>
      </c>
      <c r="E239" s="179"/>
      <c r="F239" s="180" t="s">
        <v>361</v>
      </c>
      <c r="G239" s="181"/>
      <c r="H239" s="200" t="str">
        <f t="shared" ca="1" si="8"/>
        <v>FM_WWW4_fastDD</v>
      </c>
      <c r="I239" s="200" t="str">
        <f t="shared" ca="1" si="7"/>
        <v>FM_WWW4_fastDD</v>
      </c>
      <c r="J239" s="200" t="str">
        <f t="shared" ca="1" si="7"/>
        <v>FM_WWW4_fastDD</v>
      </c>
      <c r="K239" s="200" t="str">
        <f t="shared" ca="1" si="7"/>
        <v>FM_WWW4_fastDD</v>
      </c>
      <c r="L239" s="200" t="str">
        <f t="shared" ca="1" si="7"/>
        <v>FM_WWW4_fastDD</v>
      </c>
      <c r="M239" s="189"/>
      <c r="N239" s="181"/>
      <c r="O239" s="181"/>
    </row>
    <row r="240" spans="1:15" x14ac:dyDescent="0.3">
      <c r="A240" s="179" t="s">
        <v>4</v>
      </c>
      <c r="B240" s="179" t="s">
        <v>362</v>
      </c>
      <c r="C240" s="188" t="str">
        <f t="shared" si="4"/>
        <v>NWTPR19QA_CA008_OUT_2</v>
      </c>
      <c r="D240" s="179" t="s">
        <v>363</v>
      </c>
      <c r="E240" s="179"/>
      <c r="F240" s="180" t="s">
        <v>361</v>
      </c>
      <c r="G240" s="181"/>
      <c r="H240" s="200" t="str">
        <f t="shared" ca="1" si="8"/>
        <v>FM_WWW4_fastDD</v>
      </c>
      <c r="I240" s="200" t="str">
        <f t="shared" ca="1" si="7"/>
        <v>FM_WWW4_fastDD</v>
      </c>
      <c r="J240" s="200" t="str">
        <f t="shared" ca="1" si="7"/>
        <v>FM_WWW4_fastDD</v>
      </c>
      <c r="K240" s="200" t="str">
        <f t="shared" ca="1" si="7"/>
        <v>FM_WWW4_fastDD</v>
      </c>
      <c r="L240" s="200" t="str">
        <f t="shared" ca="1" si="7"/>
        <v>FM_WWW4_fastDD</v>
      </c>
      <c r="M240" s="189"/>
      <c r="N240" s="181"/>
      <c r="O240" s="181"/>
    </row>
    <row r="241" spans="1:15" x14ac:dyDescent="0.3">
      <c r="A241" s="179" t="s">
        <v>5</v>
      </c>
      <c r="B241" s="179" t="s">
        <v>362</v>
      </c>
      <c r="C241" s="188" t="str">
        <f t="shared" si="4"/>
        <v>SRNPR19QA_CA008_OUT_2</v>
      </c>
      <c r="D241" s="179" t="s">
        <v>363</v>
      </c>
      <c r="E241" s="179"/>
      <c r="F241" s="180" t="s">
        <v>361</v>
      </c>
      <c r="G241" s="181"/>
      <c r="H241" s="200" t="str">
        <f t="shared" ca="1" si="8"/>
        <v>FM_WWW4_fastDD</v>
      </c>
      <c r="I241" s="200" t="str">
        <f t="shared" ca="1" si="7"/>
        <v>FM_WWW4_fastDD</v>
      </c>
      <c r="J241" s="200" t="str">
        <f t="shared" ca="1" si="7"/>
        <v>FM_WWW4_fastDD</v>
      </c>
      <c r="K241" s="200" t="str">
        <f t="shared" ca="1" si="7"/>
        <v>FM_WWW4_fastDD</v>
      </c>
      <c r="L241" s="200" t="str">
        <f t="shared" ca="1" si="7"/>
        <v>FM_WWW4_fastDD</v>
      </c>
      <c r="M241" s="189"/>
      <c r="N241" s="181"/>
      <c r="O241" s="181"/>
    </row>
    <row r="242" spans="1:15" x14ac:dyDescent="0.3">
      <c r="A242" s="179" t="s">
        <v>82</v>
      </c>
      <c r="B242" s="179" t="s">
        <v>362</v>
      </c>
      <c r="C242" s="188" t="str">
        <f t="shared" si="4"/>
        <v>SVEPR19QA_CA008_OUT_2</v>
      </c>
      <c r="D242" s="179" t="s">
        <v>363</v>
      </c>
      <c r="E242" s="179"/>
      <c r="F242" s="180" t="s">
        <v>361</v>
      </c>
      <c r="G242" s="181"/>
      <c r="H242" s="200" t="str">
        <f t="shared" ca="1" si="8"/>
        <v>FM_WWW4_fastDD</v>
      </c>
      <c r="I242" s="200" t="str">
        <f t="shared" ca="1" si="7"/>
        <v>FM_WWW4_fastDD</v>
      </c>
      <c r="J242" s="200" t="str">
        <f t="shared" ca="1" si="7"/>
        <v>FM_WWW4_fastDD</v>
      </c>
      <c r="K242" s="200" t="str">
        <f t="shared" ca="1" si="7"/>
        <v>FM_WWW4_fastDD</v>
      </c>
      <c r="L242" s="200" t="str">
        <f t="shared" ca="1" si="7"/>
        <v>FM_WWW4_fastDD</v>
      </c>
      <c r="M242" s="189"/>
      <c r="N242" s="181"/>
      <c r="O242" s="181"/>
    </row>
    <row r="243" spans="1:15" x14ac:dyDescent="0.3">
      <c r="A243" s="179" t="s">
        <v>67</v>
      </c>
      <c r="B243" s="179" t="s">
        <v>362</v>
      </c>
      <c r="C243" s="188" t="str">
        <f t="shared" si="4"/>
        <v>SVHPR19QA_CA008_OUT_2</v>
      </c>
      <c r="D243" s="179" t="s">
        <v>363</v>
      </c>
      <c r="E243" s="179"/>
      <c r="F243" s="180" t="s">
        <v>361</v>
      </c>
      <c r="G243" s="181"/>
      <c r="H243" s="200" t="str">
        <f t="shared" ca="1" si="8"/>
        <v>FM_WWW4_fastDD</v>
      </c>
      <c r="I243" s="200" t="str">
        <f t="shared" ca="1" si="7"/>
        <v>FM_WWW4_fastDD</v>
      </c>
      <c r="J243" s="200" t="str">
        <f t="shared" ca="1" si="7"/>
        <v>FM_WWW4_fastDD</v>
      </c>
      <c r="K243" s="200" t="str">
        <f t="shared" ca="1" si="7"/>
        <v>FM_WWW4_fastDD</v>
      </c>
      <c r="L243" s="200" t="str">
        <f t="shared" ca="1" si="7"/>
        <v>FM_WWW4_fastDD</v>
      </c>
      <c r="M243" s="189"/>
      <c r="N243" s="181"/>
      <c r="O243" s="181"/>
    </row>
    <row r="244" spans="1:15" x14ac:dyDescent="0.3">
      <c r="A244" s="179" t="s">
        <v>6</v>
      </c>
      <c r="B244" s="179" t="s">
        <v>362</v>
      </c>
      <c r="C244" s="188" t="str">
        <f t="shared" si="4"/>
        <v>SVTPR19QA_CA008_OUT_2</v>
      </c>
      <c r="D244" s="179" t="s">
        <v>363</v>
      </c>
      <c r="E244" s="179"/>
      <c r="F244" s="180" t="s">
        <v>361</v>
      </c>
      <c r="G244" s="181"/>
      <c r="H244" s="200" t="str">
        <f t="shared" ca="1" si="8"/>
        <v>FM_WWW4_fastDD</v>
      </c>
      <c r="I244" s="200" t="str">
        <f t="shared" ca="1" si="7"/>
        <v>FM_WWW4_fastDD</v>
      </c>
      <c r="J244" s="200" t="str">
        <f t="shared" ca="1" si="7"/>
        <v>FM_WWW4_fastDD</v>
      </c>
      <c r="K244" s="200" t="str">
        <f t="shared" ca="1" si="7"/>
        <v>FM_WWW4_fastDD</v>
      </c>
      <c r="L244" s="200" t="str">
        <f t="shared" ca="1" si="7"/>
        <v>FM_WWW4_fastDD</v>
      </c>
      <c r="M244" s="189"/>
      <c r="N244" s="181"/>
      <c r="O244" s="181"/>
    </row>
    <row r="245" spans="1:15" x14ac:dyDescent="0.3">
      <c r="A245" s="179" t="s">
        <v>10</v>
      </c>
      <c r="B245" s="179" t="s">
        <v>362</v>
      </c>
      <c r="C245" s="188" t="str">
        <f t="shared" si="4"/>
        <v>SWBPR19QA_CA008_OUT_2</v>
      </c>
      <c r="D245" s="179" t="s">
        <v>363</v>
      </c>
      <c r="E245" s="179"/>
      <c r="F245" s="180" t="s">
        <v>361</v>
      </c>
      <c r="G245" s="181"/>
      <c r="H245" s="200" t="str">
        <f t="shared" ca="1" si="8"/>
        <v>FM_WWW4_fastDD</v>
      </c>
      <c r="I245" s="200" t="str">
        <f t="shared" ca="1" si="7"/>
        <v>FM_WWW4_fastDD</v>
      </c>
      <c r="J245" s="200" t="str">
        <f t="shared" ca="1" si="7"/>
        <v>FM_WWW4_fastDD</v>
      </c>
      <c r="K245" s="200" t="str">
        <f t="shared" ca="1" si="7"/>
        <v>FM_WWW4_fastDD</v>
      </c>
      <c r="L245" s="200" t="str">
        <f t="shared" ca="1" si="7"/>
        <v>FM_WWW4_fastDD</v>
      </c>
      <c r="M245" s="189"/>
      <c r="N245" s="181"/>
      <c r="O245" s="181"/>
    </row>
    <row r="246" spans="1:15" x14ac:dyDescent="0.3">
      <c r="A246" s="179" t="s">
        <v>7</v>
      </c>
      <c r="B246" s="179" t="s">
        <v>362</v>
      </c>
      <c r="C246" s="188" t="str">
        <f t="shared" si="4"/>
        <v>TMSPR19QA_CA008_OUT_2</v>
      </c>
      <c r="D246" s="179" t="s">
        <v>363</v>
      </c>
      <c r="E246" s="179"/>
      <c r="F246" s="180" t="s">
        <v>361</v>
      </c>
      <c r="G246" s="181"/>
      <c r="H246" s="200" t="str">
        <f t="shared" ca="1" si="8"/>
        <v>FM_WWW4_fastDD</v>
      </c>
      <c r="I246" s="200" t="str">
        <f t="shared" ca="1" si="7"/>
        <v>FM_WWW4_fastDD</v>
      </c>
      <c r="J246" s="200" t="str">
        <f t="shared" ca="1" si="7"/>
        <v>FM_WWW4_fastDD</v>
      </c>
      <c r="K246" s="200" t="str">
        <f t="shared" ca="1" si="7"/>
        <v>FM_WWW4_fastDD</v>
      </c>
      <c r="L246" s="200" t="str">
        <f t="shared" ca="1" si="7"/>
        <v>FM_WWW4_fastDD</v>
      </c>
      <c r="M246" s="189"/>
      <c r="N246" s="181"/>
      <c r="O246" s="181"/>
    </row>
    <row r="247" spans="1:15" x14ac:dyDescent="0.3">
      <c r="A247" s="179" t="s">
        <v>12</v>
      </c>
      <c r="B247" s="179" t="s">
        <v>362</v>
      </c>
      <c r="C247" s="188" t="str">
        <f t="shared" si="4"/>
        <v>WSHPR19QA_CA008_OUT_2</v>
      </c>
      <c r="D247" s="179" t="s">
        <v>363</v>
      </c>
      <c r="E247" s="179"/>
      <c r="F247" s="180" t="s">
        <v>361</v>
      </c>
      <c r="G247" s="181"/>
      <c r="H247" s="200" t="str">
        <f t="shared" ca="1" si="8"/>
        <v>FM_WWW4_fastDD</v>
      </c>
      <c r="I247" s="200" t="str">
        <f t="shared" ca="1" si="7"/>
        <v>FM_WWW4_fastDD</v>
      </c>
      <c r="J247" s="200" t="str">
        <f t="shared" ca="1" si="7"/>
        <v>FM_WWW4_fastDD</v>
      </c>
      <c r="K247" s="200" t="str">
        <f t="shared" ca="1" si="7"/>
        <v>FM_WWW4_fastDD</v>
      </c>
      <c r="L247" s="200" t="str">
        <f t="shared" ca="1" si="7"/>
        <v>FM_WWW4_fastDD</v>
      </c>
      <c r="M247" s="189"/>
      <c r="N247" s="181"/>
      <c r="O247" s="181"/>
    </row>
    <row r="248" spans="1:15" x14ac:dyDescent="0.3">
      <c r="A248" s="179" t="s">
        <v>8</v>
      </c>
      <c r="B248" s="179" t="s">
        <v>362</v>
      </c>
      <c r="C248" s="188" t="str">
        <f t="shared" si="4"/>
        <v>WSXPR19QA_CA008_OUT_2</v>
      </c>
      <c r="D248" s="179" t="s">
        <v>363</v>
      </c>
      <c r="E248" s="179"/>
      <c r="F248" s="180" t="s">
        <v>361</v>
      </c>
      <c r="G248" s="181"/>
      <c r="H248" s="200" t="str">
        <f t="shared" ca="1" si="8"/>
        <v>FM_WWW4_fastDD</v>
      </c>
      <c r="I248" s="200" t="str">
        <f t="shared" ca="1" si="7"/>
        <v>FM_WWW4_fastDD</v>
      </c>
      <c r="J248" s="200" t="str">
        <f t="shared" ca="1" si="7"/>
        <v>FM_WWW4_fastDD</v>
      </c>
      <c r="K248" s="200" t="str">
        <f t="shared" ca="1" si="7"/>
        <v>FM_WWW4_fastDD</v>
      </c>
      <c r="L248" s="200" t="str">
        <f t="shared" ca="1" si="7"/>
        <v>FM_WWW4_fastDD</v>
      </c>
      <c r="M248" s="189"/>
      <c r="N248" s="181"/>
      <c r="O248" s="181"/>
    </row>
    <row r="249" spans="1:15" x14ac:dyDescent="0.3">
      <c r="A249" s="179" t="s">
        <v>9</v>
      </c>
      <c r="B249" s="179" t="s">
        <v>362</v>
      </c>
      <c r="C249" s="188" t="str">
        <f t="shared" si="4"/>
        <v>YKYPR19QA_CA008_OUT_2</v>
      </c>
      <c r="D249" s="179" t="s">
        <v>363</v>
      </c>
      <c r="E249" s="179"/>
      <c r="F249" s="180" t="s">
        <v>361</v>
      </c>
      <c r="G249" s="181"/>
      <c r="H249" s="200" t="str">
        <f t="shared" ca="1" si="8"/>
        <v>FM_WWW4_fastDD</v>
      </c>
      <c r="I249" s="200" t="str">
        <f t="shared" ca="1" si="7"/>
        <v>FM_WWW4_fastDD</v>
      </c>
      <c r="J249" s="200" t="str">
        <f t="shared" ca="1" si="7"/>
        <v>FM_WWW4_fastDD</v>
      </c>
      <c r="K249" s="200" t="str">
        <f t="shared" ca="1" si="7"/>
        <v>FM_WWW4_fastDD</v>
      </c>
      <c r="L249" s="200" t="str">
        <f t="shared" ca="1" si="7"/>
        <v>FM_WWW4_fastDD</v>
      </c>
      <c r="M249" s="189"/>
      <c r="N249" s="181"/>
      <c r="O249" s="181"/>
    </row>
    <row r="250" spans="1:15" x14ac:dyDescent="0.3">
      <c r="A250" s="179" t="s">
        <v>2</v>
      </c>
      <c r="B250" s="179" t="s">
        <v>209</v>
      </c>
      <c r="C250" s="188" t="str">
        <f t="shared" si="4"/>
        <v>ANHC_WWNOPEX_PR19CA008</v>
      </c>
      <c r="D250" s="181" t="s">
        <v>227</v>
      </c>
      <c r="E250" s="181"/>
      <c r="F250" s="202" t="s">
        <v>310</v>
      </c>
      <c r="G250" s="181"/>
      <c r="H250" s="181">
        <f>_xlfn.IFNA(INDEX('Financial model inputs '!$A$3:$AC$59,MATCH(F_Interface!$A250&amp;RIGHT(F_Interface!H$2,2),'Financial model inputs '!$A$3:$A$59,0),MATCH(F_Interface!$B250,'Financial model inputs '!$A$3:$AC$3,0)),0)</f>
        <v>177.97615378956903</v>
      </c>
      <c r="I250" s="181">
        <f>_xlfn.IFNA(INDEX('Financial model inputs '!$A$3:$AC$59,MATCH(F_Interface!$A250&amp;RIGHT(F_Interface!I$2,2),'Financial model inputs '!$A$3:$A$59,0),MATCH(F_Interface!$B250,'Financial model inputs '!$A$3:$AC$3,0)),0)</f>
        <v>178.3209028485762</v>
      </c>
      <c r="J250" s="181">
        <f>_xlfn.IFNA(INDEX('Financial model inputs '!$A$3:$AC$59,MATCH(F_Interface!$A250&amp;RIGHT(F_Interface!J$2,2),'Financial model inputs '!$A$3:$A$59,0),MATCH(F_Interface!$B250,'Financial model inputs '!$A$3:$AC$3,0)),0)</f>
        <v>203.0028253499292</v>
      </c>
      <c r="K250" s="181">
        <f>_xlfn.IFNA(INDEX('Financial model inputs '!$A$3:$AC$59,MATCH(F_Interface!$A250&amp;RIGHT(F_Interface!K$2,2),'Financial model inputs '!$A$3:$A$59,0),MATCH(F_Interface!$B250,'Financial model inputs '!$A$3:$AC$3,0)),0)</f>
        <v>204.25249234411851</v>
      </c>
      <c r="L250" s="181">
        <f>_xlfn.IFNA(INDEX('Financial model inputs '!$A$3:$AC$59,MATCH(F_Interface!$A250&amp;RIGHT(F_Interface!L$2,2),'Financial model inputs '!$A$3:$A$59,0),MATCH(F_Interface!$B250,'Financial model inputs '!$A$3:$AC$3,0)),0)</f>
        <v>186.83864822778671</v>
      </c>
      <c r="M250" s="181"/>
      <c r="N250" s="181"/>
      <c r="O250" s="181"/>
    </row>
    <row r="251" spans="1:15" x14ac:dyDescent="0.3">
      <c r="A251" s="179" t="s">
        <v>63</v>
      </c>
      <c r="B251" s="179" t="s">
        <v>209</v>
      </c>
      <c r="C251" s="188" t="str">
        <f t="shared" si="4"/>
        <v>HDDC_WWNOPEX_PR19CA008</v>
      </c>
      <c r="D251" s="181" t="s">
        <v>227</v>
      </c>
      <c r="E251" s="181"/>
      <c r="F251" s="202" t="s">
        <v>310</v>
      </c>
      <c r="G251" s="181"/>
      <c r="H251" s="181">
        <f>_xlfn.IFNA(INDEX('Financial model inputs '!$A$3:$AC$59,MATCH(F_Interface!$A251&amp;RIGHT(F_Interface!H$2,2),'Financial model inputs '!$A$3:$A$59,0),MATCH(F_Interface!$B251,'Financial model inputs '!$A$3:$AC$3,0)),0)</f>
        <v>2.4680207958403839</v>
      </c>
      <c r="I251" s="181">
        <f>_xlfn.IFNA(INDEX('Financial model inputs '!$A$3:$AC$59,MATCH(F_Interface!$A251&amp;RIGHT(F_Interface!I$2,2),'Financial model inputs '!$A$3:$A$59,0),MATCH(F_Interface!$B251,'Financial model inputs '!$A$3:$AC$3,0)),0)</f>
        <v>2.4702372773094132</v>
      </c>
      <c r="J251" s="181">
        <f>_xlfn.IFNA(INDEX('Financial model inputs '!$A$3:$AC$59,MATCH(F_Interface!$A251&amp;RIGHT(F_Interface!J$2,2),'Financial model inputs '!$A$3:$A$59,0),MATCH(F_Interface!$B251,'Financial model inputs '!$A$3:$AC$3,0)),0)</f>
        <v>2.461052298183442</v>
      </c>
      <c r="K251" s="181">
        <f>_xlfn.IFNA(INDEX('Financial model inputs '!$A$3:$AC$59,MATCH(F_Interface!$A251&amp;RIGHT(F_Interface!K$2,2),'Financial model inputs '!$A$3:$A$59,0),MATCH(F_Interface!$B251,'Financial model inputs '!$A$3:$AC$3,0)),0)</f>
        <v>2.4567891209440509</v>
      </c>
      <c r="L251" s="181">
        <f>_xlfn.IFNA(INDEX('Financial model inputs '!$A$3:$AC$59,MATCH(F_Interface!$A251&amp;RIGHT(F_Interface!L$2,2),'Financial model inputs '!$A$3:$A$59,0),MATCH(F_Interface!$B251,'Financial model inputs '!$A$3:$AC$3,0)),0)</f>
        <v>2.4577915431382715</v>
      </c>
      <c r="M251" s="189"/>
      <c r="N251" s="181"/>
      <c r="O251" s="181"/>
    </row>
    <row r="252" spans="1:15" x14ac:dyDescent="0.3">
      <c r="A252" s="179" t="s">
        <v>3</v>
      </c>
      <c r="B252" s="179" t="s">
        <v>209</v>
      </c>
      <c r="C252" s="188" t="str">
        <f t="shared" si="4"/>
        <v>NESC_WWNOPEX_PR19CA008</v>
      </c>
      <c r="D252" s="181" t="s">
        <v>227</v>
      </c>
      <c r="E252" s="181"/>
      <c r="F252" s="202" t="s">
        <v>310</v>
      </c>
      <c r="G252" s="181"/>
      <c r="H252" s="181">
        <f>_xlfn.IFNA(INDEX('Financial model inputs '!$A$3:$AC$59,MATCH(F_Interface!$A252&amp;RIGHT(F_Interface!H$2,2),'Financial model inputs '!$A$3:$A$59,0),MATCH(F_Interface!$B252,'Financial model inputs '!$A$3:$AC$3,0)),0)</f>
        <v>77.667089765752166</v>
      </c>
      <c r="I252" s="181">
        <f>_xlfn.IFNA(INDEX('Financial model inputs '!$A$3:$AC$59,MATCH(F_Interface!$A252&amp;RIGHT(F_Interface!I$2,2),'Financial model inputs '!$A$3:$A$59,0),MATCH(F_Interface!$B252,'Financial model inputs '!$A$3:$AC$3,0)),0)</f>
        <v>76.511277491844211</v>
      </c>
      <c r="J252" s="181">
        <f>_xlfn.IFNA(INDEX('Financial model inputs '!$A$3:$AC$59,MATCH(F_Interface!$A252&amp;RIGHT(F_Interface!J$2,2),'Financial model inputs '!$A$3:$A$59,0),MATCH(F_Interface!$B252,'Financial model inputs '!$A$3:$AC$3,0)),0)</f>
        <v>73.722842731720135</v>
      </c>
      <c r="K252" s="181">
        <f>_xlfn.IFNA(INDEX('Financial model inputs '!$A$3:$AC$59,MATCH(F_Interface!$A252&amp;RIGHT(F_Interface!K$2,2),'Financial model inputs '!$A$3:$A$59,0),MATCH(F_Interface!$B252,'Financial model inputs '!$A$3:$AC$3,0)),0)</f>
        <v>73.033469972458633</v>
      </c>
      <c r="L252" s="181">
        <f>_xlfn.IFNA(INDEX('Financial model inputs '!$A$3:$AC$59,MATCH(F_Interface!$A252&amp;RIGHT(F_Interface!L$2,2),'Financial model inputs '!$A$3:$A$59,0),MATCH(F_Interface!$B252,'Financial model inputs '!$A$3:$AC$3,0)),0)</f>
        <v>72.960647831721261</v>
      </c>
      <c r="M252" s="189"/>
      <c r="N252" s="181"/>
      <c r="O252" s="181"/>
    </row>
    <row r="253" spans="1:15" x14ac:dyDescent="0.3">
      <c r="A253" s="179" t="s">
        <v>4</v>
      </c>
      <c r="B253" s="179" t="s">
        <v>209</v>
      </c>
      <c r="C253" s="188" t="str">
        <f t="shared" si="4"/>
        <v>NWTC_WWNOPEX_PR19CA008</v>
      </c>
      <c r="D253" s="181" t="s">
        <v>227</v>
      </c>
      <c r="E253" s="181"/>
      <c r="F253" s="202" t="s">
        <v>310</v>
      </c>
      <c r="G253" s="181"/>
      <c r="H253" s="181">
        <f>_xlfn.IFNA(INDEX('Financial model inputs '!$A$3:$AC$59,MATCH(F_Interface!$A253&amp;RIGHT(F_Interface!H$2,2),'Financial model inputs '!$A$3:$A$59,0),MATCH(F_Interface!$B253,'Financial model inputs '!$A$3:$AC$3,0)),0)</f>
        <v>230.99456230737204</v>
      </c>
      <c r="I253" s="181">
        <f>_xlfn.IFNA(INDEX('Financial model inputs '!$A$3:$AC$59,MATCH(F_Interface!$A253&amp;RIGHT(F_Interface!I$2,2),'Financial model inputs '!$A$3:$A$59,0),MATCH(F_Interface!$B253,'Financial model inputs '!$A$3:$AC$3,0)),0)</f>
        <v>223.01036048484087</v>
      </c>
      <c r="J253" s="181">
        <f>_xlfn.IFNA(INDEX('Financial model inputs '!$A$3:$AC$59,MATCH(F_Interface!$A253&amp;RIGHT(F_Interface!J$2,2),'Financial model inputs '!$A$3:$A$59,0),MATCH(F_Interface!$B253,'Financial model inputs '!$A$3:$AC$3,0)),0)</f>
        <v>225.94833013112526</v>
      </c>
      <c r="K253" s="181">
        <f>_xlfn.IFNA(INDEX('Financial model inputs '!$A$3:$AC$59,MATCH(F_Interface!$A253&amp;RIGHT(F_Interface!K$2,2),'Financial model inputs '!$A$3:$A$59,0),MATCH(F_Interface!$B253,'Financial model inputs '!$A$3:$AC$3,0)),0)</f>
        <v>212.44545209466742</v>
      </c>
      <c r="L253" s="181">
        <f>_xlfn.IFNA(INDEX('Financial model inputs '!$A$3:$AC$59,MATCH(F_Interface!$A253&amp;RIGHT(F_Interface!L$2,2),'Financial model inputs '!$A$3:$A$59,0),MATCH(F_Interface!$B253,'Financial model inputs '!$A$3:$AC$3,0)),0)</f>
        <v>233.60796114529711</v>
      </c>
      <c r="M253" s="189"/>
      <c r="N253" s="181"/>
      <c r="O253" s="181"/>
    </row>
    <row r="254" spans="1:15" x14ac:dyDescent="0.3">
      <c r="A254" s="179" t="s">
        <v>5</v>
      </c>
      <c r="B254" s="179" t="s">
        <v>209</v>
      </c>
      <c r="C254" s="188" t="str">
        <f t="shared" si="4"/>
        <v>SRNC_WWNOPEX_PR19CA008</v>
      </c>
      <c r="D254" s="181" t="s">
        <v>227</v>
      </c>
      <c r="E254" s="181"/>
      <c r="F254" s="202" t="s">
        <v>310</v>
      </c>
      <c r="G254" s="181"/>
      <c r="H254" s="181">
        <f>_xlfn.IFNA(INDEX('Financial model inputs '!$A$3:$AC$59,MATCH(F_Interface!$A254&amp;RIGHT(F_Interface!H$2,2),'Financial model inputs '!$A$3:$A$59,0),MATCH(F_Interface!$B254,'Financial model inputs '!$A$3:$AC$3,0)),0)</f>
        <v>135.05530354693329</v>
      </c>
      <c r="I254" s="181">
        <f>_xlfn.IFNA(INDEX('Financial model inputs '!$A$3:$AC$59,MATCH(F_Interface!$A254&amp;RIGHT(F_Interface!I$2,2),'Financial model inputs '!$A$3:$A$59,0),MATCH(F_Interface!$B254,'Financial model inputs '!$A$3:$AC$3,0)),0)</f>
        <v>126.13918125829755</v>
      </c>
      <c r="J254" s="181">
        <f>_xlfn.IFNA(INDEX('Financial model inputs '!$A$3:$AC$59,MATCH(F_Interface!$A254&amp;RIGHT(F_Interface!J$2,2),'Financial model inputs '!$A$3:$A$59,0),MATCH(F_Interface!$B254,'Financial model inputs '!$A$3:$AC$3,0)),0)</f>
        <v>119.24604151735262</v>
      </c>
      <c r="K254" s="181">
        <f>_xlfn.IFNA(INDEX('Financial model inputs '!$A$3:$AC$59,MATCH(F_Interface!$A254&amp;RIGHT(F_Interface!K$2,2),'Financial model inputs '!$A$3:$A$59,0),MATCH(F_Interface!$B254,'Financial model inputs '!$A$3:$AC$3,0)),0)</f>
        <v>110.67234993243444</v>
      </c>
      <c r="L254" s="181">
        <f>_xlfn.IFNA(INDEX('Financial model inputs '!$A$3:$AC$59,MATCH(F_Interface!$A254&amp;RIGHT(F_Interface!L$2,2),'Financial model inputs '!$A$3:$A$59,0),MATCH(F_Interface!$B254,'Financial model inputs '!$A$3:$AC$3,0)),0)</f>
        <v>119.62489671655185</v>
      </c>
      <c r="M254" s="189"/>
      <c r="N254" s="181"/>
      <c r="O254" s="181"/>
    </row>
    <row r="255" spans="1:15" x14ac:dyDescent="0.3">
      <c r="A255" s="179" t="s">
        <v>82</v>
      </c>
      <c r="B255" s="179" t="s">
        <v>209</v>
      </c>
      <c r="C255" s="188" t="str">
        <f t="shared" si="4"/>
        <v>SVEC_WWNOPEX_PR19CA008</v>
      </c>
      <c r="D255" s="181" t="s">
        <v>227</v>
      </c>
      <c r="E255" s="181"/>
      <c r="F255" s="202" t="s">
        <v>310</v>
      </c>
      <c r="G255" s="181"/>
      <c r="H255" s="181">
        <f>_xlfn.IFNA(INDEX('Financial model inputs '!$A$3:$AC$59,MATCH(F_Interface!$A255&amp;RIGHT(F_Interface!H$2,2),'Financial model inputs '!$A$3:$A$59,0),MATCH(F_Interface!$B255,'Financial model inputs '!$A$3:$AC$3,0)),0)</f>
        <v>267.65898268020072</v>
      </c>
      <c r="I255" s="181">
        <f>_xlfn.IFNA(INDEX('Financial model inputs '!$A$3:$AC$59,MATCH(F_Interface!$A255&amp;RIGHT(F_Interface!I$2,2),'Financial model inputs '!$A$3:$A$59,0),MATCH(F_Interface!$B255,'Financial model inputs '!$A$3:$AC$3,0)),0)</f>
        <v>265.0109263847292</v>
      </c>
      <c r="J255" s="181">
        <f>_xlfn.IFNA(INDEX('Financial model inputs '!$A$3:$AC$59,MATCH(F_Interface!$A255&amp;RIGHT(F_Interface!J$2,2),'Financial model inputs '!$A$3:$A$59,0),MATCH(F_Interface!$B255,'Financial model inputs '!$A$3:$AC$3,0)),0)</f>
        <v>261.58926209808141</v>
      </c>
      <c r="K255" s="181">
        <f>_xlfn.IFNA(INDEX('Financial model inputs '!$A$3:$AC$59,MATCH(F_Interface!$A255&amp;RIGHT(F_Interface!K$2,2),'Financial model inputs '!$A$3:$A$59,0),MATCH(F_Interface!$B255,'Financial model inputs '!$A$3:$AC$3,0)),0)</f>
        <v>264.61989298809084</v>
      </c>
      <c r="L255" s="181">
        <f>_xlfn.IFNA(INDEX('Financial model inputs '!$A$3:$AC$59,MATCH(F_Interface!$A255&amp;RIGHT(F_Interface!L$2,2),'Financial model inputs '!$A$3:$A$59,0),MATCH(F_Interface!$B255,'Financial model inputs '!$A$3:$AC$3,0)),0)</f>
        <v>271.27831791071361</v>
      </c>
      <c r="M255" s="189"/>
      <c r="N255" s="181"/>
      <c r="O255" s="181"/>
    </row>
    <row r="256" spans="1:15" x14ac:dyDescent="0.3">
      <c r="A256" s="179" t="s">
        <v>67</v>
      </c>
      <c r="B256" s="179" t="s">
        <v>209</v>
      </c>
      <c r="C256" s="188" t="str">
        <f t="shared" si="4"/>
        <v>SVHC_WWNOPEX_PR19CA008</v>
      </c>
      <c r="D256" s="181" t="s">
        <v>227</v>
      </c>
      <c r="E256" s="181"/>
      <c r="F256" s="202" t="s">
        <v>310</v>
      </c>
      <c r="G256" s="181"/>
      <c r="H256" s="181">
        <f>_xlfn.IFNA(INDEX('Financial model inputs '!$A$3:$AC$59,MATCH(F_Interface!$A256&amp;RIGHT(F_Interface!H$2,2),'Financial model inputs '!$A$3:$A$59,0),MATCH(F_Interface!$B256,'Financial model inputs '!$A$3:$AC$3,0)),0)</f>
        <v>0</v>
      </c>
      <c r="I256" s="181">
        <f>_xlfn.IFNA(INDEX('Financial model inputs '!$A$3:$AC$59,MATCH(F_Interface!$A256&amp;RIGHT(F_Interface!I$2,2),'Financial model inputs '!$A$3:$A$59,0),MATCH(F_Interface!$B256,'Financial model inputs '!$A$3:$AC$3,0)),0)</f>
        <v>0</v>
      </c>
      <c r="J256" s="181">
        <f>_xlfn.IFNA(INDEX('Financial model inputs '!$A$3:$AC$59,MATCH(F_Interface!$A256&amp;RIGHT(F_Interface!J$2,2),'Financial model inputs '!$A$3:$A$59,0),MATCH(F_Interface!$B256,'Financial model inputs '!$A$3:$AC$3,0)),0)</f>
        <v>0</v>
      </c>
      <c r="K256" s="181">
        <f>_xlfn.IFNA(INDEX('Financial model inputs '!$A$3:$AC$59,MATCH(F_Interface!$A256&amp;RIGHT(F_Interface!K$2,2),'Financial model inputs '!$A$3:$A$59,0),MATCH(F_Interface!$B256,'Financial model inputs '!$A$3:$AC$3,0)),0)</f>
        <v>0</v>
      </c>
      <c r="L256" s="181">
        <f>_xlfn.IFNA(INDEX('Financial model inputs '!$A$3:$AC$59,MATCH(F_Interface!$A256&amp;RIGHT(F_Interface!L$2,2),'Financial model inputs '!$A$3:$A$59,0),MATCH(F_Interface!$B256,'Financial model inputs '!$A$3:$AC$3,0)),0)</f>
        <v>0</v>
      </c>
      <c r="M256" s="189"/>
      <c r="N256" s="181"/>
      <c r="O256" s="181"/>
    </row>
    <row r="257" spans="1:15" x14ac:dyDescent="0.3">
      <c r="A257" s="179" t="s">
        <v>6</v>
      </c>
      <c r="B257" s="179" t="s">
        <v>209</v>
      </c>
      <c r="C257" s="188" t="str">
        <f t="shared" si="4"/>
        <v>SVTC_WWNOPEX_PR19CA008</v>
      </c>
      <c r="D257" s="181" t="s">
        <v>227</v>
      </c>
      <c r="E257" s="181"/>
      <c r="F257" s="202" t="s">
        <v>310</v>
      </c>
      <c r="G257" s="181"/>
      <c r="H257" s="181">
        <f>_xlfn.IFNA(INDEX('Financial model inputs '!$A$3:$AC$59,MATCH(F_Interface!$A257&amp;RIGHT(F_Interface!H$2,2),'Financial model inputs '!$A$3:$A$59,0),MATCH(F_Interface!$B257,'Financial model inputs '!$A$3:$AC$3,0)),0)</f>
        <v>0</v>
      </c>
      <c r="I257" s="181">
        <f>_xlfn.IFNA(INDEX('Financial model inputs '!$A$3:$AC$59,MATCH(F_Interface!$A257&amp;RIGHT(F_Interface!I$2,2),'Financial model inputs '!$A$3:$A$59,0),MATCH(F_Interface!$B257,'Financial model inputs '!$A$3:$AC$3,0)),0)</f>
        <v>0</v>
      </c>
      <c r="J257" s="181">
        <f>_xlfn.IFNA(INDEX('Financial model inputs '!$A$3:$AC$59,MATCH(F_Interface!$A257&amp;RIGHT(F_Interface!J$2,2),'Financial model inputs '!$A$3:$A$59,0),MATCH(F_Interface!$B257,'Financial model inputs '!$A$3:$AC$3,0)),0)</f>
        <v>0</v>
      </c>
      <c r="K257" s="181">
        <f>_xlfn.IFNA(INDEX('Financial model inputs '!$A$3:$AC$59,MATCH(F_Interface!$A257&amp;RIGHT(F_Interface!K$2,2),'Financial model inputs '!$A$3:$A$59,0),MATCH(F_Interface!$B257,'Financial model inputs '!$A$3:$AC$3,0)),0)</f>
        <v>0</v>
      </c>
      <c r="L257" s="181">
        <f>_xlfn.IFNA(INDEX('Financial model inputs '!$A$3:$AC$59,MATCH(F_Interface!$A257&amp;RIGHT(F_Interface!L$2,2),'Financial model inputs '!$A$3:$A$59,0),MATCH(F_Interface!$B257,'Financial model inputs '!$A$3:$AC$3,0)),0)</f>
        <v>0</v>
      </c>
      <c r="M257" s="189"/>
      <c r="N257" s="181"/>
      <c r="O257" s="181"/>
    </row>
    <row r="258" spans="1:15" x14ac:dyDescent="0.3">
      <c r="A258" s="179" t="s">
        <v>10</v>
      </c>
      <c r="B258" s="179" t="s">
        <v>209</v>
      </c>
      <c r="C258" s="188" t="str">
        <f t="shared" si="4"/>
        <v>SWBC_WWNOPEX_PR19CA008</v>
      </c>
      <c r="D258" s="181" t="s">
        <v>227</v>
      </c>
      <c r="E258" s="181"/>
      <c r="F258" s="202" t="s">
        <v>310</v>
      </c>
      <c r="G258" s="181"/>
      <c r="H258" s="181">
        <f>_xlfn.IFNA(INDEX('Financial model inputs '!$A$3:$AC$59,MATCH(F_Interface!$A258&amp;RIGHT(F_Interface!H$2,2),'Financial model inputs '!$A$3:$A$59,0),MATCH(F_Interface!$B258,'Financial model inputs '!$A$3:$AC$3,0)),0)</f>
        <v>76.116029823675845</v>
      </c>
      <c r="I258" s="181">
        <f>_xlfn.IFNA(INDEX('Financial model inputs '!$A$3:$AC$59,MATCH(F_Interface!$A258&amp;RIGHT(F_Interface!I$2,2),'Financial model inputs '!$A$3:$A$59,0),MATCH(F_Interface!$B258,'Financial model inputs '!$A$3:$AC$3,0)),0)</f>
        <v>73.9302366367574</v>
      </c>
      <c r="J258" s="181">
        <f>_xlfn.IFNA(INDEX('Financial model inputs '!$A$3:$AC$59,MATCH(F_Interface!$A258&amp;RIGHT(F_Interface!J$2,2),'Financial model inputs '!$A$3:$A$59,0),MATCH(F_Interface!$B258,'Financial model inputs '!$A$3:$AC$3,0)),0)</f>
        <v>78.780246658303909</v>
      </c>
      <c r="K258" s="181">
        <f>_xlfn.IFNA(INDEX('Financial model inputs '!$A$3:$AC$59,MATCH(F_Interface!$A258&amp;RIGHT(F_Interface!K$2,2),'Financial model inputs '!$A$3:$A$59,0),MATCH(F_Interface!$B258,'Financial model inputs '!$A$3:$AC$3,0)),0)</f>
        <v>77.845840046419227</v>
      </c>
      <c r="L258" s="181">
        <f>_xlfn.IFNA(INDEX('Financial model inputs '!$A$3:$AC$59,MATCH(F_Interface!$A258&amp;RIGHT(F_Interface!L$2,2),'Financial model inputs '!$A$3:$A$59,0),MATCH(F_Interface!$B258,'Financial model inputs '!$A$3:$AC$3,0)),0)</f>
        <v>77.657780295228704</v>
      </c>
      <c r="M258" s="189"/>
      <c r="N258" s="181"/>
      <c r="O258" s="181"/>
    </row>
    <row r="259" spans="1:15" x14ac:dyDescent="0.3">
      <c r="A259" s="179" t="s">
        <v>7</v>
      </c>
      <c r="B259" s="179" t="s">
        <v>209</v>
      </c>
      <c r="C259" s="188" t="str">
        <f t="shared" si="4"/>
        <v>TMSC_WWNOPEX_PR19CA008</v>
      </c>
      <c r="D259" s="181" t="s">
        <v>227</v>
      </c>
      <c r="E259" s="181"/>
      <c r="F259" s="202" t="s">
        <v>310</v>
      </c>
      <c r="G259" s="181"/>
      <c r="H259" s="181">
        <f>_xlfn.IFNA(INDEX('Financial model inputs '!$A$3:$AC$59,MATCH(F_Interface!$A259&amp;RIGHT(F_Interface!H$2,2),'Financial model inputs '!$A$3:$A$59,0),MATCH(F_Interface!$B259,'Financial model inputs '!$A$3:$AC$3,0)),0)</f>
        <v>315.14536451926563</v>
      </c>
      <c r="I259" s="181">
        <f>_xlfn.IFNA(INDEX('Financial model inputs '!$A$3:$AC$59,MATCH(F_Interface!$A259&amp;RIGHT(F_Interface!I$2,2),'Financial model inputs '!$A$3:$A$59,0),MATCH(F_Interface!$B259,'Financial model inputs '!$A$3:$AC$3,0)),0)</f>
        <v>303.95022570787796</v>
      </c>
      <c r="J259" s="181">
        <f>_xlfn.IFNA(INDEX('Financial model inputs '!$A$3:$AC$59,MATCH(F_Interface!$A259&amp;RIGHT(F_Interface!J$2,2),'Financial model inputs '!$A$3:$A$59,0),MATCH(F_Interface!$B259,'Financial model inputs '!$A$3:$AC$3,0)),0)</f>
        <v>310.78464513933733</v>
      </c>
      <c r="K259" s="181">
        <f>_xlfn.IFNA(INDEX('Financial model inputs '!$A$3:$AC$59,MATCH(F_Interface!$A259&amp;RIGHT(F_Interface!K$2,2),'Financial model inputs '!$A$3:$A$59,0),MATCH(F_Interface!$B259,'Financial model inputs '!$A$3:$AC$3,0)),0)</f>
        <v>332.89313874312188</v>
      </c>
      <c r="L259" s="181">
        <f>_xlfn.IFNA(INDEX('Financial model inputs '!$A$3:$AC$59,MATCH(F_Interface!$A259&amp;RIGHT(F_Interface!L$2,2),'Financial model inputs '!$A$3:$A$59,0),MATCH(F_Interface!$B259,'Financial model inputs '!$A$3:$AC$3,0)),0)</f>
        <v>346.9594409143869</v>
      </c>
      <c r="M259" s="189"/>
      <c r="N259" s="181"/>
      <c r="O259" s="181"/>
    </row>
    <row r="260" spans="1:15" x14ac:dyDescent="0.3">
      <c r="A260" s="179" t="s">
        <v>12</v>
      </c>
      <c r="B260" s="179" t="s">
        <v>209</v>
      </c>
      <c r="C260" s="188" t="str">
        <f t="shared" si="4"/>
        <v>WSHC_WWNOPEX_PR19CA008</v>
      </c>
      <c r="D260" s="181" t="s">
        <v>227</v>
      </c>
      <c r="E260" s="181"/>
      <c r="F260" s="202" t="s">
        <v>310</v>
      </c>
      <c r="G260" s="181"/>
      <c r="H260" s="181">
        <f>_xlfn.IFNA(INDEX('Financial model inputs '!$A$3:$AC$59,MATCH(F_Interface!$A260&amp;RIGHT(F_Interface!H$2,2),'Financial model inputs '!$A$3:$A$59,0),MATCH(F_Interface!$B260,'Financial model inputs '!$A$3:$AC$3,0)),0)</f>
        <v>116.11402806485226</v>
      </c>
      <c r="I260" s="181">
        <f>_xlfn.IFNA(INDEX('Financial model inputs '!$A$3:$AC$59,MATCH(F_Interface!$A260&amp;RIGHT(F_Interface!I$2,2),'Financial model inputs '!$A$3:$A$59,0),MATCH(F_Interface!$B260,'Financial model inputs '!$A$3:$AC$3,0)),0)</f>
        <v>118.74734899470874</v>
      </c>
      <c r="J260" s="181">
        <f>_xlfn.IFNA(INDEX('Financial model inputs '!$A$3:$AC$59,MATCH(F_Interface!$A260&amp;RIGHT(F_Interface!J$2,2),'Financial model inputs '!$A$3:$A$59,0),MATCH(F_Interface!$B260,'Financial model inputs '!$A$3:$AC$3,0)),0)</f>
        <v>117.40356509650877</v>
      </c>
      <c r="K260" s="181">
        <f>_xlfn.IFNA(INDEX('Financial model inputs '!$A$3:$AC$59,MATCH(F_Interface!$A260&amp;RIGHT(F_Interface!K$2,2),'Financial model inputs '!$A$3:$A$59,0),MATCH(F_Interface!$B260,'Financial model inputs '!$A$3:$AC$3,0)),0)</f>
        <v>117.42852105772305</v>
      </c>
      <c r="L260" s="181">
        <f>_xlfn.IFNA(INDEX('Financial model inputs '!$A$3:$AC$59,MATCH(F_Interface!$A260&amp;RIGHT(F_Interface!L$2,2),'Financial model inputs '!$A$3:$A$59,0),MATCH(F_Interface!$B260,'Financial model inputs '!$A$3:$AC$3,0)),0)</f>
        <v>119.379373410179</v>
      </c>
      <c r="M260" s="189"/>
      <c r="N260" s="181"/>
      <c r="O260" s="181"/>
    </row>
    <row r="261" spans="1:15" x14ac:dyDescent="0.3">
      <c r="A261" s="179" t="s">
        <v>8</v>
      </c>
      <c r="B261" s="179" t="s">
        <v>209</v>
      </c>
      <c r="C261" s="188" t="str">
        <f t="shared" si="4"/>
        <v>WSXC_WWNOPEX_PR19CA008</v>
      </c>
      <c r="D261" s="181" t="s">
        <v>227</v>
      </c>
      <c r="E261" s="181"/>
      <c r="F261" s="202" t="s">
        <v>310</v>
      </c>
      <c r="G261" s="181"/>
      <c r="H261" s="181">
        <f>_xlfn.IFNA(INDEX('Financial model inputs '!$A$3:$AC$59,MATCH(F_Interface!$A261&amp;RIGHT(F_Interface!H$2,2),'Financial model inputs '!$A$3:$A$59,0),MATCH(F_Interface!$B261,'Financial model inputs '!$A$3:$AC$3,0)),0)</f>
        <v>87.082639709991554</v>
      </c>
      <c r="I261" s="181">
        <f>_xlfn.IFNA(INDEX('Financial model inputs '!$A$3:$AC$59,MATCH(F_Interface!$A261&amp;RIGHT(F_Interface!I$2,2),'Financial model inputs '!$A$3:$A$59,0),MATCH(F_Interface!$B261,'Financial model inputs '!$A$3:$AC$3,0)),0)</f>
        <v>85.322463292244251</v>
      </c>
      <c r="J261" s="181">
        <f>_xlfn.IFNA(INDEX('Financial model inputs '!$A$3:$AC$59,MATCH(F_Interface!$A261&amp;RIGHT(F_Interface!J$2,2),'Financial model inputs '!$A$3:$A$59,0),MATCH(F_Interface!$B261,'Financial model inputs '!$A$3:$AC$3,0)),0)</f>
        <v>87.972867348599394</v>
      </c>
      <c r="K261" s="181">
        <f>_xlfn.IFNA(INDEX('Financial model inputs '!$A$3:$AC$59,MATCH(F_Interface!$A261&amp;RIGHT(F_Interface!K$2,2),'Financial model inputs '!$A$3:$A$59,0),MATCH(F_Interface!$B261,'Financial model inputs '!$A$3:$AC$3,0)),0)</f>
        <v>90.560396401436677</v>
      </c>
      <c r="L261" s="181">
        <f>_xlfn.IFNA(INDEX('Financial model inputs '!$A$3:$AC$59,MATCH(F_Interface!$A261&amp;RIGHT(F_Interface!L$2,2),'Financial model inputs '!$A$3:$A$59,0),MATCH(F_Interface!$B261,'Financial model inputs '!$A$3:$AC$3,0)),0)</f>
        <v>91.627066463825088</v>
      </c>
      <c r="M261" s="189"/>
      <c r="N261" s="181"/>
      <c r="O261" s="181"/>
    </row>
    <row r="262" spans="1:15" x14ac:dyDescent="0.3">
      <c r="A262" s="179" t="s">
        <v>9</v>
      </c>
      <c r="B262" s="179" t="s">
        <v>209</v>
      </c>
      <c r="C262" s="188" t="str">
        <f t="shared" si="4"/>
        <v>YKYC_WWNOPEX_PR19CA008</v>
      </c>
      <c r="D262" s="181" t="s">
        <v>227</v>
      </c>
      <c r="E262" s="181"/>
      <c r="F262" s="202" t="s">
        <v>310</v>
      </c>
      <c r="G262" s="181"/>
      <c r="H262" s="181">
        <f>_xlfn.IFNA(INDEX('Financial model inputs '!$A$3:$AC$59,MATCH(F_Interface!$A262&amp;RIGHT(F_Interface!H$2,2),'Financial model inputs '!$A$3:$A$59,0),MATCH(F_Interface!$B262,'Financial model inputs '!$A$3:$AC$3,0)),0)</f>
        <v>93.587862012287459</v>
      </c>
      <c r="I262" s="181">
        <f>_xlfn.IFNA(INDEX('Financial model inputs '!$A$3:$AC$59,MATCH(F_Interface!$A262&amp;RIGHT(F_Interface!I$2,2),'Financial model inputs '!$A$3:$A$59,0),MATCH(F_Interface!$B262,'Financial model inputs '!$A$3:$AC$3,0)),0)</f>
        <v>100.79453096094464</v>
      </c>
      <c r="J262" s="181">
        <f>_xlfn.IFNA(INDEX('Financial model inputs '!$A$3:$AC$59,MATCH(F_Interface!$A262&amp;RIGHT(F_Interface!J$2,2),'Financial model inputs '!$A$3:$A$59,0),MATCH(F_Interface!$B262,'Financial model inputs '!$A$3:$AC$3,0)),0)</f>
        <v>114.33458333516347</v>
      </c>
      <c r="K262" s="181">
        <f>_xlfn.IFNA(INDEX('Financial model inputs '!$A$3:$AC$59,MATCH(F_Interface!$A262&amp;RIGHT(F_Interface!K$2,2),'Financial model inputs '!$A$3:$A$59,0),MATCH(F_Interface!$B262,'Financial model inputs '!$A$3:$AC$3,0)),0)</f>
        <v>132.72530693049495</v>
      </c>
      <c r="L262" s="181">
        <f>_xlfn.IFNA(INDEX('Financial model inputs '!$A$3:$AC$59,MATCH(F_Interface!$A262&amp;RIGHT(F_Interface!L$2,2),'Financial model inputs '!$A$3:$A$59,0),MATCH(F_Interface!$B262,'Financial model inputs '!$A$3:$AC$3,0)),0)</f>
        <v>149.71185861037804</v>
      </c>
      <c r="M262" s="189" t="str">
        <f>IF(SUM(H250:L262)=SUM('Financial model inputs '!I$5:I$59),"ok","error")</f>
        <v>ok</v>
      </c>
      <c r="N262" s="181"/>
      <c r="O262" s="181"/>
    </row>
    <row r="263" spans="1:15" x14ac:dyDescent="0.3">
      <c r="A263" s="179" t="s">
        <v>2</v>
      </c>
      <c r="B263" s="179" t="s">
        <v>210</v>
      </c>
      <c r="C263" s="188" t="str">
        <f t="shared" si="4"/>
        <v>ANHC_WWNCAPEX_PR19CA008</v>
      </c>
      <c r="D263" s="181" t="s">
        <v>228</v>
      </c>
      <c r="E263" s="181"/>
      <c r="F263" s="202" t="s">
        <v>310</v>
      </c>
      <c r="G263" s="181"/>
      <c r="H263" s="181">
        <f>_xlfn.IFNA(INDEX('Financial model inputs '!$A$3:$AC$59,MATCH(F_Interface!$A263&amp;RIGHT(F_Interface!H$2,2),'Financial model inputs '!$A$3:$A$59,0),MATCH(F_Interface!$B263,'Financial model inputs '!$A$3:$AC$3,0)),0)</f>
        <v>337.64155857525736</v>
      </c>
      <c r="I263" s="181">
        <f>_xlfn.IFNA(INDEX('Financial model inputs '!$A$3:$AC$59,MATCH(F_Interface!$A263&amp;RIGHT(F_Interface!I$2,2),'Financial model inputs '!$A$3:$A$59,0),MATCH(F_Interface!$B263,'Financial model inputs '!$A$3:$AC$3,0)),0)</f>
        <v>337.29680951625016</v>
      </c>
      <c r="J263" s="181">
        <f>_xlfn.IFNA(INDEX('Financial model inputs '!$A$3:$AC$59,MATCH(F_Interface!$A263&amp;RIGHT(F_Interface!J$2,2),'Financial model inputs '!$A$3:$A$59,0),MATCH(F_Interface!$B263,'Financial model inputs '!$A$3:$AC$3,0)),0)</f>
        <v>312.61488701489719</v>
      </c>
      <c r="K263" s="181">
        <f>_xlfn.IFNA(INDEX('Financial model inputs '!$A$3:$AC$59,MATCH(F_Interface!$A263&amp;RIGHT(F_Interface!K$2,2),'Financial model inputs '!$A$3:$A$59,0),MATCH(F_Interface!$B263,'Financial model inputs '!$A$3:$AC$3,0)),0)</f>
        <v>311.36522002070785</v>
      </c>
      <c r="L263" s="181">
        <f>_xlfn.IFNA(INDEX('Financial model inputs '!$A$3:$AC$59,MATCH(F_Interface!$A263&amp;RIGHT(F_Interface!L$2,2),'Financial model inputs '!$A$3:$A$59,0),MATCH(F_Interface!$B263,'Financial model inputs '!$A$3:$AC$3,0)),0)</f>
        <v>328.77906413703965</v>
      </c>
      <c r="M263" s="189"/>
      <c r="N263" s="181"/>
      <c r="O263" s="181"/>
    </row>
    <row r="264" spans="1:15" x14ac:dyDescent="0.3">
      <c r="A264" s="179" t="s">
        <v>63</v>
      </c>
      <c r="B264" s="179" t="s">
        <v>210</v>
      </c>
      <c r="C264" s="188" t="str">
        <f t="shared" si="4"/>
        <v>HDDC_WWNCAPEX_PR19CA008</v>
      </c>
      <c r="D264" s="181" t="s">
        <v>228</v>
      </c>
      <c r="E264" s="181"/>
      <c r="F264" s="202" t="s">
        <v>310</v>
      </c>
      <c r="G264" s="181"/>
      <c r="H264" s="181">
        <f>_xlfn.IFNA(INDEX('Financial model inputs '!$A$3:$AC$59,MATCH(F_Interface!$A264&amp;RIGHT(F_Interface!H$2,2),'Financial model inputs '!$A$3:$A$59,0),MATCH(F_Interface!$B264,'Financial model inputs '!$A$3:$AC$3,0)),0)</f>
        <v>1.8372547146714595</v>
      </c>
      <c r="I264" s="181">
        <f>_xlfn.IFNA(INDEX('Financial model inputs '!$A$3:$AC$59,MATCH(F_Interface!$A264&amp;RIGHT(F_Interface!I$2,2),'Financial model inputs '!$A$3:$A$59,0),MATCH(F_Interface!$B264,'Financial model inputs '!$A$3:$AC$3,0)),0)</f>
        <v>1.8350382332024309</v>
      </c>
      <c r="J264" s="181">
        <f>_xlfn.IFNA(INDEX('Financial model inputs '!$A$3:$AC$59,MATCH(F_Interface!$A264&amp;RIGHT(F_Interface!J$2,2),'Financial model inputs '!$A$3:$A$59,0),MATCH(F_Interface!$B264,'Financial model inputs '!$A$3:$AC$3,0)),0)</f>
        <v>1.8442232123284019</v>
      </c>
      <c r="K264" s="181">
        <f>_xlfn.IFNA(INDEX('Financial model inputs '!$A$3:$AC$59,MATCH(F_Interface!$A264&amp;RIGHT(F_Interface!K$2,2),'Financial model inputs '!$A$3:$A$59,0),MATCH(F_Interface!$B264,'Financial model inputs '!$A$3:$AC$3,0)),0)</f>
        <v>1.8484863895677928</v>
      </c>
      <c r="L264" s="181">
        <f>_xlfn.IFNA(INDEX('Financial model inputs '!$A$3:$AC$59,MATCH(F_Interface!$A264&amp;RIGHT(F_Interface!L$2,2),'Financial model inputs '!$A$3:$A$59,0),MATCH(F_Interface!$B264,'Financial model inputs '!$A$3:$AC$3,0)),0)</f>
        <v>1.8474839673735723</v>
      </c>
      <c r="M264" s="189"/>
      <c r="N264" s="181"/>
      <c r="O264" s="181"/>
    </row>
    <row r="265" spans="1:15" x14ac:dyDescent="0.3">
      <c r="A265" s="179" t="s">
        <v>3</v>
      </c>
      <c r="B265" s="179" t="s">
        <v>210</v>
      </c>
      <c r="C265" s="188" t="str">
        <f t="shared" si="4"/>
        <v>NESC_WWNCAPEX_PR19CA008</v>
      </c>
      <c r="D265" s="181" t="s">
        <v>228</v>
      </c>
      <c r="E265" s="181"/>
      <c r="F265" s="202" t="s">
        <v>310</v>
      </c>
      <c r="G265" s="181"/>
      <c r="H265" s="181">
        <f>_xlfn.IFNA(INDEX('Financial model inputs '!$A$3:$AC$59,MATCH(F_Interface!$A265&amp;RIGHT(F_Interface!H$2,2),'Financial model inputs '!$A$3:$A$59,0),MATCH(F_Interface!$B265,'Financial model inputs '!$A$3:$AC$3,0)),0)</f>
        <v>99.556956208990783</v>
      </c>
      <c r="I265" s="181">
        <f>_xlfn.IFNA(INDEX('Financial model inputs '!$A$3:$AC$59,MATCH(F_Interface!$A265&amp;RIGHT(F_Interface!I$2,2),'Financial model inputs '!$A$3:$A$59,0),MATCH(F_Interface!$B265,'Financial model inputs '!$A$3:$AC$3,0)),0)</f>
        <v>100.71276848289875</v>
      </c>
      <c r="J265" s="181">
        <f>_xlfn.IFNA(INDEX('Financial model inputs '!$A$3:$AC$59,MATCH(F_Interface!$A265&amp;RIGHT(F_Interface!J$2,2),'Financial model inputs '!$A$3:$A$59,0),MATCH(F_Interface!$B265,'Financial model inputs '!$A$3:$AC$3,0)),0)</f>
        <v>103.5012032430228</v>
      </c>
      <c r="K265" s="181">
        <f>_xlfn.IFNA(INDEX('Financial model inputs '!$A$3:$AC$59,MATCH(F_Interface!$A265&amp;RIGHT(F_Interface!K$2,2),'Financial model inputs '!$A$3:$A$59,0),MATCH(F_Interface!$B265,'Financial model inputs '!$A$3:$AC$3,0)),0)</f>
        <v>104.19057600228433</v>
      </c>
      <c r="L265" s="181">
        <f>_xlfn.IFNA(INDEX('Financial model inputs '!$A$3:$AC$59,MATCH(F_Interface!$A265&amp;RIGHT(F_Interface!L$2,2),'Financial model inputs '!$A$3:$A$59,0),MATCH(F_Interface!$B265,'Financial model inputs '!$A$3:$AC$3,0)),0)</f>
        <v>104.26339814302167</v>
      </c>
      <c r="M265" s="189"/>
      <c r="N265" s="181"/>
      <c r="O265" s="181"/>
    </row>
    <row r="266" spans="1:15" x14ac:dyDescent="0.3">
      <c r="A266" s="179" t="s">
        <v>4</v>
      </c>
      <c r="B266" s="179" t="s">
        <v>210</v>
      </c>
      <c r="C266" s="188" t="str">
        <f t="shared" si="4"/>
        <v>NWTC_WWNCAPEX_PR19CA008</v>
      </c>
      <c r="D266" s="181" t="s">
        <v>228</v>
      </c>
      <c r="E266" s="181"/>
      <c r="F266" s="202" t="s">
        <v>310</v>
      </c>
      <c r="G266" s="181"/>
      <c r="H266" s="181">
        <f>_xlfn.IFNA(INDEX('Financial model inputs '!$A$3:$AC$59,MATCH(F_Interface!$A266&amp;RIGHT(F_Interface!H$2,2),'Financial model inputs '!$A$3:$A$59,0),MATCH(F_Interface!$B266,'Financial model inputs '!$A$3:$AC$3,0)),0)</f>
        <v>262.22453169027585</v>
      </c>
      <c r="I266" s="181">
        <f>_xlfn.IFNA(INDEX('Financial model inputs '!$A$3:$AC$59,MATCH(F_Interface!$A266&amp;RIGHT(F_Interface!I$2,2),'Financial model inputs '!$A$3:$A$59,0),MATCH(F_Interface!$B266,'Financial model inputs '!$A$3:$AC$3,0)),0)</f>
        <v>270.20873351280704</v>
      </c>
      <c r="J266" s="181">
        <f>_xlfn.IFNA(INDEX('Financial model inputs '!$A$3:$AC$59,MATCH(F_Interface!$A266&amp;RIGHT(F_Interface!J$2,2),'Financial model inputs '!$A$3:$A$59,0),MATCH(F_Interface!$B266,'Financial model inputs '!$A$3:$AC$3,0)),0)</f>
        <v>267.27076386652271</v>
      </c>
      <c r="K266" s="181">
        <f>_xlfn.IFNA(INDEX('Financial model inputs '!$A$3:$AC$59,MATCH(F_Interface!$A266&amp;RIGHT(F_Interface!K$2,2),'Financial model inputs '!$A$3:$A$59,0),MATCH(F_Interface!$B266,'Financial model inputs '!$A$3:$AC$3,0)),0)</f>
        <v>280.77364190298044</v>
      </c>
      <c r="L266" s="181">
        <f>_xlfn.IFNA(INDEX('Financial model inputs '!$A$3:$AC$59,MATCH(F_Interface!$A266&amp;RIGHT(F_Interface!L$2,2),'Financial model inputs '!$A$3:$A$59,0),MATCH(F_Interface!$B266,'Financial model inputs '!$A$3:$AC$3,0)),0)</f>
        <v>259.61113285235081</v>
      </c>
      <c r="M266" s="189"/>
      <c r="N266" s="181"/>
      <c r="O266" s="181"/>
    </row>
    <row r="267" spans="1:15" x14ac:dyDescent="0.3">
      <c r="A267" s="179" t="s">
        <v>5</v>
      </c>
      <c r="B267" s="179" t="s">
        <v>210</v>
      </c>
      <c r="C267" s="188" t="str">
        <f t="shared" si="4"/>
        <v>SRNC_WWNCAPEX_PR19CA008</v>
      </c>
      <c r="D267" s="181" t="s">
        <v>228</v>
      </c>
      <c r="E267" s="181"/>
      <c r="F267" s="202" t="s">
        <v>310</v>
      </c>
      <c r="G267" s="181"/>
      <c r="H267" s="181">
        <f>_xlfn.IFNA(INDEX('Financial model inputs '!$A$3:$AC$59,MATCH(F_Interface!$A267&amp;RIGHT(F_Interface!H$2,2),'Financial model inputs '!$A$3:$A$59,0),MATCH(F_Interface!$B267,'Financial model inputs '!$A$3:$AC$3,0)),0)</f>
        <v>244.80788010507703</v>
      </c>
      <c r="I267" s="181">
        <f>_xlfn.IFNA(INDEX('Financial model inputs '!$A$3:$AC$59,MATCH(F_Interface!$A267&amp;RIGHT(F_Interface!I$2,2),'Financial model inputs '!$A$3:$A$59,0),MATCH(F_Interface!$B267,'Financial model inputs '!$A$3:$AC$3,0)),0)</f>
        <v>253.72400239371274</v>
      </c>
      <c r="J267" s="181">
        <f>_xlfn.IFNA(INDEX('Financial model inputs '!$A$3:$AC$59,MATCH(F_Interface!$A267&amp;RIGHT(F_Interface!J$2,2),'Financial model inputs '!$A$3:$A$59,0),MATCH(F_Interface!$B267,'Financial model inputs '!$A$3:$AC$3,0)),0)</f>
        <v>260.61714213465768</v>
      </c>
      <c r="K267" s="181">
        <f>_xlfn.IFNA(INDEX('Financial model inputs '!$A$3:$AC$59,MATCH(F_Interface!$A267&amp;RIGHT(F_Interface!K$2,2),'Financial model inputs '!$A$3:$A$59,0),MATCH(F_Interface!$B267,'Financial model inputs '!$A$3:$AC$3,0)),0)</f>
        <v>269.19083371957583</v>
      </c>
      <c r="L267" s="181">
        <f>_xlfn.IFNA(INDEX('Financial model inputs '!$A$3:$AC$59,MATCH(F_Interface!$A267&amp;RIGHT(F_Interface!L$2,2),'Financial model inputs '!$A$3:$A$59,0),MATCH(F_Interface!$B267,'Financial model inputs '!$A$3:$AC$3,0)),0)</f>
        <v>260.23828693545846</v>
      </c>
      <c r="M267" s="189"/>
      <c r="N267" s="181"/>
      <c r="O267" s="181"/>
    </row>
    <row r="268" spans="1:15" x14ac:dyDescent="0.3">
      <c r="A268" s="179" t="s">
        <v>82</v>
      </c>
      <c r="B268" s="179" t="s">
        <v>210</v>
      </c>
      <c r="C268" s="188" t="str">
        <f t="shared" si="4"/>
        <v>SVEC_WWNCAPEX_PR19CA008</v>
      </c>
      <c r="D268" s="181" t="s">
        <v>228</v>
      </c>
      <c r="E268" s="181"/>
      <c r="F268" s="202" t="s">
        <v>310</v>
      </c>
      <c r="G268" s="181"/>
      <c r="H268" s="181">
        <f>_xlfn.IFNA(INDEX('Financial model inputs '!$A$3:$AC$59,MATCH(F_Interface!$A268&amp;RIGHT(F_Interface!H$2,2),'Financial model inputs '!$A$3:$A$59,0),MATCH(F_Interface!$B268,'Financial model inputs '!$A$3:$AC$3,0)),0)</f>
        <v>260.80523137480179</v>
      </c>
      <c r="I268" s="181">
        <f>_xlfn.IFNA(INDEX('Financial model inputs '!$A$3:$AC$59,MATCH(F_Interface!$A268&amp;RIGHT(F_Interface!I$2,2),'Financial model inputs '!$A$3:$A$59,0),MATCH(F_Interface!$B268,'Financial model inputs '!$A$3:$AC$3,0)),0)</f>
        <v>263.45328767027331</v>
      </c>
      <c r="J268" s="181">
        <f>_xlfn.IFNA(INDEX('Financial model inputs '!$A$3:$AC$59,MATCH(F_Interface!$A268&amp;RIGHT(F_Interface!J$2,2),'Financial model inputs '!$A$3:$A$59,0),MATCH(F_Interface!$B268,'Financial model inputs '!$A$3:$AC$3,0)),0)</f>
        <v>266.87495195692111</v>
      </c>
      <c r="K268" s="181">
        <f>_xlfn.IFNA(INDEX('Financial model inputs '!$A$3:$AC$59,MATCH(F_Interface!$A268&amp;RIGHT(F_Interface!K$2,2),'Financial model inputs '!$A$3:$A$59,0),MATCH(F_Interface!$B268,'Financial model inputs '!$A$3:$AC$3,0)),0)</f>
        <v>263.84432106691168</v>
      </c>
      <c r="L268" s="181">
        <f>_xlfn.IFNA(INDEX('Financial model inputs '!$A$3:$AC$59,MATCH(F_Interface!$A268&amp;RIGHT(F_Interface!L$2,2),'Financial model inputs '!$A$3:$A$59,0),MATCH(F_Interface!$B268,'Financial model inputs '!$A$3:$AC$3,0)),0)</f>
        <v>257.1858961442889</v>
      </c>
      <c r="M268" s="189"/>
      <c r="N268" s="181"/>
      <c r="O268" s="181"/>
    </row>
    <row r="269" spans="1:15" x14ac:dyDescent="0.3">
      <c r="A269" s="179" t="s">
        <v>67</v>
      </c>
      <c r="B269" s="179" t="s">
        <v>210</v>
      </c>
      <c r="C269" s="188" t="str">
        <f t="shared" si="4"/>
        <v>SVHC_WWNCAPEX_PR19CA008</v>
      </c>
      <c r="D269" s="181" t="s">
        <v>228</v>
      </c>
      <c r="E269" s="181"/>
      <c r="F269" s="202" t="s">
        <v>310</v>
      </c>
      <c r="G269" s="181"/>
      <c r="H269" s="181">
        <f>_xlfn.IFNA(INDEX('Financial model inputs '!$A$3:$AC$59,MATCH(F_Interface!$A269&amp;RIGHT(F_Interface!H$2,2),'Financial model inputs '!$A$3:$A$59,0),MATCH(F_Interface!$B269,'Financial model inputs '!$A$3:$AC$3,0)),0)</f>
        <v>0</v>
      </c>
      <c r="I269" s="181">
        <f>_xlfn.IFNA(INDEX('Financial model inputs '!$A$3:$AC$59,MATCH(F_Interface!$A269&amp;RIGHT(F_Interface!I$2,2),'Financial model inputs '!$A$3:$A$59,0),MATCH(F_Interface!$B269,'Financial model inputs '!$A$3:$AC$3,0)),0)</f>
        <v>0</v>
      </c>
      <c r="J269" s="181">
        <f>_xlfn.IFNA(INDEX('Financial model inputs '!$A$3:$AC$59,MATCH(F_Interface!$A269&amp;RIGHT(F_Interface!J$2,2),'Financial model inputs '!$A$3:$A$59,0),MATCH(F_Interface!$B269,'Financial model inputs '!$A$3:$AC$3,0)),0)</f>
        <v>0</v>
      </c>
      <c r="K269" s="181">
        <f>_xlfn.IFNA(INDEX('Financial model inputs '!$A$3:$AC$59,MATCH(F_Interface!$A269&amp;RIGHT(F_Interface!K$2,2),'Financial model inputs '!$A$3:$A$59,0),MATCH(F_Interface!$B269,'Financial model inputs '!$A$3:$AC$3,0)),0)</f>
        <v>0</v>
      </c>
      <c r="L269" s="181">
        <f>_xlfn.IFNA(INDEX('Financial model inputs '!$A$3:$AC$59,MATCH(F_Interface!$A269&amp;RIGHT(F_Interface!L$2,2),'Financial model inputs '!$A$3:$A$59,0),MATCH(F_Interface!$B269,'Financial model inputs '!$A$3:$AC$3,0)),0)</f>
        <v>0</v>
      </c>
      <c r="M269" s="189"/>
      <c r="N269" s="181"/>
      <c r="O269" s="181"/>
    </row>
    <row r="270" spans="1:15" x14ac:dyDescent="0.3">
      <c r="A270" s="179" t="s">
        <v>6</v>
      </c>
      <c r="B270" s="179" t="s">
        <v>210</v>
      </c>
      <c r="C270" s="188" t="str">
        <f t="shared" si="4"/>
        <v>SVTC_WWNCAPEX_PR19CA008</v>
      </c>
      <c r="D270" s="181" t="s">
        <v>228</v>
      </c>
      <c r="E270" s="181"/>
      <c r="F270" s="202" t="s">
        <v>310</v>
      </c>
      <c r="G270" s="181"/>
      <c r="H270" s="181">
        <f>_xlfn.IFNA(INDEX('Financial model inputs '!$A$3:$AC$59,MATCH(F_Interface!$A270&amp;RIGHT(F_Interface!H$2,2),'Financial model inputs '!$A$3:$A$59,0),MATCH(F_Interface!$B270,'Financial model inputs '!$A$3:$AC$3,0)),0)</f>
        <v>0</v>
      </c>
      <c r="I270" s="181">
        <f>_xlfn.IFNA(INDEX('Financial model inputs '!$A$3:$AC$59,MATCH(F_Interface!$A270&amp;RIGHT(F_Interface!I$2,2),'Financial model inputs '!$A$3:$A$59,0),MATCH(F_Interface!$B270,'Financial model inputs '!$A$3:$AC$3,0)),0)</f>
        <v>0</v>
      </c>
      <c r="J270" s="181">
        <f>_xlfn.IFNA(INDEX('Financial model inputs '!$A$3:$AC$59,MATCH(F_Interface!$A270&amp;RIGHT(F_Interface!J$2,2),'Financial model inputs '!$A$3:$A$59,0),MATCH(F_Interface!$B270,'Financial model inputs '!$A$3:$AC$3,0)),0)</f>
        <v>0</v>
      </c>
      <c r="K270" s="181">
        <f>_xlfn.IFNA(INDEX('Financial model inputs '!$A$3:$AC$59,MATCH(F_Interface!$A270&amp;RIGHT(F_Interface!K$2,2),'Financial model inputs '!$A$3:$A$59,0),MATCH(F_Interface!$B270,'Financial model inputs '!$A$3:$AC$3,0)),0)</f>
        <v>0</v>
      </c>
      <c r="L270" s="181">
        <f>_xlfn.IFNA(INDEX('Financial model inputs '!$A$3:$AC$59,MATCH(F_Interface!$A270&amp;RIGHT(F_Interface!L$2,2),'Financial model inputs '!$A$3:$A$59,0),MATCH(F_Interface!$B270,'Financial model inputs '!$A$3:$AC$3,0)),0)</f>
        <v>0</v>
      </c>
      <c r="M270" s="189"/>
      <c r="N270" s="181"/>
      <c r="O270" s="181"/>
    </row>
    <row r="271" spans="1:15" x14ac:dyDescent="0.3">
      <c r="A271" s="179" t="s">
        <v>10</v>
      </c>
      <c r="B271" s="179" t="s">
        <v>210</v>
      </c>
      <c r="C271" s="188" t="str">
        <f t="shared" si="4"/>
        <v>SWBC_WWNCAPEX_PR19CA008</v>
      </c>
      <c r="D271" s="181" t="s">
        <v>228</v>
      </c>
      <c r="E271" s="181"/>
      <c r="F271" s="202" t="s">
        <v>310</v>
      </c>
      <c r="G271" s="181"/>
      <c r="H271" s="181">
        <f>_xlfn.IFNA(INDEX('Financial model inputs '!$A$3:$AC$59,MATCH(F_Interface!$A271&amp;RIGHT(F_Interface!H$2,2),'Financial model inputs '!$A$3:$A$59,0),MATCH(F_Interface!$B271,'Financial model inputs '!$A$3:$AC$3,0)),0)</f>
        <v>93.525414848818002</v>
      </c>
      <c r="I271" s="181">
        <f>_xlfn.IFNA(INDEX('Financial model inputs '!$A$3:$AC$59,MATCH(F_Interface!$A271&amp;RIGHT(F_Interface!I$2,2),'Financial model inputs '!$A$3:$A$59,0),MATCH(F_Interface!$B271,'Financial model inputs '!$A$3:$AC$3,0)),0)</f>
        <v>95.711208035736462</v>
      </c>
      <c r="J271" s="181">
        <f>_xlfn.IFNA(INDEX('Financial model inputs '!$A$3:$AC$59,MATCH(F_Interface!$A271&amp;RIGHT(F_Interface!J$2,2),'Financial model inputs '!$A$3:$A$59,0),MATCH(F_Interface!$B271,'Financial model inputs '!$A$3:$AC$3,0)),0)</f>
        <v>90.861198014189938</v>
      </c>
      <c r="K271" s="181">
        <f>_xlfn.IFNA(INDEX('Financial model inputs '!$A$3:$AC$59,MATCH(F_Interface!$A271&amp;RIGHT(F_Interface!K$2,2),'Financial model inputs '!$A$3:$A$59,0),MATCH(F_Interface!$B271,'Financial model inputs '!$A$3:$AC$3,0)),0)</f>
        <v>91.795604626074635</v>
      </c>
      <c r="L271" s="181">
        <f>_xlfn.IFNA(INDEX('Financial model inputs '!$A$3:$AC$59,MATCH(F_Interface!$A271&amp;RIGHT(F_Interface!L$2,2),'Financial model inputs '!$A$3:$A$59,0),MATCH(F_Interface!$B271,'Financial model inputs '!$A$3:$AC$3,0)),0)</f>
        <v>91.983664377265171</v>
      </c>
      <c r="M271" s="189"/>
      <c r="N271" s="181"/>
      <c r="O271" s="181"/>
    </row>
    <row r="272" spans="1:15" x14ac:dyDescent="0.3">
      <c r="A272" s="179" t="s">
        <v>7</v>
      </c>
      <c r="B272" s="179" t="s">
        <v>210</v>
      </c>
      <c r="C272" s="188" t="str">
        <f t="shared" si="4"/>
        <v>TMSC_WWNCAPEX_PR19CA008</v>
      </c>
      <c r="D272" s="181" t="s">
        <v>228</v>
      </c>
      <c r="E272" s="181"/>
      <c r="F272" s="202" t="s">
        <v>310</v>
      </c>
      <c r="G272" s="181"/>
      <c r="H272" s="181">
        <f>_xlfn.IFNA(INDEX('Financial model inputs '!$A$3:$AC$59,MATCH(F_Interface!$A272&amp;RIGHT(F_Interface!H$2,2),'Financial model inputs '!$A$3:$A$59,0),MATCH(F_Interface!$B272,'Financial model inputs '!$A$3:$AC$3,0)),0)</f>
        <v>447.4783658738736</v>
      </c>
      <c r="I272" s="181">
        <f>_xlfn.IFNA(INDEX('Financial model inputs '!$A$3:$AC$59,MATCH(F_Interface!$A272&amp;RIGHT(F_Interface!I$2,2),'Financial model inputs '!$A$3:$A$59,0),MATCH(F_Interface!$B272,'Financial model inputs '!$A$3:$AC$3,0)),0)</f>
        <v>458.67350468526132</v>
      </c>
      <c r="J272" s="181">
        <f>_xlfn.IFNA(INDEX('Financial model inputs '!$A$3:$AC$59,MATCH(F_Interface!$A272&amp;RIGHT(F_Interface!J$2,2),'Financial model inputs '!$A$3:$A$59,0),MATCH(F_Interface!$B272,'Financial model inputs '!$A$3:$AC$3,0)),0)</f>
        <v>451.83908525380207</v>
      </c>
      <c r="K272" s="181">
        <f>_xlfn.IFNA(INDEX('Financial model inputs '!$A$3:$AC$59,MATCH(F_Interface!$A272&amp;RIGHT(F_Interface!K$2,2),'Financial model inputs '!$A$3:$A$59,0),MATCH(F_Interface!$B272,'Financial model inputs '!$A$3:$AC$3,0)),0)</f>
        <v>429.73059165001746</v>
      </c>
      <c r="L272" s="181">
        <f>_xlfn.IFNA(INDEX('Financial model inputs '!$A$3:$AC$59,MATCH(F_Interface!$A272&amp;RIGHT(F_Interface!L$2,2),'Financial model inputs '!$A$3:$A$59,0),MATCH(F_Interface!$B272,'Financial model inputs '!$A$3:$AC$3,0)),0)</f>
        <v>415.66428947875238</v>
      </c>
      <c r="M272" s="189"/>
      <c r="N272" s="181"/>
      <c r="O272" s="181"/>
    </row>
    <row r="273" spans="1:15" x14ac:dyDescent="0.3">
      <c r="A273" s="179" t="s">
        <v>12</v>
      </c>
      <c r="B273" s="179" t="s">
        <v>210</v>
      </c>
      <c r="C273" s="188" t="str">
        <f t="shared" si="4"/>
        <v>WSHC_WWNCAPEX_PR19CA008</v>
      </c>
      <c r="D273" s="181" t="s">
        <v>228</v>
      </c>
      <c r="E273" s="181"/>
      <c r="F273" s="202" t="s">
        <v>310</v>
      </c>
      <c r="G273" s="181"/>
      <c r="H273" s="181">
        <f>_xlfn.IFNA(INDEX('Financial model inputs '!$A$3:$AC$59,MATCH(F_Interface!$A273&amp;RIGHT(F_Interface!H$2,2),'Financial model inputs '!$A$3:$A$59,0),MATCH(F_Interface!$B273,'Financial model inputs '!$A$3:$AC$3,0)),0)</f>
        <v>122.90051184563345</v>
      </c>
      <c r="I273" s="181">
        <f>_xlfn.IFNA(INDEX('Financial model inputs '!$A$3:$AC$59,MATCH(F_Interface!$A273&amp;RIGHT(F_Interface!I$2,2),'Financial model inputs '!$A$3:$A$59,0),MATCH(F_Interface!$B273,'Financial model inputs '!$A$3:$AC$3,0)),0)</f>
        <v>120.26719091577695</v>
      </c>
      <c r="J273" s="181">
        <f>_xlfn.IFNA(INDEX('Financial model inputs '!$A$3:$AC$59,MATCH(F_Interface!$A273&amp;RIGHT(F_Interface!J$2,2),'Financial model inputs '!$A$3:$A$59,0),MATCH(F_Interface!$B273,'Financial model inputs '!$A$3:$AC$3,0)),0)</f>
        <v>121.61097481397694</v>
      </c>
      <c r="K273" s="181">
        <f>_xlfn.IFNA(INDEX('Financial model inputs '!$A$3:$AC$59,MATCH(F_Interface!$A273&amp;RIGHT(F_Interface!K$2,2),'Financial model inputs '!$A$3:$A$59,0),MATCH(F_Interface!$B273,'Financial model inputs '!$A$3:$AC$3,0)),0)</f>
        <v>121.58601885276266</v>
      </c>
      <c r="L273" s="181">
        <f>_xlfn.IFNA(INDEX('Financial model inputs '!$A$3:$AC$59,MATCH(F_Interface!$A273&amp;RIGHT(F_Interface!L$2,2),'Financial model inputs '!$A$3:$A$59,0),MATCH(F_Interface!$B273,'Financial model inputs '!$A$3:$AC$3,0)),0)</f>
        <v>119.6351665003067</v>
      </c>
      <c r="M273" s="189"/>
      <c r="N273" s="181"/>
      <c r="O273" s="181"/>
    </row>
    <row r="274" spans="1:15" x14ac:dyDescent="0.3">
      <c r="A274" s="179" t="s">
        <v>8</v>
      </c>
      <c r="B274" s="179" t="s">
        <v>210</v>
      </c>
      <c r="C274" s="188" t="str">
        <f t="shared" si="4"/>
        <v>WSXC_WWNCAPEX_PR19CA008</v>
      </c>
      <c r="D274" s="181" t="s">
        <v>228</v>
      </c>
      <c r="E274" s="181"/>
      <c r="F274" s="202" t="s">
        <v>310</v>
      </c>
      <c r="G274" s="181"/>
      <c r="H274" s="181">
        <f>_xlfn.IFNA(INDEX('Financial model inputs '!$A$3:$AC$59,MATCH(F_Interface!$A274&amp;RIGHT(F_Interface!H$2,2),'Financial model inputs '!$A$3:$A$59,0),MATCH(F_Interface!$B274,'Financial model inputs '!$A$3:$AC$3,0)),0)</f>
        <v>160.24652386329424</v>
      </c>
      <c r="I274" s="181">
        <f>_xlfn.IFNA(INDEX('Financial model inputs '!$A$3:$AC$59,MATCH(F_Interface!$A274&amp;RIGHT(F_Interface!I$2,2),'Financial model inputs '!$A$3:$A$59,0),MATCH(F_Interface!$B274,'Financial model inputs '!$A$3:$AC$3,0)),0)</f>
        <v>162.00670028104156</v>
      </c>
      <c r="J274" s="181">
        <f>_xlfn.IFNA(INDEX('Financial model inputs '!$A$3:$AC$59,MATCH(F_Interface!$A274&amp;RIGHT(F_Interface!J$2,2),'Financial model inputs '!$A$3:$A$59,0),MATCH(F_Interface!$B274,'Financial model inputs '!$A$3:$AC$3,0)),0)</f>
        <v>159.35629622468639</v>
      </c>
      <c r="K274" s="181">
        <f>_xlfn.IFNA(INDEX('Financial model inputs '!$A$3:$AC$59,MATCH(F_Interface!$A274&amp;RIGHT(F_Interface!K$2,2),'Financial model inputs '!$A$3:$A$59,0),MATCH(F_Interface!$B274,'Financial model inputs '!$A$3:$AC$3,0)),0)</f>
        <v>156.76876717184911</v>
      </c>
      <c r="L274" s="181">
        <f>_xlfn.IFNA(INDEX('Financial model inputs '!$A$3:$AC$59,MATCH(F_Interface!$A274&amp;RIGHT(F_Interface!L$2,2),'Financial model inputs '!$A$3:$A$59,0),MATCH(F_Interface!$B274,'Financial model inputs '!$A$3:$AC$3,0)),0)</f>
        <v>155.70209710946071</v>
      </c>
      <c r="M274" s="189"/>
      <c r="N274" s="181"/>
      <c r="O274" s="181"/>
    </row>
    <row r="275" spans="1:15" x14ac:dyDescent="0.3">
      <c r="A275" s="179" t="s">
        <v>9</v>
      </c>
      <c r="B275" s="179" t="s">
        <v>210</v>
      </c>
      <c r="C275" s="188" t="str">
        <f t="shared" si="4"/>
        <v>YKYC_WWNCAPEX_PR19CA008</v>
      </c>
      <c r="D275" s="181" t="s">
        <v>228</v>
      </c>
      <c r="E275" s="181"/>
      <c r="F275" s="202" t="s">
        <v>310</v>
      </c>
      <c r="G275" s="181"/>
      <c r="H275" s="181">
        <f>_xlfn.IFNA(INDEX('Financial model inputs '!$A$3:$AC$59,MATCH(F_Interface!$A275&amp;RIGHT(F_Interface!H$2,2),'Financial model inputs '!$A$3:$A$59,0),MATCH(F_Interface!$B275,'Financial model inputs '!$A$3:$AC$3,0)),0)</f>
        <v>325.43282744261973</v>
      </c>
      <c r="I275" s="181">
        <f>_xlfn.IFNA(INDEX('Financial model inputs '!$A$3:$AC$59,MATCH(F_Interface!$A275&amp;RIGHT(F_Interface!I$2,2),'Financial model inputs '!$A$3:$A$59,0),MATCH(F_Interface!$B275,'Financial model inputs '!$A$3:$AC$3,0)),0)</f>
        <v>318.22615849396254</v>
      </c>
      <c r="J275" s="181">
        <f>_xlfn.IFNA(INDEX('Financial model inputs '!$A$3:$AC$59,MATCH(F_Interface!$A275&amp;RIGHT(F_Interface!J$2,2),'Financial model inputs '!$A$3:$A$59,0),MATCH(F_Interface!$B275,'Financial model inputs '!$A$3:$AC$3,0)),0)</f>
        <v>304.68610611974367</v>
      </c>
      <c r="K275" s="181">
        <f>_xlfn.IFNA(INDEX('Financial model inputs '!$A$3:$AC$59,MATCH(F_Interface!$A275&amp;RIGHT(F_Interface!K$2,2),'Financial model inputs '!$A$3:$A$59,0),MATCH(F_Interface!$B275,'Financial model inputs '!$A$3:$AC$3,0)),0)</f>
        <v>286.29538252441228</v>
      </c>
      <c r="L275" s="181">
        <f>_xlfn.IFNA(INDEX('Financial model inputs '!$A$3:$AC$59,MATCH(F_Interface!$A275&amp;RIGHT(F_Interface!L$2,2),'Financial model inputs '!$A$3:$A$59,0),MATCH(F_Interface!$B275,'Financial model inputs '!$A$3:$AC$3,0)),0)</f>
        <v>269.3088308445291</v>
      </c>
      <c r="M275" s="189" t="str">
        <f>IF(SUM(H263:L275)=SUM('Financial model inputs '!L5:L59),"ok","error")</f>
        <v>ok</v>
      </c>
      <c r="N275" s="181"/>
      <c r="O275" s="181"/>
    </row>
    <row r="276" spans="1:15" x14ac:dyDescent="0.3">
      <c r="A276" s="179" t="s">
        <v>2</v>
      </c>
      <c r="B276" s="179" t="s">
        <v>211</v>
      </c>
      <c r="C276" s="188" t="str">
        <f t="shared" si="4"/>
        <v>ANHC_WWNTOTEXFM_PR19CA008</v>
      </c>
      <c r="D276" s="181" t="s">
        <v>229</v>
      </c>
      <c r="E276" s="181"/>
      <c r="F276" s="202" t="s">
        <v>310</v>
      </c>
      <c r="G276" s="181"/>
      <c r="H276" s="181">
        <f>_xlfn.IFNA(INDEX('Financial model inputs '!$A$3:$AC$59,MATCH(F_Interface!$A276&amp;RIGHT(F_Interface!H$2,2),'Financial model inputs '!$A$3:$A$59,0),MATCH(F_Interface!$B276,'Financial model inputs '!$A$3:$AC$3,0)),0)</f>
        <v>515.61771236482639</v>
      </c>
      <c r="I276" s="181">
        <f>_xlfn.IFNA(INDEX('Financial model inputs '!$A$3:$AC$59,MATCH(F_Interface!$A276&amp;RIGHT(F_Interface!I$2,2),'Financial model inputs '!$A$3:$A$59,0),MATCH(F_Interface!$B276,'Financial model inputs '!$A$3:$AC$3,0)),0)</f>
        <v>515.61771236482639</v>
      </c>
      <c r="J276" s="181">
        <f>_xlfn.IFNA(INDEX('Financial model inputs '!$A$3:$AC$59,MATCH(F_Interface!$A276&amp;RIGHT(F_Interface!J$2,2),'Financial model inputs '!$A$3:$A$59,0),MATCH(F_Interface!$B276,'Financial model inputs '!$A$3:$AC$3,0)),0)</f>
        <v>515.61771236482639</v>
      </c>
      <c r="K276" s="181">
        <f>_xlfn.IFNA(INDEX('Financial model inputs '!$A$3:$AC$59,MATCH(F_Interface!$A276&amp;RIGHT(F_Interface!K$2,2),'Financial model inputs '!$A$3:$A$59,0),MATCH(F_Interface!$B276,'Financial model inputs '!$A$3:$AC$3,0)),0)</f>
        <v>515.61771236482639</v>
      </c>
      <c r="L276" s="181">
        <f>_xlfn.IFNA(INDEX('Financial model inputs '!$A$3:$AC$59,MATCH(F_Interface!$A276&amp;RIGHT(F_Interface!L$2,2),'Financial model inputs '!$A$3:$A$59,0),MATCH(F_Interface!$B276,'Financial model inputs '!$A$3:$AC$3,0)),0)</f>
        <v>515.61771236482639</v>
      </c>
      <c r="M276" s="189"/>
      <c r="N276" s="181"/>
      <c r="O276" s="181"/>
    </row>
    <row r="277" spans="1:15" x14ac:dyDescent="0.3">
      <c r="A277" s="179" t="s">
        <v>63</v>
      </c>
      <c r="B277" s="179" t="s">
        <v>211</v>
      </c>
      <c r="C277" s="188" t="str">
        <f t="shared" si="4"/>
        <v>HDDC_WWNTOTEXFM_PR19CA008</v>
      </c>
      <c r="D277" s="181" t="s">
        <v>229</v>
      </c>
      <c r="E277" s="181"/>
      <c r="F277" s="202" t="s">
        <v>310</v>
      </c>
      <c r="G277" s="181"/>
      <c r="H277" s="181">
        <f>_xlfn.IFNA(INDEX('Financial model inputs '!$A$3:$AC$59,MATCH(F_Interface!$A277&amp;RIGHT(F_Interface!H$2,2),'Financial model inputs '!$A$3:$A$59,0),MATCH(F_Interface!$B277,'Financial model inputs '!$A$3:$AC$3,0)),0)</f>
        <v>4.3052755105118434</v>
      </c>
      <c r="I277" s="181">
        <f>_xlfn.IFNA(INDEX('Financial model inputs '!$A$3:$AC$59,MATCH(F_Interface!$A277&amp;RIGHT(F_Interface!I$2,2),'Financial model inputs '!$A$3:$A$59,0),MATCH(F_Interface!$B277,'Financial model inputs '!$A$3:$AC$3,0)),0)</f>
        <v>4.3052755105118434</v>
      </c>
      <c r="J277" s="181">
        <f>_xlfn.IFNA(INDEX('Financial model inputs '!$A$3:$AC$59,MATCH(F_Interface!$A277&amp;RIGHT(F_Interface!J$2,2),'Financial model inputs '!$A$3:$A$59,0),MATCH(F_Interface!$B277,'Financial model inputs '!$A$3:$AC$3,0)),0)</f>
        <v>4.3052755105118434</v>
      </c>
      <c r="K277" s="181">
        <f>_xlfn.IFNA(INDEX('Financial model inputs '!$A$3:$AC$59,MATCH(F_Interface!$A277&amp;RIGHT(F_Interface!K$2,2),'Financial model inputs '!$A$3:$A$59,0),MATCH(F_Interface!$B277,'Financial model inputs '!$A$3:$AC$3,0)),0)</f>
        <v>4.3052755105118434</v>
      </c>
      <c r="L277" s="181">
        <f>_xlfn.IFNA(INDEX('Financial model inputs '!$A$3:$AC$59,MATCH(F_Interface!$A277&amp;RIGHT(F_Interface!L$2,2),'Financial model inputs '!$A$3:$A$59,0),MATCH(F_Interface!$B277,'Financial model inputs '!$A$3:$AC$3,0)),0)</f>
        <v>4.3052755105118434</v>
      </c>
      <c r="M277" s="189"/>
      <c r="N277" s="181"/>
      <c r="O277" s="181"/>
    </row>
    <row r="278" spans="1:15" x14ac:dyDescent="0.3">
      <c r="A278" s="179" t="s">
        <v>3</v>
      </c>
      <c r="B278" s="179" t="s">
        <v>211</v>
      </c>
      <c r="C278" s="188" t="str">
        <f t="shared" si="4"/>
        <v>NESC_WWNTOTEXFM_PR19CA008</v>
      </c>
      <c r="D278" s="181" t="s">
        <v>229</v>
      </c>
      <c r="E278" s="181"/>
      <c r="F278" s="202" t="s">
        <v>310</v>
      </c>
      <c r="G278" s="181"/>
      <c r="H278" s="181">
        <f>_xlfn.IFNA(INDEX('Financial model inputs '!$A$3:$AC$59,MATCH(F_Interface!$A278&amp;RIGHT(F_Interface!H$2,2),'Financial model inputs '!$A$3:$A$59,0),MATCH(F_Interface!$B278,'Financial model inputs '!$A$3:$AC$3,0)),0)</f>
        <v>177.22404597474298</v>
      </c>
      <c r="I278" s="181">
        <f>_xlfn.IFNA(INDEX('Financial model inputs '!$A$3:$AC$59,MATCH(F_Interface!$A278&amp;RIGHT(F_Interface!I$2,2),'Financial model inputs '!$A$3:$A$59,0),MATCH(F_Interface!$B278,'Financial model inputs '!$A$3:$AC$3,0)),0)</f>
        <v>177.22404597474298</v>
      </c>
      <c r="J278" s="181">
        <f>_xlfn.IFNA(INDEX('Financial model inputs '!$A$3:$AC$59,MATCH(F_Interface!$A278&amp;RIGHT(F_Interface!J$2,2),'Financial model inputs '!$A$3:$A$59,0),MATCH(F_Interface!$B278,'Financial model inputs '!$A$3:$AC$3,0)),0)</f>
        <v>177.22404597474298</v>
      </c>
      <c r="K278" s="181">
        <f>_xlfn.IFNA(INDEX('Financial model inputs '!$A$3:$AC$59,MATCH(F_Interface!$A278&amp;RIGHT(F_Interface!K$2,2),'Financial model inputs '!$A$3:$A$59,0),MATCH(F_Interface!$B278,'Financial model inputs '!$A$3:$AC$3,0)),0)</f>
        <v>177.22404597474298</v>
      </c>
      <c r="L278" s="181">
        <f>_xlfn.IFNA(INDEX('Financial model inputs '!$A$3:$AC$59,MATCH(F_Interface!$A278&amp;RIGHT(F_Interface!L$2,2),'Financial model inputs '!$A$3:$A$59,0),MATCH(F_Interface!$B278,'Financial model inputs '!$A$3:$AC$3,0)),0)</f>
        <v>177.22404597474298</v>
      </c>
      <c r="M278" s="189"/>
      <c r="N278" s="181"/>
      <c r="O278" s="181"/>
    </row>
    <row r="279" spans="1:15" x14ac:dyDescent="0.3">
      <c r="A279" s="179" t="s">
        <v>4</v>
      </c>
      <c r="B279" s="179" t="s">
        <v>211</v>
      </c>
      <c r="C279" s="188" t="str">
        <f t="shared" si="4"/>
        <v>NWTC_WWNTOTEXFM_PR19CA008</v>
      </c>
      <c r="D279" s="181" t="s">
        <v>229</v>
      </c>
      <c r="E279" s="181"/>
      <c r="F279" s="202" t="s">
        <v>310</v>
      </c>
      <c r="G279" s="181"/>
      <c r="H279" s="181">
        <f>_xlfn.IFNA(INDEX('Financial model inputs '!$A$3:$AC$59,MATCH(F_Interface!$A279&amp;RIGHT(F_Interface!H$2,2),'Financial model inputs '!$A$3:$A$59,0),MATCH(F_Interface!$B279,'Financial model inputs '!$A$3:$AC$3,0)),0)</f>
        <v>493.21909399764792</v>
      </c>
      <c r="I279" s="181">
        <f>_xlfn.IFNA(INDEX('Financial model inputs '!$A$3:$AC$59,MATCH(F_Interface!$A279&amp;RIGHT(F_Interface!I$2,2),'Financial model inputs '!$A$3:$A$59,0),MATCH(F_Interface!$B279,'Financial model inputs '!$A$3:$AC$3,0)),0)</f>
        <v>493.21909399764792</v>
      </c>
      <c r="J279" s="181">
        <f>_xlfn.IFNA(INDEX('Financial model inputs '!$A$3:$AC$59,MATCH(F_Interface!$A279&amp;RIGHT(F_Interface!J$2,2),'Financial model inputs '!$A$3:$A$59,0),MATCH(F_Interface!$B279,'Financial model inputs '!$A$3:$AC$3,0)),0)</f>
        <v>493.21909399764792</v>
      </c>
      <c r="K279" s="181">
        <f>_xlfn.IFNA(INDEX('Financial model inputs '!$A$3:$AC$59,MATCH(F_Interface!$A279&amp;RIGHT(F_Interface!K$2,2),'Financial model inputs '!$A$3:$A$59,0),MATCH(F_Interface!$B279,'Financial model inputs '!$A$3:$AC$3,0)),0)</f>
        <v>493.21909399764792</v>
      </c>
      <c r="L279" s="181">
        <f>_xlfn.IFNA(INDEX('Financial model inputs '!$A$3:$AC$59,MATCH(F_Interface!$A279&amp;RIGHT(F_Interface!L$2,2),'Financial model inputs '!$A$3:$A$59,0),MATCH(F_Interface!$B279,'Financial model inputs '!$A$3:$AC$3,0)),0)</f>
        <v>493.21909399764792</v>
      </c>
      <c r="M279" s="189"/>
      <c r="N279" s="181"/>
      <c r="O279" s="181"/>
    </row>
    <row r="280" spans="1:15" x14ac:dyDescent="0.3">
      <c r="A280" s="179" t="s">
        <v>5</v>
      </c>
      <c r="B280" s="179" t="s">
        <v>211</v>
      </c>
      <c r="C280" s="188" t="str">
        <f t="shared" si="4"/>
        <v>SRNC_WWNTOTEXFM_PR19CA008</v>
      </c>
      <c r="D280" s="181" t="s">
        <v>229</v>
      </c>
      <c r="E280" s="181"/>
      <c r="F280" s="202" t="s">
        <v>310</v>
      </c>
      <c r="G280" s="181"/>
      <c r="H280" s="181">
        <f>_xlfn.IFNA(INDEX('Financial model inputs '!$A$3:$AC$59,MATCH(F_Interface!$A280&amp;RIGHT(F_Interface!H$2,2),'Financial model inputs '!$A$3:$A$59,0),MATCH(F_Interface!$B280,'Financial model inputs '!$A$3:$AC$3,0)),0)</f>
        <v>379.86318365201026</v>
      </c>
      <c r="I280" s="181">
        <f>_xlfn.IFNA(INDEX('Financial model inputs '!$A$3:$AC$59,MATCH(F_Interface!$A280&amp;RIGHT(F_Interface!I$2,2),'Financial model inputs '!$A$3:$A$59,0),MATCH(F_Interface!$B280,'Financial model inputs '!$A$3:$AC$3,0)),0)</f>
        <v>379.86318365201026</v>
      </c>
      <c r="J280" s="181">
        <f>_xlfn.IFNA(INDEX('Financial model inputs '!$A$3:$AC$59,MATCH(F_Interface!$A280&amp;RIGHT(F_Interface!J$2,2),'Financial model inputs '!$A$3:$A$59,0),MATCH(F_Interface!$B280,'Financial model inputs '!$A$3:$AC$3,0)),0)</f>
        <v>379.86318365201026</v>
      </c>
      <c r="K280" s="181">
        <f>_xlfn.IFNA(INDEX('Financial model inputs '!$A$3:$AC$59,MATCH(F_Interface!$A280&amp;RIGHT(F_Interface!K$2,2),'Financial model inputs '!$A$3:$A$59,0),MATCH(F_Interface!$B280,'Financial model inputs '!$A$3:$AC$3,0)),0)</f>
        <v>379.86318365201026</v>
      </c>
      <c r="L280" s="181">
        <f>_xlfn.IFNA(INDEX('Financial model inputs '!$A$3:$AC$59,MATCH(F_Interface!$A280&amp;RIGHT(F_Interface!L$2,2),'Financial model inputs '!$A$3:$A$59,0),MATCH(F_Interface!$B280,'Financial model inputs '!$A$3:$AC$3,0)),0)</f>
        <v>379.86318365201026</v>
      </c>
      <c r="M280" s="189"/>
      <c r="N280" s="181"/>
      <c r="O280" s="181"/>
    </row>
    <row r="281" spans="1:15" x14ac:dyDescent="0.3">
      <c r="A281" s="179" t="s">
        <v>82</v>
      </c>
      <c r="B281" s="179" t="s">
        <v>211</v>
      </c>
      <c r="C281" s="188" t="str">
        <f t="shared" si="4"/>
        <v>SVEC_WWNTOTEXFM_PR19CA008</v>
      </c>
      <c r="D281" s="181" t="s">
        <v>229</v>
      </c>
      <c r="E281" s="181"/>
      <c r="F281" s="202" t="s">
        <v>310</v>
      </c>
      <c r="G281" s="181"/>
      <c r="H281" s="181">
        <f>_xlfn.IFNA(INDEX('Financial model inputs '!$A$3:$AC$59,MATCH(F_Interface!$A281&amp;RIGHT(F_Interface!H$2,2),'Financial model inputs '!$A$3:$A$59,0),MATCH(F_Interface!$B281,'Financial model inputs '!$A$3:$AC$3,0)),0)</f>
        <v>528.46421405500257</v>
      </c>
      <c r="I281" s="181">
        <f>_xlfn.IFNA(INDEX('Financial model inputs '!$A$3:$AC$59,MATCH(F_Interface!$A281&amp;RIGHT(F_Interface!I$2,2),'Financial model inputs '!$A$3:$A$59,0),MATCH(F_Interface!$B281,'Financial model inputs '!$A$3:$AC$3,0)),0)</f>
        <v>528.46421405500257</v>
      </c>
      <c r="J281" s="181">
        <f>_xlfn.IFNA(INDEX('Financial model inputs '!$A$3:$AC$59,MATCH(F_Interface!$A281&amp;RIGHT(F_Interface!J$2,2),'Financial model inputs '!$A$3:$A$59,0),MATCH(F_Interface!$B281,'Financial model inputs '!$A$3:$AC$3,0)),0)</f>
        <v>528.46421405500257</v>
      </c>
      <c r="K281" s="181">
        <f>_xlfn.IFNA(INDEX('Financial model inputs '!$A$3:$AC$59,MATCH(F_Interface!$A281&amp;RIGHT(F_Interface!K$2,2),'Financial model inputs '!$A$3:$A$59,0),MATCH(F_Interface!$B281,'Financial model inputs '!$A$3:$AC$3,0)),0)</f>
        <v>528.46421405500257</v>
      </c>
      <c r="L281" s="181">
        <f>_xlfn.IFNA(INDEX('Financial model inputs '!$A$3:$AC$59,MATCH(F_Interface!$A281&amp;RIGHT(F_Interface!L$2,2),'Financial model inputs '!$A$3:$A$59,0),MATCH(F_Interface!$B281,'Financial model inputs '!$A$3:$AC$3,0)),0)</f>
        <v>528.46421405500257</v>
      </c>
      <c r="M281" s="189"/>
      <c r="N281" s="181"/>
      <c r="O281" s="181"/>
    </row>
    <row r="282" spans="1:15" x14ac:dyDescent="0.3">
      <c r="A282" s="179" t="s">
        <v>67</v>
      </c>
      <c r="B282" s="179" t="s">
        <v>211</v>
      </c>
      <c r="C282" s="188" t="str">
        <f t="shared" si="4"/>
        <v>SVHC_WWNTOTEXFM_PR19CA008</v>
      </c>
      <c r="D282" s="181" t="s">
        <v>229</v>
      </c>
      <c r="E282" s="181"/>
      <c r="F282" s="202" t="s">
        <v>310</v>
      </c>
      <c r="G282" s="181"/>
      <c r="H282" s="181">
        <f>_xlfn.IFNA(INDEX('Financial model inputs '!$A$3:$AC$59,MATCH(F_Interface!$A282&amp;RIGHT(F_Interface!H$2,2),'Financial model inputs '!$A$3:$A$59,0),MATCH(F_Interface!$B282,'Financial model inputs '!$A$3:$AC$3,0)),0)</f>
        <v>0</v>
      </c>
      <c r="I282" s="181">
        <f>_xlfn.IFNA(INDEX('Financial model inputs '!$A$3:$AC$59,MATCH(F_Interface!$A282&amp;RIGHT(F_Interface!I$2,2),'Financial model inputs '!$A$3:$A$59,0),MATCH(F_Interface!$B282,'Financial model inputs '!$A$3:$AC$3,0)),0)</f>
        <v>0</v>
      </c>
      <c r="J282" s="181">
        <f>_xlfn.IFNA(INDEX('Financial model inputs '!$A$3:$AC$59,MATCH(F_Interface!$A282&amp;RIGHT(F_Interface!J$2,2),'Financial model inputs '!$A$3:$A$59,0),MATCH(F_Interface!$B282,'Financial model inputs '!$A$3:$AC$3,0)),0)</f>
        <v>0</v>
      </c>
      <c r="K282" s="181">
        <f>_xlfn.IFNA(INDEX('Financial model inputs '!$A$3:$AC$59,MATCH(F_Interface!$A282&amp;RIGHT(F_Interface!K$2,2),'Financial model inputs '!$A$3:$A$59,0),MATCH(F_Interface!$B282,'Financial model inputs '!$A$3:$AC$3,0)),0)</f>
        <v>0</v>
      </c>
      <c r="L282" s="181">
        <f>_xlfn.IFNA(INDEX('Financial model inputs '!$A$3:$AC$59,MATCH(F_Interface!$A282&amp;RIGHT(F_Interface!L$2,2),'Financial model inputs '!$A$3:$A$59,0),MATCH(F_Interface!$B282,'Financial model inputs '!$A$3:$AC$3,0)),0)</f>
        <v>0</v>
      </c>
      <c r="M282" s="189"/>
      <c r="N282" s="181"/>
      <c r="O282" s="181"/>
    </row>
    <row r="283" spans="1:15" x14ac:dyDescent="0.3">
      <c r="A283" s="179" t="s">
        <v>6</v>
      </c>
      <c r="B283" s="179" t="s">
        <v>211</v>
      </c>
      <c r="C283" s="188" t="str">
        <f t="shared" si="4"/>
        <v>SVTC_WWNTOTEXFM_PR19CA008</v>
      </c>
      <c r="D283" s="181" t="s">
        <v>229</v>
      </c>
      <c r="E283" s="181"/>
      <c r="F283" s="202" t="s">
        <v>310</v>
      </c>
      <c r="G283" s="181"/>
      <c r="H283" s="181">
        <f>_xlfn.IFNA(INDEX('Financial model inputs '!$A$3:$AC$59,MATCH(F_Interface!$A283&amp;RIGHT(F_Interface!H$2,2),'Financial model inputs '!$A$3:$A$59,0),MATCH(F_Interface!$B283,'Financial model inputs '!$A$3:$AC$3,0)),0)</f>
        <v>0</v>
      </c>
      <c r="I283" s="181">
        <f>_xlfn.IFNA(INDEX('Financial model inputs '!$A$3:$AC$59,MATCH(F_Interface!$A283&amp;RIGHT(F_Interface!I$2,2),'Financial model inputs '!$A$3:$A$59,0),MATCH(F_Interface!$B283,'Financial model inputs '!$A$3:$AC$3,0)),0)</f>
        <v>0</v>
      </c>
      <c r="J283" s="181">
        <f>_xlfn.IFNA(INDEX('Financial model inputs '!$A$3:$AC$59,MATCH(F_Interface!$A283&amp;RIGHT(F_Interface!J$2,2),'Financial model inputs '!$A$3:$A$59,0),MATCH(F_Interface!$B283,'Financial model inputs '!$A$3:$AC$3,0)),0)</f>
        <v>0</v>
      </c>
      <c r="K283" s="181">
        <f>_xlfn.IFNA(INDEX('Financial model inputs '!$A$3:$AC$59,MATCH(F_Interface!$A283&amp;RIGHT(F_Interface!K$2,2),'Financial model inputs '!$A$3:$A$59,0),MATCH(F_Interface!$B283,'Financial model inputs '!$A$3:$AC$3,0)),0)</f>
        <v>0</v>
      </c>
      <c r="L283" s="181">
        <f>_xlfn.IFNA(INDEX('Financial model inputs '!$A$3:$AC$59,MATCH(F_Interface!$A283&amp;RIGHT(F_Interface!L$2,2),'Financial model inputs '!$A$3:$A$59,0),MATCH(F_Interface!$B283,'Financial model inputs '!$A$3:$AC$3,0)),0)</f>
        <v>0</v>
      </c>
      <c r="M283" s="189"/>
      <c r="N283" s="181"/>
      <c r="O283" s="181"/>
    </row>
    <row r="284" spans="1:15" x14ac:dyDescent="0.3">
      <c r="A284" s="179" t="s">
        <v>10</v>
      </c>
      <c r="B284" s="179" t="s">
        <v>211</v>
      </c>
      <c r="C284" s="188" t="str">
        <f t="shared" si="4"/>
        <v>SWBC_WWNTOTEXFM_PR19CA008</v>
      </c>
      <c r="D284" s="181" t="s">
        <v>229</v>
      </c>
      <c r="E284" s="181"/>
      <c r="F284" s="202" t="s">
        <v>310</v>
      </c>
      <c r="G284" s="181"/>
      <c r="H284" s="181">
        <f>_xlfn.IFNA(INDEX('Financial model inputs '!$A$3:$AC$59,MATCH(F_Interface!$A284&amp;RIGHT(F_Interface!H$2,2),'Financial model inputs '!$A$3:$A$59,0),MATCH(F_Interface!$B284,'Financial model inputs '!$A$3:$AC$3,0)),0)</f>
        <v>169.64144467249386</v>
      </c>
      <c r="I284" s="181">
        <f>_xlfn.IFNA(INDEX('Financial model inputs '!$A$3:$AC$59,MATCH(F_Interface!$A284&amp;RIGHT(F_Interface!I$2,2),'Financial model inputs '!$A$3:$A$59,0),MATCH(F_Interface!$B284,'Financial model inputs '!$A$3:$AC$3,0)),0)</f>
        <v>169.64144467249386</v>
      </c>
      <c r="J284" s="181">
        <f>_xlfn.IFNA(INDEX('Financial model inputs '!$A$3:$AC$59,MATCH(F_Interface!$A284&amp;RIGHT(F_Interface!J$2,2),'Financial model inputs '!$A$3:$A$59,0),MATCH(F_Interface!$B284,'Financial model inputs '!$A$3:$AC$3,0)),0)</f>
        <v>169.64144467249386</v>
      </c>
      <c r="K284" s="181">
        <f>_xlfn.IFNA(INDEX('Financial model inputs '!$A$3:$AC$59,MATCH(F_Interface!$A284&amp;RIGHT(F_Interface!K$2,2),'Financial model inputs '!$A$3:$A$59,0),MATCH(F_Interface!$B284,'Financial model inputs '!$A$3:$AC$3,0)),0)</f>
        <v>169.64144467249386</v>
      </c>
      <c r="L284" s="181">
        <f>_xlfn.IFNA(INDEX('Financial model inputs '!$A$3:$AC$59,MATCH(F_Interface!$A284&amp;RIGHT(F_Interface!L$2,2),'Financial model inputs '!$A$3:$A$59,0),MATCH(F_Interface!$B284,'Financial model inputs '!$A$3:$AC$3,0)),0)</f>
        <v>169.64144467249386</v>
      </c>
      <c r="M284" s="189"/>
      <c r="N284" s="181"/>
      <c r="O284" s="181"/>
    </row>
    <row r="285" spans="1:15" x14ac:dyDescent="0.3">
      <c r="A285" s="179" t="s">
        <v>7</v>
      </c>
      <c r="B285" s="179" t="s">
        <v>211</v>
      </c>
      <c r="C285" s="188" t="str">
        <f t="shared" ref="C285:C348" si="9">A285&amp;B285</f>
        <v>TMSC_WWNTOTEXFM_PR19CA008</v>
      </c>
      <c r="D285" s="181" t="s">
        <v>229</v>
      </c>
      <c r="E285" s="181"/>
      <c r="F285" s="202" t="s">
        <v>310</v>
      </c>
      <c r="G285" s="181"/>
      <c r="H285" s="181">
        <f>_xlfn.IFNA(INDEX('Financial model inputs '!$A$3:$AC$59,MATCH(F_Interface!$A285&amp;RIGHT(F_Interface!H$2,2),'Financial model inputs '!$A$3:$A$59,0),MATCH(F_Interface!$B285,'Financial model inputs '!$A$3:$AC$3,0)),0)</f>
        <v>762.62373039313934</v>
      </c>
      <c r="I285" s="181">
        <f>_xlfn.IFNA(INDEX('Financial model inputs '!$A$3:$AC$59,MATCH(F_Interface!$A285&amp;RIGHT(F_Interface!I$2,2),'Financial model inputs '!$A$3:$A$59,0),MATCH(F_Interface!$B285,'Financial model inputs '!$A$3:$AC$3,0)),0)</f>
        <v>762.62373039313934</v>
      </c>
      <c r="J285" s="181">
        <f>_xlfn.IFNA(INDEX('Financial model inputs '!$A$3:$AC$59,MATCH(F_Interface!$A285&amp;RIGHT(F_Interface!J$2,2),'Financial model inputs '!$A$3:$A$59,0),MATCH(F_Interface!$B285,'Financial model inputs '!$A$3:$AC$3,0)),0)</f>
        <v>762.62373039313934</v>
      </c>
      <c r="K285" s="181">
        <f>_xlfn.IFNA(INDEX('Financial model inputs '!$A$3:$AC$59,MATCH(F_Interface!$A285&amp;RIGHT(F_Interface!K$2,2),'Financial model inputs '!$A$3:$A$59,0),MATCH(F_Interface!$B285,'Financial model inputs '!$A$3:$AC$3,0)),0)</f>
        <v>762.62373039313934</v>
      </c>
      <c r="L285" s="181">
        <f>_xlfn.IFNA(INDEX('Financial model inputs '!$A$3:$AC$59,MATCH(F_Interface!$A285&amp;RIGHT(F_Interface!L$2,2),'Financial model inputs '!$A$3:$A$59,0),MATCH(F_Interface!$B285,'Financial model inputs '!$A$3:$AC$3,0)),0)</f>
        <v>762.62373039313934</v>
      </c>
      <c r="M285" s="189"/>
      <c r="N285" s="181"/>
      <c r="O285" s="181"/>
    </row>
    <row r="286" spans="1:15" x14ac:dyDescent="0.3">
      <c r="A286" s="179" t="s">
        <v>12</v>
      </c>
      <c r="B286" s="179" t="s">
        <v>211</v>
      </c>
      <c r="C286" s="188" t="str">
        <f t="shared" si="9"/>
        <v>WSHC_WWNTOTEXFM_PR19CA008</v>
      </c>
      <c r="D286" s="181" t="s">
        <v>229</v>
      </c>
      <c r="E286" s="181"/>
      <c r="F286" s="202" t="s">
        <v>310</v>
      </c>
      <c r="G286" s="181"/>
      <c r="H286" s="181">
        <f>_xlfn.IFNA(INDEX('Financial model inputs '!$A$3:$AC$59,MATCH(F_Interface!$A286&amp;RIGHT(F_Interface!H$2,2),'Financial model inputs '!$A$3:$A$59,0),MATCH(F_Interface!$B286,'Financial model inputs '!$A$3:$AC$3,0)),0)</f>
        <v>239.01453991048569</v>
      </c>
      <c r="I286" s="181">
        <f>_xlfn.IFNA(INDEX('Financial model inputs '!$A$3:$AC$59,MATCH(F_Interface!$A286&amp;RIGHT(F_Interface!I$2,2),'Financial model inputs '!$A$3:$A$59,0),MATCH(F_Interface!$B286,'Financial model inputs '!$A$3:$AC$3,0)),0)</f>
        <v>239.01453991048569</v>
      </c>
      <c r="J286" s="181">
        <f>_xlfn.IFNA(INDEX('Financial model inputs '!$A$3:$AC$59,MATCH(F_Interface!$A286&amp;RIGHT(F_Interface!J$2,2),'Financial model inputs '!$A$3:$A$59,0),MATCH(F_Interface!$B286,'Financial model inputs '!$A$3:$AC$3,0)),0)</f>
        <v>239.01453991048569</v>
      </c>
      <c r="K286" s="181">
        <f>_xlfn.IFNA(INDEX('Financial model inputs '!$A$3:$AC$59,MATCH(F_Interface!$A286&amp;RIGHT(F_Interface!K$2,2),'Financial model inputs '!$A$3:$A$59,0),MATCH(F_Interface!$B286,'Financial model inputs '!$A$3:$AC$3,0)),0)</f>
        <v>239.01453991048569</v>
      </c>
      <c r="L286" s="181">
        <f>_xlfn.IFNA(INDEX('Financial model inputs '!$A$3:$AC$59,MATCH(F_Interface!$A286&amp;RIGHT(F_Interface!L$2,2),'Financial model inputs '!$A$3:$A$59,0),MATCH(F_Interface!$B286,'Financial model inputs '!$A$3:$AC$3,0)),0)</f>
        <v>239.01453991048569</v>
      </c>
      <c r="M286" s="189"/>
      <c r="N286" s="181"/>
      <c r="O286" s="181"/>
    </row>
    <row r="287" spans="1:15" x14ac:dyDescent="0.3">
      <c r="A287" s="179" t="s">
        <v>8</v>
      </c>
      <c r="B287" s="179" t="s">
        <v>211</v>
      </c>
      <c r="C287" s="188" t="str">
        <f t="shared" si="9"/>
        <v>WSXC_WWNTOTEXFM_PR19CA008</v>
      </c>
      <c r="D287" s="181" t="s">
        <v>229</v>
      </c>
      <c r="E287" s="181"/>
      <c r="F287" s="202" t="s">
        <v>310</v>
      </c>
      <c r="G287" s="181"/>
      <c r="H287" s="181">
        <f>_xlfn.IFNA(INDEX('Financial model inputs '!$A$3:$AC$59,MATCH(F_Interface!$A287&amp;RIGHT(F_Interface!H$2,2),'Financial model inputs '!$A$3:$A$59,0),MATCH(F_Interface!$B287,'Financial model inputs '!$A$3:$AC$3,0)),0)</f>
        <v>247.32916357328577</v>
      </c>
      <c r="I287" s="181">
        <f>_xlfn.IFNA(INDEX('Financial model inputs '!$A$3:$AC$59,MATCH(F_Interface!$A287&amp;RIGHT(F_Interface!I$2,2),'Financial model inputs '!$A$3:$A$59,0),MATCH(F_Interface!$B287,'Financial model inputs '!$A$3:$AC$3,0)),0)</f>
        <v>247.32916357328577</v>
      </c>
      <c r="J287" s="181">
        <f>_xlfn.IFNA(INDEX('Financial model inputs '!$A$3:$AC$59,MATCH(F_Interface!$A287&amp;RIGHT(F_Interface!J$2,2),'Financial model inputs '!$A$3:$A$59,0),MATCH(F_Interface!$B287,'Financial model inputs '!$A$3:$AC$3,0)),0)</f>
        <v>247.32916357328577</v>
      </c>
      <c r="K287" s="181">
        <f>_xlfn.IFNA(INDEX('Financial model inputs '!$A$3:$AC$59,MATCH(F_Interface!$A287&amp;RIGHT(F_Interface!K$2,2),'Financial model inputs '!$A$3:$A$59,0),MATCH(F_Interface!$B287,'Financial model inputs '!$A$3:$AC$3,0)),0)</f>
        <v>247.32916357328577</v>
      </c>
      <c r="L287" s="181">
        <f>_xlfn.IFNA(INDEX('Financial model inputs '!$A$3:$AC$59,MATCH(F_Interface!$A287&amp;RIGHT(F_Interface!L$2,2),'Financial model inputs '!$A$3:$A$59,0),MATCH(F_Interface!$B287,'Financial model inputs '!$A$3:$AC$3,0)),0)</f>
        <v>247.32916357328577</v>
      </c>
      <c r="M287" s="189"/>
      <c r="N287" s="181"/>
      <c r="O287" s="181"/>
    </row>
    <row r="288" spans="1:15" x14ac:dyDescent="0.3">
      <c r="A288" s="179" t="s">
        <v>9</v>
      </c>
      <c r="B288" s="179" t="s">
        <v>211</v>
      </c>
      <c r="C288" s="188" t="str">
        <f t="shared" si="9"/>
        <v>YKYC_WWNTOTEXFM_PR19CA008</v>
      </c>
      <c r="D288" s="181" t="s">
        <v>229</v>
      </c>
      <c r="E288" s="181"/>
      <c r="F288" s="202" t="s">
        <v>310</v>
      </c>
      <c r="G288" s="181"/>
      <c r="H288" s="181">
        <f>_xlfn.IFNA(INDEX('Financial model inputs '!$A$3:$AC$59,MATCH(F_Interface!$A288&amp;RIGHT(F_Interface!H$2,2),'Financial model inputs '!$A$3:$A$59,0),MATCH(F_Interface!$B288,'Financial model inputs '!$A$3:$AC$3,0)),0)</f>
        <v>419.0206894549072</v>
      </c>
      <c r="I288" s="181">
        <f>_xlfn.IFNA(INDEX('Financial model inputs '!$A$3:$AC$59,MATCH(F_Interface!$A288&amp;RIGHT(F_Interface!I$2,2),'Financial model inputs '!$A$3:$A$59,0),MATCH(F_Interface!$B288,'Financial model inputs '!$A$3:$AC$3,0)),0)</f>
        <v>419.0206894549072</v>
      </c>
      <c r="J288" s="181">
        <f>_xlfn.IFNA(INDEX('Financial model inputs '!$A$3:$AC$59,MATCH(F_Interface!$A288&amp;RIGHT(F_Interface!J$2,2),'Financial model inputs '!$A$3:$A$59,0),MATCH(F_Interface!$B288,'Financial model inputs '!$A$3:$AC$3,0)),0)</f>
        <v>419.0206894549072</v>
      </c>
      <c r="K288" s="181">
        <f>_xlfn.IFNA(INDEX('Financial model inputs '!$A$3:$AC$59,MATCH(F_Interface!$A288&amp;RIGHT(F_Interface!K$2,2),'Financial model inputs '!$A$3:$A$59,0),MATCH(F_Interface!$B288,'Financial model inputs '!$A$3:$AC$3,0)),0)</f>
        <v>419.0206894549072</v>
      </c>
      <c r="L288" s="181">
        <f>_xlfn.IFNA(INDEX('Financial model inputs '!$A$3:$AC$59,MATCH(F_Interface!$A288&amp;RIGHT(F_Interface!L$2,2),'Financial model inputs '!$A$3:$A$59,0),MATCH(F_Interface!$B288,'Financial model inputs '!$A$3:$AC$3,0)),0)</f>
        <v>419.0206894549072</v>
      </c>
      <c r="M288" s="189" t="str">
        <f>IF(SUM(H276:L288)=SUM('Financial model inputs '!M5:M59),"ok","error")</f>
        <v>ok</v>
      </c>
      <c r="N288" s="181"/>
      <c r="O288" s="181"/>
    </row>
    <row r="289" spans="1:15" x14ac:dyDescent="0.3">
      <c r="A289" s="179" t="s">
        <v>2</v>
      </c>
      <c r="B289" s="179" t="s">
        <v>215</v>
      </c>
      <c r="C289" s="188" t="str">
        <f t="shared" si="9"/>
        <v>ANHC_BROPEX_PR19CA008</v>
      </c>
      <c r="D289" s="181" t="s">
        <v>233</v>
      </c>
      <c r="E289" s="181"/>
      <c r="F289" s="202" t="s">
        <v>310</v>
      </c>
      <c r="G289" s="181"/>
      <c r="H289" s="181">
        <f>_xlfn.IFNA(INDEX('Financial model inputs '!$A$3:$AC$59,MATCH(F_Interface!$A289&amp;RIGHT(F_Interface!H$2,2),'Financial model inputs '!$A$3:$A$59,0),MATCH(F_Interface!$B289,'Financial model inputs '!$A$3:$AC$3,0)),0)</f>
        <v>51.979605552808366</v>
      </c>
      <c r="I289" s="181">
        <f>_xlfn.IFNA(INDEX('Financial model inputs '!$A$3:$AC$59,MATCH(F_Interface!$A289&amp;RIGHT(F_Interface!I$2,2),'Financial model inputs '!$A$3:$A$59,0),MATCH(F_Interface!$B289,'Financial model inputs '!$A$3:$AC$3,0)),0)</f>
        <v>51.274492440575749</v>
      </c>
      <c r="J289" s="181">
        <f>_xlfn.IFNA(INDEX('Financial model inputs '!$A$3:$AC$59,MATCH(F_Interface!$A289&amp;RIGHT(F_Interface!J$2,2),'Financial model inputs '!$A$3:$A$59,0),MATCH(F_Interface!$B289,'Financial model inputs '!$A$3:$AC$3,0)),0)</f>
        <v>52.794442634623451</v>
      </c>
      <c r="K289" s="181">
        <f>_xlfn.IFNA(INDEX('Financial model inputs '!$A$3:$AC$59,MATCH(F_Interface!$A289&amp;RIGHT(F_Interface!K$2,2),'Financial model inputs '!$A$3:$A$59,0),MATCH(F_Interface!$B289,'Financial model inputs '!$A$3:$AC$3,0)),0)</f>
        <v>53.889401537872914</v>
      </c>
      <c r="L289" s="181">
        <f>_xlfn.IFNA(INDEX('Financial model inputs '!$A$3:$AC$59,MATCH(F_Interface!$A289&amp;RIGHT(F_Interface!L$2,2),'Financial model inputs '!$A$3:$A$59,0),MATCH(F_Interface!$B289,'Financial model inputs '!$A$3:$AC$3,0)),0)</f>
        <v>53.000410776167818</v>
      </c>
      <c r="M289" s="189"/>
      <c r="N289" s="181"/>
      <c r="O289" s="181"/>
    </row>
    <row r="290" spans="1:15" x14ac:dyDescent="0.3">
      <c r="A290" s="179" t="s">
        <v>63</v>
      </c>
      <c r="B290" s="179" t="s">
        <v>215</v>
      </c>
      <c r="C290" s="188" t="str">
        <f t="shared" si="9"/>
        <v>HDDC_BROPEX_PR19CA008</v>
      </c>
      <c r="D290" s="181" t="s">
        <v>233</v>
      </c>
      <c r="E290" s="181"/>
      <c r="F290" s="202" t="s">
        <v>310</v>
      </c>
      <c r="G290" s="181"/>
      <c r="H290" s="181">
        <f>_xlfn.IFNA(INDEX('Financial model inputs '!$A$3:$AC$59,MATCH(F_Interface!$A290&amp;RIGHT(F_Interface!H$2,2),'Financial model inputs '!$A$3:$A$59,0),MATCH(F_Interface!$B290,'Financial model inputs '!$A$3:$AC$3,0)),0)</f>
        <v>1.0178814828969558</v>
      </c>
      <c r="I290" s="181">
        <f>_xlfn.IFNA(INDEX('Financial model inputs '!$A$3:$AC$59,MATCH(F_Interface!$A290&amp;RIGHT(F_Interface!I$2,2),'Financial model inputs '!$A$3:$A$59,0),MATCH(F_Interface!$B290,'Financial model inputs '!$A$3:$AC$3,0)),0)</f>
        <v>1.0178814828969558</v>
      </c>
      <c r="J290" s="181">
        <f>_xlfn.IFNA(INDEX('Financial model inputs '!$A$3:$AC$59,MATCH(F_Interface!$A290&amp;RIGHT(F_Interface!J$2,2),'Financial model inputs '!$A$3:$A$59,0),MATCH(F_Interface!$B290,'Financial model inputs '!$A$3:$AC$3,0)),0)</f>
        <v>1.0178814828969558</v>
      </c>
      <c r="K290" s="181">
        <f>_xlfn.IFNA(INDEX('Financial model inputs '!$A$3:$AC$59,MATCH(F_Interface!$A290&amp;RIGHT(F_Interface!K$2,2),'Financial model inputs '!$A$3:$A$59,0),MATCH(F_Interface!$B290,'Financial model inputs '!$A$3:$AC$3,0)),0)</f>
        <v>1.0178814828969558</v>
      </c>
      <c r="L290" s="181">
        <f>_xlfn.IFNA(INDEX('Financial model inputs '!$A$3:$AC$59,MATCH(F_Interface!$A290&amp;RIGHT(F_Interface!L$2,2),'Financial model inputs '!$A$3:$A$59,0),MATCH(F_Interface!$B290,'Financial model inputs '!$A$3:$AC$3,0)),0)</f>
        <v>1.0178814828969558</v>
      </c>
      <c r="M290" s="189"/>
      <c r="N290" s="181"/>
      <c r="O290" s="181"/>
    </row>
    <row r="291" spans="1:15" x14ac:dyDescent="0.3">
      <c r="A291" s="179" t="s">
        <v>3</v>
      </c>
      <c r="B291" s="179" t="s">
        <v>215</v>
      </c>
      <c r="C291" s="188" t="str">
        <f t="shared" si="9"/>
        <v>NESC_BROPEX_PR19CA008</v>
      </c>
      <c r="D291" s="181" t="s">
        <v>233</v>
      </c>
      <c r="E291" s="181"/>
      <c r="F291" s="202" t="s">
        <v>310</v>
      </c>
      <c r="G291" s="181"/>
      <c r="H291" s="181">
        <f>_xlfn.IFNA(INDEX('Financial model inputs '!$A$3:$AC$59,MATCH(F_Interface!$A291&amp;RIGHT(F_Interface!H$2,2),'Financial model inputs '!$A$3:$A$59,0),MATCH(F_Interface!$B291,'Financial model inputs '!$A$3:$AC$3,0)),0)</f>
        <v>10.108125519464927</v>
      </c>
      <c r="I291" s="181">
        <f>_xlfn.IFNA(INDEX('Financial model inputs '!$A$3:$AC$59,MATCH(F_Interface!$A291&amp;RIGHT(F_Interface!I$2,2),'Financial model inputs '!$A$3:$A$59,0),MATCH(F_Interface!$B291,'Financial model inputs '!$A$3:$AC$3,0)),0)</f>
        <v>10.050848852196241</v>
      </c>
      <c r="J291" s="181">
        <f>_xlfn.IFNA(INDEX('Financial model inputs '!$A$3:$AC$59,MATCH(F_Interface!$A291&amp;RIGHT(F_Interface!J$2,2),'Financial model inputs '!$A$3:$A$59,0),MATCH(F_Interface!$B291,'Financial model inputs '!$A$3:$AC$3,0)),0)</f>
        <v>10.011119094569271</v>
      </c>
      <c r="K291" s="181">
        <f>_xlfn.IFNA(INDEX('Financial model inputs '!$A$3:$AC$59,MATCH(F_Interface!$A291&amp;RIGHT(F_Interface!K$2,2),'Financial model inputs '!$A$3:$A$59,0),MATCH(F_Interface!$B291,'Financial model inputs '!$A$3:$AC$3,0)),0)</f>
        <v>9.9722175604364462</v>
      </c>
      <c r="L291" s="181">
        <f>_xlfn.IFNA(INDEX('Financial model inputs '!$A$3:$AC$59,MATCH(F_Interface!$A291&amp;RIGHT(F_Interface!L$2,2),'Financial model inputs '!$A$3:$A$59,0),MATCH(F_Interface!$B291,'Financial model inputs '!$A$3:$AC$3,0)),0)</f>
        <v>9.9365360571435897</v>
      </c>
      <c r="M291" s="189"/>
      <c r="N291" s="181"/>
      <c r="O291" s="181"/>
    </row>
    <row r="292" spans="1:15" x14ac:dyDescent="0.3">
      <c r="A292" s="179" t="s">
        <v>4</v>
      </c>
      <c r="B292" s="179" t="s">
        <v>215</v>
      </c>
      <c r="C292" s="188" t="str">
        <f t="shared" si="9"/>
        <v>NWTC_BROPEX_PR19CA008</v>
      </c>
      <c r="D292" s="181" t="s">
        <v>233</v>
      </c>
      <c r="E292" s="181"/>
      <c r="F292" s="202" t="s">
        <v>310</v>
      </c>
      <c r="G292" s="181"/>
      <c r="H292" s="181">
        <f>_xlfn.IFNA(INDEX('Financial model inputs '!$A$3:$AC$59,MATCH(F_Interface!$A292&amp;RIGHT(F_Interface!H$2,2),'Financial model inputs '!$A$3:$A$59,0),MATCH(F_Interface!$B292,'Financial model inputs '!$A$3:$AC$3,0)),0)</f>
        <v>40.03091505751069</v>
      </c>
      <c r="I292" s="181">
        <f>_xlfn.IFNA(INDEX('Financial model inputs '!$A$3:$AC$59,MATCH(F_Interface!$A292&amp;RIGHT(F_Interface!I$2,2),'Financial model inputs '!$A$3:$A$59,0),MATCH(F_Interface!$B292,'Financial model inputs '!$A$3:$AC$3,0)),0)</f>
        <v>38.64207912060408</v>
      </c>
      <c r="J292" s="181">
        <f>_xlfn.IFNA(INDEX('Financial model inputs '!$A$3:$AC$59,MATCH(F_Interface!$A292&amp;RIGHT(F_Interface!J$2,2),'Financial model inputs '!$A$3:$A$59,0),MATCH(F_Interface!$B292,'Financial model inputs '!$A$3:$AC$3,0)),0)</f>
        <v>40.85792068033696</v>
      </c>
      <c r="K292" s="181">
        <f>_xlfn.IFNA(INDEX('Financial model inputs '!$A$3:$AC$59,MATCH(F_Interface!$A292&amp;RIGHT(F_Interface!K$2,2),'Financial model inputs '!$A$3:$A$59,0),MATCH(F_Interface!$B292,'Financial model inputs '!$A$3:$AC$3,0)),0)</f>
        <v>43.19072125874073</v>
      </c>
      <c r="L292" s="181">
        <f>_xlfn.IFNA(INDEX('Financial model inputs '!$A$3:$AC$59,MATCH(F_Interface!$A292&amp;RIGHT(F_Interface!L$2,2),'Financial model inputs '!$A$3:$A$59,0),MATCH(F_Interface!$B292,'Financial model inputs '!$A$3:$AC$3,0)),0)</f>
        <v>41.899268712905354</v>
      </c>
      <c r="M292" s="189"/>
      <c r="N292" s="181"/>
      <c r="O292" s="181"/>
    </row>
    <row r="293" spans="1:15" x14ac:dyDescent="0.3">
      <c r="A293" s="179" t="s">
        <v>5</v>
      </c>
      <c r="B293" s="179" t="s">
        <v>215</v>
      </c>
      <c r="C293" s="188" t="str">
        <f t="shared" si="9"/>
        <v>SRNC_BROPEX_PR19CA008</v>
      </c>
      <c r="D293" s="181" t="s">
        <v>233</v>
      </c>
      <c r="E293" s="181"/>
      <c r="F293" s="202" t="s">
        <v>310</v>
      </c>
      <c r="G293" s="181"/>
      <c r="H293" s="181">
        <f>_xlfn.IFNA(INDEX('Financial model inputs '!$A$3:$AC$59,MATCH(F_Interface!$A293&amp;RIGHT(F_Interface!H$2,2),'Financial model inputs '!$A$3:$A$59,0),MATCH(F_Interface!$B293,'Financial model inputs '!$A$3:$AC$3,0)),0)</f>
        <v>23.522696584040691</v>
      </c>
      <c r="I293" s="181">
        <f>_xlfn.IFNA(INDEX('Financial model inputs '!$A$3:$AC$59,MATCH(F_Interface!$A293&amp;RIGHT(F_Interface!I$2,2),'Financial model inputs '!$A$3:$A$59,0),MATCH(F_Interface!$B293,'Financial model inputs '!$A$3:$AC$3,0)),0)</f>
        <v>20.6309935497639</v>
      </c>
      <c r="J293" s="181">
        <f>_xlfn.IFNA(INDEX('Financial model inputs '!$A$3:$AC$59,MATCH(F_Interface!$A293&amp;RIGHT(F_Interface!J$2,2),'Financial model inputs '!$A$3:$A$59,0),MATCH(F_Interface!$B293,'Financial model inputs '!$A$3:$AC$3,0)),0)</f>
        <v>14.725494101912695</v>
      </c>
      <c r="K293" s="181">
        <f>_xlfn.IFNA(INDEX('Financial model inputs '!$A$3:$AC$59,MATCH(F_Interface!$A293&amp;RIGHT(F_Interface!K$2,2),'Financial model inputs '!$A$3:$A$59,0),MATCH(F_Interface!$B293,'Financial model inputs '!$A$3:$AC$3,0)),0)</f>
        <v>22.838436538436707</v>
      </c>
      <c r="L293" s="181">
        <f>_xlfn.IFNA(INDEX('Financial model inputs '!$A$3:$AC$59,MATCH(F_Interface!$A293&amp;RIGHT(F_Interface!L$2,2),'Financial model inputs '!$A$3:$A$59,0),MATCH(F_Interface!$B293,'Financial model inputs '!$A$3:$AC$3,0)),0)</f>
        <v>25.816116811001184</v>
      </c>
      <c r="M293" s="189"/>
      <c r="N293" s="181"/>
      <c r="O293" s="181"/>
    </row>
    <row r="294" spans="1:15" x14ac:dyDescent="0.3">
      <c r="A294" s="179" t="s">
        <v>82</v>
      </c>
      <c r="B294" s="179" t="s">
        <v>215</v>
      </c>
      <c r="C294" s="188" t="str">
        <f t="shared" si="9"/>
        <v>SVEC_BROPEX_PR19CA008</v>
      </c>
      <c r="D294" s="181" t="s">
        <v>233</v>
      </c>
      <c r="E294" s="181"/>
      <c r="F294" s="202" t="s">
        <v>310</v>
      </c>
      <c r="G294" s="181"/>
      <c r="H294" s="181">
        <f>_xlfn.IFNA(INDEX('Financial model inputs '!$A$3:$AC$59,MATCH(F_Interface!$A294&amp;RIGHT(F_Interface!H$2,2),'Financial model inputs '!$A$3:$A$59,0),MATCH(F_Interface!$B294,'Financial model inputs '!$A$3:$AC$3,0)),0)</f>
        <v>28.588509699589441</v>
      </c>
      <c r="I294" s="181">
        <f>_xlfn.IFNA(INDEX('Financial model inputs '!$A$3:$AC$59,MATCH(F_Interface!$A294&amp;RIGHT(F_Interface!I$2,2),'Financial model inputs '!$A$3:$A$59,0),MATCH(F_Interface!$B294,'Financial model inputs '!$A$3:$AC$3,0)),0)</f>
        <v>29.467780105985582</v>
      </c>
      <c r="J294" s="181">
        <f>_xlfn.IFNA(INDEX('Financial model inputs '!$A$3:$AC$59,MATCH(F_Interface!$A294&amp;RIGHT(F_Interface!J$2,2),'Financial model inputs '!$A$3:$A$59,0),MATCH(F_Interface!$B294,'Financial model inputs '!$A$3:$AC$3,0)),0)</f>
        <v>28.496424610403061</v>
      </c>
      <c r="K294" s="181">
        <f>_xlfn.IFNA(INDEX('Financial model inputs '!$A$3:$AC$59,MATCH(F_Interface!$A294&amp;RIGHT(F_Interface!K$2,2),'Financial model inputs '!$A$3:$A$59,0),MATCH(F_Interface!$B294,'Financial model inputs '!$A$3:$AC$3,0)),0)</f>
        <v>29.998621678530213</v>
      </c>
      <c r="L294" s="181">
        <f>_xlfn.IFNA(INDEX('Financial model inputs '!$A$3:$AC$59,MATCH(F_Interface!$A294&amp;RIGHT(F_Interface!L$2,2),'Financial model inputs '!$A$3:$A$59,0),MATCH(F_Interface!$B294,'Financial model inputs '!$A$3:$AC$3,0)),0)</f>
        <v>32.761983563886353</v>
      </c>
      <c r="M294" s="189"/>
      <c r="N294" s="181"/>
      <c r="O294" s="181"/>
    </row>
    <row r="295" spans="1:15" x14ac:dyDescent="0.3">
      <c r="A295" s="179" t="s">
        <v>67</v>
      </c>
      <c r="B295" s="179" t="s">
        <v>215</v>
      </c>
      <c r="C295" s="188" t="str">
        <f t="shared" si="9"/>
        <v>SVHC_BROPEX_PR19CA008</v>
      </c>
      <c r="D295" s="181" t="s">
        <v>233</v>
      </c>
      <c r="E295" s="181"/>
      <c r="F295" s="202" t="s">
        <v>310</v>
      </c>
      <c r="G295" s="181"/>
      <c r="H295" s="181">
        <f>_xlfn.IFNA(INDEX('Financial model inputs '!$A$3:$AC$59,MATCH(F_Interface!$A295&amp;RIGHT(F_Interface!H$2,2),'Financial model inputs '!$A$3:$A$59,0),MATCH(F_Interface!$B295,'Financial model inputs '!$A$3:$AC$3,0)),0)</f>
        <v>0</v>
      </c>
      <c r="I295" s="181">
        <f>_xlfn.IFNA(INDEX('Financial model inputs '!$A$3:$AC$59,MATCH(F_Interface!$A295&amp;RIGHT(F_Interface!I$2,2),'Financial model inputs '!$A$3:$A$59,0),MATCH(F_Interface!$B295,'Financial model inputs '!$A$3:$AC$3,0)),0)</f>
        <v>0</v>
      </c>
      <c r="J295" s="181">
        <f>_xlfn.IFNA(INDEX('Financial model inputs '!$A$3:$AC$59,MATCH(F_Interface!$A295&amp;RIGHT(F_Interface!J$2,2),'Financial model inputs '!$A$3:$A$59,0),MATCH(F_Interface!$B295,'Financial model inputs '!$A$3:$AC$3,0)),0)</f>
        <v>0</v>
      </c>
      <c r="K295" s="181">
        <f>_xlfn.IFNA(INDEX('Financial model inputs '!$A$3:$AC$59,MATCH(F_Interface!$A295&amp;RIGHT(F_Interface!K$2,2),'Financial model inputs '!$A$3:$A$59,0),MATCH(F_Interface!$B295,'Financial model inputs '!$A$3:$AC$3,0)),0)</f>
        <v>0</v>
      </c>
      <c r="L295" s="181">
        <f>_xlfn.IFNA(INDEX('Financial model inputs '!$A$3:$AC$59,MATCH(F_Interface!$A295&amp;RIGHT(F_Interface!L$2,2),'Financial model inputs '!$A$3:$A$59,0),MATCH(F_Interface!$B295,'Financial model inputs '!$A$3:$AC$3,0)),0)</f>
        <v>0</v>
      </c>
      <c r="M295" s="189"/>
      <c r="N295" s="181"/>
      <c r="O295" s="181"/>
    </row>
    <row r="296" spans="1:15" x14ac:dyDescent="0.3">
      <c r="A296" s="179" t="s">
        <v>6</v>
      </c>
      <c r="B296" s="179" t="s">
        <v>215</v>
      </c>
      <c r="C296" s="188" t="str">
        <f t="shared" si="9"/>
        <v>SVTC_BROPEX_PR19CA008</v>
      </c>
      <c r="D296" s="181" t="s">
        <v>233</v>
      </c>
      <c r="E296" s="181"/>
      <c r="F296" s="202" t="s">
        <v>310</v>
      </c>
      <c r="G296" s="181"/>
      <c r="H296" s="181">
        <f>_xlfn.IFNA(INDEX('Financial model inputs '!$A$3:$AC$59,MATCH(F_Interface!$A296&amp;RIGHT(F_Interface!H$2,2),'Financial model inputs '!$A$3:$A$59,0),MATCH(F_Interface!$B296,'Financial model inputs '!$A$3:$AC$3,0)),0)</f>
        <v>0</v>
      </c>
      <c r="I296" s="181">
        <f>_xlfn.IFNA(INDEX('Financial model inputs '!$A$3:$AC$59,MATCH(F_Interface!$A296&amp;RIGHT(F_Interface!I$2,2),'Financial model inputs '!$A$3:$A$59,0),MATCH(F_Interface!$B296,'Financial model inputs '!$A$3:$AC$3,0)),0)</f>
        <v>0</v>
      </c>
      <c r="J296" s="181">
        <f>_xlfn.IFNA(INDEX('Financial model inputs '!$A$3:$AC$59,MATCH(F_Interface!$A296&amp;RIGHT(F_Interface!J$2,2),'Financial model inputs '!$A$3:$A$59,0),MATCH(F_Interface!$B296,'Financial model inputs '!$A$3:$AC$3,0)),0)</f>
        <v>0</v>
      </c>
      <c r="K296" s="181">
        <f>_xlfn.IFNA(INDEX('Financial model inputs '!$A$3:$AC$59,MATCH(F_Interface!$A296&amp;RIGHT(F_Interface!K$2,2),'Financial model inputs '!$A$3:$A$59,0),MATCH(F_Interface!$B296,'Financial model inputs '!$A$3:$AC$3,0)),0)</f>
        <v>0</v>
      </c>
      <c r="L296" s="181">
        <f>_xlfn.IFNA(INDEX('Financial model inputs '!$A$3:$AC$59,MATCH(F_Interface!$A296&amp;RIGHT(F_Interface!L$2,2),'Financial model inputs '!$A$3:$A$59,0),MATCH(F_Interface!$B296,'Financial model inputs '!$A$3:$AC$3,0)),0)</f>
        <v>0</v>
      </c>
      <c r="M296" s="189"/>
      <c r="N296" s="181"/>
      <c r="O296" s="181"/>
    </row>
    <row r="297" spans="1:15" x14ac:dyDescent="0.3">
      <c r="A297" s="179" t="s">
        <v>10</v>
      </c>
      <c r="B297" s="179" t="s">
        <v>215</v>
      </c>
      <c r="C297" s="188" t="str">
        <f t="shared" si="9"/>
        <v>SWBC_BROPEX_PR19CA008</v>
      </c>
      <c r="D297" s="181" t="s">
        <v>233</v>
      </c>
      <c r="E297" s="181"/>
      <c r="F297" s="202" t="s">
        <v>310</v>
      </c>
      <c r="G297" s="181"/>
      <c r="H297" s="181">
        <f>_xlfn.IFNA(INDEX('Financial model inputs '!$A$3:$AC$59,MATCH(F_Interface!$A297&amp;RIGHT(F_Interface!H$2,2),'Financial model inputs '!$A$3:$A$59,0),MATCH(F_Interface!$B297,'Financial model inputs '!$A$3:$AC$3,0)),0)</f>
        <v>13.795675622849179</v>
      </c>
      <c r="I297" s="181">
        <f>_xlfn.IFNA(INDEX('Financial model inputs '!$A$3:$AC$59,MATCH(F_Interface!$A297&amp;RIGHT(F_Interface!I$2,2),'Financial model inputs '!$A$3:$A$59,0),MATCH(F_Interface!$B297,'Financial model inputs '!$A$3:$AC$3,0)),0)</f>
        <v>13.791892753452622</v>
      </c>
      <c r="J297" s="181">
        <f>_xlfn.IFNA(INDEX('Financial model inputs '!$A$3:$AC$59,MATCH(F_Interface!$A297&amp;RIGHT(F_Interface!J$2,2),'Financial model inputs '!$A$3:$A$59,0),MATCH(F_Interface!$B297,'Financial model inputs '!$A$3:$AC$3,0)),0)</f>
        <v>13.686636865752051</v>
      </c>
      <c r="K297" s="181">
        <f>_xlfn.IFNA(INDEX('Financial model inputs '!$A$3:$AC$59,MATCH(F_Interface!$A297&amp;RIGHT(F_Interface!K$2,2),'Financial model inputs '!$A$3:$A$59,0),MATCH(F_Interface!$B297,'Financial model inputs '!$A$3:$AC$3,0)),0)</f>
        <v>13.740239854523034</v>
      </c>
      <c r="L297" s="181">
        <f>_xlfn.IFNA(INDEX('Financial model inputs '!$A$3:$AC$59,MATCH(F_Interface!$A297&amp;RIGHT(F_Interface!L$2,2),'Financial model inputs '!$A$3:$A$59,0),MATCH(F_Interface!$B297,'Financial model inputs '!$A$3:$AC$3,0)),0)</f>
        <v>13.840362020885969</v>
      </c>
      <c r="M297" s="189"/>
      <c r="N297" s="181"/>
      <c r="O297" s="181"/>
    </row>
    <row r="298" spans="1:15" x14ac:dyDescent="0.3">
      <c r="A298" s="179" t="s">
        <v>7</v>
      </c>
      <c r="B298" s="179" t="s">
        <v>215</v>
      </c>
      <c r="C298" s="188" t="str">
        <f t="shared" si="9"/>
        <v>TMSC_BROPEX_PR19CA008</v>
      </c>
      <c r="D298" s="181" t="s">
        <v>233</v>
      </c>
      <c r="E298" s="181"/>
      <c r="F298" s="202" t="s">
        <v>310</v>
      </c>
      <c r="G298" s="181"/>
      <c r="H298" s="181">
        <f>_xlfn.IFNA(INDEX('Financial model inputs '!$A$3:$AC$59,MATCH(F_Interface!$A298&amp;RIGHT(F_Interface!H$2,2),'Financial model inputs '!$A$3:$A$59,0),MATCH(F_Interface!$B298,'Financial model inputs '!$A$3:$AC$3,0)),0)</f>
        <v>61.155852126730878</v>
      </c>
      <c r="I298" s="181">
        <f>_xlfn.IFNA(INDEX('Financial model inputs '!$A$3:$AC$59,MATCH(F_Interface!$A298&amp;RIGHT(F_Interface!I$2,2),'Financial model inputs '!$A$3:$A$59,0),MATCH(F_Interface!$B298,'Financial model inputs '!$A$3:$AC$3,0)),0)</f>
        <v>57.835032795447965</v>
      </c>
      <c r="J298" s="181">
        <f>_xlfn.IFNA(INDEX('Financial model inputs '!$A$3:$AC$59,MATCH(F_Interface!$A298&amp;RIGHT(F_Interface!J$2,2),'Financial model inputs '!$A$3:$A$59,0),MATCH(F_Interface!$B298,'Financial model inputs '!$A$3:$AC$3,0)),0)</f>
        <v>65.770410311417933</v>
      </c>
      <c r="K298" s="181">
        <f>_xlfn.IFNA(INDEX('Financial model inputs '!$A$3:$AC$59,MATCH(F_Interface!$A298&amp;RIGHT(F_Interface!K$2,2),'Financial model inputs '!$A$3:$A$59,0),MATCH(F_Interface!$B298,'Financial model inputs '!$A$3:$AC$3,0)),0)</f>
        <v>75.057083834817675</v>
      </c>
      <c r="L298" s="181">
        <f>_xlfn.IFNA(INDEX('Financial model inputs '!$A$3:$AC$59,MATCH(F_Interface!$A298&amp;RIGHT(F_Interface!L$2,2),'Financial model inputs '!$A$3:$A$59,0),MATCH(F_Interface!$B298,'Financial model inputs '!$A$3:$AC$3,0)),0)</f>
        <v>76.828073881871731</v>
      </c>
      <c r="M298" s="189"/>
      <c r="N298" s="181"/>
      <c r="O298" s="181"/>
    </row>
    <row r="299" spans="1:15" x14ac:dyDescent="0.3">
      <c r="A299" s="179" t="s">
        <v>12</v>
      </c>
      <c r="B299" s="179" t="s">
        <v>215</v>
      </c>
      <c r="C299" s="188" t="str">
        <f t="shared" si="9"/>
        <v>WSHC_BROPEX_PR19CA008</v>
      </c>
      <c r="D299" s="181" t="s">
        <v>233</v>
      </c>
      <c r="E299" s="181"/>
      <c r="F299" s="202" t="s">
        <v>310</v>
      </c>
      <c r="G299" s="181"/>
      <c r="H299" s="181">
        <f>_xlfn.IFNA(INDEX('Financial model inputs '!$A$3:$AC$59,MATCH(F_Interface!$A299&amp;RIGHT(F_Interface!H$2,2),'Financial model inputs '!$A$3:$A$59,0),MATCH(F_Interface!$B299,'Financial model inputs '!$A$3:$AC$3,0)),0)</f>
        <v>19.520258471241906</v>
      </c>
      <c r="I299" s="181">
        <f>_xlfn.IFNA(INDEX('Financial model inputs '!$A$3:$AC$59,MATCH(F_Interface!$A299&amp;RIGHT(F_Interface!I$2,2),'Financial model inputs '!$A$3:$A$59,0),MATCH(F_Interface!$B299,'Financial model inputs '!$A$3:$AC$3,0)),0)</f>
        <v>19.859064153107976</v>
      </c>
      <c r="J299" s="181">
        <f>_xlfn.IFNA(INDEX('Financial model inputs '!$A$3:$AC$59,MATCH(F_Interface!$A299&amp;RIGHT(F_Interface!J$2,2),'Financial model inputs '!$A$3:$A$59,0),MATCH(F_Interface!$B299,'Financial model inputs '!$A$3:$AC$3,0)),0)</f>
        <v>19.718241120439039</v>
      </c>
      <c r="K299" s="181">
        <f>_xlfn.IFNA(INDEX('Financial model inputs '!$A$3:$AC$59,MATCH(F_Interface!$A299&amp;RIGHT(F_Interface!K$2,2),'Financial model inputs '!$A$3:$A$59,0),MATCH(F_Interface!$B299,'Financial model inputs '!$A$3:$AC$3,0)),0)</f>
        <v>20.064638053577159</v>
      </c>
      <c r="L299" s="181">
        <f>_xlfn.IFNA(INDEX('Financial model inputs '!$A$3:$AC$59,MATCH(F_Interface!$A299&amp;RIGHT(F_Interface!L$2,2),'Financial model inputs '!$A$3:$A$59,0),MATCH(F_Interface!$B299,'Financial model inputs '!$A$3:$AC$3,0)),0)</f>
        <v>20.970609486850236</v>
      </c>
      <c r="M299" s="189"/>
      <c r="N299" s="181"/>
      <c r="O299" s="181"/>
    </row>
    <row r="300" spans="1:15" x14ac:dyDescent="0.3">
      <c r="A300" s="179" t="s">
        <v>8</v>
      </c>
      <c r="B300" s="179" t="s">
        <v>215</v>
      </c>
      <c r="C300" s="188" t="str">
        <f t="shared" si="9"/>
        <v>WSXC_BROPEX_PR19CA008</v>
      </c>
      <c r="D300" s="181" t="s">
        <v>233</v>
      </c>
      <c r="E300" s="181"/>
      <c r="F300" s="202" t="s">
        <v>310</v>
      </c>
      <c r="G300" s="181"/>
      <c r="H300" s="181">
        <f>_xlfn.IFNA(INDEX('Financial model inputs '!$A$3:$AC$59,MATCH(F_Interface!$A300&amp;RIGHT(F_Interface!H$2,2),'Financial model inputs '!$A$3:$A$59,0),MATCH(F_Interface!$B300,'Financial model inputs '!$A$3:$AC$3,0)),0)</f>
        <v>19.59422434190607</v>
      </c>
      <c r="I300" s="181">
        <f>_xlfn.IFNA(INDEX('Financial model inputs '!$A$3:$AC$59,MATCH(F_Interface!$A300&amp;RIGHT(F_Interface!I$2,2),'Financial model inputs '!$A$3:$A$59,0),MATCH(F_Interface!$B300,'Financial model inputs '!$A$3:$AC$3,0)),0)</f>
        <v>20.302943463676705</v>
      </c>
      <c r="J300" s="181">
        <f>_xlfn.IFNA(INDEX('Financial model inputs '!$A$3:$AC$59,MATCH(F_Interface!$A300&amp;RIGHT(F_Interface!J$2,2),'Financial model inputs '!$A$3:$A$59,0),MATCH(F_Interface!$B300,'Financial model inputs '!$A$3:$AC$3,0)),0)</f>
        <v>18.626017327100314</v>
      </c>
      <c r="K300" s="181">
        <f>_xlfn.IFNA(INDEX('Financial model inputs '!$A$3:$AC$59,MATCH(F_Interface!$A300&amp;RIGHT(F_Interface!K$2,2),'Financial model inputs '!$A$3:$A$59,0),MATCH(F_Interface!$B300,'Financial model inputs '!$A$3:$AC$3,0)),0)</f>
        <v>20.501808056145968</v>
      </c>
      <c r="L300" s="181">
        <f>_xlfn.IFNA(INDEX('Financial model inputs '!$A$3:$AC$59,MATCH(F_Interface!$A300&amp;RIGHT(F_Interface!L$2,2),'Financial model inputs '!$A$3:$A$59,0),MATCH(F_Interface!$B300,'Financial model inputs '!$A$3:$AC$3,0)),0)</f>
        <v>19.064931987495161</v>
      </c>
      <c r="M300" s="189"/>
      <c r="N300" s="181"/>
      <c r="O300" s="181"/>
    </row>
    <row r="301" spans="1:15" x14ac:dyDescent="0.3">
      <c r="A301" s="179" t="s">
        <v>9</v>
      </c>
      <c r="B301" s="179" t="s">
        <v>215</v>
      </c>
      <c r="C301" s="188" t="str">
        <f t="shared" si="9"/>
        <v>YKYC_BROPEX_PR19CA008</v>
      </c>
      <c r="D301" s="181" t="s">
        <v>233</v>
      </c>
      <c r="E301" s="181"/>
      <c r="F301" s="202" t="s">
        <v>310</v>
      </c>
      <c r="G301" s="181"/>
      <c r="H301" s="181">
        <f>_xlfn.IFNA(INDEX('Financial model inputs '!$A$3:$AC$59,MATCH(F_Interface!$A301&amp;RIGHT(F_Interface!H$2,2),'Financial model inputs '!$A$3:$A$59,0),MATCH(F_Interface!$B301,'Financial model inputs '!$A$3:$AC$3,0)),0)</f>
        <v>34.670231450210338</v>
      </c>
      <c r="I301" s="181">
        <f>_xlfn.IFNA(INDEX('Financial model inputs '!$A$3:$AC$59,MATCH(F_Interface!$A301&amp;RIGHT(F_Interface!I$2,2),'Financial model inputs '!$A$3:$A$59,0),MATCH(F_Interface!$B301,'Financial model inputs '!$A$3:$AC$3,0)),0)</f>
        <v>34.729183892868207</v>
      </c>
      <c r="J301" s="181">
        <f>_xlfn.IFNA(INDEX('Financial model inputs '!$A$3:$AC$59,MATCH(F_Interface!$A301&amp;RIGHT(F_Interface!J$2,2),'Financial model inputs '!$A$3:$A$59,0),MATCH(F_Interface!$B301,'Financial model inputs '!$A$3:$AC$3,0)),0)</f>
        <v>37.25629635625824</v>
      </c>
      <c r="K301" s="181">
        <f>_xlfn.IFNA(INDEX('Financial model inputs '!$A$3:$AC$59,MATCH(F_Interface!$A301&amp;RIGHT(F_Interface!K$2,2),'Financial model inputs '!$A$3:$A$59,0),MATCH(F_Interface!$B301,'Financial model inputs '!$A$3:$AC$3,0)),0)</f>
        <v>41.273605293778417</v>
      </c>
      <c r="L301" s="181">
        <f>_xlfn.IFNA(INDEX('Financial model inputs '!$A$3:$AC$59,MATCH(F_Interface!$A301&amp;RIGHT(F_Interface!L$2,2),'Financial model inputs '!$A$3:$A$59,0),MATCH(F_Interface!$B301,'Financial model inputs '!$A$3:$AC$3,0)),0)</f>
        <v>43.744559362775775</v>
      </c>
      <c r="M301" s="189" t="str">
        <f>IF(SUM(H289:L301)=SUM('Financial model inputs '!S5:S59),"ok","error")</f>
        <v>ok</v>
      </c>
      <c r="N301" s="181"/>
      <c r="O301" s="181"/>
    </row>
    <row r="302" spans="1:15" x14ac:dyDescent="0.3">
      <c r="A302" s="179" t="s">
        <v>2</v>
      </c>
      <c r="B302" s="179" t="s">
        <v>216</v>
      </c>
      <c r="C302" s="188" t="str">
        <f t="shared" si="9"/>
        <v>ANHC_BRCAPEX_PR19CA008</v>
      </c>
      <c r="D302" s="181" t="s">
        <v>364</v>
      </c>
      <c r="E302" s="181"/>
      <c r="F302" s="202" t="s">
        <v>310</v>
      </c>
      <c r="G302" s="181"/>
      <c r="H302" s="181">
        <f>_xlfn.IFNA(INDEX('Financial model inputs '!$A$3:$AC$59,MATCH(F_Interface!$A302&amp;RIGHT(F_Interface!H$2,2),'Financial model inputs '!$A$3:$A$59,0),MATCH(F_Interface!$B302,'Financial model inputs '!$A$3:$AC$3,0)),0)</f>
        <v>10.187869528236629</v>
      </c>
      <c r="I302" s="181">
        <f>_xlfn.IFNA(INDEX('Financial model inputs '!$A$3:$AC$59,MATCH(F_Interface!$A302&amp;RIGHT(F_Interface!I$2,2),'Financial model inputs '!$A$3:$A$59,0),MATCH(F_Interface!$B302,'Financial model inputs '!$A$3:$AC$3,0)),0)</f>
        <v>10.892982640469237</v>
      </c>
      <c r="J302" s="181">
        <f>_xlfn.IFNA(INDEX('Financial model inputs '!$A$3:$AC$59,MATCH(F_Interface!$A302&amp;RIGHT(F_Interface!J$2,2),'Financial model inputs '!$A$3:$A$59,0),MATCH(F_Interface!$B302,'Financial model inputs '!$A$3:$AC$3,0)),0)</f>
        <v>9.3730324464215382</v>
      </c>
      <c r="K302" s="181">
        <f>_xlfn.IFNA(INDEX('Financial model inputs '!$A$3:$AC$59,MATCH(F_Interface!$A302&amp;RIGHT(F_Interface!K$2,2),'Financial model inputs '!$A$3:$A$59,0),MATCH(F_Interface!$B302,'Financial model inputs '!$A$3:$AC$3,0)),0)</f>
        <v>8.2780735431720771</v>
      </c>
      <c r="L302" s="181">
        <f>_xlfn.IFNA(INDEX('Financial model inputs '!$A$3:$AC$59,MATCH(F_Interface!$A302&amp;RIGHT(F_Interface!L$2,2),'Financial model inputs '!$A$3:$A$59,0),MATCH(F_Interface!$B302,'Financial model inputs '!$A$3:$AC$3,0)),0)</f>
        <v>9.1670643048771687</v>
      </c>
      <c r="M302" s="189"/>
      <c r="N302" s="181"/>
      <c r="O302" s="181"/>
    </row>
    <row r="303" spans="1:15" x14ac:dyDescent="0.3">
      <c r="A303" s="179" t="s">
        <v>63</v>
      </c>
      <c r="B303" s="179" t="s">
        <v>216</v>
      </c>
      <c r="C303" s="188" t="str">
        <f t="shared" si="9"/>
        <v>HDDC_BRCAPEX_PR19CA008</v>
      </c>
      <c r="D303" s="181" t="s">
        <v>364</v>
      </c>
      <c r="E303" s="181"/>
      <c r="F303" s="202" t="s">
        <v>310</v>
      </c>
      <c r="G303" s="181"/>
      <c r="H303" s="181">
        <f>_xlfn.IFNA(INDEX('Financial model inputs '!$A$3:$AC$59,MATCH(F_Interface!$A303&amp;RIGHT(F_Interface!H$2,2),'Financial model inputs '!$A$3:$A$59,0),MATCH(F_Interface!$B303,'Financial model inputs '!$A$3:$AC$3,0)),0)</f>
        <v>0</v>
      </c>
      <c r="I303" s="181">
        <f>_xlfn.IFNA(INDEX('Financial model inputs '!$A$3:$AC$59,MATCH(F_Interface!$A303&amp;RIGHT(F_Interface!I$2,2),'Financial model inputs '!$A$3:$A$59,0),MATCH(F_Interface!$B303,'Financial model inputs '!$A$3:$AC$3,0)),0)</f>
        <v>0</v>
      </c>
      <c r="J303" s="181">
        <f>_xlfn.IFNA(INDEX('Financial model inputs '!$A$3:$AC$59,MATCH(F_Interface!$A303&amp;RIGHT(F_Interface!J$2,2),'Financial model inputs '!$A$3:$A$59,0),MATCH(F_Interface!$B303,'Financial model inputs '!$A$3:$AC$3,0)),0)</f>
        <v>0</v>
      </c>
      <c r="K303" s="181">
        <f>_xlfn.IFNA(INDEX('Financial model inputs '!$A$3:$AC$59,MATCH(F_Interface!$A303&amp;RIGHT(F_Interface!K$2,2),'Financial model inputs '!$A$3:$A$59,0),MATCH(F_Interface!$B303,'Financial model inputs '!$A$3:$AC$3,0)),0)</f>
        <v>0</v>
      </c>
      <c r="L303" s="181">
        <f>_xlfn.IFNA(INDEX('Financial model inputs '!$A$3:$AC$59,MATCH(F_Interface!$A303&amp;RIGHT(F_Interface!L$2,2),'Financial model inputs '!$A$3:$A$59,0),MATCH(F_Interface!$B303,'Financial model inputs '!$A$3:$AC$3,0)),0)</f>
        <v>0</v>
      </c>
      <c r="M303" s="189"/>
      <c r="N303" s="181"/>
      <c r="O303" s="181"/>
    </row>
    <row r="304" spans="1:15" x14ac:dyDescent="0.3">
      <c r="A304" s="179" t="s">
        <v>3</v>
      </c>
      <c r="B304" s="179" t="s">
        <v>216</v>
      </c>
      <c r="C304" s="188" t="str">
        <f t="shared" si="9"/>
        <v>NESC_BRCAPEX_PR19CA008</v>
      </c>
      <c r="D304" s="181" t="s">
        <v>364</v>
      </c>
      <c r="E304" s="181"/>
      <c r="F304" s="202" t="s">
        <v>310</v>
      </c>
      <c r="G304" s="181"/>
      <c r="H304" s="181">
        <f>_xlfn.IFNA(INDEX('Financial model inputs '!$A$3:$AC$59,MATCH(F_Interface!$A304&amp;RIGHT(F_Interface!H$2,2),'Financial model inputs '!$A$3:$A$59,0),MATCH(F_Interface!$B304,'Financial model inputs '!$A$3:$AC$3,0)),0)</f>
        <v>14.448356085499539</v>
      </c>
      <c r="I304" s="181">
        <f>_xlfn.IFNA(INDEX('Financial model inputs '!$A$3:$AC$59,MATCH(F_Interface!$A304&amp;RIGHT(F_Interface!I$2,2),'Financial model inputs '!$A$3:$A$59,0),MATCH(F_Interface!$B304,'Financial model inputs '!$A$3:$AC$3,0)),0)</f>
        <v>14.505632752768225</v>
      </c>
      <c r="J304" s="181">
        <f>_xlfn.IFNA(INDEX('Financial model inputs '!$A$3:$AC$59,MATCH(F_Interface!$A304&amp;RIGHT(F_Interface!J$2,2),'Financial model inputs '!$A$3:$A$59,0),MATCH(F_Interface!$B304,'Financial model inputs '!$A$3:$AC$3,0)),0)</f>
        <v>14.545362510395195</v>
      </c>
      <c r="K304" s="181">
        <f>_xlfn.IFNA(INDEX('Financial model inputs '!$A$3:$AC$59,MATCH(F_Interface!$A304&amp;RIGHT(F_Interface!K$2,2),'Financial model inputs '!$A$3:$A$59,0),MATCH(F_Interface!$B304,'Financial model inputs '!$A$3:$AC$3,0)),0)</f>
        <v>14.584264044528021</v>
      </c>
      <c r="L304" s="181">
        <f>_xlfn.IFNA(INDEX('Financial model inputs '!$A$3:$AC$59,MATCH(F_Interface!$A304&amp;RIGHT(F_Interface!L$2,2),'Financial model inputs '!$A$3:$A$59,0),MATCH(F_Interface!$B304,'Financial model inputs '!$A$3:$AC$3,0)),0)</f>
        <v>14.619945547820878</v>
      </c>
      <c r="M304" s="189"/>
      <c r="N304" s="181"/>
      <c r="O304" s="181"/>
    </row>
    <row r="305" spans="1:15" x14ac:dyDescent="0.3">
      <c r="A305" s="179" t="s">
        <v>4</v>
      </c>
      <c r="B305" s="179" t="s">
        <v>216</v>
      </c>
      <c r="C305" s="188" t="str">
        <f t="shared" si="9"/>
        <v>NWTC_BRCAPEX_PR19CA008</v>
      </c>
      <c r="D305" s="181" t="s">
        <v>364</v>
      </c>
      <c r="E305" s="181"/>
      <c r="F305" s="202" t="s">
        <v>310</v>
      </c>
      <c r="G305" s="181"/>
      <c r="H305" s="181">
        <f>_xlfn.IFNA(INDEX('Financial model inputs '!$A$3:$AC$59,MATCH(F_Interface!$A305&amp;RIGHT(F_Interface!H$2,2),'Financial model inputs '!$A$3:$A$59,0),MATCH(F_Interface!$B305,'Financial model inputs '!$A$3:$AC$3,0)),0)</f>
        <v>33.731726495001261</v>
      </c>
      <c r="I305" s="181">
        <f>_xlfn.IFNA(INDEX('Financial model inputs '!$A$3:$AC$59,MATCH(F_Interface!$A305&amp;RIGHT(F_Interface!I$2,2),'Financial model inputs '!$A$3:$A$59,0),MATCH(F_Interface!$B305,'Financial model inputs '!$A$3:$AC$3,0)),0)</f>
        <v>35.120562431907871</v>
      </c>
      <c r="J305" s="181">
        <f>_xlfn.IFNA(INDEX('Financial model inputs '!$A$3:$AC$59,MATCH(F_Interface!$A305&amp;RIGHT(F_Interface!J$2,2),'Financial model inputs '!$A$3:$A$59,0),MATCH(F_Interface!$B305,'Financial model inputs '!$A$3:$AC$3,0)),0)</f>
        <v>32.904720872174991</v>
      </c>
      <c r="K305" s="181">
        <f>_xlfn.IFNA(INDEX('Financial model inputs '!$A$3:$AC$59,MATCH(F_Interface!$A305&amp;RIGHT(F_Interface!K$2,2),'Financial model inputs '!$A$3:$A$59,0),MATCH(F_Interface!$B305,'Financial model inputs '!$A$3:$AC$3,0)),0)</f>
        <v>30.571920293771218</v>
      </c>
      <c r="L305" s="181">
        <f>_xlfn.IFNA(INDEX('Financial model inputs '!$A$3:$AC$59,MATCH(F_Interface!$A305&amp;RIGHT(F_Interface!L$2,2),'Financial model inputs '!$A$3:$A$59,0),MATCH(F_Interface!$B305,'Financial model inputs '!$A$3:$AC$3,0)),0)</f>
        <v>31.863372839606601</v>
      </c>
      <c r="M305" s="189"/>
      <c r="N305" s="181"/>
      <c r="O305" s="181"/>
    </row>
    <row r="306" spans="1:15" x14ac:dyDescent="0.3">
      <c r="A306" s="179" t="s">
        <v>5</v>
      </c>
      <c r="B306" s="179" t="s">
        <v>216</v>
      </c>
      <c r="C306" s="188" t="str">
        <f t="shared" si="9"/>
        <v>SRNC_BRCAPEX_PR19CA008</v>
      </c>
      <c r="D306" s="181" t="s">
        <v>364</v>
      </c>
      <c r="E306" s="181"/>
      <c r="F306" s="202" t="s">
        <v>310</v>
      </c>
      <c r="G306" s="181"/>
      <c r="H306" s="181">
        <f>_xlfn.IFNA(INDEX('Financial model inputs '!$A$3:$AC$59,MATCH(F_Interface!$A306&amp;RIGHT(F_Interface!H$2,2),'Financial model inputs '!$A$3:$A$59,0),MATCH(F_Interface!$B306,'Financial model inputs '!$A$3:$AC$3,0)),0)</f>
        <v>16.709941584013727</v>
      </c>
      <c r="I306" s="181">
        <f>_xlfn.IFNA(INDEX('Financial model inputs '!$A$3:$AC$59,MATCH(F_Interface!$A306&amp;RIGHT(F_Interface!I$2,2),'Financial model inputs '!$A$3:$A$59,0),MATCH(F_Interface!$B306,'Financial model inputs '!$A$3:$AC$3,0)),0)</f>
        <v>19.601644618290518</v>
      </c>
      <c r="J306" s="181">
        <f>_xlfn.IFNA(INDEX('Financial model inputs '!$A$3:$AC$59,MATCH(F_Interface!$A306&amp;RIGHT(F_Interface!J$2,2),'Financial model inputs '!$A$3:$A$59,0),MATCH(F_Interface!$B306,'Financial model inputs '!$A$3:$AC$3,0)),0)</f>
        <v>25.507144066141723</v>
      </c>
      <c r="K306" s="181">
        <f>_xlfn.IFNA(INDEX('Financial model inputs '!$A$3:$AC$59,MATCH(F_Interface!$A306&amp;RIGHT(F_Interface!K$2,2),'Financial model inputs '!$A$3:$A$59,0),MATCH(F_Interface!$B306,'Financial model inputs '!$A$3:$AC$3,0)),0)</f>
        <v>17.394201629617708</v>
      </c>
      <c r="L306" s="181">
        <f>_xlfn.IFNA(INDEX('Financial model inputs '!$A$3:$AC$59,MATCH(F_Interface!$A306&amp;RIGHT(F_Interface!L$2,2),'Financial model inputs '!$A$3:$A$59,0),MATCH(F_Interface!$B306,'Financial model inputs '!$A$3:$AC$3,0)),0)</f>
        <v>14.416521357053227</v>
      </c>
      <c r="M306" s="189"/>
      <c r="N306" s="181"/>
      <c r="O306" s="181"/>
    </row>
    <row r="307" spans="1:15" x14ac:dyDescent="0.3">
      <c r="A307" s="179" t="s">
        <v>82</v>
      </c>
      <c r="B307" s="179" t="s">
        <v>216</v>
      </c>
      <c r="C307" s="188" t="str">
        <f t="shared" si="9"/>
        <v>SVEC_BRCAPEX_PR19CA008</v>
      </c>
      <c r="D307" s="181" t="s">
        <v>364</v>
      </c>
      <c r="E307" s="181"/>
      <c r="F307" s="202" t="s">
        <v>310</v>
      </c>
      <c r="G307" s="181"/>
      <c r="H307" s="181">
        <f>_xlfn.IFNA(INDEX('Financial model inputs '!$A$3:$AC$59,MATCH(F_Interface!$A307&amp;RIGHT(F_Interface!H$2,2),'Financial model inputs '!$A$3:$A$59,0),MATCH(F_Interface!$B307,'Financial model inputs '!$A$3:$AC$3,0)),0)</f>
        <v>56.866303653505888</v>
      </c>
      <c r="I307" s="181">
        <f>_xlfn.IFNA(INDEX('Financial model inputs '!$A$3:$AC$59,MATCH(F_Interface!$A307&amp;RIGHT(F_Interface!I$2,2),'Financial model inputs '!$A$3:$A$59,0),MATCH(F_Interface!$B307,'Financial model inputs '!$A$3:$AC$3,0)),0)</f>
        <v>55.987033247109743</v>
      </c>
      <c r="J307" s="181">
        <f>_xlfn.IFNA(INDEX('Financial model inputs '!$A$3:$AC$59,MATCH(F_Interface!$A307&amp;RIGHT(F_Interface!J$2,2),'Financial model inputs '!$A$3:$A$59,0),MATCH(F_Interface!$B307,'Financial model inputs '!$A$3:$AC$3,0)),0)</f>
        <v>56.95838874269225</v>
      </c>
      <c r="K307" s="181">
        <f>_xlfn.IFNA(INDEX('Financial model inputs '!$A$3:$AC$59,MATCH(F_Interface!$A307&amp;RIGHT(F_Interface!K$2,2),'Financial model inputs '!$A$3:$A$59,0),MATCH(F_Interface!$B307,'Financial model inputs '!$A$3:$AC$3,0)),0)</f>
        <v>55.456191674565105</v>
      </c>
      <c r="L307" s="181">
        <f>_xlfn.IFNA(INDEX('Financial model inputs '!$A$3:$AC$59,MATCH(F_Interface!$A307&amp;RIGHT(F_Interface!L$2,2),'Financial model inputs '!$A$3:$A$59,0),MATCH(F_Interface!$B307,'Financial model inputs '!$A$3:$AC$3,0)),0)</f>
        <v>52.692829789208972</v>
      </c>
      <c r="M307" s="189"/>
      <c r="N307" s="181"/>
      <c r="O307" s="181"/>
    </row>
    <row r="308" spans="1:15" x14ac:dyDescent="0.3">
      <c r="A308" s="179" t="s">
        <v>67</v>
      </c>
      <c r="B308" s="179" t="s">
        <v>216</v>
      </c>
      <c r="C308" s="188" t="str">
        <f t="shared" si="9"/>
        <v>SVHC_BRCAPEX_PR19CA008</v>
      </c>
      <c r="D308" s="181" t="s">
        <v>364</v>
      </c>
      <c r="E308" s="181"/>
      <c r="F308" s="202" t="s">
        <v>310</v>
      </c>
      <c r="G308" s="181"/>
      <c r="H308" s="181">
        <f>_xlfn.IFNA(INDEX('Financial model inputs '!$A$3:$AC$59,MATCH(F_Interface!$A308&amp;RIGHT(F_Interface!H$2,2),'Financial model inputs '!$A$3:$A$59,0),MATCH(F_Interface!$B308,'Financial model inputs '!$A$3:$AC$3,0)),0)</f>
        <v>0</v>
      </c>
      <c r="I308" s="181">
        <f>_xlfn.IFNA(INDEX('Financial model inputs '!$A$3:$AC$59,MATCH(F_Interface!$A308&amp;RIGHT(F_Interface!I$2,2),'Financial model inputs '!$A$3:$A$59,0),MATCH(F_Interface!$B308,'Financial model inputs '!$A$3:$AC$3,0)),0)</f>
        <v>0</v>
      </c>
      <c r="J308" s="181">
        <f>_xlfn.IFNA(INDEX('Financial model inputs '!$A$3:$AC$59,MATCH(F_Interface!$A308&amp;RIGHT(F_Interface!J$2,2),'Financial model inputs '!$A$3:$A$59,0),MATCH(F_Interface!$B308,'Financial model inputs '!$A$3:$AC$3,0)),0)</f>
        <v>0</v>
      </c>
      <c r="K308" s="181">
        <f>_xlfn.IFNA(INDEX('Financial model inputs '!$A$3:$AC$59,MATCH(F_Interface!$A308&amp;RIGHT(F_Interface!K$2,2),'Financial model inputs '!$A$3:$A$59,0),MATCH(F_Interface!$B308,'Financial model inputs '!$A$3:$AC$3,0)),0)</f>
        <v>0</v>
      </c>
      <c r="L308" s="181">
        <f>_xlfn.IFNA(INDEX('Financial model inputs '!$A$3:$AC$59,MATCH(F_Interface!$A308&amp;RIGHT(F_Interface!L$2,2),'Financial model inputs '!$A$3:$A$59,0),MATCH(F_Interface!$B308,'Financial model inputs '!$A$3:$AC$3,0)),0)</f>
        <v>0</v>
      </c>
      <c r="M308" s="189"/>
      <c r="N308" s="181"/>
      <c r="O308" s="181"/>
    </row>
    <row r="309" spans="1:15" x14ac:dyDescent="0.3">
      <c r="A309" s="179" t="s">
        <v>6</v>
      </c>
      <c r="B309" s="179" t="s">
        <v>216</v>
      </c>
      <c r="C309" s="188" t="str">
        <f t="shared" si="9"/>
        <v>SVTC_BRCAPEX_PR19CA008</v>
      </c>
      <c r="D309" s="181" t="s">
        <v>364</v>
      </c>
      <c r="E309" s="181"/>
      <c r="F309" s="202" t="s">
        <v>310</v>
      </c>
      <c r="G309" s="181"/>
      <c r="H309" s="181">
        <f>_xlfn.IFNA(INDEX('Financial model inputs '!$A$3:$AC$59,MATCH(F_Interface!$A309&amp;RIGHT(F_Interface!H$2,2),'Financial model inputs '!$A$3:$A$59,0),MATCH(F_Interface!$B309,'Financial model inputs '!$A$3:$AC$3,0)),0)</f>
        <v>0</v>
      </c>
      <c r="I309" s="181">
        <f>_xlfn.IFNA(INDEX('Financial model inputs '!$A$3:$AC$59,MATCH(F_Interface!$A309&amp;RIGHT(F_Interface!I$2,2),'Financial model inputs '!$A$3:$A$59,0),MATCH(F_Interface!$B309,'Financial model inputs '!$A$3:$AC$3,0)),0)</f>
        <v>0</v>
      </c>
      <c r="J309" s="181">
        <f>_xlfn.IFNA(INDEX('Financial model inputs '!$A$3:$AC$59,MATCH(F_Interface!$A309&amp;RIGHT(F_Interface!J$2,2),'Financial model inputs '!$A$3:$A$59,0),MATCH(F_Interface!$B309,'Financial model inputs '!$A$3:$AC$3,0)),0)</f>
        <v>0</v>
      </c>
      <c r="K309" s="181">
        <f>_xlfn.IFNA(INDEX('Financial model inputs '!$A$3:$AC$59,MATCH(F_Interface!$A309&amp;RIGHT(F_Interface!K$2,2),'Financial model inputs '!$A$3:$A$59,0),MATCH(F_Interface!$B309,'Financial model inputs '!$A$3:$AC$3,0)),0)</f>
        <v>0</v>
      </c>
      <c r="L309" s="181">
        <f>_xlfn.IFNA(INDEX('Financial model inputs '!$A$3:$AC$59,MATCH(F_Interface!$A309&amp;RIGHT(F_Interface!L$2,2),'Financial model inputs '!$A$3:$A$59,0),MATCH(F_Interface!$B309,'Financial model inputs '!$A$3:$AC$3,0)),0)</f>
        <v>0</v>
      </c>
      <c r="M309" s="189"/>
      <c r="N309" s="181"/>
      <c r="O309" s="181"/>
    </row>
    <row r="310" spans="1:15" x14ac:dyDescent="0.3">
      <c r="A310" s="179" t="s">
        <v>10</v>
      </c>
      <c r="B310" s="179" t="s">
        <v>216</v>
      </c>
      <c r="C310" s="188" t="str">
        <f t="shared" si="9"/>
        <v>SWBC_BRCAPEX_PR19CA008</v>
      </c>
      <c r="D310" s="181" t="s">
        <v>364</v>
      </c>
      <c r="E310" s="181"/>
      <c r="F310" s="202" t="s">
        <v>310</v>
      </c>
      <c r="G310" s="181"/>
      <c r="H310" s="181">
        <f>_xlfn.IFNA(INDEX('Financial model inputs '!$A$3:$AC$59,MATCH(F_Interface!$A310&amp;RIGHT(F_Interface!H$2,2),'Financial model inputs '!$A$3:$A$59,0),MATCH(F_Interface!$B310,'Financial model inputs '!$A$3:$AC$3,0)),0)</f>
        <v>4.4507618623929837</v>
      </c>
      <c r="I310" s="181">
        <f>_xlfn.IFNA(INDEX('Financial model inputs '!$A$3:$AC$59,MATCH(F_Interface!$A310&amp;RIGHT(F_Interface!I$2,2),'Financial model inputs '!$A$3:$A$59,0),MATCH(F_Interface!$B310,'Financial model inputs '!$A$3:$AC$3,0)),0)</f>
        <v>4.4545447317895404</v>
      </c>
      <c r="J310" s="181">
        <f>_xlfn.IFNA(INDEX('Financial model inputs '!$A$3:$AC$59,MATCH(F_Interface!$A310&amp;RIGHT(F_Interface!J$2,2),'Financial model inputs '!$A$3:$A$59,0),MATCH(F_Interface!$B310,'Financial model inputs '!$A$3:$AC$3,0)),0)</f>
        <v>4.5598006194901126</v>
      </c>
      <c r="K310" s="181">
        <f>_xlfn.IFNA(INDEX('Financial model inputs '!$A$3:$AC$59,MATCH(F_Interface!$A310&amp;RIGHT(F_Interface!K$2,2),'Financial model inputs '!$A$3:$A$59,0),MATCH(F_Interface!$B310,'Financial model inputs '!$A$3:$AC$3,0)),0)</f>
        <v>4.5061976307191278</v>
      </c>
      <c r="L310" s="181">
        <f>_xlfn.IFNA(INDEX('Financial model inputs '!$A$3:$AC$59,MATCH(F_Interface!$A310&amp;RIGHT(F_Interface!L$2,2),'Financial model inputs '!$A$3:$A$59,0),MATCH(F_Interface!$B310,'Financial model inputs '!$A$3:$AC$3,0)),0)</f>
        <v>4.4060754643561939</v>
      </c>
      <c r="M310" s="189"/>
      <c r="N310" s="181"/>
      <c r="O310" s="181"/>
    </row>
    <row r="311" spans="1:15" x14ac:dyDescent="0.3">
      <c r="A311" s="179" t="s">
        <v>7</v>
      </c>
      <c r="B311" s="179" t="s">
        <v>216</v>
      </c>
      <c r="C311" s="188" t="str">
        <f t="shared" si="9"/>
        <v>TMSC_BRCAPEX_PR19CA008</v>
      </c>
      <c r="D311" s="181" t="s">
        <v>364</v>
      </c>
      <c r="E311" s="181"/>
      <c r="F311" s="202" t="s">
        <v>310</v>
      </c>
      <c r="G311" s="181"/>
      <c r="H311" s="181">
        <f>_xlfn.IFNA(INDEX('Financial model inputs '!$A$3:$AC$59,MATCH(F_Interface!$A311&amp;RIGHT(F_Interface!H$2,2),'Financial model inputs '!$A$3:$A$59,0),MATCH(F_Interface!$B311,'Financial model inputs '!$A$3:$AC$3,0)),0)</f>
        <v>80.425177321321129</v>
      </c>
      <c r="I311" s="181">
        <f>_xlfn.IFNA(INDEX('Financial model inputs '!$A$3:$AC$59,MATCH(F_Interface!$A311&amp;RIGHT(F_Interface!I$2,2),'Financial model inputs '!$A$3:$A$59,0),MATCH(F_Interface!$B311,'Financial model inputs '!$A$3:$AC$3,0)),0)</f>
        <v>83.745996652604035</v>
      </c>
      <c r="J311" s="181">
        <f>_xlfn.IFNA(INDEX('Financial model inputs '!$A$3:$AC$59,MATCH(F_Interface!$A311&amp;RIGHT(F_Interface!J$2,2),'Financial model inputs '!$A$3:$A$59,0),MATCH(F_Interface!$B311,'Financial model inputs '!$A$3:$AC$3,0)),0)</f>
        <v>75.810619136634045</v>
      </c>
      <c r="K311" s="181">
        <f>_xlfn.IFNA(INDEX('Financial model inputs '!$A$3:$AC$59,MATCH(F_Interface!$A311&amp;RIGHT(F_Interface!K$2,2),'Financial model inputs '!$A$3:$A$59,0),MATCH(F_Interface!$B311,'Financial model inputs '!$A$3:$AC$3,0)),0)</f>
        <v>66.523945613234304</v>
      </c>
      <c r="L311" s="181">
        <f>_xlfn.IFNA(INDEX('Financial model inputs '!$A$3:$AC$59,MATCH(F_Interface!$A311&amp;RIGHT(F_Interface!L$2,2),'Financial model inputs '!$A$3:$A$59,0),MATCH(F_Interface!$B311,'Financial model inputs '!$A$3:$AC$3,0)),0)</f>
        <v>64.752955566180262</v>
      </c>
      <c r="M311" s="189"/>
      <c r="N311" s="181"/>
      <c r="O311" s="181"/>
    </row>
    <row r="312" spans="1:15" x14ac:dyDescent="0.3">
      <c r="A312" s="179" t="s">
        <v>12</v>
      </c>
      <c r="B312" s="179" t="s">
        <v>216</v>
      </c>
      <c r="C312" s="188" t="str">
        <f t="shared" si="9"/>
        <v>WSHC_BRCAPEX_PR19CA008</v>
      </c>
      <c r="D312" s="181" t="s">
        <v>364</v>
      </c>
      <c r="E312" s="181"/>
      <c r="F312" s="202" t="s">
        <v>310</v>
      </c>
      <c r="G312" s="181"/>
      <c r="H312" s="181">
        <f>_xlfn.IFNA(INDEX('Financial model inputs '!$A$3:$AC$59,MATCH(F_Interface!$A312&amp;RIGHT(F_Interface!H$2,2),'Financial model inputs '!$A$3:$A$59,0),MATCH(F_Interface!$B312,'Financial model inputs '!$A$3:$AC$3,0)),0)</f>
        <v>12.071095025999261</v>
      </c>
      <c r="I312" s="181">
        <f>_xlfn.IFNA(INDEX('Financial model inputs '!$A$3:$AC$59,MATCH(F_Interface!$A312&amp;RIGHT(F_Interface!I$2,2),'Financial model inputs '!$A$3:$A$59,0),MATCH(F_Interface!$B312,'Financial model inputs '!$A$3:$AC$3,0)),0)</f>
        <v>11.732289344133187</v>
      </c>
      <c r="J312" s="181">
        <f>_xlfn.IFNA(INDEX('Financial model inputs '!$A$3:$AC$59,MATCH(F_Interface!$A312&amp;RIGHT(F_Interface!J$2,2),'Financial model inputs '!$A$3:$A$59,0),MATCH(F_Interface!$B312,'Financial model inputs '!$A$3:$AC$3,0)),0)</f>
        <v>11.87311237680213</v>
      </c>
      <c r="K312" s="181">
        <f>_xlfn.IFNA(INDEX('Financial model inputs '!$A$3:$AC$59,MATCH(F_Interface!$A312&amp;RIGHT(F_Interface!K$2,2),'Financial model inputs '!$A$3:$A$59,0),MATCH(F_Interface!$B312,'Financial model inputs '!$A$3:$AC$3,0)),0)</f>
        <v>11.526715443664006</v>
      </c>
      <c r="L312" s="181">
        <f>_xlfn.IFNA(INDEX('Financial model inputs '!$A$3:$AC$59,MATCH(F_Interface!$A312&amp;RIGHT(F_Interface!L$2,2),'Financial model inputs '!$A$3:$A$59,0),MATCH(F_Interface!$B312,'Financial model inputs '!$A$3:$AC$3,0)),0)</f>
        <v>10.620744010390926</v>
      </c>
      <c r="M312" s="189"/>
      <c r="N312" s="181"/>
      <c r="O312" s="181"/>
    </row>
    <row r="313" spans="1:15" x14ac:dyDescent="0.3">
      <c r="A313" s="179" t="s">
        <v>8</v>
      </c>
      <c r="B313" s="179" t="s">
        <v>216</v>
      </c>
      <c r="C313" s="188" t="str">
        <f t="shared" si="9"/>
        <v>WSXC_BRCAPEX_PR19CA008</v>
      </c>
      <c r="D313" s="181" t="s">
        <v>364</v>
      </c>
      <c r="E313" s="181"/>
      <c r="F313" s="202" t="s">
        <v>310</v>
      </c>
      <c r="G313" s="181"/>
      <c r="H313" s="181">
        <f>_xlfn.IFNA(INDEX('Financial model inputs '!$A$3:$AC$59,MATCH(F_Interface!$A313&amp;RIGHT(F_Interface!H$2,2),'Financial model inputs '!$A$3:$A$59,0),MATCH(F_Interface!$B313,'Financial model inputs '!$A$3:$AC$3,0)),0)</f>
        <v>7.8423692327928078</v>
      </c>
      <c r="I313" s="181">
        <f>_xlfn.IFNA(INDEX('Financial model inputs '!$A$3:$AC$59,MATCH(F_Interface!$A313&amp;RIGHT(F_Interface!I$2,2),'Financial model inputs '!$A$3:$A$59,0),MATCH(F_Interface!$B313,'Financial model inputs '!$A$3:$AC$3,0)),0)</f>
        <v>7.1336501110221748</v>
      </c>
      <c r="J313" s="181">
        <f>_xlfn.IFNA(INDEX('Financial model inputs '!$A$3:$AC$59,MATCH(F_Interface!$A313&amp;RIGHT(F_Interface!J$2,2),'Financial model inputs '!$A$3:$A$59,0),MATCH(F_Interface!$B313,'Financial model inputs '!$A$3:$AC$3,0)),0)</f>
        <v>8.8105762475985667</v>
      </c>
      <c r="K313" s="181">
        <f>_xlfn.IFNA(INDEX('Financial model inputs '!$A$3:$AC$59,MATCH(F_Interface!$A313&amp;RIGHT(F_Interface!K$2,2),'Financial model inputs '!$A$3:$A$59,0),MATCH(F_Interface!$B313,'Financial model inputs '!$A$3:$AC$3,0)),0)</f>
        <v>6.934785518552915</v>
      </c>
      <c r="L313" s="181">
        <f>_xlfn.IFNA(INDEX('Financial model inputs '!$A$3:$AC$59,MATCH(F_Interface!$A313&amp;RIGHT(F_Interface!L$2,2),'Financial model inputs '!$A$3:$A$59,0),MATCH(F_Interface!$B313,'Financial model inputs '!$A$3:$AC$3,0)),0)</f>
        <v>8.3716615872037217</v>
      </c>
      <c r="M313" s="189"/>
      <c r="N313" s="181"/>
      <c r="O313" s="181"/>
    </row>
    <row r="314" spans="1:15" x14ac:dyDescent="0.3">
      <c r="A314" s="179" t="s">
        <v>9</v>
      </c>
      <c r="B314" s="179" t="s">
        <v>216</v>
      </c>
      <c r="C314" s="188" t="str">
        <f t="shared" si="9"/>
        <v>YKYC_BRCAPEX_PR19CA008</v>
      </c>
      <c r="D314" s="181" t="s">
        <v>364</v>
      </c>
      <c r="E314" s="181"/>
      <c r="F314" s="202" t="s">
        <v>310</v>
      </c>
      <c r="G314" s="181"/>
      <c r="H314" s="181">
        <f>_xlfn.IFNA(INDEX('Financial model inputs '!$A$3:$AC$59,MATCH(F_Interface!$A314&amp;RIGHT(F_Interface!H$2,2),'Financial model inputs '!$A$3:$A$59,0),MATCH(F_Interface!$B314,'Financial model inputs '!$A$3:$AC$3,0)),0)</f>
        <v>23.128865573065696</v>
      </c>
      <c r="I314" s="181">
        <f>_xlfn.IFNA(INDEX('Financial model inputs '!$A$3:$AC$59,MATCH(F_Interface!$A314&amp;RIGHT(F_Interface!I$2,2),'Financial model inputs '!$A$3:$A$59,0),MATCH(F_Interface!$B314,'Financial model inputs '!$A$3:$AC$3,0)),0)</f>
        <v>23.069913130407826</v>
      </c>
      <c r="J314" s="181">
        <f>_xlfn.IFNA(INDEX('Financial model inputs '!$A$3:$AC$59,MATCH(F_Interface!$A314&amp;RIGHT(F_Interface!J$2,2),'Financial model inputs '!$A$3:$A$59,0),MATCH(F_Interface!$B314,'Financial model inputs '!$A$3:$AC$3,0)),0)</f>
        <v>20.542800667017794</v>
      </c>
      <c r="K314" s="181">
        <f>_xlfn.IFNA(INDEX('Financial model inputs '!$A$3:$AC$59,MATCH(F_Interface!$A314&amp;RIGHT(F_Interface!K$2,2),'Financial model inputs '!$A$3:$A$59,0),MATCH(F_Interface!$B314,'Financial model inputs '!$A$3:$AC$3,0)),0)</f>
        <v>16.525491729497617</v>
      </c>
      <c r="L314" s="181">
        <f>_xlfn.IFNA(INDEX('Financial model inputs '!$A$3:$AC$59,MATCH(F_Interface!$A314&amp;RIGHT(F_Interface!L$2,2),'Financial model inputs '!$A$3:$A$59,0),MATCH(F_Interface!$B314,'Financial model inputs '!$A$3:$AC$3,0)),0)</f>
        <v>14.054537660500264</v>
      </c>
      <c r="M314" s="189" t="str">
        <f>IF(SUM(H302:L314)=SUM('Financial model inputs '!V5:V59),"ok","error")</f>
        <v>ok</v>
      </c>
      <c r="N314" s="181"/>
      <c r="O314" s="181"/>
    </row>
    <row r="315" spans="1:15" x14ac:dyDescent="0.3">
      <c r="A315" s="179" t="s">
        <v>2</v>
      </c>
      <c r="B315" s="179" t="s">
        <v>217</v>
      </c>
      <c r="C315" s="188" t="str">
        <f t="shared" si="9"/>
        <v>ANHC_BRTOTEXFM_PR19CA008</v>
      </c>
      <c r="D315" s="181" t="s">
        <v>365</v>
      </c>
      <c r="E315" s="181"/>
      <c r="F315" s="202" t="s">
        <v>310</v>
      </c>
      <c r="G315" s="181"/>
      <c r="H315" s="181">
        <f>_xlfn.IFNA(INDEX('Financial model inputs '!$A$3:$AC$59,MATCH(F_Interface!$A315&amp;RIGHT(F_Interface!H$2,2),'Financial model inputs '!$A$3:$A$59,0),MATCH(F_Interface!$B315,'Financial model inputs '!$A$3:$AC$3,0)),0)</f>
        <v>62.167475081044984</v>
      </c>
      <c r="I315" s="181">
        <f>_xlfn.IFNA(INDEX('Financial model inputs '!$A$3:$AC$59,MATCH(F_Interface!$A315&amp;RIGHT(F_Interface!I$2,2),'Financial model inputs '!$A$3:$A$59,0),MATCH(F_Interface!$B315,'Financial model inputs '!$A$3:$AC$3,0)),0)</f>
        <v>62.167475081044984</v>
      </c>
      <c r="J315" s="181">
        <f>_xlfn.IFNA(INDEX('Financial model inputs '!$A$3:$AC$59,MATCH(F_Interface!$A315&amp;RIGHT(F_Interface!J$2,2),'Financial model inputs '!$A$3:$A$59,0),MATCH(F_Interface!$B315,'Financial model inputs '!$A$3:$AC$3,0)),0)</f>
        <v>62.167475081044984</v>
      </c>
      <c r="K315" s="181">
        <f>_xlfn.IFNA(INDEX('Financial model inputs '!$A$3:$AC$59,MATCH(F_Interface!$A315&amp;RIGHT(F_Interface!K$2,2),'Financial model inputs '!$A$3:$A$59,0),MATCH(F_Interface!$B315,'Financial model inputs '!$A$3:$AC$3,0)),0)</f>
        <v>62.167475081044984</v>
      </c>
      <c r="L315" s="181">
        <f>_xlfn.IFNA(INDEX('Financial model inputs '!$A$3:$AC$59,MATCH(F_Interface!$A315&amp;RIGHT(F_Interface!L$2,2),'Financial model inputs '!$A$3:$A$59,0),MATCH(F_Interface!$B315,'Financial model inputs '!$A$3:$AC$3,0)),0)</f>
        <v>62.167475081044984</v>
      </c>
      <c r="M315" s="189"/>
      <c r="N315" s="181"/>
      <c r="O315" s="181"/>
    </row>
    <row r="316" spans="1:15" x14ac:dyDescent="0.3">
      <c r="A316" s="179" t="s">
        <v>63</v>
      </c>
      <c r="B316" s="179" t="s">
        <v>217</v>
      </c>
      <c r="C316" s="188" t="str">
        <f t="shared" si="9"/>
        <v>HDDC_BRTOTEXFM_PR19CA008</v>
      </c>
      <c r="D316" s="181" t="s">
        <v>365</v>
      </c>
      <c r="E316" s="181"/>
      <c r="F316" s="202" t="s">
        <v>310</v>
      </c>
      <c r="G316" s="181"/>
      <c r="H316" s="181">
        <f>_xlfn.IFNA(INDEX('Financial model inputs '!$A$3:$AC$59,MATCH(F_Interface!$A316&amp;RIGHT(F_Interface!H$2,2),'Financial model inputs '!$A$3:$A$59,0),MATCH(F_Interface!$B316,'Financial model inputs '!$A$3:$AC$3,0)),0)</f>
        <v>1.0178814828969558</v>
      </c>
      <c r="I316" s="181">
        <f>_xlfn.IFNA(INDEX('Financial model inputs '!$A$3:$AC$59,MATCH(F_Interface!$A316&amp;RIGHT(F_Interface!I$2,2),'Financial model inputs '!$A$3:$A$59,0),MATCH(F_Interface!$B316,'Financial model inputs '!$A$3:$AC$3,0)),0)</f>
        <v>1.0178814828969558</v>
      </c>
      <c r="J316" s="181">
        <f>_xlfn.IFNA(INDEX('Financial model inputs '!$A$3:$AC$59,MATCH(F_Interface!$A316&amp;RIGHT(F_Interface!J$2,2),'Financial model inputs '!$A$3:$A$59,0),MATCH(F_Interface!$B316,'Financial model inputs '!$A$3:$AC$3,0)),0)</f>
        <v>1.0178814828969558</v>
      </c>
      <c r="K316" s="181">
        <f>_xlfn.IFNA(INDEX('Financial model inputs '!$A$3:$AC$59,MATCH(F_Interface!$A316&amp;RIGHT(F_Interface!K$2,2),'Financial model inputs '!$A$3:$A$59,0),MATCH(F_Interface!$B316,'Financial model inputs '!$A$3:$AC$3,0)),0)</f>
        <v>1.0178814828969558</v>
      </c>
      <c r="L316" s="181">
        <f>_xlfn.IFNA(INDEX('Financial model inputs '!$A$3:$AC$59,MATCH(F_Interface!$A316&amp;RIGHT(F_Interface!L$2,2),'Financial model inputs '!$A$3:$A$59,0),MATCH(F_Interface!$B316,'Financial model inputs '!$A$3:$AC$3,0)),0)</f>
        <v>1.0178814828969558</v>
      </c>
      <c r="M316" s="189"/>
      <c r="N316" s="181"/>
      <c r="O316" s="181"/>
    </row>
    <row r="317" spans="1:15" x14ac:dyDescent="0.3">
      <c r="A317" s="179" t="s">
        <v>3</v>
      </c>
      <c r="B317" s="179" t="s">
        <v>217</v>
      </c>
      <c r="C317" s="188" t="str">
        <f t="shared" si="9"/>
        <v>NESC_BRTOTEXFM_PR19CA008</v>
      </c>
      <c r="D317" s="181" t="s">
        <v>365</v>
      </c>
      <c r="E317" s="181"/>
      <c r="F317" s="202" t="s">
        <v>310</v>
      </c>
      <c r="G317" s="181"/>
      <c r="H317" s="181">
        <f>_xlfn.IFNA(INDEX('Financial model inputs '!$A$3:$AC$59,MATCH(F_Interface!$A317&amp;RIGHT(F_Interface!H$2,2),'Financial model inputs '!$A$3:$A$59,0),MATCH(F_Interface!$B317,'Financial model inputs '!$A$3:$AC$3,0)),0)</f>
        <v>24.556481604964468</v>
      </c>
      <c r="I317" s="181">
        <f>_xlfn.IFNA(INDEX('Financial model inputs '!$A$3:$AC$59,MATCH(F_Interface!$A317&amp;RIGHT(F_Interface!I$2,2),'Financial model inputs '!$A$3:$A$59,0),MATCH(F_Interface!$B317,'Financial model inputs '!$A$3:$AC$3,0)),0)</f>
        <v>24.556481604964468</v>
      </c>
      <c r="J317" s="181">
        <f>_xlfn.IFNA(INDEX('Financial model inputs '!$A$3:$AC$59,MATCH(F_Interface!$A317&amp;RIGHT(F_Interface!J$2,2),'Financial model inputs '!$A$3:$A$59,0),MATCH(F_Interface!$B317,'Financial model inputs '!$A$3:$AC$3,0)),0)</f>
        <v>24.556481604964468</v>
      </c>
      <c r="K317" s="181">
        <f>_xlfn.IFNA(INDEX('Financial model inputs '!$A$3:$AC$59,MATCH(F_Interface!$A317&amp;RIGHT(F_Interface!K$2,2),'Financial model inputs '!$A$3:$A$59,0),MATCH(F_Interface!$B317,'Financial model inputs '!$A$3:$AC$3,0)),0)</f>
        <v>24.556481604964468</v>
      </c>
      <c r="L317" s="181">
        <f>_xlfn.IFNA(INDEX('Financial model inputs '!$A$3:$AC$59,MATCH(F_Interface!$A317&amp;RIGHT(F_Interface!L$2,2),'Financial model inputs '!$A$3:$A$59,0),MATCH(F_Interface!$B317,'Financial model inputs '!$A$3:$AC$3,0)),0)</f>
        <v>24.556481604964468</v>
      </c>
      <c r="M317" s="189"/>
      <c r="N317" s="181"/>
      <c r="O317" s="181"/>
    </row>
    <row r="318" spans="1:15" x14ac:dyDescent="0.3">
      <c r="A318" s="179" t="s">
        <v>4</v>
      </c>
      <c r="B318" s="179" t="s">
        <v>217</v>
      </c>
      <c r="C318" s="188" t="str">
        <f t="shared" si="9"/>
        <v>NWTC_BRTOTEXFM_PR19CA008</v>
      </c>
      <c r="D318" s="181" t="s">
        <v>365</v>
      </c>
      <c r="E318" s="181"/>
      <c r="F318" s="202" t="s">
        <v>310</v>
      </c>
      <c r="G318" s="181"/>
      <c r="H318" s="181">
        <f>_xlfn.IFNA(INDEX('Financial model inputs '!$A$3:$AC$59,MATCH(F_Interface!$A318&amp;RIGHT(F_Interface!H$2,2),'Financial model inputs '!$A$3:$A$59,0),MATCH(F_Interface!$B318,'Financial model inputs '!$A$3:$AC$3,0)),0)</f>
        <v>73.762641552511951</v>
      </c>
      <c r="I318" s="181">
        <f>_xlfn.IFNA(INDEX('Financial model inputs '!$A$3:$AC$59,MATCH(F_Interface!$A318&amp;RIGHT(F_Interface!I$2,2),'Financial model inputs '!$A$3:$A$59,0),MATCH(F_Interface!$B318,'Financial model inputs '!$A$3:$AC$3,0)),0)</f>
        <v>73.762641552511951</v>
      </c>
      <c r="J318" s="181">
        <f>_xlfn.IFNA(INDEX('Financial model inputs '!$A$3:$AC$59,MATCH(F_Interface!$A318&amp;RIGHT(F_Interface!J$2,2),'Financial model inputs '!$A$3:$A$59,0),MATCH(F_Interface!$B318,'Financial model inputs '!$A$3:$AC$3,0)),0)</f>
        <v>73.762641552511951</v>
      </c>
      <c r="K318" s="181">
        <f>_xlfn.IFNA(INDEX('Financial model inputs '!$A$3:$AC$59,MATCH(F_Interface!$A318&amp;RIGHT(F_Interface!K$2,2),'Financial model inputs '!$A$3:$A$59,0),MATCH(F_Interface!$B318,'Financial model inputs '!$A$3:$AC$3,0)),0)</f>
        <v>73.762641552511951</v>
      </c>
      <c r="L318" s="181">
        <f>_xlfn.IFNA(INDEX('Financial model inputs '!$A$3:$AC$59,MATCH(F_Interface!$A318&amp;RIGHT(F_Interface!L$2,2),'Financial model inputs '!$A$3:$A$59,0),MATCH(F_Interface!$B318,'Financial model inputs '!$A$3:$AC$3,0)),0)</f>
        <v>73.762641552511951</v>
      </c>
      <c r="M318" s="189"/>
      <c r="N318" s="181"/>
      <c r="O318" s="181"/>
    </row>
    <row r="319" spans="1:15" x14ac:dyDescent="0.3">
      <c r="A319" s="179" t="s">
        <v>5</v>
      </c>
      <c r="B319" s="179" t="s">
        <v>217</v>
      </c>
      <c r="C319" s="188" t="str">
        <f t="shared" si="9"/>
        <v>SRNC_BRTOTEXFM_PR19CA008</v>
      </c>
      <c r="D319" s="181" t="s">
        <v>365</v>
      </c>
      <c r="E319" s="181"/>
      <c r="F319" s="202" t="s">
        <v>310</v>
      </c>
      <c r="G319" s="181"/>
      <c r="H319" s="181">
        <f>_xlfn.IFNA(INDEX('Financial model inputs '!$A$3:$AC$59,MATCH(F_Interface!$A319&amp;RIGHT(F_Interface!H$2,2),'Financial model inputs '!$A$3:$A$59,0),MATCH(F_Interface!$B319,'Financial model inputs '!$A$3:$AC$3,0)),0)</f>
        <v>40.232638168054415</v>
      </c>
      <c r="I319" s="181">
        <f>_xlfn.IFNA(INDEX('Financial model inputs '!$A$3:$AC$59,MATCH(F_Interface!$A319&amp;RIGHT(F_Interface!I$2,2),'Financial model inputs '!$A$3:$A$59,0),MATCH(F_Interface!$B319,'Financial model inputs '!$A$3:$AC$3,0)),0)</f>
        <v>40.232638168054415</v>
      </c>
      <c r="J319" s="181">
        <f>_xlfn.IFNA(INDEX('Financial model inputs '!$A$3:$AC$59,MATCH(F_Interface!$A319&amp;RIGHT(F_Interface!J$2,2),'Financial model inputs '!$A$3:$A$59,0),MATCH(F_Interface!$B319,'Financial model inputs '!$A$3:$AC$3,0)),0)</f>
        <v>40.232638168054415</v>
      </c>
      <c r="K319" s="181">
        <f>_xlfn.IFNA(INDEX('Financial model inputs '!$A$3:$AC$59,MATCH(F_Interface!$A319&amp;RIGHT(F_Interface!K$2,2),'Financial model inputs '!$A$3:$A$59,0),MATCH(F_Interface!$B319,'Financial model inputs '!$A$3:$AC$3,0)),0)</f>
        <v>40.232638168054415</v>
      </c>
      <c r="L319" s="181">
        <f>_xlfn.IFNA(INDEX('Financial model inputs '!$A$3:$AC$59,MATCH(F_Interface!$A319&amp;RIGHT(F_Interface!L$2,2),'Financial model inputs '!$A$3:$A$59,0),MATCH(F_Interface!$B319,'Financial model inputs '!$A$3:$AC$3,0)),0)</f>
        <v>40.232638168054415</v>
      </c>
      <c r="M319" s="189"/>
      <c r="N319" s="181"/>
      <c r="O319" s="181"/>
    </row>
    <row r="320" spans="1:15" x14ac:dyDescent="0.3">
      <c r="A320" s="179" t="s">
        <v>82</v>
      </c>
      <c r="B320" s="179" t="s">
        <v>217</v>
      </c>
      <c r="C320" s="188" t="str">
        <f t="shared" si="9"/>
        <v>SVEC_BRTOTEXFM_PR19CA008</v>
      </c>
      <c r="D320" s="181" t="s">
        <v>365</v>
      </c>
      <c r="E320" s="181"/>
      <c r="F320" s="202" t="s">
        <v>310</v>
      </c>
      <c r="G320" s="181"/>
      <c r="H320" s="181">
        <f>_xlfn.IFNA(INDEX('Financial model inputs '!$A$3:$AC$59,MATCH(F_Interface!$A320&amp;RIGHT(F_Interface!H$2,2),'Financial model inputs '!$A$3:$A$59,0),MATCH(F_Interface!$B320,'Financial model inputs '!$A$3:$AC$3,0)),0)</f>
        <v>85.454813353095318</v>
      </c>
      <c r="I320" s="181">
        <f>_xlfn.IFNA(INDEX('Financial model inputs '!$A$3:$AC$59,MATCH(F_Interface!$A320&amp;RIGHT(F_Interface!I$2,2),'Financial model inputs '!$A$3:$A$59,0),MATCH(F_Interface!$B320,'Financial model inputs '!$A$3:$AC$3,0)),0)</f>
        <v>85.454813353095318</v>
      </c>
      <c r="J320" s="181">
        <f>_xlfn.IFNA(INDEX('Financial model inputs '!$A$3:$AC$59,MATCH(F_Interface!$A320&amp;RIGHT(F_Interface!J$2,2),'Financial model inputs '!$A$3:$A$59,0),MATCH(F_Interface!$B320,'Financial model inputs '!$A$3:$AC$3,0)),0)</f>
        <v>85.454813353095318</v>
      </c>
      <c r="K320" s="181">
        <f>_xlfn.IFNA(INDEX('Financial model inputs '!$A$3:$AC$59,MATCH(F_Interface!$A320&amp;RIGHT(F_Interface!K$2,2),'Financial model inputs '!$A$3:$A$59,0),MATCH(F_Interface!$B320,'Financial model inputs '!$A$3:$AC$3,0)),0)</f>
        <v>85.454813353095318</v>
      </c>
      <c r="L320" s="181">
        <f>_xlfn.IFNA(INDEX('Financial model inputs '!$A$3:$AC$59,MATCH(F_Interface!$A320&amp;RIGHT(F_Interface!L$2,2),'Financial model inputs '!$A$3:$A$59,0),MATCH(F_Interface!$B320,'Financial model inputs '!$A$3:$AC$3,0)),0)</f>
        <v>85.454813353095318</v>
      </c>
      <c r="M320" s="189"/>
      <c r="N320" s="181"/>
      <c r="O320" s="181"/>
    </row>
    <row r="321" spans="1:15" x14ac:dyDescent="0.3">
      <c r="A321" s="179" t="s">
        <v>67</v>
      </c>
      <c r="B321" s="179" t="s">
        <v>217</v>
      </c>
      <c r="C321" s="188" t="str">
        <f t="shared" si="9"/>
        <v>SVHC_BRTOTEXFM_PR19CA008</v>
      </c>
      <c r="D321" s="181" t="s">
        <v>365</v>
      </c>
      <c r="E321" s="181"/>
      <c r="F321" s="202" t="s">
        <v>310</v>
      </c>
      <c r="G321" s="181"/>
      <c r="H321" s="181">
        <f>_xlfn.IFNA(INDEX('Financial model inputs '!$A$3:$AC$59,MATCH(F_Interface!$A321&amp;RIGHT(F_Interface!H$2,2),'Financial model inputs '!$A$3:$A$59,0),MATCH(F_Interface!$B321,'Financial model inputs '!$A$3:$AC$3,0)),0)</f>
        <v>0</v>
      </c>
      <c r="I321" s="181">
        <f>_xlfn.IFNA(INDEX('Financial model inputs '!$A$3:$AC$59,MATCH(F_Interface!$A321&amp;RIGHT(F_Interface!I$2,2),'Financial model inputs '!$A$3:$A$59,0),MATCH(F_Interface!$B321,'Financial model inputs '!$A$3:$AC$3,0)),0)</f>
        <v>0</v>
      </c>
      <c r="J321" s="181">
        <f>_xlfn.IFNA(INDEX('Financial model inputs '!$A$3:$AC$59,MATCH(F_Interface!$A321&amp;RIGHT(F_Interface!J$2,2),'Financial model inputs '!$A$3:$A$59,0),MATCH(F_Interface!$B321,'Financial model inputs '!$A$3:$AC$3,0)),0)</f>
        <v>0</v>
      </c>
      <c r="K321" s="181">
        <f>_xlfn.IFNA(INDEX('Financial model inputs '!$A$3:$AC$59,MATCH(F_Interface!$A321&amp;RIGHT(F_Interface!K$2,2),'Financial model inputs '!$A$3:$A$59,0),MATCH(F_Interface!$B321,'Financial model inputs '!$A$3:$AC$3,0)),0)</f>
        <v>0</v>
      </c>
      <c r="L321" s="181">
        <f>_xlfn.IFNA(INDEX('Financial model inputs '!$A$3:$AC$59,MATCH(F_Interface!$A321&amp;RIGHT(F_Interface!L$2,2),'Financial model inputs '!$A$3:$A$59,0),MATCH(F_Interface!$B321,'Financial model inputs '!$A$3:$AC$3,0)),0)</f>
        <v>0</v>
      </c>
      <c r="M321" s="189"/>
      <c r="N321" s="181"/>
      <c r="O321" s="181"/>
    </row>
    <row r="322" spans="1:15" x14ac:dyDescent="0.3">
      <c r="A322" s="179" t="s">
        <v>6</v>
      </c>
      <c r="B322" s="179" t="s">
        <v>217</v>
      </c>
      <c r="C322" s="188" t="str">
        <f t="shared" si="9"/>
        <v>SVTC_BRTOTEXFM_PR19CA008</v>
      </c>
      <c r="D322" s="181" t="s">
        <v>365</v>
      </c>
      <c r="E322" s="181"/>
      <c r="F322" s="202" t="s">
        <v>310</v>
      </c>
      <c r="G322" s="181"/>
      <c r="H322" s="181">
        <f>_xlfn.IFNA(INDEX('Financial model inputs '!$A$3:$AC$59,MATCH(F_Interface!$A322&amp;RIGHT(F_Interface!H$2,2),'Financial model inputs '!$A$3:$A$59,0),MATCH(F_Interface!$B322,'Financial model inputs '!$A$3:$AC$3,0)),0)</f>
        <v>0</v>
      </c>
      <c r="I322" s="181">
        <f>_xlfn.IFNA(INDEX('Financial model inputs '!$A$3:$AC$59,MATCH(F_Interface!$A322&amp;RIGHT(F_Interface!I$2,2),'Financial model inputs '!$A$3:$A$59,0),MATCH(F_Interface!$B322,'Financial model inputs '!$A$3:$AC$3,0)),0)</f>
        <v>0</v>
      </c>
      <c r="J322" s="181">
        <f>_xlfn.IFNA(INDEX('Financial model inputs '!$A$3:$AC$59,MATCH(F_Interface!$A322&amp;RIGHT(F_Interface!J$2,2),'Financial model inputs '!$A$3:$A$59,0),MATCH(F_Interface!$B322,'Financial model inputs '!$A$3:$AC$3,0)),0)</f>
        <v>0</v>
      </c>
      <c r="K322" s="181">
        <f>_xlfn.IFNA(INDEX('Financial model inputs '!$A$3:$AC$59,MATCH(F_Interface!$A322&amp;RIGHT(F_Interface!K$2,2),'Financial model inputs '!$A$3:$A$59,0),MATCH(F_Interface!$B322,'Financial model inputs '!$A$3:$AC$3,0)),0)</f>
        <v>0</v>
      </c>
      <c r="L322" s="181">
        <f>_xlfn.IFNA(INDEX('Financial model inputs '!$A$3:$AC$59,MATCH(F_Interface!$A322&amp;RIGHT(F_Interface!L$2,2),'Financial model inputs '!$A$3:$A$59,0),MATCH(F_Interface!$B322,'Financial model inputs '!$A$3:$AC$3,0)),0)</f>
        <v>0</v>
      </c>
      <c r="M322" s="189"/>
      <c r="N322" s="181"/>
      <c r="O322" s="181"/>
    </row>
    <row r="323" spans="1:15" x14ac:dyDescent="0.3">
      <c r="A323" s="179" t="s">
        <v>10</v>
      </c>
      <c r="B323" s="179" t="s">
        <v>217</v>
      </c>
      <c r="C323" s="188" t="str">
        <f t="shared" si="9"/>
        <v>SWBC_BRTOTEXFM_PR19CA008</v>
      </c>
      <c r="D323" s="181" t="s">
        <v>365</v>
      </c>
      <c r="E323" s="181"/>
      <c r="F323" s="202" t="s">
        <v>310</v>
      </c>
      <c r="G323" s="181"/>
      <c r="H323" s="181">
        <f>_xlfn.IFNA(INDEX('Financial model inputs '!$A$3:$AC$59,MATCH(F_Interface!$A323&amp;RIGHT(F_Interface!H$2,2),'Financial model inputs '!$A$3:$A$59,0),MATCH(F_Interface!$B323,'Financial model inputs '!$A$3:$AC$3,0)),0)</f>
        <v>18.246437485242161</v>
      </c>
      <c r="I323" s="181">
        <f>_xlfn.IFNA(INDEX('Financial model inputs '!$A$3:$AC$59,MATCH(F_Interface!$A323&amp;RIGHT(F_Interface!I$2,2),'Financial model inputs '!$A$3:$A$59,0),MATCH(F_Interface!$B323,'Financial model inputs '!$A$3:$AC$3,0)),0)</f>
        <v>18.246437485242161</v>
      </c>
      <c r="J323" s="181">
        <f>_xlfn.IFNA(INDEX('Financial model inputs '!$A$3:$AC$59,MATCH(F_Interface!$A323&amp;RIGHT(F_Interface!J$2,2),'Financial model inputs '!$A$3:$A$59,0),MATCH(F_Interface!$B323,'Financial model inputs '!$A$3:$AC$3,0)),0)</f>
        <v>18.246437485242161</v>
      </c>
      <c r="K323" s="181">
        <f>_xlfn.IFNA(INDEX('Financial model inputs '!$A$3:$AC$59,MATCH(F_Interface!$A323&amp;RIGHT(F_Interface!K$2,2),'Financial model inputs '!$A$3:$A$59,0),MATCH(F_Interface!$B323,'Financial model inputs '!$A$3:$AC$3,0)),0)</f>
        <v>18.246437485242161</v>
      </c>
      <c r="L323" s="181">
        <f>_xlfn.IFNA(INDEX('Financial model inputs '!$A$3:$AC$59,MATCH(F_Interface!$A323&amp;RIGHT(F_Interface!L$2,2),'Financial model inputs '!$A$3:$A$59,0),MATCH(F_Interface!$B323,'Financial model inputs '!$A$3:$AC$3,0)),0)</f>
        <v>18.246437485242161</v>
      </c>
      <c r="M323" s="189"/>
      <c r="N323" s="181"/>
      <c r="O323" s="181"/>
    </row>
    <row r="324" spans="1:15" x14ac:dyDescent="0.3">
      <c r="A324" s="179" t="s">
        <v>7</v>
      </c>
      <c r="B324" s="179" t="s">
        <v>217</v>
      </c>
      <c r="C324" s="188" t="str">
        <f t="shared" si="9"/>
        <v>TMSC_BRTOTEXFM_PR19CA008</v>
      </c>
      <c r="D324" s="181" t="s">
        <v>365</v>
      </c>
      <c r="E324" s="181"/>
      <c r="F324" s="202" t="s">
        <v>310</v>
      </c>
      <c r="G324" s="181"/>
      <c r="H324" s="181">
        <f>_xlfn.IFNA(INDEX('Financial model inputs '!$A$3:$AC$59,MATCH(F_Interface!$A324&amp;RIGHT(F_Interface!H$2,2),'Financial model inputs '!$A$3:$A$59,0),MATCH(F_Interface!$B324,'Financial model inputs '!$A$3:$AC$3,0)),0)</f>
        <v>141.58102944805199</v>
      </c>
      <c r="I324" s="181">
        <f>_xlfn.IFNA(INDEX('Financial model inputs '!$A$3:$AC$59,MATCH(F_Interface!$A324&amp;RIGHT(F_Interface!I$2,2),'Financial model inputs '!$A$3:$A$59,0),MATCH(F_Interface!$B324,'Financial model inputs '!$A$3:$AC$3,0)),0)</f>
        <v>141.58102944805199</v>
      </c>
      <c r="J324" s="181">
        <f>_xlfn.IFNA(INDEX('Financial model inputs '!$A$3:$AC$59,MATCH(F_Interface!$A324&amp;RIGHT(F_Interface!J$2,2),'Financial model inputs '!$A$3:$A$59,0),MATCH(F_Interface!$B324,'Financial model inputs '!$A$3:$AC$3,0)),0)</f>
        <v>141.58102944805199</v>
      </c>
      <c r="K324" s="181">
        <f>_xlfn.IFNA(INDEX('Financial model inputs '!$A$3:$AC$59,MATCH(F_Interface!$A324&amp;RIGHT(F_Interface!K$2,2),'Financial model inputs '!$A$3:$A$59,0),MATCH(F_Interface!$B324,'Financial model inputs '!$A$3:$AC$3,0)),0)</f>
        <v>141.58102944805199</v>
      </c>
      <c r="L324" s="181">
        <f>_xlfn.IFNA(INDEX('Financial model inputs '!$A$3:$AC$59,MATCH(F_Interface!$A324&amp;RIGHT(F_Interface!L$2,2),'Financial model inputs '!$A$3:$A$59,0),MATCH(F_Interface!$B324,'Financial model inputs '!$A$3:$AC$3,0)),0)</f>
        <v>141.58102944805199</v>
      </c>
      <c r="M324" s="189"/>
      <c r="N324" s="181"/>
      <c r="O324" s="181"/>
    </row>
    <row r="325" spans="1:15" x14ac:dyDescent="0.3">
      <c r="A325" s="179" t="s">
        <v>12</v>
      </c>
      <c r="B325" s="179" t="s">
        <v>217</v>
      </c>
      <c r="C325" s="188" t="str">
        <f t="shared" si="9"/>
        <v>WSHC_BRTOTEXFM_PR19CA008</v>
      </c>
      <c r="D325" s="181" t="s">
        <v>365</v>
      </c>
      <c r="E325" s="181"/>
      <c r="F325" s="202" t="s">
        <v>310</v>
      </c>
      <c r="G325" s="181"/>
      <c r="H325" s="181">
        <f>_xlfn.IFNA(INDEX('Financial model inputs '!$A$3:$AC$59,MATCH(F_Interface!$A325&amp;RIGHT(F_Interface!H$2,2),'Financial model inputs '!$A$3:$A$59,0),MATCH(F_Interface!$B325,'Financial model inputs '!$A$3:$AC$3,0)),0)</f>
        <v>31.591353497241165</v>
      </c>
      <c r="I325" s="181">
        <f>_xlfn.IFNA(INDEX('Financial model inputs '!$A$3:$AC$59,MATCH(F_Interface!$A325&amp;RIGHT(F_Interface!I$2,2),'Financial model inputs '!$A$3:$A$59,0),MATCH(F_Interface!$B325,'Financial model inputs '!$A$3:$AC$3,0)),0)</f>
        <v>31.591353497241165</v>
      </c>
      <c r="J325" s="181">
        <f>_xlfn.IFNA(INDEX('Financial model inputs '!$A$3:$AC$59,MATCH(F_Interface!$A325&amp;RIGHT(F_Interface!J$2,2),'Financial model inputs '!$A$3:$A$59,0),MATCH(F_Interface!$B325,'Financial model inputs '!$A$3:$AC$3,0)),0)</f>
        <v>31.591353497241165</v>
      </c>
      <c r="K325" s="181">
        <f>_xlfn.IFNA(INDEX('Financial model inputs '!$A$3:$AC$59,MATCH(F_Interface!$A325&amp;RIGHT(F_Interface!K$2,2),'Financial model inputs '!$A$3:$A$59,0),MATCH(F_Interface!$B325,'Financial model inputs '!$A$3:$AC$3,0)),0)</f>
        <v>31.591353497241165</v>
      </c>
      <c r="L325" s="181">
        <f>_xlfn.IFNA(INDEX('Financial model inputs '!$A$3:$AC$59,MATCH(F_Interface!$A325&amp;RIGHT(F_Interface!L$2,2),'Financial model inputs '!$A$3:$A$59,0),MATCH(F_Interface!$B325,'Financial model inputs '!$A$3:$AC$3,0)),0)</f>
        <v>31.591353497241165</v>
      </c>
      <c r="M325" s="189"/>
      <c r="N325" s="181"/>
      <c r="O325" s="181"/>
    </row>
    <row r="326" spans="1:15" x14ac:dyDescent="0.3">
      <c r="A326" s="179" t="s">
        <v>8</v>
      </c>
      <c r="B326" s="179" t="s">
        <v>217</v>
      </c>
      <c r="C326" s="188" t="str">
        <f t="shared" si="9"/>
        <v>WSXC_BRTOTEXFM_PR19CA008</v>
      </c>
      <c r="D326" s="181" t="s">
        <v>365</v>
      </c>
      <c r="E326" s="181"/>
      <c r="F326" s="202" t="s">
        <v>310</v>
      </c>
      <c r="G326" s="181"/>
      <c r="H326" s="181">
        <f>_xlfn.IFNA(INDEX('Financial model inputs '!$A$3:$AC$59,MATCH(F_Interface!$A326&amp;RIGHT(F_Interface!H$2,2),'Financial model inputs '!$A$3:$A$59,0),MATCH(F_Interface!$B326,'Financial model inputs '!$A$3:$AC$3,0)),0)</f>
        <v>27.436593574698882</v>
      </c>
      <c r="I326" s="181">
        <f>_xlfn.IFNA(INDEX('Financial model inputs '!$A$3:$AC$59,MATCH(F_Interface!$A326&amp;RIGHT(F_Interface!I$2,2),'Financial model inputs '!$A$3:$A$59,0),MATCH(F_Interface!$B326,'Financial model inputs '!$A$3:$AC$3,0)),0)</f>
        <v>27.436593574698882</v>
      </c>
      <c r="J326" s="181">
        <f>_xlfn.IFNA(INDEX('Financial model inputs '!$A$3:$AC$59,MATCH(F_Interface!$A326&amp;RIGHT(F_Interface!J$2,2),'Financial model inputs '!$A$3:$A$59,0),MATCH(F_Interface!$B326,'Financial model inputs '!$A$3:$AC$3,0)),0)</f>
        <v>27.436593574698882</v>
      </c>
      <c r="K326" s="181">
        <f>_xlfn.IFNA(INDEX('Financial model inputs '!$A$3:$AC$59,MATCH(F_Interface!$A326&amp;RIGHT(F_Interface!K$2,2),'Financial model inputs '!$A$3:$A$59,0),MATCH(F_Interface!$B326,'Financial model inputs '!$A$3:$AC$3,0)),0)</f>
        <v>27.436593574698882</v>
      </c>
      <c r="L326" s="181">
        <f>_xlfn.IFNA(INDEX('Financial model inputs '!$A$3:$AC$59,MATCH(F_Interface!$A326&amp;RIGHT(F_Interface!L$2,2),'Financial model inputs '!$A$3:$A$59,0),MATCH(F_Interface!$B326,'Financial model inputs '!$A$3:$AC$3,0)),0)</f>
        <v>27.436593574698882</v>
      </c>
      <c r="M326" s="189"/>
      <c r="N326" s="181"/>
      <c r="O326" s="181"/>
    </row>
    <row r="327" spans="1:15" x14ac:dyDescent="0.3">
      <c r="A327" s="179" t="s">
        <v>9</v>
      </c>
      <c r="B327" s="179" t="s">
        <v>217</v>
      </c>
      <c r="C327" s="188" t="str">
        <f t="shared" si="9"/>
        <v>YKYC_BRTOTEXFM_PR19CA008</v>
      </c>
      <c r="D327" s="181" t="s">
        <v>365</v>
      </c>
      <c r="E327" s="181"/>
      <c r="F327" s="202" t="s">
        <v>310</v>
      </c>
      <c r="G327" s="181"/>
      <c r="H327" s="181">
        <f>_xlfn.IFNA(INDEX('Financial model inputs '!$A$3:$AC$59,MATCH(F_Interface!$A327&amp;RIGHT(F_Interface!H$2,2),'Financial model inputs '!$A$3:$A$59,0),MATCH(F_Interface!$B327,'Financial model inputs '!$A$3:$AC$3,0)),0)</f>
        <v>57.799097023276033</v>
      </c>
      <c r="I327" s="181">
        <f>_xlfn.IFNA(INDEX('Financial model inputs '!$A$3:$AC$59,MATCH(F_Interface!$A327&amp;RIGHT(F_Interface!I$2,2),'Financial model inputs '!$A$3:$A$59,0),MATCH(F_Interface!$B327,'Financial model inputs '!$A$3:$AC$3,0)),0)</f>
        <v>57.799097023276033</v>
      </c>
      <c r="J327" s="181">
        <f>_xlfn.IFNA(INDEX('Financial model inputs '!$A$3:$AC$59,MATCH(F_Interface!$A327&amp;RIGHT(F_Interface!J$2,2),'Financial model inputs '!$A$3:$A$59,0),MATCH(F_Interface!$B327,'Financial model inputs '!$A$3:$AC$3,0)),0)</f>
        <v>57.799097023276033</v>
      </c>
      <c r="K327" s="181">
        <f>_xlfn.IFNA(INDEX('Financial model inputs '!$A$3:$AC$59,MATCH(F_Interface!$A327&amp;RIGHT(F_Interface!K$2,2),'Financial model inputs '!$A$3:$A$59,0),MATCH(F_Interface!$B327,'Financial model inputs '!$A$3:$AC$3,0)),0)</f>
        <v>57.799097023276033</v>
      </c>
      <c r="L327" s="181">
        <f>_xlfn.IFNA(INDEX('Financial model inputs '!$A$3:$AC$59,MATCH(F_Interface!$A327&amp;RIGHT(F_Interface!L$2,2),'Financial model inputs '!$A$3:$A$59,0),MATCH(F_Interface!$B327,'Financial model inputs '!$A$3:$AC$3,0)),0)</f>
        <v>57.799097023276033</v>
      </c>
      <c r="M327" s="189" t="str">
        <f>IF(SUM(H315:L327)=SUM('Financial model inputs '!W5:W59),"ok","error")</f>
        <v>ok</v>
      </c>
      <c r="N327" s="181"/>
      <c r="O327" s="181"/>
    </row>
    <row r="328" spans="1:15" x14ac:dyDescent="0.3">
      <c r="A328" s="179" t="s">
        <v>2</v>
      </c>
      <c r="B328" s="179" t="s">
        <v>218</v>
      </c>
      <c r="C328" s="188" t="str">
        <f t="shared" si="9"/>
        <v>ANHC_DUMMYOPEX_PR19CA008</v>
      </c>
      <c r="D328" s="181" t="s">
        <v>234</v>
      </c>
      <c r="E328" s="181"/>
      <c r="F328" s="202" t="s">
        <v>310</v>
      </c>
      <c r="G328" s="181"/>
      <c r="H328" s="181">
        <f>_xlfn.IFNA(INDEX('Financial model inputs '!$A$3:$AC$59,MATCH(F_Interface!$A328&amp;RIGHT(F_Interface!H$2,2),'Financial model inputs '!$A$3:$A$59,0),MATCH(F_Interface!$B328,'Financial model inputs '!$A$3:$AC$3,0)),0)</f>
        <v>0</v>
      </c>
      <c r="I328" s="181">
        <f>_xlfn.IFNA(INDEX('Financial model inputs '!$A$3:$AC$59,MATCH(F_Interface!$A328&amp;RIGHT(F_Interface!I$2,2),'Financial model inputs '!$A$3:$A$59,0),MATCH(F_Interface!$B328,'Financial model inputs '!$A$3:$AC$3,0)),0)</f>
        <v>0</v>
      </c>
      <c r="J328" s="181">
        <f>_xlfn.IFNA(INDEX('Financial model inputs '!$A$3:$AC$59,MATCH(F_Interface!$A328&amp;RIGHT(F_Interface!J$2,2),'Financial model inputs '!$A$3:$A$59,0),MATCH(F_Interface!$B328,'Financial model inputs '!$A$3:$AC$3,0)),0)</f>
        <v>0</v>
      </c>
      <c r="K328" s="181">
        <f>_xlfn.IFNA(INDEX('Financial model inputs '!$A$3:$AC$59,MATCH(F_Interface!$A328&amp;RIGHT(F_Interface!K$2,2),'Financial model inputs '!$A$3:$A$59,0),MATCH(F_Interface!$B328,'Financial model inputs '!$A$3:$AC$3,0)),0)</f>
        <v>0</v>
      </c>
      <c r="L328" s="181">
        <f>_xlfn.IFNA(INDEX('Financial model inputs '!$A$3:$AC$59,MATCH(F_Interface!$A328&amp;RIGHT(F_Interface!L$2,2),'Financial model inputs '!$A$3:$A$59,0),MATCH(F_Interface!$B328,'Financial model inputs '!$A$3:$AC$3,0)),0)</f>
        <v>0</v>
      </c>
      <c r="M328" s="189"/>
      <c r="N328" s="181"/>
      <c r="O328" s="181"/>
    </row>
    <row r="329" spans="1:15" x14ac:dyDescent="0.3">
      <c r="A329" s="179" t="s">
        <v>63</v>
      </c>
      <c r="B329" s="179" t="s">
        <v>218</v>
      </c>
      <c r="C329" s="188" t="str">
        <f t="shared" si="9"/>
        <v>HDDC_DUMMYOPEX_PR19CA008</v>
      </c>
      <c r="D329" s="181" t="s">
        <v>234</v>
      </c>
      <c r="E329" s="181"/>
      <c r="F329" s="202" t="s">
        <v>310</v>
      </c>
      <c r="G329" s="181"/>
      <c r="H329" s="181">
        <f>_xlfn.IFNA(INDEX('Financial model inputs '!$A$3:$AC$59,MATCH(F_Interface!$A329&amp;RIGHT(F_Interface!H$2,2),'Financial model inputs '!$A$3:$A$59,0),MATCH(F_Interface!$B329,'Financial model inputs '!$A$3:$AC$3,0)),0)</f>
        <v>0</v>
      </c>
      <c r="I329" s="181">
        <f>_xlfn.IFNA(INDEX('Financial model inputs '!$A$3:$AC$59,MATCH(F_Interface!$A329&amp;RIGHT(F_Interface!I$2,2),'Financial model inputs '!$A$3:$A$59,0),MATCH(F_Interface!$B329,'Financial model inputs '!$A$3:$AC$3,0)),0)</f>
        <v>0</v>
      </c>
      <c r="J329" s="181">
        <f>_xlfn.IFNA(INDEX('Financial model inputs '!$A$3:$AC$59,MATCH(F_Interface!$A329&amp;RIGHT(F_Interface!J$2,2),'Financial model inputs '!$A$3:$A$59,0),MATCH(F_Interface!$B329,'Financial model inputs '!$A$3:$AC$3,0)),0)</f>
        <v>0</v>
      </c>
      <c r="K329" s="181">
        <f>_xlfn.IFNA(INDEX('Financial model inputs '!$A$3:$AC$59,MATCH(F_Interface!$A329&amp;RIGHT(F_Interface!K$2,2),'Financial model inputs '!$A$3:$A$59,0),MATCH(F_Interface!$B329,'Financial model inputs '!$A$3:$AC$3,0)),0)</f>
        <v>0</v>
      </c>
      <c r="L329" s="181">
        <f>_xlfn.IFNA(INDEX('Financial model inputs '!$A$3:$AC$59,MATCH(F_Interface!$A329&amp;RIGHT(F_Interface!L$2,2),'Financial model inputs '!$A$3:$A$59,0),MATCH(F_Interface!$B329,'Financial model inputs '!$A$3:$AC$3,0)),0)</f>
        <v>0</v>
      </c>
      <c r="M329" s="189"/>
      <c r="N329" s="181"/>
      <c r="O329" s="181"/>
    </row>
    <row r="330" spans="1:15" x14ac:dyDescent="0.3">
      <c r="A330" s="179" t="s">
        <v>3</v>
      </c>
      <c r="B330" s="179" t="s">
        <v>218</v>
      </c>
      <c r="C330" s="188" t="str">
        <f t="shared" si="9"/>
        <v>NESC_DUMMYOPEX_PR19CA008</v>
      </c>
      <c r="D330" s="181" t="s">
        <v>234</v>
      </c>
      <c r="E330" s="181"/>
      <c r="F330" s="202" t="s">
        <v>310</v>
      </c>
      <c r="G330" s="181"/>
      <c r="H330" s="181">
        <f>_xlfn.IFNA(INDEX('Financial model inputs '!$A$3:$AC$59,MATCH(F_Interface!$A330&amp;RIGHT(F_Interface!H$2,2),'Financial model inputs '!$A$3:$A$59,0),MATCH(F_Interface!$B330,'Financial model inputs '!$A$3:$AC$3,0)),0)</f>
        <v>0</v>
      </c>
      <c r="I330" s="181">
        <f>_xlfn.IFNA(INDEX('Financial model inputs '!$A$3:$AC$59,MATCH(F_Interface!$A330&amp;RIGHT(F_Interface!I$2,2),'Financial model inputs '!$A$3:$A$59,0),MATCH(F_Interface!$B330,'Financial model inputs '!$A$3:$AC$3,0)),0)</f>
        <v>0</v>
      </c>
      <c r="J330" s="181">
        <f>_xlfn.IFNA(INDEX('Financial model inputs '!$A$3:$AC$59,MATCH(F_Interface!$A330&amp;RIGHT(F_Interface!J$2,2),'Financial model inputs '!$A$3:$A$59,0),MATCH(F_Interface!$B330,'Financial model inputs '!$A$3:$AC$3,0)),0)</f>
        <v>0</v>
      </c>
      <c r="K330" s="181">
        <f>_xlfn.IFNA(INDEX('Financial model inputs '!$A$3:$AC$59,MATCH(F_Interface!$A330&amp;RIGHT(F_Interface!K$2,2),'Financial model inputs '!$A$3:$A$59,0),MATCH(F_Interface!$B330,'Financial model inputs '!$A$3:$AC$3,0)),0)</f>
        <v>0</v>
      </c>
      <c r="L330" s="181">
        <f>_xlfn.IFNA(INDEX('Financial model inputs '!$A$3:$AC$59,MATCH(F_Interface!$A330&amp;RIGHT(F_Interface!L$2,2),'Financial model inputs '!$A$3:$A$59,0),MATCH(F_Interface!$B330,'Financial model inputs '!$A$3:$AC$3,0)),0)</f>
        <v>0</v>
      </c>
      <c r="M330" s="189"/>
      <c r="N330" s="181"/>
      <c r="O330" s="181"/>
    </row>
    <row r="331" spans="1:15" x14ac:dyDescent="0.3">
      <c r="A331" s="179" t="s">
        <v>4</v>
      </c>
      <c r="B331" s="179" t="s">
        <v>218</v>
      </c>
      <c r="C331" s="188" t="str">
        <f t="shared" si="9"/>
        <v>NWTC_DUMMYOPEX_PR19CA008</v>
      </c>
      <c r="D331" s="181" t="s">
        <v>234</v>
      </c>
      <c r="E331" s="181"/>
      <c r="F331" s="202" t="s">
        <v>310</v>
      </c>
      <c r="G331" s="181"/>
      <c r="H331" s="181">
        <f>_xlfn.IFNA(INDEX('Financial model inputs '!$A$3:$AC$59,MATCH(F_Interface!$A331&amp;RIGHT(F_Interface!H$2,2),'Financial model inputs '!$A$3:$A$59,0),MATCH(F_Interface!$B331,'Financial model inputs '!$A$3:$AC$3,0)),0)</f>
        <v>0</v>
      </c>
      <c r="I331" s="181">
        <f>_xlfn.IFNA(INDEX('Financial model inputs '!$A$3:$AC$59,MATCH(F_Interface!$A331&amp;RIGHT(F_Interface!I$2,2),'Financial model inputs '!$A$3:$A$59,0),MATCH(F_Interface!$B331,'Financial model inputs '!$A$3:$AC$3,0)),0)</f>
        <v>0</v>
      </c>
      <c r="J331" s="181">
        <f>_xlfn.IFNA(INDEX('Financial model inputs '!$A$3:$AC$59,MATCH(F_Interface!$A331&amp;RIGHT(F_Interface!J$2,2),'Financial model inputs '!$A$3:$A$59,0),MATCH(F_Interface!$B331,'Financial model inputs '!$A$3:$AC$3,0)),0)</f>
        <v>0</v>
      </c>
      <c r="K331" s="181">
        <f>_xlfn.IFNA(INDEX('Financial model inputs '!$A$3:$AC$59,MATCH(F_Interface!$A331&amp;RIGHT(F_Interface!K$2,2),'Financial model inputs '!$A$3:$A$59,0),MATCH(F_Interface!$B331,'Financial model inputs '!$A$3:$AC$3,0)),0)</f>
        <v>0</v>
      </c>
      <c r="L331" s="181">
        <f>_xlfn.IFNA(INDEX('Financial model inputs '!$A$3:$AC$59,MATCH(F_Interface!$A331&amp;RIGHT(F_Interface!L$2,2),'Financial model inputs '!$A$3:$A$59,0),MATCH(F_Interface!$B331,'Financial model inputs '!$A$3:$AC$3,0)),0)</f>
        <v>0</v>
      </c>
      <c r="M331" s="189"/>
      <c r="N331" s="181"/>
      <c r="O331" s="181"/>
    </row>
    <row r="332" spans="1:15" x14ac:dyDescent="0.3">
      <c r="A332" s="179" t="s">
        <v>5</v>
      </c>
      <c r="B332" s="179" t="s">
        <v>218</v>
      </c>
      <c r="C332" s="188" t="str">
        <f t="shared" si="9"/>
        <v>SRNC_DUMMYOPEX_PR19CA008</v>
      </c>
      <c r="D332" s="181" t="s">
        <v>234</v>
      </c>
      <c r="E332" s="181"/>
      <c r="F332" s="202" t="s">
        <v>310</v>
      </c>
      <c r="G332" s="181"/>
      <c r="H332" s="181">
        <f>_xlfn.IFNA(INDEX('Financial model inputs '!$A$3:$AC$59,MATCH(F_Interface!$A332&amp;RIGHT(F_Interface!H$2,2),'Financial model inputs '!$A$3:$A$59,0),MATCH(F_Interface!$B332,'Financial model inputs '!$A$3:$AC$3,0)),0)</f>
        <v>0</v>
      </c>
      <c r="I332" s="181">
        <f>_xlfn.IFNA(INDEX('Financial model inputs '!$A$3:$AC$59,MATCH(F_Interface!$A332&amp;RIGHT(F_Interface!I$2,2),'Financial model inputs '!$A$3:$A$59,0),MATCH(F_Interface!$B332,'Financial model inputs '!$A$3:$AC$3,0)),0)</f>
        <v>0</v>
      </c>
      <c r="J332" s="181">
        <f>_xlfn.IFNA(INDEX('Financial model inputs '!$A$3:$AC$59,MATCH(F_Interface!$A332&amp;RIGHT(F_Interface!J$2,2),'Financial model inputs '!$A$3:$A$59,0),MATCH(F_Interface!$B332,'Financial model inputs '!$A$3:$AC$3,0)),0)</f>
        <v>0</v>
      </c>
      <c r="K332" s="181">
        <f>_xlfn.IFNA(INDEX('Financial model inputs '!$A$3:$AC$59,MATCH(F_Interface!$A332&amp;RIGHT(F_Interface!K$2,2),'Financial model inputs '!$A$3:$A$59,0),MATCH(F_Interface!$B332,'Financial model inputs '!$A$3:$AC$3,0)),0)</f>
        <v>0</v>
      </c>
      <c r="L332" s="181">
        <f>_xlfn.IFNA(INDEX('Financial model inputs '!$A$3:$AC$59,MATCH(F_Interface!$A332&amp;RIGHT(F_Interface!L$2,2),'Financial model inputs '!$A$3:$A$59,0),MATCH(F_Interface!$B332,'Financial model inputs '!$A$3:$AC$3,0)),0)</f>
        <v>0</v>
      </c>
      <c r="M332" s="189"/>
      <c r="N332" s="181"/>
      <c r="O332" s="181"/>
    </row>
    <row r="333" spans="1:15" x14ac:dyDescent="0.3">
      <c r="A333" s="179" t="s">
        <v>82</v>
      </c>
      <c r="B333" s="179" t="s">
        <v>218</v>
      </c>
      <c r="C333" s="188" t="str">
        <f t="shared" si="9"/>
        <v>SVEC_DUMMYOPEX_PR19CA008</v>
      </c>
      <c r="D333" s="181" t="s">
        <v>234</v>
      </c>
      <c r="E333" s="181"/>
      <c r="F333" s="202" t="s">
        <v>310</v>
      </c>
      <c r="G333" s="181"/>
      <c r="H333" s="181">
        <f>_xlfn.IFNA(INDEX('Financial model inputs '!$A$3:$AC$59,MATCH(F_Interface!$A333&amp;RIGHT(F_Interface!H$2,2),'Financial model inputs '!$A$3:$A$59,0),MATCH(F_Interface!$B333,'Financial model inputs '!$A$3:$AC$3,0)),0)</f>
        <v>0</v>
      </c>
      <c r="I333" s="181">
        <f>_xlfn.IFNA(INDEX('Financial model inputs '!$A$3:$AC$59,MATCH(F_Interface!$A333&amp;RIGHT(F_Interface!I$2,2),'Financial model inputs '!$A$3:$A$59,0),MATCH(F_Interface!$B333,'Financial model inputs '!$A$3:$AC$3,0)),0)</f>
        <v>0</v>
      </c>
      <c r="J333" s="181">
        <f>_xlfn.IFNA(INDEX('Financial model inputs '!$A$3:$AC$59,MATCH(F_Interface!$A333&amp;RIGHT(F_Interface!J$2,2),'Financial model inputs '!$A$3:$A$59,0),MATCH(F_Interface!$B333,'Financial model inputs '!$A$3:$AC$3,0)),0)</f>
        <v>0</v>
      </c>
      <c r="K333" s="181">
        <f>_xlfn.IFNA(INDEX('Financial model inputs '!$A$3:$AC$59,MATCH(F_Interface!$A333&amp;RIGHT(F_Interface!K$2,2),'Financial model inputs '!$A$3:$A$59,0),MATCH(F_Interface!$B333,'Financial model inputs '!$A$3:$AC$3,0)),0)</f>
        <v>0</v>
      </c>
      <c r="L333" s="181">
        <f>_xlfn.IFNA(INDEX('Financial model inputs '!$A$3:$AC$59,MATCH(F_Interface!$A333&amp;RIGHT(F_Interface!L$2,2),'Financial model inputs '!$A$3:$A$59,0),MATCH(F_Interface!$B333,'Financial model inputs '!$A$3:$AC$3,0)),0)</f>
        <v>0</v>
      </c>
      <c r="M333" s="189"/>
      <c r="N333" s="181"/>
      <c r="O333" s="181"/>
    </row>
    <row r="334" spans="1:15" x14ac:dyDescent="0.3">
      <c r="A334" s="179" t="s">
        <v>67</v>
      </c>
      <c r="B334" s="179" t="s">
        <v>218</v>
      </c>
      <c r="C334" s="188" t="str">
        <f t="shared" si="9"/>
        <v>SVHC_DUMMYOPEX_PR19CA008</v>
      </c>
      <c r="D334" s="181" t="s">
        <v>234</v>
      </c>
      <c r="E334" s="181"/>
      <c r="F334" s="202" t="s">
        <v>310</v>
      </c>
      <c r="G334" s="181"/>
      <c r="H334" s="181">
        <f>_xlfn.IFNA(INDEX('Financial model inputs '!$A$3:$AC$59,MATCH(F_Interface!$A334&amp;RIGHT(F_Interface!H$2,2),'Financial model inputs '!$A$3:$A$59,0),MATCH(F_Interface!$B334,'Financial model inputs '!$A$3:$AC$3,0)),0)</f>
        <v>0</v>
      </c>
      <c r="I334" s="181">
        <f>_xlfn.IFNA(INDEX('Financial model inputs '!$A$3:$AC$59,MATCH(F_Interface!$A334&amp;RIGHT(F_Interface!I$2,2),'Financial model inputs '!$A$3:$A$59,0),MATCH(F_Interface!$B334,'Financial model inputs '!$A$3:$AC$3,0)),0)</f>
        <v>0</v>
      </c>
      <c r="J334" s="181">
        <f>_xlfn.IFNA(INDEX('Financial model inputs '!$A$3:$AC$59,MATCH(F_Interface!$A334&amp;RIGHT(F_Interface!J$2,2),'Financial model inputs '!$A$3:$A$59,0),MATCH(F_Interface!$B334,'Financial model inputs '!$A$3:$AC$3,0)),0)</f>
        <v>0</v>
      </c>
      <c r="K334" s="181">
        <f>_xlfn.IFNA(INDEX('Financial model inputs '!$A$3:$AC$59,MATCH(F_Interface!$A334&amp;RIGHT(F_Interface!K$2,2),'Financial model inputs '!$A$3:$A$59,0),MATCH(F_Interface!$B334,'Financial model inputs '!$A$3:$AC$3,0)),0)</f>
        <v>0</v>
      </c>
      <c r="L334" s="181">
        <f>_xlfn.IFNA(INDEX('Financial model inputs '!$A$3:$AC$59,MATCH(F_Interface!$A334&amp;RIGHT(F_Interface!L$2,2),'Financial model inputs '!$A$3:$A$59,0),MATCH(F_Interface!$B334,'Financial model inputs '!$A$3:$AC$3,0)),0)</f>
        <v>0</v>
      </c>
      <c r="M334" s="189"/>
      <c r="N334" s="181"/>
      <c r="O334" s="181"/>
    </row>
    <row r="335" spans="1:15" x14ac:dyDescent="0.3">
      <c r="A335" s="179" t="s">
        <v>6</v>
      </c>
      <c r="B335" s="179" t="s">
        <v>218</v>
      </c>
      <c r="C335" s="188" t="str">
        <f t="shared" si="9"/>
        <v>SVTC_DUMMYOPEX_PR19CA008</v>
      </c>
      <c r="D335" s="181" t="s">
        <v>234</v>
      </c>
      <c r="E335" s="181"/>
      <c r="F335" s="202" t="s">
        <v>310</v>
      </c>
      <c r="G335" s="181"/>
      <c r="H335" s="181">
        <f>_xlfn.IFNA(INDEX('Financial model inputs '!$A$3:$AC$59,MATCH(F_Interface!$A335&amp;RIGHT(F_Interface!H$2,2),'Financial model inputs '!$A$3:$A$59,0),MATCH(F_Interface!$B335,'Financial model inputs '!$A$3:$AC$3,0)),0)</f>
        <v>0</v>
      </c>
      <c r="I335" s="181">
        <f>_xlfn.IFNA(INDEX('Financial model inputs '!$A$3:$AC$59,MATCH(F_Interface!$A335&amp;RIGHT(F_Interface!I$2,2),'Financial model inputs '!$A$3:$A$59,0),MATCH(F_Interface!$B335,'Financial model inputs '!$A$3:$AC$3,0)),0)</f>
        <v>0</v>
      </c>
      <c r="J335" s="181">
        <f>_xlfn.IFNA(INDEX('Financial model inputs '!$A$3:$AC$59,MATCH(F_Interface!$A335&amp;RIGHT(F_Interface!J$2,2),'Financial model inputs '!$A$3:$A$59,0),MATCH(F_Interface!$B335,'Financial model inputs '!$A$3:$AC$3,0)),0)</f>
        <v>0</v>
      </c>
      <c r="K335" s="181">
        <f>_xlfn.IFNA(INDEX('Financial model inputs '!$A$3:$AC$59,MATCH(F_Interface!$A335&amp;RIGHT(F_Interface!K$2,2),'Financial model inputs '!$A$3:$A$59,0),MATCH(F_Interface!$B335,'Financial model inputs '!$A$3:$AC$3,0)),0)</f>
        <v>0</v>
      </c>
      <c r="L335" s="181">
        <f>_xlfn.IFNA(INDEX('Financial model inputs '!$A$3:$AC$59,MATCH(F_Interface!$A335&amp;RIGHT(F_Interface!L$2,2),'Financial model inputs '!$A$3:$A$59,0),MATCH(F_Interface!$B335,'Financial model inputs '!$A$3:$AC$3,0)),0)</f>
        <v>0</v>
      </c>
      <c r="M335" s="189"/>
      <c r="N335" s="181"/>
      <c r="O335" s="181"/>
    </row>
    <row r="336" spans="1:15" x14ac:dyDescent="0.3">
      <c r="A336" s="179" t="s">
        <v>10</v>
      </c>
      <c r="B336" s="179" t="s">
        <v>218</v>
      </c>
      <c r="C336" s="188" t="str">
        <f t="shared" si="9"/>
        <v>SWBC_DUMMYOPEX_PR19CA008</v>
      </c>
      <c r="D336" s="181" t="s">
        <v>234</v>
      </c>
      <c r="E336" s="181"/>
      <c r="F336" s="202" t="s">
        <v>310</v>
      </c>
      <c r="G336" s="181"/>
      <c r="H336" s="181">
        <f>_xlfn.IFNA(INDEX('Financial model inputs '!$A$3:$AC$59,MATCH(F_Interface!$A336&amp;RIGHT(F_Interface!H$2,2),'Financial model inputs '!$A$3:$A$59,0),MATCH(F_Interface!$B336,'Financial model inputs '!$A$3:$AC$3,0)),0)</f>
        <v>0</v>
      </c>
      <c r="I336" s="181">
        <f>_xlfn.IFNA(INDEX('Financial model inputs '!$A$3:$AC$59,MATCH(F_Interface!$A336&amp;RIGHT(F_Interface!I$2,2),'Financial model inputs '!$A$3:$A$59,0),MATCH(F_Interface!$B336,'Financial model inputs '!$A$3:$AC$3,0)),0)</f>
        <v>0</v>
      </c>
      <c r="J336" s="181">
        <f>_xlfn.IFNA(INDEX('Financial model inputs '!$A$3:$AC$59,MATCH(F_Interface!$A336&amp;RIGHT(F_Interface!J$2,2),'Financial model inputs '!$A$3:$A$59,0),MATCH(F_Interface!$B336,'Financial model inputs '!$A$3:$AC$3,0)),0)</f>
        <v>0</v>
      </c>
      <c r="K336" s="181">
        <f>_xlfn.IFNA(INDEX('Financial model inputs '!$A$3:$AC$59,MATCH(F_Interface!$A336&amp;RIGHT(F_Interface!K$2,2),'Financial model inputs '!$A$3:$A$59,0),MATCH(F_Interface!$B336,'Financial model inputs '!$A$3:$AC$3,0)),0)</f>
        <v>0</v>
      </c>
      <c r="L336" s="181">
        <f>_xlfn.IFNA(INDEX('Financial model inputs '!$A$3:$AC$59,MATCH(F_Interface!$A336&amp;RIGHT(F_Interface!L$2,2),'Financial model inputs '!$A$3:$A$59,0),MATCH(F_Interface!$B336,'Financial model inputs '!$A$3:$AC$3,0)),0)</f>
        <v>0</v>
      </c>
      <c r="M336" s="189"/>
      <c r="N336" s="181"/>
      <c r="O336" s="181"/>
    </row>
    <row r="337" spans="1:15" x14ac:dyDescent="0.3">
      <c r="A337" s="179" t="s">
        <v>7</v>
      </c>
      <c r="B337" s="179" t="s">
        <v>218</v>
      </c>
      <c r="C337" s="188" t="str">
        <f t="shared" si="9"/>
        <v>TMSC_DUMMYOPEX_PR19CA008</v>
      </c>
      <c r="D337" s="181" t="s">
        <v>234</v>
      </c>
      <c r="E337" s="181"/>
      <c r="F337" s="202" t="s">
        <v>310</v>
      </c>
      <c r="G337" s="181"/>
      <c r="H337" s="181">
        <f>_xlfn.IFNA(INDEX('Financial model inputs '!$A$3:$AC$59,MATCH(F_Interface!$A337&amp;RIGHT(F_Interface!H$2,2),'Financial model inputs '!$A$3:$A$59,0),MATCH(F_Interface!$B337,'Financial model inputs '!$A$3:$AC$3,0)),0)</f>
        <v>2.6362254323999998</v>
      </c>
      <c r="I337" s="181">
        <f>_xlfn.IFNA(INDEX('Financial model inputs '!$A$3:$AC$59,MATCH(F_Interface!$A337&amp;RIGHT(F_Interface!I$2,2),'Financial model inputs '!$A$3:$A$59,0),MATCH(F_Interface!$B337,'Financial model inputs '!$A$3:$AC$3,0)),0)</f>
        <v>3.5735803867999998</v>
      </c>
      <c r="J337" s="181">
        <f>_xlfn.IFNA(INDEX('Financial model inputs '!$A$3:$AC$59,MATCH(F_Interface!$A337&amp;RIGHT(F_Interface!J$2,2),'Financial model inputs '!$A$3:$A$59,0),MATCH(F_Interface!$B337,'Financial model inputs '!$A$3:$AC$3,0)),0)</f>
        <v>3.8733424091000002</v>
      </c>
      <c r="K337" s="181">
        <f>_xlfn.IFNA(INDEX('Financial model inputs '!$A$3:$AC$59,MATCH(F_Interface!$A337&amp;RIGHT(F_Interface!K$2,2),'Financial model inputs '!$A$3:$A$59,0),MATCH(F_Interface!$B337,'Financial model inputs '!$A$3:$AC$3,0)),0)</f>
        <v>4.1880816769000004</v>
      </c>
      <c r="L337" s="181">
        <f>_xlfn.IFNA(INDEX('Financial model inputs '!$A$3:$AC$59,MATCH(F_Interface!$A337&amp;RIGHT(F_Interface!L$2,2),'Financial model inputs '!$A$3:$A$59,0),MATCH(F_Interface!$B337,'Financial model inputs '!$A$3:$AC$3,0)),0)</f>
        <v>4.8753163485000011</v>
      </c>
      <c r="M337" s="189"/>
      <c r="N337" s="181"/>
      <c r="O337" s="181"/>
    </row>
    <row r="338" spans="1:15" x14ac:dyDescent="0.3">
      <c r="A338" s="179" t="s">
        <v>12</v>
      </c>
      <c r="B338" s="179" t="s">
        <v>218</v>
      </c>
      <c r="C338" s="188" t="str">
        <f t="shared" si="9"/>
        <v>WSHC_DUMMYOPEX_PR19CA008</v>
      </c>
      <c r="D338" s="181" t="s">
        <v>234</v>
      </c>
      <c r="E338" s="181"/>
      <c r="F338" s="202" t="s">
        <v>310</v>
      </c>
      <c r="G338" s="181"/>
      <c r="H338" s="181">
        <f>_xlfn.IFNA(INDEX('Financial model inputs '!$A$3:$AC$59,MATCH(F_Interface!$A338&amp;RIGHT(F_Interface!H$2,2),'Financial model inputs '!$A$3:$A$59,0),MATCH(F_Interface!$B338,'Financial model inputs '!$A$3:$AC$3,0)),0)</f>
        <v>0</v>
      </c>
      <c r="I338" s="181">
        <f>_xlfn.IFNA(INDEX('Financial model inputs '!$A$3:$AC$59,MATCH(F_Interface!$A338&amp;RIGHT(F_Interface!I$2,2),'Financial model inputs '!$A$3:$A$59,0),MATCH(F_Interface!$B338,'Financial model inputs '!$A$3:$AC$3,0)),0)</f>
        <v>0</v>
      </c>
      <c r="J338" s="181">
        <f>_xlfn.IFNA(INDEX('Financial model inputs '!$A$3:$AC$59,MATCH(F_Interface!$A338&amp;RIGHT(F_Interface!J$2,2),'Financial model inputs '!$A$3:$A$59,0),MATCH(F_Interface!$B338,'Financial model inputs '!$A$3:$AC$3,0)),0)</f>
        <v>0</v>
      </c>
      <c r="K338" s="181">
        <f>_xlfn.IFNA(INDEX('Financial model inputs '!$A$3:$AC$59,MATCH(F_Interface!$A338&amp;RIGHT(F_Interface!K$2,2),'Financial model inputs '!$A$3:$A$59,0),MATCH(F_Interface!$B338,'Financial model inputs '!$A$3:$AC$3,0)),0)</f>
        <v>0</v>
      </c>
      <c r="L338" s="181">
        <f>_xlfn.IFNA(INDEX('Financial model inputs '!$A$3:$AC$59,MATCH(F_Interface!$A338&amp;RIGHT(F_Interface!L$2,2),'Financial model inputs '!$A$3:$A$59,0),MATCH(F_Interface!$B338,'Financial model inputs '!$A$3:$AC$3,0)),0)</f>
        <v>0</v>
      </c>
      <c r="M338" s="189"/>
      <c r="N338" s="181"/>
      <c r="O338" s="181"/>
    </row>
    <row r="339" spans="1:15" x14ac:dyDescent="0.3">
      <c r="A339" s="179" t="s">
        <v>8</v>
      </c>
      <c r="B339" s="179" t="s">
        <v>218</v>
      </c>
      <c r="C339" s="188" t="str">
        <f t="shared" si="9"/>
        <v>WSXC_DUMMYOPEX_PR19CA008</v>
      </c>
      <c r="D339" s="181" t="s">
        <v>234</v>
      </c>
      <c r="E339" s="181"/>
      <c r="F339" s="202" t="s">
        <v>310</v>
      </c>
      <c r="G339" s="181"/>
      <c r="H339" s="181">
        <f>_xlfn.IFNA(INDEX('Financial model inputs '!$A$3:$AC$59,MATCH(F_Interface!$A339&amp;RIGHT(F_Interface!H$2,2),'Financial model inputs '!$A$3:$A$59,0),MATCH(F_Interface!$B339,'Financial model inputs '!$A$3:$AC$3,0)),0)</f>
        <v>0</v>
      </c>
      <c r="I339" s="181">
        <f>_xlfn.IFNA(INDEX('Financial model inputs '!$A$3:$AC$59,MATCH(F_Interface!$A339&amp;RIGHT(F_Interface!I$2,2),'Financial model inputs '!$A$3:$A$59,0),MATCH(F_Interface!$B339,'Financial model inputs '!$A$3:$AC$3,0)),0)</f>
        <v>0</v>
      </c>
      <c r="J339" s="181">
        <f>_xlfn.IFNA(INDEX('Financial model inputs '!$A$3:$AC$59,MATCH(F_Interface!$A339&amp;RIGHT(F_Interface!J$2,2),'Financial model inputs '!$A$3:$A$59,0),MATCH(F_Interface!$B339,'Financial model inputs '!$A$3:$AC$3,0)),0)</f>
        <v>0</v>
      </c>
      <c r="K339" s="181">
        <f>_xlfn.IFNA(INDEX('Financial model inputs '!$A$3:$AC$59,MATCH(F_Interface!$A339&amp;RIGHT(F_Interface!K$2,2),'Financial model inputs '!$A$3:$A$59,0),MATCH(F_Interface!$B339,'Financial model inputs '!$A$3:$AC$3,0)),0)</f>
        <v>0</v>
      </c>
      <c r="L339" s="181">
        <f>_xlfn.IFNA(INDEX('Financial model inputs '!$A$3:$AC$59,MATCH(F_Interface!$A339&amp;RIGHT(F_Interface!L$2,2),'Financial model inputs '!$A$3:$A$59,0),MATCH(F_Interface!$B339,'Financial model inputs '!$A$3:$AC$3,0)),0)</f>
        <v>0</v>
      </c>
      <c r="M339" s="189"/>
      <c r="N339" s="181"/>
      <c r="O339" s="181"/>
    </row>
    <row r="340" spans="1:15" x14ac:dyDescent="0.3">
      <c r="A340" s="179" t="s">
        <v>9</v>
      </c>
      <c r="B340" s="179" t="s">
        <v>218</v>
      </c>
      <c r="C340" s="188" t="str">
        <f t="shared" si="9"/>
        <v>YKYC_DUMMYOPEX_PR19CA008</v>
      </c>
      <c r="D340" s="181" t="s">
        <v>234</v>
      </c>
      <c r="E340" s="181"/>
      <c r="F340" s="202" t="s">
        <v>310</v>
      </c>
      <c r="G340" s="181"/>
      <c r="H340" s="181">
        <f>_xlfn.IFNA(INDEX('Financial model inputs '!$A$3:$AC$59,MATCH(F_Interface!$A340&amp;RIGHT(F_Interface!H$2,2),'Financial model inputs '!$A$3:$A$59,0),MATCH(F_Interface!$B340,'Financial model inputs '!$A$3:$AC$3,0)),0)</f>
        <v>0</v>
      </c>
      <c r="I340" s="181">
        <f>_xlfn.IFNA(INDEX('Financial model inputs '!$A$3:$AC$59,MATCH(F_Interface!$A340&amp;RIGHT(F_Interface!I$2,2),'Financial model inputs '!$A$3:$A$59,0),MATCH(F_Interface!$B340,'Financial model inputs '!$A$3:$AC$3,0)),0)</f>
        <v>0</v>
      </c>
      <c r="J340" s="181">
        <f>_xlfn.IFNA(INDEX('Financial model inputs '!$A$3:$AC$59,MATCH(F_Interface!$A340&amp;RIGHT(F_Interface!J$2,2),'Financial model inputs '!$A$3:$A$59,0),MATCH(F_Interface!$B340,'Financial model inputs '!$A$3:$AC$3,0)),0)</f>
        <v>0</v>
      </c>
      <c r="K340" s="181">
        <f>_xlfn.IFNA(INDEX('Financial model inputs '!$A$3:$AC$59,MATCH(F_Interface!$A340&amp;RIGHT(F_Interface!K$2,2),'Financial model inputs '!$A$3:$A$59,0),MATCH(F_Interface!$B340,'Financial model inputs '!$A$3:$AC$3,0)),0)</f>
        <v>0</v>
      </c>
      <c r="L340" s="181">
        <f>_xlfn.IFNA(INDEX('Financial model inputs '!$A$3:$AC$59,MATCH(F_Interface!$A340&amp;RIGHT(F_Interface!L$2,2),'Financial model inputs '!$A$3:$A$59,0),MATCH(F_Interface!$B340,'Financial model inputs '!$A$3:$AC$3,0)),0)</f>
        <v>0</v>
      </c>
      <c r="M340" s="189" t="str">
        <f>IF(SUM(H328:L340)=SUM('Financial model inputs '!AA5:AA59),"ok","error")</f>
        <v>ok</v>
      </c>
      <c r="N340" s="181"/>
      <c r="O340" s="181"/>
    </row>
    <row r="341" spans="1:15" x14ac:dyDescent="0.3">
      <c r="A341" s="179" t="s">
        <v>2</v>
      </c>
      <c r="B341" s="179" t="s">
        <v>219</v>
      </c>
      <c r="C341" s="188" t="str">
        <f t="shared" si="9"/>
        <v>ANHC_DUMMYCAPEX_PR19CA008</v>
      </c>
      <c r="D341" s="181" t="s">
        <v>366</v>
      </c>
      <c r="E341" s="181"/>
      <c r="F341" s="202" t="s">
        <v>310</v>
      </c>
      <c r="G341" s="181"/>
      <c r="H341" s="181">
        <f>_xlfn.IFNA(INDEX('Financial model inputs '!$A$3:$AC$59,MATCH(F_Interface!$A341&amp;RIGHT(F_Interface!H$2,2),'Financial model inputs '!$A$3:$A$59,0),MATCH(F_Interface!$B341,'Financial model inputs '!$A$3:$AC$3,0)),0)</f>
        <v>0</v>
      </c>
      <c r="I341" s="181">
        <f>_xlfn.IFNA(INDEX('Financial model inputs '!$A$3:$AC$59,MATCH(F_Interface!$A341&amp;RIGHT(F_Interface!I$2,2),'Financial model inputs '!$A$3:$A$59,0),MATCH(F_Interface!$B341,'Financial model inputs '!$A$3:$AC$3,0)),0)</f>
        <v>0</v>
      </c>
      <c r="J341" s="181">
        <f>_xlfn.IFNA(INDEX('Financial model inputs '!$A$3:$AC$59,MATCH(F_Interface!$A341&amp;RIGHT(F_Interface!J$2,2),'Financial model inputs '!$A$3:$A$59,0),MATCH(F_Interface!$B341,'Financial model inputs '!$A$3:$AC$3,0)),0)</f>
        <v>0</v>
      </c>
      <c r="K341" s="181">
        <f>_xlfn.IFNA(INDEX('Financial model inputs '!$A$3:$AC$59,MATCH(F_Interface!$A341&amp;RIGHT(F_Interface!K$2,2),'Financial model inputs '!$A$3:$A$59,0),MATCH(F_Interface!$B341,'Financial model inputs '!$A$3:$AC$3,0)),0)</f>
        <v>0</v>
      </c>
      <c r="L341" s="181">
        <f>_xlfn.IFNA(INDEX('Financial model inputs '!$A$3:$AC$59,MATCH(F_Interface!$A341&amp;RIGHT(F_Interface!L$2,2),'Financial model inputs '!$A$3:$A$59,0),MATCH(F_Interface!$B341,'Financial model inputs '!$A$3:$AC$3,0)),0)</f>
        <v>0</v>
      </c>
      <c r="M341" s="189"/>
      <c r="N341" s="181"/>
      <c r="O341" s="181"/>
    </row>
    <row r="342" spans="1:15" x14ac:dyDescent="0.3">
      <c r="A342" s="179" t="s">
        <v>63</v>
      </c>
      <c r="B342" s="179" t="s">
        <v>219</v>
      </c>
      <c r="C342" s="188" t="str">
        <f t="shared" si="9"/>
        <v>HDDC_DUMMYCAPEX_PR19CA008</v>
      </c>
      <c r="D342" s="181" t="s">
        <v>366</v>
      </c>
      <c r="E342" s="181"/>
      <c r="F342" s="202" t="s">
        <v>310</v>
      </c>
      <c r="G342" s="181"/>
      <c r="H342" s="181">
        <f>_xlfn.IFNA(INDEX('Financial model inputs '!$A$3:$AC$59,MATCH(F_Interface!$A342&amp;RIGHT(F_Interface!H$2,2),'Financial model inputs '!$A$3:$A$59,0),MATCH(F_Interface!$B342,'Financial model inputs '!$A$3:$AC$3,0)),0)</f>
        <v>0</v>
      </c>
      <c r="I342" s="181">
        <f>_xlfn.IFNA(INDEX('Financial model inputs '!$A$3:$AC$59,MATCH(F_Interface!$A342&amp;RIGHT(F_Interface!I$2,2),'Financial model inputs '!$A$3:$A$59,0),MATCH(F_Interface!$B342,'Financial model inputs '!$A$3:$AC$3,0)),0)</f>
        <v>0</v>
      </c>
      <c r="J342" s="181">
        <f>_xlfn.IFNA(INDEX('Financial model inputs '!$A$3:$AC$59,MATCH(F_Interface!$A342&amp;RIGHT(F_Interface!J$2,2),'Financial model inputs '!$A$3:$A$59,0),MATCH(F_Interface!$B342,'Financial model inputs '!$A$3:$AC$3,0)),0)</f>
        <v>0</v>
      </c>
      <c r="K342" s="181">
        <f>_xlfn.IFNA(INDEX('Financial model inputs '!$A$3:$AC$59,MATCH(F_Interface!$A342&amp;RIGHT(F_Interface!K$2,2),'Financial model inputs '!$A$3:$A$59,0),MATCH(F_Interface!$B342,'Financial model inputs '!$A$3:$AC$3,0)),0)</f>
        <v>0</v>
      </c>
      <c r="L342" s="181">
        <f>_xlfn.IFNA(INDEX('Financial model inputs '!$A$3:$AC$59,MATCH(F_Interface!$A342&amp;RIGHT(F_Interface!L$2,2),'Financial model inputs '!$A$3:$A$59,0),MATCH(F_Interface!$B342,'Financial model inputs '!$A$3:$AC$3,0)),0)</f>
        <v>0</v>
      </c>
      <c r="M342" s="189"/>
      <c r="N342" s="181"/>
      <c r="O342" s="181"/>
    </row>
    <row r="343" spans="1:15" x14ac:dyDescent="0.3">
      <c r="A343" s="179" t="s">
        <v>3</v>
      </c>
      <c r="B343" s="179" t="s">
        <v>219</v>
      </c>
      <c r="C343" s="188" t="str">
        <f t="shared" si="9"/>
        <v>NESC_DUMMYCAPEX_PR19CA008</v>
      </c>
      <c r="D343" s="181" t="s">
        <v>366</v>
      </c>
      <c r="E343" s="181"/>
      <c r="F343" s="202" t="s">
        <v>310</v>
      </c>
      <c r="G343" s="181"/>
      <c r="H343" s="181">
        <f>_xlfn.IFNA(INDEX('Financial model inputs '!$A$3:$AC$59,MATCH(F_Interface!$A343&amp;RIGHT(F_Interface!H$2,2),'Financial model inputs '!$A$3:$A$59,0),MATCH(F_Interface!$B343,'Financial model inputs '!$A$3:$AC$3,0)),0)</f>
        <v>0</v>
      </c>
      <c r="I343" s="181">
        <f>_xlfn.IFNA(INDEX('Financial model inputs '!$A$3:$AC$59,MATCH(F_Interface!$A343&amp;RIGHT(F_Interface!I$2,2),'Financial model inputs '!$A$3:$A$59,0),MATCH(F_Interface!$B343,'Financial model inputs '!$A$3:$AC$3,0)),0)</f>
        <v>0</v>
      </c>
      <c r="J343" s="181">
        <f>_xlfn.IFNA(INDEX('Financial model inputs '!$A$3:$AC$59,MATCH(F_Interface!$A343&amp;RIGHT(F_Interface!J$2,2),'Financial model inputs '!$A$3:$A$59,0),MATCH(F_Interface!$B343,'Financial model inputs '!$A$3:$AC$3,0)),0)</f>
        <v>0</v>
      </c>
      <c r="K343" s="181">
        <f>_xlfn.IFNA(INDEX('Financial model inputs '!$A$3:$AC$59,MATCH(F_Interface!$A343&amp;RIGHT(F_Interface!K$2,2),'Financial model inputs '!$A$3:$A$59,0),MATCH(F_Interface!$B343,'Financial model inputs '!$A$3:$AC$3,0)),0)</f>
        <v>0</v>
      </c>
      <c r="L343" s="181">
        <f>_xlfn.IFNA(INDEX('Financial model inputs '!$A$3:$AC$59,MATCH(F_Interface!$A343&amp;RIGHT(F_Interface!L$2,2),'Financial model inputs '!$A$3:$A$59,0),MATCH(F_Interface!$B343,'Financial model inputs '!$A$3:$AC$3,0)),0)</f>
        <v>0</v>
      </c>
      <c r="M343" s="189"/>
      <c r="N343" s="181"/>
      <c r="O343" s="181"/>
    </row>
    <row r="344" spans="1:15" x14ac:dyDescent="0.3">
      <c r="A344" s="179" t="s">
        <v>4</v>
      </c>
      <c r="B344" s="179" t="s">
        <v>219</v>
      </c>
      <c r="C344" s="188" t="str">
        <f t="shared" si="9"/>
        <v>NWTC_DUMMYCAPEX_PR19CA008</v>
      </c>
      <c r="D344" s="181" t="s">
        <v>366</v>
      </c>
      <c r="E344" s="181"/>
      <c r="F344" s="202" t="s">
        <v>310</v>
      </c>
      <c r="G344" s="181"/>
      <c r="H344" s="181">
        <f>_xlfn.IFNA(INDEX('Financial model inputs '!$A$3:$AC$59,MATCH(F_Interface!$A344&amp;RIGHT(F_Interface!H$2,2),'Financial model inputs '!$A$3:$A$59,0),MATCH(F_Interface!$B344,'Financial model inputs '!$A$3:$AC$3,0)),0)</f>
        <v>0</v>
      </c>
      <c r="I344" s="181">
        <f>_xlfn.IFNA(INDEX('Financial model inputs '!$A$3:$AC$59,MATCH(F_Interface!$A344&amp;RIGHT(F_Interface!I$2,2),'Financial model inputs '!$A$3:$A$59,0),MATCH(F_Interface!$B344,'Financial model inputs '!$A$3:$AC$3,0)),0)</f>
        <v>0</v>
      </c>
      <c r="J344" s="181">
        <f>_xlfn.IFNA(INDEX('Financial model inputs '!$A$3:$AC$59,MATCH(F_Interface!$A344&amp;RIGHT(F_Interface!J$2,2),'Financial model inputs '!$A$3:$A$59,0),MATCH(F_Interface!$B344,'Financial model inputs '!$A$3:$AC$3,0)),0)</f>
        <v>0</v>
      </c>
      <c r="K344" s="181">
        <f>_xlfn.IFNA(INDEX('Financial model inputs '!$A$3:$AC$59,MATCH(F_Interface!$A344&amp;RIGHT(F_Interface!K$2,2),'Financial model inputs '!$A$3:$A$59,0),MATCH(F_Interface!$B344,'Financial model inputs '!$A$3:$AC$3,0)),0)</f>
        <v>0</v>
      </c>
      <c r="L344" s="181">
        <f>_xlfn.IFNA(INDEX('Financial model inputs '!$A$3:$AC$59,MATCH(F_Interface!$A344&amp;RIGHT(F_Interface!L$2,2),'Financial model inputs '!$A$3:$A$59,0),MATCH(F_Interface!$B344,'Financial model inputs '!$A$3:$AC$3,0)),0)</f>
        <v>0</v>
      </c>
      <c r="M344" s="189"/>
      <c r="N344" s="181"/>
      <c r="O344" s="181"/>
    </row>
    <row r="345" spans="1:15" x14ac:dyDescent="0.3">
      <c r="A345" s="179" t="s">
        <v>5</v>
      </c>
      <c r="B345" s="179" t="s">
        <v>219</v>
      </c>
      <c r="C345" s="188" t="str">
        <f t="shared" si="9"/>
        <v>SRNC_DUMMYCAPEX_PR19CA008</v>
      </c>
      <c r="D345" s="181" t="s">
        <v>366</v>
      </c>
      <c r="E345" s="181"/>
      <c r="F345" s="202" t="s">
        <v>310</v>
      </c>
      <c r="G345" s="181"/>
      <c r="H345" s="181">
        <f>_xlfn.IFNA(INDEX('Financial model inputs '!$A$3:$AC$59,MATCH(F_Interface!$A345&amp;RIGHT(F_Interface!H$2,2),'Financial model inputs '!$A$3:$A$59,0),MATCH(F_Interface!$B345,'Financial model inputs '!$A$3:$AC$3,0)),0)</f>
        <v>0</v>
      </c>
      <c r="I345" s="181">
        <f>_xlfn.IFNA(INDEX('Financial model inputs '!$A$3:$AC$59,MATCH(F_Interface!$A345&amp;RIGHT(F_Interface!I$2,2),'Financial model inputs '!$A$3:$A$59,0),MATCH(F_Interface!$B345,'Financial model inputs '!$A$3:$AC$3,0)),0)</f>
        <v>0</v>
      </c>
      <c r="J345" s="181">
        <f>_xlfn.IFNA(INDEX('Financial model inputs '!$A$3:$AC$59,MATCH(F_Interface!$A345&amp;RIGHT(F_Interface!J$2,2),'Financial model inputs '!$A$3:$A$59,0),MATCH(F_Interface!$B345,'Financial model inputs '!$A$3:$AC$3,0)),0)</f>
        <v>0</v>
      </c>
      <c r="K345" s="181">
        <f>_xlfn.IFNA(INDEX('Financial model inputs '!$A$3:$AC$59,MATCH(F_Interface!$A345&amp;RIGHT(F_Interface!K$2,2),'Financial model inputs '!$A$3:$A$59,0),MATCH(F_Interface!$B345,'Financial model inputs '!$A$3:$AC$3,0)),0)</f>
        <v>0</v>
      </c>
      <c r="L345" s="181">
        <f>_xlfn.IFNA(INDEX('Financial model inputs '!$A$3:$AC$59,MATCH(F_Interface!$A345&amp;RIGHT(F_Interface!L$2,2),'Financial model inputs '!$A$3:$A$59,0),MATCH(F_Interface!$B345,'Financial model inputs '!$A$3:$AC$3,0)),0)</f>
        <v>0</v>
      </c>
      <c r="M345" s="189"/>
      <c r="N345" s="181"/>
      <c r="O345" s="181"/>
    </row>
    <row r="346" spans="1:15" x14ac:dyDescent="0.3">
      <c r="A346" s="179" t="s">
        <v>82</v>
      </c>
      <c r="B346" s="179" t="s">
        <v>219</v>
      </c>
      <c r="C346" s="188" t="str">
        <f t="shared" si="9"/>
        <v>SVEC_DUMMYCAPEX_PR19CA008</v>
      </c>
      <c r="D346" s="181" t="s">
        <v>366</v>
      </c>
      <c r="E346" s="181"/>
      <c r="F346" s="202" t="s">
        <v>310</v>
      </c>
      <c r="G346" s="181"/>
      <c r="H346" s="181">
        <f>_xlfn.IFNA(INDEX('Financial model inputs '!$A$3:$AC$59,MATCH(F_Interface!$A346&amp;RIGHT(F_Interface!H$2,2),'Financial model inputs '!$A$3:$A$59,0),MATCH(F_Interface!$B346,'Financial model inputs '!$A$3:$AC$3,0)),0)</f>
        <v>0</v>
      </c>
      <c r="I346" s="181">
        <f>_xlfn.IFNA(INDEX('Financial model inputs '!$A$3:$AC$59,MATCH(F_Interface!$A346&amp;RIGHT(F_Interface!I$2,2),'Financial model inputs '!$A$3:$A$59,0),MATCH(F_Interface!$B346,'Financial model inputs '!$A$3:$AC$3,0)),0)</f>
        <v>0</v>
      </c>
      <c r="J346" s="181">
        <f>_xlfn.IFNA(INDEX('Financial model inputs '!$A$3:$AC$59,MATCH(F_Interface!$A346&amp;RIGHT(F_Interface!J$2,2),'Financial model inputs '!$A$3:$A$59,0),MATCH(F_Interface!$B346,'Financial model inputs '!$A$3:$AC$3,0)),0)</f>
        <v>0</v>
      </c>
      <c r="K346" s="181">
        <f>_xlfn.IFNA(INDEX('Financial model inputs '!$A$3:$AC$59,MATCH(F_Interface!$A346&amp;RIGHT(F_Interface!K$2,2),'Financial model inputs '!$A$3:$A$59,0),MATCH(F_Interface!$B346,'Financial model inputs '!$A$3:$AC$3,0)),0)</f>
        <v>0</v>
      </c>
      <c r="L346" s="181">
        <f>_xlfn.IFNA(INDEX('Financial model inputs '!$A$3:$AC$59,MATCH(F_Interface!$A346&amp;RIGHT(F_Interface!L$2,2),'Financial model inputs '!$A$3:$A$59,0),MATCH(F_Interface!$B346,'Financial model inputs '!$A$3:$AC$3,0)),0)</f>
        <v>0</v>
      </c>
      <c r="M346" s="189"/>
      <c r="N346" s="181"/>
      <c r="O346" s="181"/>
    </row>
    <row r="347" spans="1:15" x14ac:dyDescent="0.3">
      <c r="A347" s="179" t="s">
        <v>67</v>
      </c>
      <c r="B347" s="179" t="s">
        <v>219</v>
      </c>
      <c r="C347" s="188" t="str">
        <f t="shared" si="9"/>
        <v>SVHC_DUMMYCAPEX_PR19CA008</v>
      </c>
      <c r="D347" s="181" t="s">
        <v>366</v>
      </c>
      <c r="E347" s="181"/>
      <c r="F347" s="202" t="s">
        <v>310</v>
      </c>
      <c r="G347" s="181"/>
      <c r="H347" s="181">
        <f>_xlfn.IFNA(INDEX('Financial model inputs '!$A$3:$AC$59,MATCH(F_Interface!$A347&amp;RIGHT(F_Interface!H$2,2),'Financial model inputs '!$A$3:$A$59,0),MATCH(F_Interface!$B347,'Financial model inputs '!$A$3:$AC$3,0)),0)</f>
        <v>0</v>
      </c>
      <c r="I347" s="181">
        <f>_xlfn.IFNA(INDEX('Financial model inputs '!$A$3:$AC$59,MATCH(F_Interface!$A347&amp;RIGHT(F_Interface!I$2,2),'Financial model inputs '!$A$3:$A$59,0),MATCH(F_Interface!$B347,'Financial model inputs '!$A$3:$AC$3,0)),0)</f>
        <v>0</v>
      </c>
      <c r="J347" s="181">
        <f>_xlfn.IFNA(INDEX('Financial model inputs '!$A$3:$AC$59,MATCH(F_Interface!$A347&amp;RIGHT(F_Interface!J$2,2),'Financial model inputs '!$A$3:$A$59,0),MATCH(F_Interface!$B347,'Financial model inputs '!$A$3:$AC$3,0)),0)</f>
        <v>0</v>
      </c>
      <c r="K347" s="181">
        <f>_xlfn.IFNA(INDEX('Financial model inputs '!$A$3:$AC$59,MATCH(F_Interface!$A347&amp;RIGHT(F_Interface!K$2,2),'Financial model inputs '!$A$3:$A$59,0),MATCH(F_Interface!$B347,'Financial model inputs '!$A$3:$AC$3,0)),0)</f>
        <v>0</v>
      </c>
      <c r="L347" s="181">
        <f>_xlfn.IFNA(INDEX('Financial model inputs '!$A$3:$AC$59,MATCH(F_Interface!$A347&amp;RIGHT(F_Interface!L$2,2),'Financial model inputs '!$A$3:$A$59,0),MATCH(F_Interface!$B347,'Financial model inputs '!$A$3:$AC$3,0)),0)</f>
        <v>0</v>
      </c>
      <c r="M347" s="189"/>
      <c r="N347" s="181"/>
      <c r="O347" s="181"/>
    </row>
    <row r="348" spans="1:15" x14ac:dyDescent="0.3">
      <c r="A348" s="179" t="s">
        <v>6</v>
      </c>
      <c r="B348" s="179" t="s">
        <v>219</v>
      </c>
      <c r="C348" s="188" t="str">
        <f t="shared" si="9"/>
        <v>SVTC_DUMMYCAPEX_PR19CA008</v>
      </c>
      <c r="D348" s="181" t="s">
        <v>366</v>
      </c>
      <c r="E348" s="181"/>
      <c r="F348" s="202" t="s">
        <v>310</v>
      </c>
      <c r="G348" s="181"/>
      <c r="H348" s="181">
        <f>_xlfn.IFNA(INDEX('Financial model inputs '!$A$3:$AC$59,MATCH(F_Interface!$A348&amp;RIGHT(F_Interface!H$2,2),'Financial model inputs '!$A$3:$A$59,0),MATCH(F_Interface!$B348,'Financial model inputs '!$A$3:$AC$3,0)),0)</f>
        <v>0</v>
      </c>
      <c r="I348" s="181">
        <f>_xlfn.IFNA(INDEX('Financial model inputs '!$A$3:$AC$59,MATCH(F_Interface!$A348&amp;RIGHT(F_Interface!I$2,2),'Financial model inputs '!$A$3:$A$59,0),MATCH(F_Interface!$B348,'Financial model inputs '!$A$3:$AC$3,0)),0)</f>
        <v>0</v>
      </c>
      <c r="J348" s="181">
        <f>_xlfn.IFNA(INDEX('Financial model inputs '!$A$3:$AC$59,MATCH(F_Interface!$A348&amp;RIGHT(F_Interface!J$2,2),'Financial model inputs '!$A$3:$A$59,0),MATCH(F_Interface!$B348,'Financial model inputs '!$A$3:$AC$3,0)),0)</f>
        <v>0</v>
      </c>
      <c r="K348" s="181">
        <f>_xlfn.IFNA(INDEX('Financial model inputs '!$A$3:$AC$59,MATCH(F_Interface!$A348&amp;RIGHT(F_Interface!K$2,2),'Financial model inputs '!$A$3:$A$59,0),MATCH(F_Interface!$B348,'Financial model inputs '!$A$3:$AC$3,0)),0)</f>
        <v>0</v>
      </c>
      <c r="L348" s="181">
        <f>_xlfn.IFNA(INDEX('Financial model inputs '!$A$3:$AC$59,MATCH(F_Interface!$A348&amp;RIGHT(F_Interface!L$2,2),'Financial model inputs '!$A$3:$A$59,0),MATCH(F_Interface!$B348,'Financial model inputs '!$A$3:$AC$3,0)),0)</f>
        <v>0</v>
      </c>
      <c r="M348" s="189"/>
      <c r="N348" s="181"/>
      <c r="O348" s="181"/>
    </row>
    <row r="349" spans="1:15" x14ac:dyDescent="0.3">
      <c r="A349" s="179" t="s">
        <v>10</v>
      </c>
      <c r="B349" s="179" t="s">
        <v>219</v>
      </c>
      <c r="C349" s="188" t="str">
        <f t="shared" ref="C349:C406" si="10">A349&amp;B349</f>
        <v>SWBC_DUMMYCAPEX_PR19CA008</v>
      </c>
      <c r="D349" s="181" t="s">
        <v>366</v>
      </c>
      <c r="E349" s="181"/>
      <c r="F349" s="202" t="s">
        <v>310</v>
      </c>
      <c r="G349" s="181"/>
      <c r="H349" s="181">
        <f>_xlfn.IFNA(INDEX('Financial model inputs '!$A$3:$AC$59,MATCH(F_Interface!$A349&amp;RIGHT(F_Interface!H$2,2),'Financial model inputs '!$A$3:$A$59,0),MATCH(F_Interface!$B349,'Financial model inputs '!$A$3:$AC$3,0)),0)</f>
        <v>0</v>
      </c>
      <c r="I349" s="181">
        <f>_xlfn.IFNA(INDEX('Financial model inputs '!$A$3:$AC$59,MATCH(F_Interface!$A349&amp;RIGHT(F_Interface!I$2,2),'Financial model inputs '!$A$3:$A$59,0),MATCH(F_Interface!$B349,'Financial model inputs '!$A$3:$AC$3,0)),0)</f>
        <v>0</v>
      </c>
      <c r="J349" s="181">
        <f>_xlfn.IFNA(INDEX('Financial model inputs '!$A$3:$AC$59,MATCH(F_Interface!$A349&amp;RIGHT(F_Interface!J$2,2),'Financial model inputs '!$A$3:$A$59,0),MATCH(F_Interface!$B349,'Financial model inputs '!$A$3:$AC$3,0)),0)</f>
        <v>0</v>
      </c>
      <c r="K349" s="181">
        <f>_xlfn.IFNA(INDEX('Financial model inputs '!$A$3:$AC$59,MATCH(F_Interface!$A349&amp;RIGHT(F_Interface!K$2,2),'Financial model inputs '!$A$3:$A$59,0),MATCH(F_Interface!$B349,'Financial model inputs '!$A$3:$AC$3,0)),0)</f>
        <v>0</v>
      </c>
      <c r="L349" s="181">
        <f>_xlfn.IFNA(INDEX('Financial model inputs '!$A$3:$AC$59,MATCH(F_Interface!$A349&amp;RIGHT(F_Interface!L$2,2),'Financial model inputs '!$A$3:$A$59,0),MATCH(F_Interface!$B349,'Financial model inputs '!$A$3:$AC$3,0)),0)</f>
        <v>0</v>
      </c>
      <c r="M349" s="189"/>
      <c r="N349" s="181"/>
      <c r="O349" s="181"/>
    </row>
    <row r="350" spans="1:15" x14ac:dyDescent="0.3">
      <c r="A350" s="179" t="s">
        <v>7</v>
      </c>
      <c r="B350" s="179" t="s">
        <v>219</v>
      </c>
      <c r="C350" s="188" t="str">
        <f t="shared" si="10"/>
        <v>TMSC_DUMMYCAPEX_PR19CA008</v>
      </c>
      <c r="D350" s="181" t="s">
        <v>366</v>
      </c>
      <c r="E350" s="181"/>
      <c r="F350" s="202" t="s">
        <v>310</v>
      </c>
      <c r="G350" s="181"/>
      <c r="H350" s="181">
        <f>_xlfn.IFNA(INDEX('Financial model inputs '!$A$3:$AC$59,MATCH(F_Interface!$A350&amp;RIGHT(F_Interface!H$2,2),'Financial model inputs '!$A$3:$A$59,0),MATCH(F_Interface!$B350,'Financial model inputs '!$A$3:$AC$3,0)),0)</f>
        <v>27.446514166999997</v>
      </c>
      <c r="I350" s="181">
        <f>_xlfn.IFNA(INDEX('Financial model inputs '!$A$3:$AC$59,MATCH(F_Interface!$A350&amp;RIGHT(F_Interface!I$2,2),'Financial model inputs '!$A$3:$A$59,0),MATCH(F_Interface!$B350,'Financial model inputs '!$A$3:$AC$3,0)),0)</f>
        <v>30.893728113500007</v>
      </c>
      <c r="J350" s="181">
        <f>_xlfn.IFNA(INDEX('Financial model inputs '!$A$3:$AC$59,MATCH(F_Interface!$A350&amp;RIGHT(F_Interface!J$2,2),'Financial model inputs '!$A$3:$A$59,0),MATCH(F_Interface!$B350,'Financial model inputs '!$A$3:$AC$3,0)),0)</f>
        <v>12.2247637368</v>
      </c>
      <c r="K350" s="181">
        <f>_xlfn.IFNA(INDEX('Financial model inputs '!$A$3:$AC$59,MATCH(F_Interface!$A350&amp;RIGHT(F_Interface!K$2,2),'Financial model inputs '!$A$3:$A$59,0),MATCH(F_Interface!$B350,'Financial model inputs '!$A$3:$AC$3,0)),0)</f>
        <v>-136.36298562429999</v>
      </c>
      <c r="L350" s="181">
        <f>_xlfn.IFNA(INDEX('Financial model inputs '!$A$3:$AC$59,MATCH(F_Interface!$A350&amp;RIGHT(F_Interface!L$2,2),'Financial model inputs '!$A$3:$A$59,0),MATCH(F_Interface!$B350,'Financial model inputs '!$A$3:$AC$3,0)),0)</f>
        <v>-159.76198526539997</v>
      </c>
      <c r="M350" s="189"/>
      <c r="N350" s="181"/>
      <c r="O350" s="181"/>
    </row>
    <row r="351" spans="1:15" x14ac:dyDescent="0.3">
      <c r="A351" s="179" t="s">
        <v>12</v>
      </c>
      <c r="B351" s="179" t="s">
        <v>219</v>
      </c>
      <c r="C351" s="188" t="str">
        <f t="shared" si="10"/>
        <v>WSHC_DUMMYCAPEX_PR19CA008</v>
      </c>
      <c r="D351" s="181" t="s">
        <v>366</v>
      </c>
      <c r="E351" s="181"/>
      <c r="F351" s="202" t="s">
        <v>310</v>
      </c>
      <c r="G351" s="181"/>
      <c r="H351" s="181">
        <f>_xlfn.IFNA(INDEX('Financial model inputs '!$A$3:$AC$59,MATCH(F_Interface!$A351&amp;RIGHT(F_Interface!H$2,2),'Financial model inputs '!$A$3:$A$59,0),MATCH(F_Interface!$B351,'Financial model inputs '!$A$3:$AC$3,0)),0)</f>
        <v>0</v>
      </c>
      <c r="I351" s="181">
        <f>_xlfn.IFNA(INDEX('Financial model inputs '!$A$3:$AC$59,MATCH(F_Interface!$A351&amp;RIGHT(F_Interface!I$2,2),'Financial model inputs '!$A$3:$A$59,0),MATCH(F_Interface!$B351,'Financial model inputs '!$A$3:$AC$3,0)),0)</f>
        <v>0</v>
      </c>
      <c r="J351" s="181">
        <f>_xlfn.IFNA(INDEX('Financial model inputs '!$A$3:$AC$59,MATCH(F_Interface!$A351&amp;RIGHT(F_Interface!J$2,2),'Financial model inputs '!$A$3:$A$59,0),MATCH(F_Interface!$B351,'Financial model inputs '!$A$3:$AC$3,0)),0)</f>
        <v>0</v>
      </c>
      <c r="K351" s="181">
        <f>_xlfn.IFNA(INDEX('Financial model inputs '!$A$3:$AC$59,MATCH(F_Interface!$A351&amp;RIGHT(F_Interface!K$2,2),'Financial model inputs '!$A$3:$A$59,0),MATCH(F_Interface!$B351,'Financial model inputs '!$A$3:$AC$3,0)),0)</f>
        <v>0</v>
      </c>
      <c r="L351" s="181">
        <f>_xlfn.IFNA(INDEX('Financial model inputs '!$A$3:$AC$59,MATCH(F_Interface!$A351&amp;RIGHT(F_Interface!L$2,2),'Financial model inputs '!$A$3:$A$59,0),MATCH(F_Interface!$B351,'Financial model inputs '!$A$3:$AC$3,0)),0)</f>
        <v>0</v>
      </c>
      <c r="M351" s="189"/>
      <c r="N351" s="181"/>
      <c r="O351" s="181"/>
    </row>
    <row r="352" spans="1:15" x14ac:dyDescent="0.3">
      <c r="A352" s="179" t="s">
        <v>8</v>
      </c>
      <c r="B352" s="179" t="s">
        <v>219</v>
      </c>
      <c r="C352" s="188" t="str">
        <f t="shared" si="10"/>
        <v>WSXC_DUMMYCAPEX_PR19CA008</v>
      </c>
      <c r="D352" s="181" t="s">
        <v>366</v>
      </c>
      <c r="E352" s="181"/>
      <c r="F352" s="202" t="s">
        <v>310</v>
      </c>
      <c r="G352" s="181"/>
      <c r="H352" s="181">
        <f>_xlfn.IFNA(INDEX('Financial model inputs '!$A$3:$AC$59,MATCH(F_Interface!$A352&amp;RIGHT(F_Interface!H$2,2),'Financial model inputs '!$A$3:$A$59,0),MATCH(F_Interface!$B352,'Financial model inputs '!$A$3:$AC$3,0)),0)</f>
        <v>0</v>
      </c>
      <c r="I352" s="181">
        <f>_xlfn.IFNA(INDEX('Financial model inputs '!$A$3:$AC$59,MATCH(F_Interface!$A352&amp;RIGHT(F_Interface!I$2,2),'Financial model inputs '!$A$3:$A$59,0),MATCH(F_Interface!$B352,'Financial model inputs '!$A$3:$AC$3,0)),0)</f>
        <v>0</v>
      </c>
      <c r="J352" s="181">
        <f>_xlfn.IFNA(INDEX('Financial model inputs '!$A$3:$AC$59,MATCH(F_Interface!$A352&amp;RIGHT(F_Interface!J$2,2),'Financial model inputs '!$A$3:$A$59,0),MATCH(F_Interface!$B352,'Financial model inputs '!$A$3:$AC$3,0)),0)</f>
        <v>0</v>
      </c>
      <c r="K352" s="181">
        <f>_xlfn.IFNA(INDEX('Financial model inputs '!$A$3:$AC$59,MATCH(F_Interface!$A352&amp;RIGHT(F_Interface!K$2,2),'Financial model inputs '!$A$3:$A$59,0),MATCH(F_Interface!$B352,'Financial model inputs '!$A$3:$AC$3,0)),0)</f>
        <v>0</v>
      </c>
      <c r="L352" s="181">
        <f>_xlfn.IFNA(INDEX('Financial model inputs '!$A$3:$AC$59,MATCH(F_Interface!$A352&amp;RIGHT(F_Interface!L$2,2),'Financial model inputs '!$A$3:$A$59,0),MATCH(F_Interface!$B352,'Financial model inputs '!$A$3:$AC$3,0)),0)</f>
        <v>0</v>
      </c>
      <c r="M352" s="189"/>
      <c r="N352" s="181"/>
      <c r="O352" s="181"/>
    </row>
    <row r="353" spans="1:15" x14ac:dyDescent="0.3">
      <c r="A353" s="179" t="s">
        <v>9</v>
      </c>
      <c r="B353" s="179" t="s">
        <v>219</v>
      </c>
      <c r="C353" s="188" t="str">
        <f t="shared" si="10"/>
        <v>YKYC_DUMMYCAPEX_PR19CA008</v>
      </c>
      <c r="D353" s="181" t="s">
        <v>366</v>
      </c>
      <c r="E353" s="181"/>
      <c r="F353" s="202" t="s">
        <v>310</v>
      </c>
      <c r="G353" s="181"/>
      <c r="H353" s="181">
        <f>_xlfn.IFNA(INDEX('Financial model inputs '!$A$3:$AC$59,MATCH(F_Interface!$A353&amp;RIGHT(F_Interface!H$2,2),'Financial model inputs '!$A$3:$A$59,0),MATCH(F_Interface!$B353,'Financial model inputs '!$A$3:$AC$3,0)),0)</f>
        <v>0</v>
      </c>
      <c r="I353" s="181">
        <f>_xlfn.IFNA(INDEX('Financial model inputs '!$A$3:$AC$59,MATCH(F_Interface!$A353&amp;RIGHT(F_Interface!I$2,2),'Financial model inputs '!$A$3:$A$59,0),MATCH(F_Interface!$B353,'Financial model inputs '!$A$3:$AC$3,0)),0)</f>
        <v>0</v>
      </c>
      <c r="J353" s="181">
        <f>_xlfn.IFNA(INDEX('Financial model inputs '!$A$3:$AC$59,MATCH(F_Interface!$A353&amp;RIGHT(F_Interface!J$2,2),'Financial model inputs '!$A$3:$A$59,0),MATCH(F_Interface!$B353,'Financial model inputs '!$A$3:$AC$3,0)),0)</f>
        <v>0</v>
      </c>
      <c r="K353" s="181">
        <f>_xlfn.IFNA(INDEX('Financial model inputs '!$A$3:$AC$59,MATCH(F_Interface!$A353&amp;RIGHT(F_Interface!K$2,2),'Financial model inputs '!$A$3:$A$59,0),MATCH(F_Interface!$B353,'Financial model inputs '!$A$3:$AC$3,0)),0)</f>
        <v>0</v>
      </c>
      <c r="L353" s="181">
        <f>_xlfn.IFNA(INDEX('Financial model inputs '!$A$3:$AC$59,MATCH(F_Interface!$A353&amp;RIGHT(F_Interface!L$2,2),'Financial model inputs '!$A$3:$A$59,0),MATCH(F_Interface!$B353,'Financial model inputs '!$A$3:$AC$3,0)),0)</f>
        <v>0</v>
      </c>
      <c r="M353" s="189" t="str">
        <f>IF(SUM(H341:L353)=SUM('Financial model inputs '!AB5:AB59),"ok","error")</f>
        <v>ok</v>
      </c>
      <c r="N353" s="181"/>
      <c r="O353" s="181"/>
    </row>
    <row r="354" spans="1:15" x14ac:dyDescent="0.3">
      <c r="A354" s="179" t="s">
        <v>2</v>
      </c>
      <c r="B354" s="179" t="s">
        <v>220</v>
      </c>
      <c r="C354" s="188" t="str">
        <f t="shared" si="10"/>
        <v>ANHC_DUMMYTOTEXFM_PR19CA008</v>
      </c>
      <c r="D354" s="181" t="s">
        <v>367</v>
      </c>
      <c r="E354" s="181"/>
      <c r="F354" s="202" t="s">
        <v>310</v>
      </c>
      <c r="G354" s="181"/>
      <c r="H354" s="181">
        <f>_xlfn.IFNA(INDEX('Financial model inputs '!$A$3:$AC$59,MATCH(F_Interface!$A354&amp;RIGHT(F_Interface!H$2,2),'Financial model inputs '!$A$3:$A$59,0),MATCH(F_Interface!$B354,'Financial model inputs '!$A$3:$AC$3,0)),0)</f>
        <v>0</v>
      </c>
      <c r="I354" s="181">
        <f>_xlfn.IFNA(INDEX('Financial model inputs '!$A$3:$AC$59,MATCH(F_Interface!$A354&amp;RIGHT(F_Interface!I$2,2),'Financial model inputs '!$A$3:$A$59,0),MATCH(F_Interface!$B354,'Financial model inputs '!$A$3:$AC$3,0)),0)</f>
        <v>0</v>
      </c>
      <c r="J354" s="181">
        <f>_xlfn.IFNA(INDEX('Financial model inputs '!$A$3:$AC$59,MATCH(F_Interface!$A354&amp;RIGHT(F_Interface!J$2,2),'Financial model inputs '!$A$3:$A$59,0),MATCH(F_Interface!$B354,'Financial model inputs '!$A$3:$AC$3,0)),0)</f>
        <v>0</v>
      </c>
      <c r="K354" s="181">
        <f>_xlfn.IFNA(INDEX('Financial model inputs '!$A$3:$AC$59,MATCH(F_Interface!$A354&amp;RIGHT(F_Interface!K$2,2),'Financial model inputs '!$A$3:$A$59,0),MATCH(F_Interface!$B354,'Financial model inputs '!$A$3:$AC$3,0)),0)</f>
        <v>0</v>
      </c>
      <c r="L354" s="181">
        <f>_xlfn.IFNA(INDEX('Financial model inputs '!$A$3:$AC$59,MATCH(F_Interface!$A354&amp;RIGHT(F_Interface!L$2,2),'Financial model inputs '!$A$3:$A$59,0),MATCH(F_Interface!$B354,'Financial model inputs '!$A$3:$AC$3,0)),0)</f>
        <v>0</v>
      </c>
      <c r="M354" s="189"/>
      <c r="N354" s="181"/>
      <c r="O354" s="181"/>
    </row>
    <row r="355" spans="1:15" x14ac:dyDescent="0.3">
      <c r="A355" s="179" t="s">
        <v>63</v>
      </c>
      <c r="B355" s="179" t="s">
        <v>220</v>
      </c>
      <c r="C355" s="188" t="str">
        <f t="shared" si="10"/>
        <v>HDDC_DUMMYTOTEXFM_PR19CA008</v>
      </c>
      <c r="D355" s="181" t="s">
        <v>367</v>
      </c>
      <c r="E355" s="181"/>
      <c r="F355" s="202" t="s">
        <v>310</v>
      </c>
      <c r="G355" s="181"/>
      <c r="H355" s="181">
        <f>_xlfn.IFNA(INDEX('Financial model inputs '!$A$3:$AC$59,MATCH(F_Interface!$A355&amp;RIGHT(F_Interface!H$2,2),'Financial model inputs '!$A$3:$A$59,0),MATCH(F_Interface!$B355,'Financial model inputs '!$A$3:$AC$3,0)),0)</f>
        <v>0</v>
      </c>
      <c r="I355" s="181">
        <f>_xlfn.IFNA(INDEX('Financial model inputs '!$A$3:$AC$59,MATCH(F_Interface!$A355&amp;RIGHT(F_Interface!I$2,2),'Financial model inputs '!$A$3:$A$59,0),MATCH(F_Interface!$B355,'Financial model inputs '!$A$3:$AC$3,0)),0)</f>
        <v>0</v>
      </c>
      <c r="J355" s="181">
        <f>_xlfn.IFNA(INDEX('Financial model inputs '!$A$3:$AC$59,MATCH(F_Interface!$A355&amp;RIGHT(F_Interface!J$2,2),'Financial model inputs '!$A$3:$A$59,0),MATCH(F_Interface!$B355,'Financial model inputs '!$A$3:$AC$3,0)),0)</f>
        <v>0</v>
      </c>
      <c r="K355" s="181">
        <f>_xlfn.IFNA(INDEX('Financial model inputs '!$A$3:$AC$59,MATCH(F_Interface!$A355&amp;RIGHT(F_Interface!K$2,2),'Financial model inputs '!$A$3:$A$59,0),MATCH(F_Interface!$B355,'Financial model inputs '!$A$3:$AC$3,0)),0)</f>
        <v>0</v>
      </c>
      <c r="L355" s="181">
        <f>_xlfn.IFNA(INDEX('Financial model inputs '!$A$3:$AC$59,MATCH(F_Interface!$A355&amp;RIGHT(F_Interface!L$2,2),'Financial model inputs '!$A$3:$A$59,0),MATCH(F_Interface!$B355,'Financial model inputs '!$A$3:$AC$3,0)),0)</f>
        <v>0</v>
      </c>
      <c r="M355" s="189"/>
      <c r="N355" s="181"/>
      <c r="O355" s="181"/>
    </row>
    <row r="356" spans="1:15" x14ac:dyDescent="0.3">
      <c r="A356" s="179" t="s">
        <v>3</v>
      </c>
      <c r="B356" s="179" t="s">
        <v>220</v>
      </c>
      <c r="C356" s="188" t="str">
        <f t="shared" si="10"/>
        <v>NESC_DUMMYTOTEXFM_PR19CA008</v>
      </c>
      <c r="D356" s="181" t="s">
        <v>367</v>
      </c>
      <c r="E356" s="181"/>
      <c r="F356" s="202" t="s">
        <v>310</v>
      </c>
      <c r="G356" s="181"/>
      <c r="H356" s="181">
        <f>_xlfn.IFNA(INDEX('Financial model inputs '!$A$3:$AC$59,MATCH(F_Interface!$A356&amp;RIGHT(F_Interface!H$2,2),'Financial model inputs '!$A$3:$A$59,0),MATCH(F_Interface!$B356,'Financial model inputs '!$A$3:$AC$3,0)),0)</f>
        <v>0</v>
      </c>
      <c r="I356" s="181">
        <f>_xlfn.IFNA(INDEX('Financial model inputs '!$A$3:$AC$59,MATCH(F_Interface!$A356&amp;RIGHT(F_Interface!I$2,2),'Financial model inputs '!$A$3:$A$59,0),MATCH(F_Interface!$B356,'Financial model inputs '!$A$3:$AC$3,0)),0)</f>
        <v>0</v>
      </c>
      <c r="J356" s="181">
        <f>_xlfn.IFNA(INDEX('Financial model inputs '!$A$3:$AC$59,MATCH(F_Interface!$A356&amp;RIGHT(F_Interface!J$2,2),'Financial model inputs '!$A$3:$A$59,0),MATCH(F_Interface!$B356,'Financial model inputs '!$A$3:$AC$3,0)),0)</f>
        <v>0</v>
      </c>
      <c r="K356" s="181">
        <f>_xlfn.IFNA(INDEX('Financial model inputs '!$A$3:$AC$59,MATCH(F_Interface!$A356&amp;RIGHT(F_Interface!K$2,2),'Financial model inputs '!$A$3:$A$59,0),MATCH(F_Interface!$B356,'Financial model inputs '!$A$3:$AC$3,0)),0)</f>
        <v>0</v>
      </c>
      <c r="L356" s="181">
        <f>_xlfn.IFNA(INDEX('Financial model inputs '!$A$3:$AC$59,MATCH(F_Interface!$A356&amp;RIGHT(F_Interface!L$2,2),'Financial model inputs '!$A$3:$A$59,0),MATCH(F_Interface!$B356,'Financial model inputs '!$A$3:$AC$3,0)),0)</f>
        <v>0</v>
      </c>
      <c r="M356" s="189"/>
      <c r="N356" s="181"/>
      <c r="O356" s="181"/>
    </row>
    <row r="357" spans="1:15" x14ac:dyDescent="0.3">
      <c r="A357" s="179" t="s">
        <v>4</v>
      </c>
      <c r="B357" s="179" t="s">
        <v>220</v>
      </c>
      <c r="C357" s="188" t="str">
        <f t="shared" si="10"/>
        <v>NWTC_DUMMYTOTEXFM_PR19CA008</v>
      </c>
      <c r="D357" s="181" t="s">
        <v>367</v>
      </c>
      <c r="E357" s="181"/>
      <c r="F357" s="202" t="s">
        <v>310</v>
      </c>
      <c r="G357" s="181"/>
      <c r="H357" s="181">
        <f>_xlfn.IFNA(INDEX('Financial model inputs '!$A$3:$AC$59,MATCH(F_Interface!$A357&amp;RIGHT(F_Interface!H$2,2),'Financial model inputs '!$A$3:$A$59,0),MATCH(F_Interface!$B357,'Financial model inputs '!$A$3:$AC$3,0)),0)</f>
        <v>0</v>
      </c>
      <c r="I357" s="181">
        <f>_xlfn.IFNA(INDEX('Financial model inputs '!$A$3:$AC$59,MATCH(F_Interface!$A357&amp;RIGHT(F_Interface!I$2,2),'Financial model inputs '!$A$3:$A$59,0),MATCH(F_Interface!$B357,'Financial model inputs '!$A$3:$AC$3,0)),0)</f>
        <v>0</v>
      </c>
      <c r="J357" s="181">
        <f>_xlfn.IFNA(INDEX('Financial model inputs '!$A$3:$AC$59,MATCH(F_Interface!$A357&amp;RIGHT(F_Interface!J$2,2),'Financial model inputs '!$A$3:$A$59,0),MATCH(F_Interface!$B357,'Financial model inputs '!$A$3:$AC$3,0)),0)</f>
        <v>0</v>
      </c>
      <c r="K357" s="181">
        <f>_xlfn.IFNA(INDEX('Financial model inputs '!$A$3:$AC$59,MATCH(F_Interface!$A357&amp;RIGHT(F_Interface!K$2,2),'Financial model inputs '!$A$3:$A$59,0),MATCH(F_Interface!$B357,'Financial model inputs '!$A$3:$AC$3,0)),0)</f>
        <v>0</v>
      </c>
      <c r="L357" s="181">
        <f>_xlfn.IFNA(INDEX('Financial model inputs '!$A$3:$AC$59,MATCH(F_Interface!$A357&amp;RIGHT(F_Interface!L$2,2),'Financial model inputs '!$A$3:$A$59,0),MATCH(F_Interface!$B357,'Financial model inputs '!$A$3:$AC$3,0)),0)</f>
        <v>0</v>
      </c>
      <c r="M357" s="189"/>
      <c r="N357" s="181"/>
      <c r="O357" s="181"/>
    </row>
    <row r="358" spans="1:15" x14ac:dyDescent="0.3">
      <c r="A358" s="179" t="s">
        <v>5</v>
      </c>
      <c r="B358" s="179" t="s">
        <v>220</v>
      </c>
      <c r="C358" s="188" t="str">
        <f t="shared" si="10"/>
        <v>SRNC_DUMMYTOTEXFM_PR19CA008</v>
      </c>
      <c r="D358" s="181" t="s">
        <v>367</v>
      </c>
      <c r="E358" s="181"/>
      <c r="F358" s="202" t="s">
        <v>310</v>
      </c>
      <c r="G358" s="181"/>
      <c r="H358" s="181">
        <f>_xlfn.IFNA(INDEX('Financial model inputs '!$A$3:$AC$59,MATCH(F_Interface!$A358&amp;RIGHT(F_Interface!H$2,2),'Financial model inputs '!$A$3:$A$59,0),MATCH(F_Interface!$B358,'Financial model inputs '!$A$3:$AC$3,0)),0)</f>
        <v>0</v>
      </c>
      <c r="I358" s="181">
        <f>_xlfn.IFNA(INDEX('Financial model inputs '!$A$3:$AC$59,MATCH(F_Interface!$A358&amp;RIGHT(F_Interface!I$2,2),'Financial model inputs '!$A$3:$A$59,0),MATCH(F_Interface!$B358,'Financial model inputs '!$A$3:$AC$3,0)),0)</f>
        <v>0</v>
      </c>
      <c r="J358" s="181">
        <f>_xlfn.IFNA(INDEX('Financial model inputs '!$A$3:$AC$59,MATCH(F_Interface!$A358&amp;RIGHT(F_Interface!J$2,2),'Financial model inputs '!$A$3:$A$59,0),MATCH(F_Interface!$B358,'Financial model inputs '!$A$3:$AC$3,0)),0)</f>
        <v>0</v>
      </c>
      <c r="K358" s="181">
        <f>_xlfn.IFNA(INDEX('Financial model inputs '!$A$3:$AC$59,MATCH(F_Interface!$A358&amp;RIGHT(F_Interface!K$2,2),'Financial model inputs '!$A$3:$A$59,0),MATCH(F_Interface!$B358,'Financial model inputs '!$A$3:$AC$3,0)),0)</f>
        <v>0</v>
      </c>
      <c r="L358" s="181">
        <f>_xlfn.IFNA(INDEX('Financial model inputs '!$A$3:$AC$59,MATCH(F_Interface!$A358&amp;RIGHT(F_Interface!L$2,2),'Financial model inputs '!$A$3:$A$59,0),MATCH(F_Interface!$B358,'Financial model inputs '!$A$3:$AC$3,0)),0)</f>
        <v>0</v>
      </c>
      <c r="M358" s="189"/>
      <c r="N358" s="181"/>
      <c r="O358" s="181"/>
    </row>
    <row r="359" spans="1:15" x14ac:dyDescent="0.3">
      <c r="A359" s="179" t="s">
        <v>82</v>
      </c>
      <c r="B359" s="179" t="s">
        <v>220</v>
      </c>
      <c r="C359" s="188" t="str">
        <f t="shared" si="10"/>
        <v>SVEC_DUMMYTOTEXFM_PR19CA008</v>
      </c>
      <c r="D359" s="181" t="s">
        <v>367</v>
      </c>
      <c r="E359" s="181"/>
      <c r="F359" s="202" t="s">
        <v>310</v>
      </c>
      <c r="G359" s="181"/>
      <c r="H359" s="181">
        <f>_xlfn.IFNA(INDEX('Financial model inputs '!$A$3:$AC$59,MATCH(F_Interface!$A359&amp;RIGHT(F_Interface!H$2,2),'Financial model inputs '!$A$3:$A$59,0),MATCH(F_Interface!$B359,'Financial model inputs '!$A$3:$AC$3,0)),0)</f>
        <v>0</v>
      </c>
      <c r="I359" s="181">
        <f>_xlfn.IFNA(INDEX('Financial model inputs '!$A$3:$AC$59,MATCH(F_Interface!$A359&amp;RIGHT(F_Interface!I$2,2),'Financial model inputs '!$A$3:$A$59,0),MATCH(F_Interface!$B359,'Financial model inputs '!$A$3:$AC$3,0)),0)</f>
        <v>0</v>
      </c>
      <c r="J359" s="181">
        <f>_xlfn.IFNA(INDEX('Financial model inputs '!$A$3:$AC$59,MATCH(F_Interface!$A359&amp;RIGHT(F_Interface!J$2,2),'Financial model inputs '!$A$3:$A$59,0),MATCH(F_Interface!$B359,'Financial model inputs '!$A$3:$AC$3,0)),0)</f>
        <v>0</v>
      </c>
      <c r="K359" s="181">
        <f>_xlfn.IFNA(INDEX('Financial model inputs '!$A$3:$AC$59,MATCH(F_Interface!$A359&amp;RIGHT(F_Interface!K$2,2),'Financial model inputs '!$A$3:$A$59,0),MATCH(F_Interface!$B359,'Financial model inputs '!$A$3:$AC$3,0)),0)</f>
        <v>0</v>
      </c>
      <c r="L359" s="181">
        <f>_xlfn.IFNA(INDEX('Financial model inputs '!$A$3:$AC$59,MATCH(F_Interface!$A359&amp;RIGHT(F_Interface!L$2,2),'Financial model inputs '!$A$3:$A$59,0),MATCH(F_Interface!$B359,'Financial model inputs '!$A$3:$AC$3,0)),0)</f>
        <v>0</v>
      </c>
      <c r="M359" s="189"/>
      <c r="N359" s="181"/>
      <c r="O359" s="181"/>
    </row>
    <row r="360" spans="1:15" x14ac:dyDescent="0.3">
      <c r="A360" s="179" t="s">
        <v>67</v>
      </c>
      <c r="B360" s="179" t="s">
        <v>220</v>
      </c>
      <c r="C360" s="188" t="str">
        <f t="shared" si="10"/>
        <v>SVHC_DUMMYTOTEXFM_PR19CA008</v>
      </c>
      <c r="D360" s="181" t="s">
        <v>367</v>
      </c>
      <c r="E360" s="181"/>
      <c r="F360" s="202" t="s">
        <v>310</v>
      </c>
      <c r="G360" s="181"/>
      <c r="H360" s="181">
        <f>_xlfn.IFNA(INDEX('Financial model inputs '!$A$3:$AC$59,MATCH(F_Interface!$A360&amp;RIGHT(F_Interface!H$2,2),'Financial model inputs '!$A$3:$A$59,0),MATCH(F_Interface!$B360,'Financial model inputs '!$A$3:$AC$3,0)),0)</f>
        <v>0</v>
      </c>
      <c r="I360" s="181">
        <f>_xlfn.IFNA(INDEX('Financial model inputs '!$A$3:$AC$59,MATCH(F_Interface!$A360&amp;RIGHT(F_Interface!I$2,2),'Financial model inputs '!$A$3:$A$59,0),MATCH(F_Interface!$B360,'Financial model inputs '!$A$3:$AC$3,0)),0)</f>
        <v>0</v>
      </c>
      <c r="J360" s="181">
        <f>_xlfn.IFNA(INDEX('Financial model inputs '!$A$3:$AC$59,MATCH(F_Interface!$A360&amp;RIGHT(F_Interface!J$2,2),'Financial model inputs '!$A$3:$A$59,0),MATCH(F_Interface!$B360,'Financial model inputs '!$A$3:$AC$3,0)),0)</f>
        <v>0</v>
      </c>
      <c r="K360" s="181">
        <f>_xlfn.IFNA(INDEX('Financial model inputs '!$A$3:$AC$59,MATCH(F_Interface!$A360&amp;RIGHT(F_Interface!K$2,2),'Financial model inputs '!$A$3:$A$59,0),MATCH(F_Interface!$B360,'Financial model inputs '!$A$3:$AC$3,0)),0)</f>
        <v>0</v>
      </c>
      <c r="L360" s="181">
        <f>_xlfn.IFNA(INDEX('Financial model inputs '!$A$3:$AC$59,MATCH(F_Interface!$A360&amp;RIGHT(F_Interface!L$2,2),'Financial model inputs '!$A$3:$A$59,0),MATCH(F_Interface!$B360,'Financial model inputs '!$A$3:$AC$3,0)),0)</f>
        <v>0</v>
      </c>
      <c r="M360" s="189"/>
      <c r="N360" s="181"/>
      <c r="O360" s="181"/>
    </row>
    <row r="361" spans="1:15" x14ac:dyDescent="0.3">
      <c r="A361" s="179" t="s">
        <v>6</v>
      </c>
      <c r="B361" s="179" t="s">
        <v>220</v>
      </c>
      <c r="C361" s="188" t="str">
        <f t="shared" si="10"/>
        <v>SVTC_DUMMYTOTEXFM_PR19CA008</v>
      </c>
      <c r="D361" s="181" t="s">
        <v>367</v>
      </c>
      <c r="E361" s="181"/>
      <c r="F361" s="202" t="s">
        <v>310</v>
      </c>
      <c r="G361" s="181"/>
      <c r="H361" s="181">
        <f>_xlfn.IFNA(INDEX('Financial model inputs '!$A$3:$AC$59,MATCH(F_Interface!$A361&amp;RIGHT(F_Interface!H$2,2),'Financial model inputs '!$A$3:$A$59,0),MATCH(F_Interface!$B361,'Financial model inputs '!$A$3:$AC$3,0)),0)</f>
        <v>0</v>
      </c>
      <c r="I361" s="181">
        <f>_xlfn.IFNA(INDEX('Financial model inputs '!$A$3:$AC$59,MATCH(F_Interface!$A361&amp;RIGHT(F_Interface!I$2,2),'Financial model inputs '!$A$3:$A$59,0),MATCH(F_Interface!$B361,'Financial model inputs '!$A$3:$AC$3,0)),0)</f>
        <v>0</v>
      </c>
      <c r="J361" s="181">
        <f>_xlfn.IFNA(INDEX('Financial model inputs '!$A$3:$AC$59,MATCH(F_Interface!$A361&amp;RIGHT(F_Interface!J$2,2),'Financial model inputs '!$A$3:$A$59,0),MATCH(F_Interface!$B361,'Financial model inputs '!$A$3:$AC$3,0)),0)</f>
        <v>0</v>
      </c>
      <c r="K361" s="181">
        <f>_xlfn.IFNA(INDEX('Financial model inputs '!$A$3:$AC$59,MATCH(F_Interface!$A361&amp;RIGHT(F_Interface!K$2,2),'Financial model inputs '!$A$3:$A$59,0),MATCH(F_Interface!$B361,'Financial model inputs '!$A$3:$AC$3,0)),0)</f>
        <v>0</v>
      </c>
      <c r="L361" s="181">
        <f>_xlfn.IFNA(INDEX('Financial model inputs '!$A$3:$AC$59,MATCH(F_Interface!$A361&amp;RIGHT(F_Interface!L$2,2),'Financial model inputs '!$A$3:$A$59,0),MATCH(F_Interface!$B361,'Financial model inputs '!$A$3:$AC$3,0)),0)</f>
        <v>0</v>
      </c>
      <c r="M361" s="189"/>
      <c r="N361" s="181"/>
      <c r="O361" s="181"/>
    </row>
    <row r="362" spans="1:15" x14ac:dyDescent="0.3">
      <c r="A362" s="179" t="s">
        <v>10</v>
      </c>
      <c r="B362" s="179" t="s">
        <v>220</v>
      </c>
      <c r="C362" s="188" t="str">
        <f t="shared" si="10"/>
        <v>SWBC_DUMMYTOTEXFM_PR19CA008</v>
      </c>
      <c r="D362" s="181" t="s">
        <v>367</v>
      </c>
      <c r="E362" s="181"/>
      <c r="F362" s="202" t="s">
        <v>310</v>
      </c>
      <c r="G362" s="181"/>
      <c r="H362" s="181">
        <f>_xlfn.IFNA(INDEX('Financial model inputs '!$A$3:$AC$59,MATCH(F_Interface!$A362&amp;RIGHT(F_Interface!H$2,2),'Financial model inputs '!$A$3:$A$59,0),MATCH(F_Interface!$B362,'Financial model inputs '!$A$3:$AC$3,0)),0)</f>
        <v>0</v>
      </c>
      <c r="I362" s="181">
        <f>_xlfn.IFNA(INDEX('Financial model inputs '!$A$3:$AC$59,MATCH(F_Interface!$A362&amp;RIGHT(F_Interface!I$2,2),'Financial model inputs '!$A$3:$A$59,0),MATCH(F_Interface!$B362,'Financial model inputs '!$A$3:$AC$3,0)),0)</f>
        <v>0</v>
      </c>
      <c r="J362" s="181">
        <f>_xlfn.IFNA(INDEX('Financial model inputs '!$A$3:$AC$59,MATCH(F_Interface!$A362&amp;RIGHT(F_Interface!J$2,2),'Financial model inputs '!$A$3:$A$59,0),MATCH(F_Interface!$B362,'Financial model inputs '!$A$3:$AC$3,0)),0)</f>
        <v>0</v>
      </c>
      <c r="K362" s="181">
        <f>_xlfn.IFNA(INDEX('Financial model inputs '!$A$3:$AC$59,MATCH(F_Interface!$A362&amp;RIGHT(F_Interface!K$2,2),'Financial model inputs '!$A$3:$A$59,0),MATCH(F_Interface!$B362,'Financial model inputs '!$A$3:$AC$3,0)),0)</f>
        <v>0</v>
      </c>
      <c r="L362" s="181">
        <f>_xlfn.IFNA(INDEX('Financial model inputs '!$A$3:$AC$59,MATCH(F_Interface!$A362&amp;RIGHT(F_Interface!L$2,2),'Financial model inputs '!$A$3:$A$59,0),MATCH(F_Interface!$B362,'Financial model inputs '!$A$3:$AC$3,0)),0)</f>
        <v>0</v>
      </c>
      <c r="M362" s="189"/>
      <c r="N362" s="181"/>
      <c r="O362" s="181"/>
    </row>
    <row r="363" spans="1:15" x14ac:dyDescent="0.3">
      <c r="A363" s="179" t="s">
        <v>7</v>
      </c>
      <c r="B363" s="179" t="s">
        <v>220</v>
      </c>
      <c r="C363" s="188" t="str">
        <f t="shared" si="10"/>
        <v>TMSC_DUMMYTOTEXFM_PR19CA008</v>
      </c>
      <c r="D363" s="181" t="s">
        <v>367</v>
      </c>
      <c r="E363" s="181"/>
      <c r="F363" s="202" t="s">
        <v>310</v>
      </c>
      <c r="G363" s="181"/>
      <c r="H363" s="181">
        <f>_xlfn.IFNA(INDEX('Financial model inputs '!$A$3:$AC$59,MATCH(F_Interface!$A363&amp;RIGHT(F_Interface!H$2,2),'Financial model inputs '!$A$3:$A$59,0),MATCH(F_Interface!$B363,'Financial model inputs '!$A$3:$AC$3,0)),0)</f>
        <v>30.082739599399996</v>
      </c>
      <c r="I363" s="181">
        <f>_xlfn.IFNA(INDEX('Financial model inputs '!$A$3:$AC$59,MATCH(F_Interface!$A363&amp;RIGHT(F_Interface!I$2,2),'Financial model inputs '!$A$3:$A$59,0),MATCH(F_Interface!$B363,'Financial model inputs '!$A$3:$AC$3,0)),0)</f>
        <v>34.467308500300007</v>
      </c>
      <c r="J363" s="181">
        <f>_xlfn.IFNA(INDEX('Financial model inputs '!$A$3:$AC$59,MATCH(F_Interface!$A363&amp;RIGHT(F_Interface!J$2,2),'Financial model inputs '!$A$3:$A$59,0),MATCH(F_Interface!$B363,'Financial model inputs '!$A$3:$AC$3,0)),0)</f>
        <v>16.098106145900001</v>
      </c>
      <c r="K363" s="181">
        <f>_xlfn.IFNA(INDEX('Financial model inputs '!$A$3:$AC$59,MATCH(F_Interface!$A363&amp;RIGHT(F_Interface!K$2,2),'Financial model inputs '!$A$3:$A$59,0),MATCH(F_Interface!$B363,'Financial model inputs '!$A$3:$AC$3,0)),0)</f>
        <v>-132.1749039474</v>
      </c>
      <c r="L363" s="181">
        <f>_xlfn.IFNA(INDEX('Financial model inputs '!$A$3:$AC$59,MATCH(F_Interface!$A363&amp;RIGHT(F_Interface!L$2,2),'Financial model inputs '!$A$3:$A$59,0),MATCH(F_Interface!$B363,'Financial model inputs '!$A$3:$AC$3,0)),0)</f>
        <v>-154.88666891689999</v>
      </c>
      <c r="M363" s="189"/>
      <c r="N363" s="181"/>
      <c r="O363" s="181"/>
    </row>
    <row r="364" spans="1:15" x14ac:dyDescent="0.3">
      <c r="A364" s="179" t="s">
        <v>12</v>
      </c>
      <c r="B364" s="179" t="s">
        <v>220</v>
      </c>
      <c r="C364" s="188" t="str">
        <f t="shared" si="10"/>
        <v>WSHC_DUMMYTOTEXFM_PR19CA008</v>
      </c>
      <c r="D364" s="181" t="s">
        <v>367</v>
      </c>
      <c r="E364" s="181"/>
      <c r="F364" s="202" t="s">
        <v>310</v>
      </c>
      <c r="G364" s="181"/>
      <c r="H364" s="181">
        <f>_xlfn.IFNA(INDEX('Financial model inputs '!$A$3:$AC$59,MATCH(F_Interface!$A364&amp;RIGHT(F_Interface!H$2,2),'Financial model inputs '!$A$3:$A$59,0),MATCH(F_Interface!$B364,'Financial model inputs '!$A$3:$AC$3,0)),0)</f>
        <v>0</v>
      </c>
      <c r="I364" s="181">
        <f>_xlfn.IFNA(INDEX('Financial model inputs '!$A$3:$AC$59,MATCH(F_Interface!$A364&amp;RIGHT(F_Interface!I$2,2),'Financial model inputs '!$A$3:$A$59,0),MATCH(F_Interface!$B364,'Financial model inputs '!$A$3:$AC$3,0)),0)</f>
        <v>0</v>
      </c>
      <c r="J364" s="181">
        <f>_xlfn.IFNA(INDEX('Financial model inputs '!$A$3:$AC$59,MATCH(F_Interface!$A364&amp;RIGHT(F_Interface!J$2,2),'Financial model inputs '!$A$3:$A$59,0),MATCH(F_Interface!$B364,'Financial model inputs '!$A$3:$AC$3,0)),0)</f>
        <v>0</v>
      </c>
      <c r="K364" s="181">
        <f>_xlfn.IFNA(INDEX('Financial model inputs '!$A$3:$AC$59,MATCH(F_Interface!$A364&amp;RIGHT(F_Interface!K$2,2),'Financial model inputs '!$A$3:$A$59,0),MATCH(F_Interface!$B364,'Financial model inputs '!$A$3:$AC$3,0)),0)</f>
        <v>0</v>
      </c>
      <c r="L364" s="181">
        <f>_xlfn.IFNA(INDEX('Financial model inputs '!$A$3:$AC$59,MATCH(F_Interface!$A364&amp;RIGHT(F_Interface!L$2,2),'Financial model inputs '!$A$3:$A$59,0),MATCH(F_Interface!$B364,'Financial model inputs '!$A$3:$AC$3,0)),0)</f>
        <v>0</v>
      </c>
      <c r="M364" s="189"/>
      <c r="N364" s="181"/>
      <c r="O364" s="181"/>
    </row>
    <row r="365" spans="1:15" x14ac:dyDescent="0.3">
      <c r="A365" s="179" t="s">
        <v>8</v>
      </c>
      <c r="B365" s="179" t="s">
        <v>220</v>
      </c>
      <c r="C365" s="188" t="str">
        <f t="shared" si="10"/>
        <v>WSXC_DUMMYTOTEXFM_PR19CA008</v>
      </c>
      <c r="D365" s="181" t="s">
        <v>367</v>
      </c>
      <c r="E365" s="181"/>
      <c r="F365" s="202" t="s">
        <v>310</v>
      </c>
      <c r="G365" s="181"/>
      <c r="H365" s="181">
        <f>_xlfn.IFNA(INDEX('Financial model inputs '!$A$3:$AC$59,MATCH(F_Interface!$A365&amp;RIGHT(F_Interface!H$2,2),'Financial model inputs '!$A$3:$A$59,0),MATCH(F_Interface!$B365,'Financial model inputs '!$A$3:$AC$3,0)),0)</f>
        <v>0</v>
      </c>
      <c r="I365" s="181">
        <f>_xlfn.IFNA(INDEX('Financial model inputs '!$A$3:$AC$59,MATCH(F_Interface!$A365&amp;RIGHT(F_Interface!I$2,2),'Financial model inputs '!$A$3:$A$59,0),MATCH(F_Interface!$B365,'Financial model inputs '!$A$3:$AC$3,0)),0)</f>
        <v>0</v>
      </c>
      <c r="J365" s="181">
        <f>_xlfn.IFNA(INDEX('Financial model inputs '!$A$3:$AC$59,MATCH(F_Interface!$A365&amp;RIGHT(F_Interface!J$2,2),'Financial model inputs '!$A$3:$A$59,0),MATCH(F_Interface!$B365,'Financial model inputs '!$A$3:$AC$3,0)),0)</f>
        <v>0</v>
      </c>
      <c r="K365" s="181">
        <f>_xlfn.IFNA(INDEX('Financial model inputs '!$A$3:$AC$59,MATCH(F_Interface!$A365&amp;RIGHT(F_Interface!K$2,2),'Financial model inputs '!$A$3:$A$59,0),MATCH(F_Interface!$B365,'Financial model inputs '!$A$3:$AC$3,0)),0)</f>
        <v>0</v>
      </c>
      <c r="L365" s="181">
        <f>_xlfn.IFNA(INDEX('Financial model inputs '!$A$3:$AC$59,MATCH(F_Interface!$A365&amp;RIGHT(F_Interface!L$2,2),'Financial model inputs '!$A$3:$A$59,0),MATCH(F_Interface!$B365,'Financial model inputs '!$A$3:$AC$3,0)),0)</f>
        <v>0</v>
      </c>
      <c r="M365" s="189"/>
      <c r="N365" s="181"/>
      <c r="O365" s="181"/>
    </row>
    <row r="366" spans="1:15" x14ac:dyDescent="0.3">
      <c r="A366" s="179" t="s">
        <v>9</v>
      </c>
      <c r="B366" s="179" t="s">
        <v>220</v>
      </c>
      <c r="C366" s="188" t="str">
        <f t="shared" si="10"/>
        <v>YKYC_DUMMYTOTEXFM_PR19CA008</v>
      </c>
      <c r="D366" s="181" t="s">
        <v>367</v>
      </c>
      <c r="E366" s="181"/>
      <c r="F366" s="202" t="s">
        <v>310</v>
      </c>
      <c r="G366" s="181"/>
      <c r="H366" s="181">
        <f>_xlfn.IFNA(INDEX('Financial model inputs '!$A$3:$AC$59,MATCH(F_Interface!$A366&amp;RIGHT(F_Interface!H$2,2),'Financial model inputs '!$A$3:$A$59,0),MATCH(F_Interface!$B366,'Financial model inputs '!$A$3:$AC$3,0)),0)</f>
        <v>0</v>
      </c>
      <c r="I366" s="181">
        <f>_xlfn.IFNA(INDEX('Financial model inputs '!$A$3:$AC$59,MATCH(F_Interface!$A366&amp;RIGHT(F_Interface!I$2,2),'Financial model inputs '!$A$3:$A$59,0),MATCH(F_Interface!$B366,'Financial model inputs '!$A$3:$AC$3,0)),0)</f>
        <v>0</v>
      </c>
      <c r="J366" s="181">
        <f>_xlfn.IFNA(INDEX('Financial model inputs '!$A$3:$AC$59,MATCH(F_Interface!$A366&amp;RIGHT(F_Interface!J$2,2),'Financial model inputs '!$A$3:$A$59,0),MATCH(F_Interface!$B366,'Financial model inputs '!$A$3:$AC$3,0)),0)</f>
        <v>0</v>
      </c>
      <c r="K366" s="181">
        <f>_xlfn.IFNA(INDEX('Financial model inputs '!$A$3:$AC$59,MATCH(F_Interface!$A366&amp;RIGHT(F_Interface!K$2,2),'Financial model inputs '!$A$3:$A$59,0),MATCH(F_Interface!$B366,'Financial model inputs '!$A$3:$AC$3,0)),0)</f>
        <v>0</v>
      </c>
      <c r="L366" s="181">
        <f>_xlfn.IFNA(INDEX('Financial model inputs '!$A$3:$AC$59,MATCH(F_Interface!$A366&amp;RIGHT(F_Interface!L$2,2),'Financial model inputs '!$A$3:$A$59,0),MATCH(F_Interface!$B366,'Financial model inputs '!$A$3:$AC$3,0)),0)</f>
        <v>0</v>
      </c>
      <c r="M366" s="189" t="str">
        <f>IF(SUM(H354:L366)=SUM('Financial model inputs '!AC5:AC59),"ok","error")</f>
        <v>ok</v>
      </c>
      <c r="N366" s="181"/>
      <c r="O366" s="181"/>
    </row>
    <row r="367" spans="1:15" x14ac:dyDescent="0.3">
      <c r="A367" s="179" t="s">
        <v>2</v>
      </c>
      <c r="B367" s="181" t="s">
        <v>221</v>
      </c>
      <c r="C367" s="188" t="str">
        <f t="shared" si="10"/>
        <v>ANHC_WWNPDR_PR19CA008</v>
      </c>
      <c r="D367" s="181" t="s">
        <v>235</v>
      </c>
      <c r="E367" s="181"/>
      <c r="F367" s="202" t="s">
        <v>310</v>
      </c>
      <c r="G367" s="181"/>
      <c r="H367" s="181">
        <f>_xlfn.IFNA(INDEX('Financial model inputs '!$A$3:$AC$59,MATCH(F_Interface!$A367&amp;RIGHT(F_Interface!H$2,2),'Financial model inputs '!$A$3:$A$59,0),MATCH(F_Interface!$B367,'Financial model inputs '!$A$3:$AC$3,0)),0)</f>
        <v>8.9019261178582347</v>
      </c>
      <c r="I367" s="181">
        <f>_xlfn.IFNA(INDEX('Financial model inputs '!$A$3:$AC$59,MATCH(F_Interface!$A367&amp;RIGHT(F_Interface!I$2,2),'Financial model inputs '!$A$3:$A$59,0),MATCH(F_Interface!$B367,'Financial model inputs '!$A$3:$AC$3,0)),0)</f>
        <v>8.8838660137360552</v>
      </c>
      <c r="J367" s="181">
        <f>_xlfn.IFNA(INDEX('Financial model inputs '!$A$3:$AC$59,MATCH(F_Interface!$A367&amp;RIGHT(F_Interface!J$2,2),'Financial model inputs '!$A$3:$A$59,0),MATCH(F_Interface!$B367,'Financial model inputs '!$A$3:$AC$3,0)),0)</f>
        <v>8.863571843296036</v>
      </c>
      <c r="K367" s="181">
        <f>_xlfn.IFNA(INDEX('Financial model inputs '!$A$3:$AC$59,MATCH(F_Interface!$A367&amp;RIGHT(F_Interface!K$2,2),'Financial model inputs '!$A$3:$A$59,0),MATCH(F_Interface!$B367,'Financial model inputs '!$A$3:$AC$3,0)),0)</f>
        <v>0</v>
      </c>
      <c r="L367" s="181">
        <f>_xlfn.IFNA(INDEX('Financial model inputs '!$A$3:$AC$59,MATCH(F_Interface!$A367&amp;RIGHT(F_Interface!L$2,2),'Financial model inputs '!$A$3:$A$59,0),MATCH(F_Interface!$B367,'Financial model inputs '!$A$3:$AC$3,0)),0)</f>
        <v>0</v>
      </c>
      <c r="M367" s="189"/>
      <c r="N367" s="181"/>
      <c r="O367" s="181"/>
    </row>
    <row r="368" spans="1:15" x14ac:dyDescent="0.3">
      <c r="A368" s="179" t="s">
        <v>63</v>
      </c>
      <c r="B368" s="181" t="s">
        <v>221</v>
      </c>
      <c r="C368" s="188" t="str">
        <f t="shared" si="10"/>
        <v>HDDC_WWNPDR_PR19CA008</v>
      </c>
      <c r="D368" s="181" t="s">
        <v>235</v>
      </c>
      <c r="E368" s="181"/>
      <c r="F368" s="202" t="s">
        <v>310</v>
      </c>
      <c r="G368" s="181"/>
      <c r="H368" s="181">
        <f>_xlfn.IFNA(INDEX('Financial model inputs '!$A$3:$AC$59,MATCH(F_Interface!$A368&amp;RIGHT(F_Interface!H$2,2),'Financial model inputs '!$A$3:$A$59,0),MATCH(F_Interface!$B368,'Financial model inputs '!$A$3:$AC$3,0)),0)</f>
        <v>0</v>
      </c>
      <c r="I368" s="181">
        <f>_xlfn.IFNA(INDEX('Financial model inputs '!$A$3:$AC$59,MATCH(F_Interface!$A368&amp;RIGHT(F_Interface!I$2,2),'Financial model inputs '!$A$3:$A$59,0),MATCH(F_Interface!$B368,'Financial model inputs '!$A$3:$AC$3,0)),0)</f>
        <v>0</v>
      </c>
      <c r="J368" s="181">
        <f>_xlfn.IFNA(INDEX('Financial model inputs '!$A$3:$AC$59,MATCH(F_Interface!$A368&amp;RIGHT(F_Interface!J$2,2),'Financial model inputs '!$A$3:$A$59,0),MATCH(F_Interface!$B368,'Financial model inputs '!$A$3:$AC$3,0)),0)</f>
        <v>0</v>
      </c>
      <c r="K368" s="181">
        <f>_xlfn.IFNA(INDEX('Financial model inputs '!$A$3:$AC$59,MATCH(F_Interface!$A368&amp;RIGHT(F_Interface!K$2,2),'Financial model inputs '!$A$3:$A$59,0),MATCH(F_Interface!$B368,'Financial model inputs '!$A$3:$AC$3,0)),0)</f>
        <v>0</v>
      </c>
      <c r="L368" s="181">
        <f>_xlfn.IFNA(INDEX('Financial model inputs '!$A$3:$AC$59,MATCH(F_Interface!$A368&amp;RIGHT(F_Interface!L$2,2),'Financial model inputs '!$A$3:$A$59,0),MATCH(F_Interface!$B368,'Financial model inputs '!$A$3:$AC$3,0)),0)</f>
        <v>0</v>
      </c>
      <c r="M368" s="189"/>
      <c r="N368" s="181"/>
      <c r="O368" s="181"/>
    </row>
    <row r="369" spans="1:15" x14ac:dyDescent="0.3">
      <c r="A369" s="179" t="s">
        <v>3</v>
      </c>
      <c r="B369" s="181" t="s">
        <v>221</v>
      </c>
      <c r="C369" s="188" t="str">
        <f t="shared" si="10"/>
        <v>NESC_WWNPDR_PR19CA008</v>
      </c>
      <c r="D369" s="181" t="s">
        <v>235</v>
      </c>
      <c r="E369" s="181"/>
      <c r="F369" s="202" t="s">
        <v>310</v>
      </c>
      <c r="G369" s="181"/>
      <c r="H369" s="181">
        <f>_xlfn.IFNA(INDEX('Financial model inputs '!$A$3:$AC$59,MATCH(F_Interface!$A369&amp;RIGHT(F_Interface!H$2,2),'Financial model inputs '!$A$3:$A$59,0),MATCH(F_Interface!$B369,'Financial model inputs '!$A$3:$AC$3,0)),0)</f>
        <v>1.5586796547144668</v>
      </c>
      <c r="I369" s="181">
        <f>_xlfn.IFNA(INDEX('Financial model inputs '!$A$3:$AC$59,MATCH(F_Interface!$A369&amp;RIGHT(F_Interface!I$2,2),'Financial model inputs '!$A$3:$A$59,0),MATCH(F_Interface!$B369,'Financial model inputs '!$A$3:$AC$3,0)),0)</f>
        <v>1.5586116394200189</v>
      </c>
      <c r="J369" s="181">
        <f>_xlfn.IFNA(INDEX('Financial model inputs '!$A$3:$AC$59,MATCH(F_Interface!$A369&amp;RIGHT(F_Interface!J$2,2),'Financial model inputs '!$A$3:$A$59,0),MATCH(F_Interface!$B369,'Financial model inputs '!$A$3:$AC$3,0)),0)</f>
        <v>1.5588241983876916</v>
      </c>
      <c r="K369" s="181">
        <f>_xlfn.IFNA(INDEX('Financial model inputs '!$A$3:$AC$59,MATCH(F_Interface!$A369&amp;RIGHT(F_Interface!K$2,2),'Financial model inputs '!$A$3:$A$59,0),MATCH(F_Interface!$B369,'Financial model inputs '!$A$3:$AC$3,0)),0)</f>
        <v>1.5590326594037665</v>
      </c>
      <c r="L369" s="181">
        <f>_xlfn.IFNA(INDEX('Financial model inputs '!$A$3:$AC$59,MATCH(F_Interface!$A369&amp;RIGHT(F_Interface!L$2,2),'Financial model inputs '!$A$3:$A$59,0),MATCH(F_Interface!$B369,'Financial model inputs '!$A$3:$AC$3,0)),0)</f>
        <v>1.5588420086071051</v>
      </c>
      <c r="M369" s="189"/>
      <c r="N369" s="181"/>
      <c r="O369" s="181"/>
    </row>
    <row r="370" spans="1:15" x14ac:dyDescent="0.3">
      <c r="A370" s="179" t="s">
        <v>4</v>
      </c>
      <c r="B370" s="181" t="s">
        <v>221</v>
      </c>
      <c r="C370" s="188" t="str">
        <f t="shared" si="10"/>
        <v>NWTC_WWNPDR_PR19CA008</v>
      </c>
      <c r="D370" s="181" t="s">
        <v>235</v>
      </c>
      <c r="E370" s="181"/>
      <c r="F370" s="202" t="s">
        <v>310</v>
      </c>
      <c r="G370" s="181"/>
      <c r="H370" s="181">
        <f>_xlfn.IFNA(INDEX('Financial model inputs '!$A$3:$AC$59,MATCH(F_Interface!$A370&amp;RIGHT(F_Interface!H$2,2),'Financial model inputs '!$A$3:$A$59,0),MATCH(F_Interface!$B370,'Financial model inputs '!$A$3:$AC$3,0)),0)</f>
        <v>0</v>
      </c>
      <c r="I370" s="181">
        <f>_xlfn.IFNA(INDEX('Financial model inputs '!$A$3:$AC$59,MATCH(F_Interface!$A370&amp;RIGHT(F_Interface!I$2,2),'Financial model inputs '!$A$3:$A$59,0),MATCH(F_Interface!$B370,'Financial model inputs '!$A$3:$AC$3,0)),0)</f>
        <v>0</v>
      </c>
      <c r="J370" s="181">
        <f>_xlfn.IFNA(INDEX('Financial model inputs '!$A$3:$AC$59,MATCH(F_Interface!$A370&amp;RIGHT(F_Interface!J$2,2),'Financial model inputs '!$A$3:$A$59,0),MATCH(F_Interface!$B370,'Financial model inputs '!$A$3:$AC$3,0)),0)</f>
        <v>0</v>
      </c>
      <c r="K370" s="181">
        <f>_xlfn.IFNA(INDEX('Financial model inputs '!$A$3:$AC$59,MATCH(F_Interface!$A370&amp;RIGHT(F_Interface!K$2,2),'Financial model inputs '!$A$3:$A$59,0),MATCH(F_Interface!$B370,'Financial model inputs '!$A$3:$AC$3,0)),0)</f>
        <v>0</v>
      </c>
      <c r="L370" s="181">
        <f>_xlfn.IFNA(INDEX('Financial model inputs '!$A$3:$AC$59,MATCH(F_Interface!$A370&amp;RIGHT(F_Interface!L$2,2),'Financial model inputs '!$A$3:$A$59,0),MATCH(F_Interface!$B370,'Financial model inputs '!$A$3:$AC$3,0)),0)</f>
        <v>0</v>
      </c>
      <c r="M370" s="189"/>
      <c r="N370" s="181"/>
      <c r="O370" s="181"/>
    </row>
    <row r="371" spans="1:15" x14ac:dyDescent="0.3">
      <c r="A371" s="179" t="s">
        <v>5</v>
      </c>
      <c r="B371" s="181" t="s">
        <v>221</v>
      </c>
      <c r="C371" s="188" t="str">
        <f t="shared" si="10"/>
        <v>SRNC_WWNPDR_PR19CA008</v>
      </c>
      <c r="D371" s="181" t="s">
        <v>235</v>
      </c>
      <c r="E371" s="181"/>
      <c r="F371" s="202" t="s">
        <v>310</v>
      </c>
      <c r="G371" s="181"/>
      <c r="H371" s="181">
        <f>_xlfn.IFNA(INDEX('Financial model inputs '!$A$3:$AC$59,MATCH(F_Interface!$A371&amp;RIGHT(F_Interface!H$2,2),'Financial model inputs '!$A$3:$A$59,0),MATCH(F_Interface!$B371,'Financial model inputs '!$A$3:$AC$3,0)),0)</f>
        <v>5.4677358677384191</v>
      </c>
      <c r="I371" s="181">
        <f>_xlfn.IFNA(INDEX('Financial model inputs '!$A$3:$AC$59,MATCH(F_Interface!$A371&amp;RIGHT(F_Interface!I$2,2),'Financial model inputs '!$A$3:$A$59,0),MATCH(F_Interface!$B371,'Financial model inputs '!$A$3:$AC$3,0)),0)</f>
        <v>5.3233315882735397</v>
      </c>
      <c r="J371" s="181">
        <f>_xlfn.IFNA(INDEX('Financial model inputs '!$A$3:$AC$59,MATCH(F_Interface!$A371&amp;RIGHT(F_Interface!J$2,2),'Financial model inputs '!$A$3:$A$59,0),MATCH(F_Interface!$B371,'Financial model inputs '!$A$3:$AC$3,0)),0)</f>
        <v>5.1826040372682591</v>
      </c>
      <c r="K371" s="181">
        <f>_xlfn.IFNA(INDEX('Financial model inputs '!$A$3:$AC$59,MATCH(F_Interface!$A371&amp;RIGHT(F_Interface!K$2,2),'Financial model inputs '!$A$3:$A$59,0),MATCH(F_Interface!$B371,'Financial model inputs '!$A$3:$AC$3,0)),0)</f>
        <v>5.0453874649510251</v>
      </c>
      <c r="L371" s="181">
        <f>_xlfn.IFNA(INDEX('Financial model inputs '!$A$3:$AC$59,MATCH(F_Interface!$A371&amp;RIGHT(F_Interface!L$2,2),'Financial model inputs '!$A$3:$A$59,0),MATCH(F_Interface!$B371,'Financial model inputs '!$A$3:$AC$3,0)),0)</f>
        <v>4.9116702427952186</v>
      </c>
      <c r="M371" s="189"/>
      <c r="N371" s="181"/>
      <c r="O371" s="181"/>
    </row>
    <row r="372" spans="1:15" x14ac:dyDescent="0.3">
      <c r="A372" s="179" t="s">
        <v>82</v>
      </c>
      <c r="B372" s="181" t="s">
        <v>221</v>
      </c>
      <c r="C372" s="188" t="str">
        <f t="shared" si="10"/>
        <v>SVEC_WWNPDR_PR19CA008</v>
      </c>
      <c r="D372" s="181" t="s">
        <v>235</v>
      </c>
      <c r="E372" s="181"/>
      <c r="F372" s="202" t="s">
        <v>310</v>
      </c>
      <c r="G372" s="181"/>
      <c r="H372" s="181">
        <f>_xlfn.IFNA(INDEX('Financial model inputs '!$A$3:$AC$59,MATCH(F_Interface!$A372&amp;RIGHT(F_Interface!H$2,2),'Financial model inputs '!$A$3:$A$59,0),MATCH(F_Interface!$B372,'Financial model inputs '!$A$3:$AC$3,0)),0)</f>
        <v>2.7854742402202843</v>
      </c>
      <c r="I372" s="181">
        <f>_xlfn.IFNA(INDEX('Financial model inputs '!$A$3:$AC$59,MATCH(F_Interface!$A372&amp;RIGHT(F_Interface!I$2,2),'Financial model inputs '!$A$3:$A$59,0),MATCH(F_Interface!$B372,'Financial model inputs '!$A$3:$AC$3,0)),0)</f>
        <v>2.7753818147311029</v>
      </c>
      <c r="J372" s="181">
        <f>_xlfn.IFNA(INDEX('Financial model inputs '!$A$3:$AC$59,MATCH(F_Interface!$A372&amp;RIGHT(F_Interface!J$2,2),'Financial model inputs '!$A$3:$A$59,0),MATCH(F_Interface!$B372,'Financial model inputs '!$A$3:$AC$3,0)),0)</f>
        <v>2.764835386346765</v>
      </c>
      <c r="K372" s="181">
        <f>_xlfn.IFNA(INDEX('Financial model inputs '!$A$3:$AC$59,MATCH(F_Interface!$A372&amp;RIGHT(F_Interface!K$2,2),'Financial model inputs '!$A$3:$A$59,0),MATCH(F_Interface!$B372,'Financial model inputs '!$A$3:$AC$3,0)),0)</f>
        <v>2.7537772498086159</v>
      </c>
      <c r="L372" s="181">
        <f>_xlfn.IFNA(INDEX('Financial model inputs '!$A$3:$AC$59,MATCH(F_Interface!$A372&amp;RIGHT(F_Interface!L$2,2),'Financial model inputs '!$A$3:$A$59,0),MATCH(F_Interface!$B372,'Financial model inputs '!$A$3:$AC$3,0)),0)</f>
        <v>2.7423562043498348</v>
      </c>
      <c r="M372" s="189"/>
      <c r="N372" s="181"/>
      <c r="O372" s="181"/>
    </row>
    <row r="373" spans="1:15" x14ac:dyDescent="0.3">
      <c r="A373" s="179" t="s">
        <v>67</v>
      </c>
      <c r="B373" s="181" t="s">
        <v>221</v>
      </c>
      <c r="C373" s="188" t="str">
        <f t="shared" si="10"/>
        <v>SVHC_WWNPDR_PR19CA008</v>
      </c>
      <c r="D373" s="181" t="s">
        <v>235</v>
      </c>
      <c r="E373" s="181"/>
      <c r="F373" s="202" t="s">
        <v>310</v>
      </c>
      <c r="G373" s="181"/>
      <c r="H373" s="181">
        <f>_xlfn.IFNA(INDEX('Financial model inputs '!$A$3:$AC$59,MATCH(F_Interface!$A373&amp;RIGHT(F_Interface!H$2,2),'Financial model inputs '!$A$3:$A$59,0),MATCH(F_Interface!$B373,'Financial model inputs '!$A$3:$AC$3,0)),0)</f>
        <v>0</v>
      </c>
      <c r="I373" s="181">
        <f>_xlfn.IFNA(INDEX('Financial model inputs '!$A$3:$AC$59,MATCH(F_Interface!$A373&amp;RIGHT(F_Interface!I$2,2),'Financial model inputs '!$A$3:$A$59,0),MATCH(F_Interface!$B373,'Financial model inputs '!$A$3:$AC$3,0)),0)</f>
        <v>0</v>
      </c>
      <c r="J373" s="181">
        <f>_xlfn.IFNA(INDEX('Financial model inputs '!$A$3:$AC$59,MATCH(F_Interface!$A373&amp;RIGHT(F_Interface!J$2,2),'Financial model inputs '!$A$3:$A$59,0),MATCH(F_Interface!$B373,'Financial model inputs '!$A$3:$AC$3,0)),0)</f>
        <v>0</v>
      </c>
      <c r="K373" s="181">
        <f>_xlfn.IFNA(INDEX('Financial model inputs '!$A$3:$AC$59,MATCH(F_Interface!$A373&amp;RIGHT(F_Interface!K$2,2),'Financial model inputs '!$A$3:$A$59,0),MATCH(F_Interface!$B373,'Financial model inputs '!$A$3:$AC$3,0)),0)</f>
        <v>0</v>
      </c>
      <c r="L373" s="181">
        <f>_xlfn.IFNA(INDEX('Financial model inputs '!$A$3:$AC$59,MATCH(F_Interface!$A373&amp;RIGHT(F_Interface!L$2,2),'Financial model inputs '!$A$3:$A$59,0),MATCH(F_Interface!$B373,'Financial model inputs '!$A$3:$AC$3,0)),0)</f>
        <v>0</v>
      </c>
      <c r="M373" s="189"/>
      <c r="N373" s="181"/>
      <c r="O373" s="181"/>
    </row>
    <row r="374" spans="1:15" x14ac:dyDescent="0.3">
      <c r="A374" s="179" t="s">
        <v>6</v>
      </c>
      <c r="B374" s="181" t="s">
        <v>221</v>
      </c>
      <c r="C374" s="188" t="str">
        <f t="shared" si="10"/>
        <v>SVTC_WWNPDR_PR19CA008</v>
      </c>
      <c r="D374" s="181" t="s">
        <v>235</v>
      </c>
      <c r="E374" s="181"/>
      <c r="F374" s="202" t="s">
        <v>310</v>
      </c>
      <c r="G374" s="181"/>
      <c r="H374" s="181">
        <f>_xlfn.IFNA(INDEX('Financial model inputs '!$A$3:$AC$59,MATCH(F_Interface!$A374&amp;RIGHT(F_Interface!H$2,2),'Financial model inputs '!$A$3:$A$59,0),MATCH(F_Interface!$B374,'Financial model inputs '!$A$3:$AC$3,0)),0)</f>
        <v>0</v>
      </c>
      <c r="I374" s="181">
        <f>_xlfn.IFNA(INDEX('Financial model inputs '!$A$3:$AC$59,MATCH(F_Interface!$A374&amp;RIGHT(F_Interface!I$2,2),'Financial model inputs '!$A$3:$A$59,0),MATCH(F_Interface!$B374,'Financial model inputs '!$A$3:$AC$3,0)),0)</f>
        <v>0</v>
      </c>
      <c r="J374" s="181">
        <f>_xlfn.IFNA(INDEX('Financial model inputs '!$A$3:$AC$59,MATCH(F_Interface!$A374&amp;RIGHT(F_Interface!J$2,2),'Financial model inputs '!$A$3:$A$59,0),MATCH(F_Interface!$B374,'Financial model inputs '!$A$3:$AC$3,0)),0)</f>
        <v>0</v>
      </c>
      <c r="K374" s="181">
        <f>_xlfn.IFNA(INDEX('Financial model inputs '!$A$3:$AC$59,MATCH(F_Interface!$A374&amp;RIGHT(F_Interface!K$2,2),'Financial model inputs '!$A$3:$A$59,0),MATCH(F_Interface!$B374,'Financial model inputs '!$A$3:$AC$3,0)),0)</f>
        <v>0</v>
      </c>
      <c r="L374" s="181">
        <f>_xlfn.IFNA(INDEX('Financial model inputs '!$A$3:$AC$59,MATCH(F_Interface!$A374&amp;RIGHT(F_Interface!L$2,2),'Financial model inputs '!$A$3:$A$59,0),MATCH(F_Interface!$B374,'Financial model inputs '!$A$3:$AC$3,0)),0)</f>
        <v>0</v>
      </c>
      <c r="M374" s="189"/>
      <c r="N374" s="181"/>
      <c r="O374" s="181"/>
    </row>
    <row r="375" spans="1:15" x14ac:dyDescent="0.3">
      <c r="A375" s="179" t="s">
        <v>10</v>
      </c>
      <c r="B375" s="181" t="s">
        <v>221</v>
      </c>
      <c r="C375" s="188" t="str">
        <f t="shared" si="10"/>
        <v>SWBC_WWNPDR_PR19CA008</v>
      </c>
      <c r="D375" s="181" t="s">
        <v>235</v>
      </c>
      <c r="E375" s="181"/>
      <c r="F375" s="202" t="s">
        <v>310</v>
      </c>
      <c r="G375" s="181"/>
      <c r="H375" s="181">
        <f>_xlfn.IFNA(INDEX('Financial model inputs '!$A$3:$AC$59,MATCH(F_Interface!$A375&amp;RIGHT(F_Interface!H$2,2),'Financial model inputs '!$A$3:$A$59,0),MATCH(F_Interface!$B375,'Financial model inputs '!$A$3:$AC$3,0)),0)</f>
        <v>3.7299780366112154</v>
      </c>
      <c r="I375" s="181">
        <f>_xlfn.IFNA(INDEX('Financial model inputs '!$A$3:$AC$59,MATCH(F_Interface!$A375&amp;RIGHT(F_Interface!I$2,2),'Financial model inputs '!$A$3:$A$59,0),MATCH(F_Interface!$B375,'Financial model inputs '!$A$3:$AC$3,0)),0)</f>
        <v>3.7299976581314311</v>
      </c>
      <c r="J375" s="181">
        <f>_xlfn.IFNA(INDEX('Financial model inputs '!$A$3:$AC$59,MATCH(F_Interface!$A375&amp;RIGHT(F_Interface!J$2,2),'Financial model inputs '!$A$3:$A$59,0),MATCH(F_Interface!$B375,'Financial model inputs '!$A$3:$AC$3,0)),0)</f>
        <v>0</v>
      </c>
      <c r="K375" s="181">
        <f>_xlfn.IFNA(INDEX('Financial model inputs '!$A$3:$AC$59,MATCH(F_Interface!$A375&amp;RIGHT(F_Interface!K$2,2),'Financial model inputs '!$A$3:$A$59,0),MATCH(F_Interface!$B375,'Financial model inputs '!$A$3:$AC$3,0)),0)</f>
        <v>0</v>
      </c>
      <c r="L375" s="181">
        <f>_xlfn.IFNA(INDEX('Financial model inputs '!$A$3:$AC$59,MATCH(F_Interface!$A375&amp;RIGHT(F_Interface!L$2,2),'Financial model inputs '!$A$3:$A$59,0),MATCH(F_Interface!$B375,'Financial model inputs '!$A$3:$AC$3,0)),0)</f>
        <v>0</v>
      </c>
      <c r="M375" s="189"/>
      <c r="N375" s="181"/>
      <c r="O375" s="181"/>
    </row>
    <row r="376" spans="1:15" x14ac:dyDescent="0.3">
      <c r="A376" s="179" t="s">
        <v>7</v>
      </c>
      <c r="B376" s="181" t="s">
        <v>221</v>
      </c>
      <c r="C376" s="188" t="str">
        <f t="shared" si="10"/>
        <v>TMSC_WWNPDR_PR19CA008</v>
      </c>
      <c r="D376" s="181" t="s">
        <v>235</v>
      </c>
      <c r="E376" s="181"/>
      <c r="F376" s="202" t="s">
        <v>310</v>
      </c>
      <c r="G376" s="181"/>
      <c r="H376" s="181">
        <f>_xlfn.IFNA(INDEX('Financial model inputs '!$A$3:$AC$59,MATCH(F_Interface!$A376&amp;RIGHT(F_Interface!H$2,2),'Financial model inputs '!$A$3:$A$59,0),MATCH(F_Interface!$B376,'Financial model inputs '!$A$3:$AC$3,0)),0)</f>
        <v>2.777149140056383</v>
      </c>
      <c r="I376" s="181">
        <f>_xlfn.IFNA(INDEX('Financial model inputs '!$A$3:$AC$59,MATCH(F_Interface!$A376&amp;RIGHT(F_Interface!I$2,2),'Financial model inputs '!$A$3:$A$59,0),MATCH(F_Interface!$B376,'Financial model inputs '!$A$3:$AC$3,0)),0)</f>
        <v>2.7715527635293848</v>
      </c>
      <c r="J376" s="181">
        <f>_xlfn.IFNA(INDEX('Financial model inputs '!$A$3:$AC$59,MATCH(F_Interface!$A376&amp;RIGHT(F_Interface!J$2,2),'Financial model inputs '!$A$3:$A$59,0),MATCH(F_Interface!$B376,'Financial model inputs '!$A$3:$AC$3,0)),0)</f>
        <v>2.7657343343340384</v>
      </c>
      <c r="K376" s="181">
        <f>_xlfn.IFNA(INDEX('Financial model inputs '!$A$3:$AC$59,MATCH(F_Interface!$A376&amp;RIGHT(F_Interface!K$2,2),'Financial model inputs '!$A$3:$A$59,0),MATCH(F_Interface!$B376,'Financial model inputs '!$A$3:$AC$3,0)),0)</f>
        <v>0</v>
      </c>
      <c r="L376" s="181">
        <f>_xlfn.IFNA(INDEX('Financial model inputs '!$A$3:$AC$59,MATCH(F_Interface!$A376&amp;RIGHT(F_Interface!L$2,2),'Financial model inputs '!$A$3:$A$59,0),MATCH(F_Interface!$B376,'Financial model inputs '!$A$3:$AC$3,0)),0)</f>
        <v>0</v>
      </c>
      <c r="M376" s="189"/>
      <c r="N376" s="181"/>
      <c r="O376" s="181"/>
    </row>
    <row r="377" spans="1:15" x14ac:dyDescent="0.3">
      <c r="A377" s="179" t="s">
        <v>12</v>
      </c>
      <c r="B377" s="181" t="s">
        <v>221</v>
      </c>
      <c r="C377" s="188" t="str">
        <f t="shared" si="10"/>
        <v>WSHC_WWNPDR_PR19CA008</v>
      </c>
      <c r="D377" s="181" t="s">
        <v>235</v>
      </c>
      <c r="E377" s="181"/>
      <c r="F377" s="202" t="s">
        <v>310</v>
      </c>
      <c r="G377" s="181"/>
      <c r="H377" s="181">
        <f>_xlfn.IFNA(INDEX('Financial model inputs '!$A$3:$AC$59,MATCH(F_Interface!$A377&amp;RIGHT(F_Interface!H$2,2),'Financial model inputs '!$A$3:$A$59,0),MATCH(F_Interface!$B377,'Financial model inputs '!$A$3:$AC$3,0)),0)</f>
        <v>0</v>
      </c>
      <c r="I377" s="181">
        <f>_xlfn.IFNA(INDEX('Financial model inputs '!$A$3:$AC$59,MATCH(F_Interface!$A377&amp;RIGHT(F_Interface!I$2,2),'Financial model inputs '!$A$3:$A$59,0),MATCH(F_Interface!$B377,'Financial model inputs '!$A$3:$AC$3,0)),0)</f>
        <v>0</v>
      </c>
      <c r="J377" s="181">
        <f>_xlfn.IFNA(INDEX('Financial model inputs '!$A$3:$AC$59,MATCH(F_Interface!$A377&amp;RIGHT(F_Interface!J$2,2),'Financial model inputs '!$A$3:$A$59,0),MATCH(F_Interface!$B377,'Financial model inputs '!$A$3:$AC$3,0)),0)</f>
        <v>0</v>
      </c>
      <c r="K377" s="181">
        <f>_xlfn.IFNA(INDEX('Financial model inputs '!$A$3:$AC$59,MATCH(F_Interface!$A377&amp;RIGHT(F_Interface!K$2,2),'Financial model inputs '!$A$3:$A$59,0),MATCH(F_Interface!$B377,'Financial model inputs '!$A$3:$AC$3,0)),0)</f>
        <v>0</v>
      </c>
      <c r="L377" s="181">
        <f>_xlfn.IFNA(INDEX('Financial model inputs '!$A$3:$AC$59,MATCH(F_Interface!$A377&amp;RIGHT(F_Interface!L$2,2),'Financial model inputs '!$A$3:$A$59,0),MATCH(F_Interface!$B377,'Financial model inputs '!$A$3:$AC$3,0)),0)</f>
        <v>0</v>
      </c>
      <c r="M377" s="189"/>
      <c r="N377" s="181"/>
      <c r="O377" s="181"/>
    </row>
    <row r="378" spans="1:15" x14ac:dyDescent="0.3">
      <c r="A378" s="179" t="s">
        <v>8</v>
      </c>
      <c r="B378" s="181" t="s">
        <v>221</v>
      </c>
      <c r="C378" s="188" t="str">
        <f t="shared" si="10"/>
        <v>WSXC_WWNPDR_PR19CA008</v>
      </c>
      <c r="D378" s="181" t="s">
        <v>235</v>
      </c>
      <c r="E378" s="181"/>
      <c r="F378" s="202" t="s">
        <v>310</v>
      </c>
      <c r="G378" s="181"/>
      <c r="H378" s="181">
        <f>_xlfn.IFNA(INDEX('Financial model inputs '!$A$3:$AC$59,MATCH(F_Interface!$A378&amp;RIGHT(F_Interface!H$2,2),'Financial model inputs '!$A$3:$A$59,0),MATCH(F_Interface!$B378,'Financial model inputs '!$A$3:$AC$3,0)),0)</f>
        <v>2.1965293612324746</v>
      </c>
      <c r="I378" s="181">
        <f>_xlfn.IFNA(INDEX('Financial model inputs '!$A$3:$AC$59,MATCH(F_Interface!$A378&amp;RIGHT(F_Interface!I$2,2),'Financial model inputs '!$A$3:$A$59,0),MATCH(F_Interface!$B378,'Financial model inputs '!$A$3:$AC$3,0)),0)</f>
        <v>2.132275973720732</v>
      </c>
      <c r="J378" s="181">
        <f>_xlfn.IFNA(INDEX('Financial model inputs '!$A$3:$AC$59,MATCH(F_Interface!$A378&amp;RIGHT(F_Interface!J$2,2),'Financial model inputs '!$A$3:$A$59,0),MATCH(F_Interface!$B378,'Financial model inputs '!$A$3:$AC$3,0)),0)</f>
        <v>2.0703874604815979</v>
      </c>
      <c r="K378" s="181">
        <f>_xlfn.IFNA(INDEX('Financial model inputs '!$A$3:$AC$59,MATCH(F_Interface!$A378&amp;RIGHT(F_Interface!K$2,2),'Financial model inputs '!$A$3:$A$59,0),MATCH(F_Interface!$B378,'Financial model inputs '!$A$3:$AC$3,0)),0)</f>
        <v>0</v>
      </c>
      <c r="L378" s="181">
        <f>_xlfn.IFNA(INDEX('Financial model inputs '!$A$3:$AC$59,MATCH(F_Interface!$A378&amp;RIGHT(F_Interface!L$2,2),'Financial model inputs '!$A$3:$A$59,0),MATCH(F_Interface!$B378,'Financial model inputs '!$A$3:$AC$3,0)),0)</f>
        <v>0</v>
      </c>
      <c r="M378" s="189"/>
      <c r="N378" s="181"/>
      <c r="O378" s="181"/>
    </row>
    <row r="379" spans="1:15" x14ac:dyDescent="0.3">
      <c r="A379" s="179" t="s">
        <v>9</v>
      </c>
      <c r="B379" s="181" t="s">
        <v>221</v>
      </c>
      <c r="C379" s="188" t="str">
        <f t="shared" si="10"/>
        <v>YKYC_WWNPDR_PR19CA008</v>
      </c>
      <c r="D379" s="181" t="s">
        <v>235</v>
      </c>
      <c r="E379" s="181"/>
      <c r="F379" s="202" t="s">
        <v>310</v>
      </c>
      <c r="G379" s="181"/>
      <c r="H379" s="181">
        <f>_xlfn.IFNA(INDEX('Financial model inputs '!$A$3:$AC$59,MATCH(F_Interface!$A379&amp;RIGHT(F_Interface!H$2,2),'Financial model inputs '!$A$3:$A$59,0),MATCH(F_Interface!$B379,'Financial model inputs '!$A$3:$AC$3,0)),0)</f>
        <v>4.7440389714819551</v>
      </c>
      <c r="I379" s="181">
        <f>_xlfn.IFNA(INDEX('Financial model inputs '!$A$3:$AC$59,MATCH(F_Interface!$A379&amp;RIGHT(F_Interface!I$2,2),'Financial model inputs '!$A$3:$A$59,0),MATCH(F_Interface!$B379,'Financial model inputs '!$A$3:$AC$3,0)),0)</f>
        <v>4.7328688964313743</v>
      </c>
      <c r="J379" s="181">
        <f>_xlfn.IFNA(INDEX('Financial model inputs '!$A$3:$AC$59,MATCH(F_Interface!$A379&amp;RIGHT(F_Interface!J$2,2),'Financial model inputs '!$A$3:$A$59,0),MATCH(F_Interface!$B379,'Financial model inputs '!$A$3:$AC$3,0)),0)</f>
        <v>0</v>
      </c>
      <c r="K379" s="181">
        <f>_xlfn.IFNA(INDEX('Financial model inputs '!$A$3:$AC$59,MATCH(F_Interface!$A379&amp;RIGHT(F_Interface!K$2,2),'Financial model inputs '!$A$3:$A$59,0),MATCH(F_Interface!$B379,'Financial model inputs '!$A$3:$AC$3,0)),0)</f>
        <v>0</v>
      </c>
      <c r="L379" s="181">
        <f>_xlfn.IFNA(INDEX('Financial model inputs '!$A$3:$AC$59,MATCH(F_Interface!$A379&amp;RIGHT(F_Interface!L$2,2),'Financial model inputs '!$A$3:$A$59,0),MATCH(F_Interface!$B379,'Financial model inputs '!$A$3:$AC$3,0)),0)</f>
        <v>0</v>
      </c>
      <c r="M379" s="189" t="str">
        <f>IF(SUM(H367:L379)=SUM('Financial model inputs '!X$5:X$59),"ok","error")</f>
        <v>ok</v>
      </c>
      <c r="N379" s="181"/>
      <c r="O379" s="181"/>
    </row>
    <row r="380" spans="1:15" x14ac:dyDescent="0.3">
      <c r="A380" s="179" t="s">
        <v>2</v>
      </c>
      <c r="B380" s="181" t="s">
        <v>222</v>
      </c>
      <c r="C380" s="188" t="str">
        <f t="shared" si="10"/>
        <v>ANHC_BRPDR_PR19CA008</v>
      </c>
      <c r="D380" s="181" t="s">
        <v>236</v>
      </c>
      <c r="E380" s="181"/>
      <c r="F380" s="202" t="s">
        <v>310</v>
      </c>
      <c r="G380" s="181"/>
      <c r="H380" s="181">
        <f>_xlfn.IFNA(INDEX('Financial model inputs '!$A$3:$AC$59,MATCH(F_Interface!$A380&amp;RIGHT(F_Interface!H$2,2),'Financial model inputs '!$A$3:$A$59,0),MATCH(F_Interface!$B380,'Financial model inputs '!$A$3:$AC$3,0)),0)</f>
        <v>3.5140749428183864</v>
      </c>
      <c r="I380" s="181">
        <f>_xlfn.IFNA(INDEX('Financial model inputs '!$A$3:$AC$59,MATCH(F_Interface!$A380&amp;RIGHT(F_Interface!I$2,2),'Financial model inputs '!$A$3:$A$59,0),MATCH(F_Interface!$B380,'Financial model inputs '!$A$3:$AC$3,0)),0)</f>
        <v>3.5071676634558973</v>
      </c>
      <c r="J380" s="181">
        <f>_xlfn.IFNA(INDEX('Financial model inputs '!$A$3:$AC$59,MATCH(F_Interface!$A380&amp;RIGHT(F_Interface!J$2,2),'Financial model inputs '!$A$3:$A$59,0),MATCH(F_Interface!$B380,'Financial model inputs '!$A$3:$AC$3,0)),0)</f>
        <v>3.4992457978543468</v>
      </c>
      <c r="K380" s="181">
        <f>_xlfn.IFNA(INDEX('Financial model inputs '!$A$3:$AC$59,MATCH(F_Interface!$A380&amp;RIGHT(F_Interface!K$2,2),'Financial model inputs '!$A$3:$A$59,0),MATCH(F_Interface!$B380,'Financial model inputs '!$A$3:$AC$3,0)),0)</f>
        <v>0</v>
      </c>
      <c r="L380" s="181">
        <f>_xlfn.IFNA(INDEX('Financial model inputs '!$A$3:$AC$59,MATCH(F_Interface!$A380&amp;RIGHT(F_Interface!L$2,2),'Financial model inputs '!$A$3:$A$59,0),MATCH(F_Interface!$B380,'Financial model inputs '!$A$3:$AC$3,0)),0)</f>
        <v>0</v>
      </c>
      <c r="M380" s="189"/>
      <c r="N380" s="181"/>
      <c r="O380" s="181"/>
    </row>
    <row r="381" spans="1:15" x14ac:dyDescent="0.3">
      <c r="A381" s="179" t="s">
        <v>63</v>
      </c>
      <c r="B381" s="181" t="s">
        <v>222</v>
      </c>
      <c r="C381" s="188" t="str">
        <f t="shared" si="10"/>
        <v>HDDC_BRPDR_PR19CA008</v>
      </c>
      <c r="D381" s="181" t="s">
        <v>236</v>
      </c>
      <c r="E381" s="181"/>
      <c r="F381" s="202" t="s">
        <v>310</v>
      </c>
      <c r="G381" s="181"/>
      <c r="H381" s="181">
        <f>_xlfn.IFNA(INDEX('Financial model inputs '!$A$3:$AC$59,MATCH(F_Interface!$A381&amp;RIGHT(F_Interface!H$2,2),'Financial model inputs '!$A$3:$A$59,0),MATCH(F_Interface!$B381,'Financial model inputs '!$A$3:$AC$3,0)),0)</f>
        <v>0</v>
      </c>
      <c r="I381" s="181">
        <f>_xlfn.IFNA(INDEX('Financial model inputs '!$A$3:$AC$59,MATCH(F_Interface!$A381&amp;RIGHT(F_Interface!I$2,2),'Financial model inputs '!$A$3:$A$59,0),MATCH(F_Interface!$B381,'Financial model inputs '!$A$3:$AC$3,0)),0)</f>
        <v>0</v>
      </c>
      <c r="J381" s="181">
        <f>_xlfn.IFNA(INDEX('Financial model inputs '!$A$3:$AC$59,MATCH(F_Interface!$A381&amp;RIGHT(F_Interface!J$2,2),'Financial model inputs '!$A$3:$A$59,0),MATCH(F_Interface!$B381,'Financial model inputs '!$A$3:$AC$3,0)),0)</f>
        <v>0</v>
      </c>
      <c r="K381" s="181">
        <f>_xlfn.IFNA(INDEX('Financial model inputs '!$A$3:$AC$59,MATCH(F_Interface!$A381&amp;RIGHT(F_Interface!K$2,2),'Financial model inputs '!$A$3:$A$59,0),MATCH(F_Interface!$B381,'Financial model inputs '!$A$3:$AC$3,0)),0)</f>
        <v>0</v>
      </c>
      <c r="L381" s="181">
        <f>_xlfn.IFNA(INDEX('Financial model inputs '!$A$3:$AC$59,MATCH(F_Interface!$A381&amp;RIGHT(F_Interface!L$2,2),'Financial model inputs '!$A$3:$A$59,0),MATCH(F_Interface!$B381,'Financial model inputs '!$A$3:$AC$3,0)),0)</f>
        <v>0</v>
      </c>
      <c r="M381" s="189"/>
      <c r="N381" s="181"/>
      <c r="O381" s="181"/>
    </row>
    <row r="382" spans="1:15" x14ac:dyDescent="0.3">
      <c r="A382" s="179" t="s">
        <v>3</v>
      </c>
      <c r="B382" s="181" t="s">
        <v>222</v>
      </c>
      <c r="C382" s="188" t="str">
        <f t="shared" si="10"/>
        <v>NESC_BRPDR_PR19CA008</v>
      </c>
      <c r="D382" s="181" t="s">
        <v>236</v>
      </c>
      <c r="E382" s="181"/>
      <c r="F382" s="202" t="s">
        <v>310</v>
      </c>
      <c r="G382" s="181"/>
      <c r="H382" s="181">
        <f>_xlfn.IFNA(INDEX('Financial model inputs '!$A$3:$AC$59,MATCH(F_Interface!$A382&amp;RIGHT(F_Interface!H$2,2),'Financial model inputs '!$A$3:$A$59,0),MATCH(F_Interface!$B382,'Financial model inputs '!$A$3:$AC$3,0)),0)</f>
        <v>0.20983434287570812</v>
      </c>
      <c r="I382" s="181">
        <f>_xlfn.IFNA(INDEX('Financial model inputs '!$A$3:$AC$59,MATCH(F_Interface!$A382&amp;RIGHT(F_Interface!I$2,2),'Financial model inputs '!$A$3:$A$59,0),MATCH(F_Interface!$B382,'Financial model inputs '!$A$3:$AC$3,0)),0)</f>
        <v>0.20971352623425502</v>
      </c>
      <c r="J382" s="181">
        <f>_xlfn.IFNA(INDEX('Financial model inputs '!$A$3:$AC$59,MATCH(F_Interface!$A382&amp;RIGHT(F_Interface!J$2,2),'Financial model inputs '!$A$3:$A$59,0),MATCH(F_Interface!$B382,'Financial model inputs '!$A$3:$AC$3,0)),0)</f>
        <v>0.20972338721729139</v>
      </c>
      <c r="K382" s="181">
        <f>_xlfn.IFNA(INDEX('Financial model inputs '!$A$3:$AC$59,MATCH(F_Interface!$A382&amp;RIGHT(F_Interface!K$2,2),'Financial model inputs '!$A$3:$A$59,0),MATCH(F_Interface!$B382,'Financial model inputs '!$A$3:$AC$3,0)),0)</f>
        <v>0.20973305808917117</v>
      </c>
      <c r="L382" s="181">
        <f>_xlfn.IFNA(INDEX('Financial model inputs '!$A$3:$AC$59,MATCH(F_Interface!$A382&amp;RIGHT(F_Interface!L$2,2),'Financial model inputs '!$A$3:$A$59,0),MATCH(F_Interface!$B382,'Financial model inputs '!$A$3:$AC$3,0)),0)</f>
        <v>0.20975705633725808</v>
      </c>
      <c r="M382" s="189"/>
      <c r="N382" s="181"/>
      <c r="O382" s="181"/>
    </row>
    <row r="383" spans="1:15" x14ac:dyDescent="0.3">
      <c r="A383" s="179" t="s">
        <v>4</v>
      </c>
      <c r="B383" s="181" t="s">
        <v>222</v>
      </c>
      <c r="C383" s="188" t="str">
        <f t="shared" si="10"/>
        <v>NWTC_BRPDR_PR19CA008</v>
      </c>
      <c r="D383" s="181" t="s">
        <v>236</v>
      </c>
      <c r="E383" s="181"/>
      <c r="F383" s="202" t="s">
        <v>310</v>
      </c>
      <c r="G383" s="181"/>
      <c r="H383" s="181">
        <f>_xlfn.IFNA(INDEX('Financial model inputs '!$A$3:$AC$59,MATCH(F_Interface!$A383&amp;RIGHT(F_Interface!H$2,2),'Financial model inputs '!$A$3:$A$59,0),MATCH(F_Interface!$B383,'Financial model inputs '!$A$3:$AC$3,0)),0)</f>
        <v>0</v>
      </c>
      <c r="I383" s="181">
        <f>_xlfn.IFNA(INDEX('Financial model inputs '!$A$3:$AC$59,MATCH(F_Interface!$A383&amp;RIGHT(F_Interface!I$2,2),'Financial model inputs '!$A$3:$A$59,0),MATCH(F_Interface!$B383,'Financial model inputs '!$A$3:$AC$3,0)),0)</f>
        <v>0</v>
      </c>
      <c r="J383" s="181">
        <f>_xlfn.IFNA(INDEX('Financial model inputs '!$A$3:$AC$59,MATCH(F_Interface!$A383&amp;RIGHT(F_Interface!J$2,2),'Financial model inputs '!$A$3:$A$59,0),MATCH(F_Interface!$B383,'Financial model inputs '!$A$3:$AC$3,0)),0)</f>
        <v>0</v>
      </c>
      <c r="K383" s="181">
        <f>_xlfn.IFNA(INDEX('Financial model inputs '!$A$3:$AC$59,MATCH(F_Interface!$A383&amp;RIGHT(F_Interface!K$2,2),'Financial model inputs '!$A$3:$A$59,0),MATCH(F_Interface!$B383,'Financial model inputs '!$A$3:$AC$3,0)),0)</f>
        <v>0</v>
      </c>
      <c r="L383" s="181">
        <f>_xlfn.IFNA(INDEX('Financial model inputs '!$A$3:$AC$59,MATCH(F_Interface!$A383&amp;RIGHT(F_Interface!L$2,2),'Financial model inputs '!$A$3:$A$59,0),MATCH(F_Interface!$B383,'Financial model inputs '!$A$3:$AC$3,0)),0)</f>
        <v>0</v>
      </c>
      <c r="M383" s="189"/>
      <c r="N383" s="181"/>
      <c r="O383" s="181"/>
    </row>
    <row r="384" spans="1:15" x14ac:dyDescent="0.3">
      <c r="A384" s="179" t="s">
        <v>5</v>
      </c>
      <c r="B384" s="181" t="s">
        <v>222</v>
      </c>
      <c r="C384" s="188" t="str">
        <f t="shared" si="10"/>
        <v>SRNC_BRPDR_PR19CA008</v>
      </c>
      <c r="D384" s="181" t="s">
        <v>236</v>
      </c>
      <c r="E384" s="181"/>
      <c r="F384" s="202" t="s">
        <v>310</v>
      </c>
      <c r="G384" s="181"/>
      <c r="H384" s="181">
        <f>_xlfn.IFNA(INDEX('Financial model inputs '!$A$3:$AC$59,MATCH(F_Interface!$A384&amp;RIGHT(F_Interface!H$2,2),'Financial model inputs '!$A$3:$A$59,0),MATCH(F_Interface!$B384,'Financial model inputs '!$A$3:$AC$3,0)),0)</f>
        <v>0.4429994395229766</v>
      </c>
      <c r="I384" s="181">
        <f>_xlfn.IFNA(INDEX('Financial model inputs '!$A$3:$AC$59,MATCH(F_Interface!$A384&amp;RIGHT(F_Interface!I$2,2),'Financial model inputs '!$A$3:$A$59,0),MATCH(F_Interface!$B384,'Financial model inputs '!$A$3:$AC$3,0)),0)</f>
        <v>0.43154930503913108</v>
      </c>
      <c r="J384" s="181">
        <f>_xlfn.IFNA(INDEX('Financial model inputs '!$A$3:$AC$59,MATCH(F_Interface!$A384&amp;RIGHT(F_Interface!J$2,2),'Financial model inputs '!$A$3:$A$59,0),MATCH(F_Interface!$B384,'Financial model inputs '!$A$3:$AC$3,0)),0)</f>
        <v>0.42004540708287408</v>
      </c>
      <c r="K384" s="181">
        <f>_xlfn.IFNA(INDEX('Financial model inputs '!$A$3:$AC$59,MATCH(F_Interface!$A384&amp;RIGHT(F_Interface!K$2,2),'Financial model inputs '!$A$3:$A$59,0),MATCH(F_Interface!$B384,'Financial model inputs '!$A$3:$AC$3,0)),0)</f>
        <v>0.40870736248068307</v>
      </c>
      <c r="L384" s="181">
        <f>_xlfn.IFNA(INDEX('Financial model inputs '!$A$3:$AC$59,MATCH(F_Interface!$A384&amp;RIGHT(F_Interface!L$2,2),'Financial model inputs '!$A$3:$A$59,0),MATCH(F_Interface!$B384,'Financial model inputs '!$A$3:$AC$3,0)),0)</f>
        <v>0.39803540331128323</v>
      </c>
      <c r="M384" s="189"/>
      <c r="N384" s="181"/>
      <c r="O384" s="181"/>
    </row>
    <row r="385" spans="1:15" x14ac:dyDescent="0.3">
      <c r="A385" s="179" t="s">
        <v>82</v>
      </c>
      <c r="B385" s="181" t="s">
        <v>222</v>
      </c>
      <c r="C385" s="188" t="str">
        <f t="shared" si="10"/>
        <v>SVEC_BRPDR_PR19CA008</v>
      </c>
      <c r="D385" s="181" t="s">
        <v>236</v>
      </c>
      <c r="E385" s="181"/>
      <c r="F385" s="202" t="s">
        <v>310</v>
      </c>
      <c r="G385" s="181"/>
      <c r="H385" s="181">
        <f>_xlfn.IFNA(INDEX('Financial model inputs '!$A$3:$AC$59,MATCH(F_Interface!$A385&amp;RIGHT(F_Interface!H$2,2),'Financial model inputs '!$A$3:$A$59,0),MATCH(F_Interface!$B385,'Financial model inputs '!$A$3:$AC$3,0)),0)</f>
        <v>0.82014935816676693</v>
      </c>
      <c r="I385" s="181">
        <f>_xlfn.IFNA(INDEX('Financial model inputs '!$A$3:$AC$59,MATCH(F_Interface!$A385&amp;RIGHT(F_Interface!I$2,2),'Financial model inputs '!$A$3:$A$59,0),MATCH(F_Interface!$B385,'Financial model inputs '!$A$3:$AC$3,0)),0)</f>
        <v>0.81717776497528105</v>
      </c>
      <c r="J385" s="181">
        <f>_xlfn.IFNA(INDEX('Financial model inputs '!$A$3:$AC$59,MATCH(F_Interface!$A385&amp;RIGHT(F_Interface!J$2,2),'Financial model inputs '!$A$3:$A$59,0),MATCH(F_Interface!$B385,'Financial model inputs '!$A$3:$AC$3,0)),0)</f>
        <v>0.81407249609665555</v>
      </c>
      <c r="K385" s="181">
        <f>_xlfn.IFNA(INDEX('Financial model inputs '!$A$3:$AC$59,MATCH(F_Interface!$A385&amp;RIGHT(F_Interface!K$2,2),'Financial model inputs '!$A$3:$A$59,0),MATCH(F_Interface!$B385,'Financial model inputs '!$A$3:$AC$3,0)),0)</f>
        <v>0.81081656091214493</v>
      </c>
      <c r="L385" s="181">
        <f>_xlfn.IFNA(INDEX('Financial model inputs '!$A$3:$AC$59,MATCH(F_Interface!$A385&amp;RIGHT(F_Interface!L$2,2),'Financial model inputs '!$A$3:$A$59,0),MATCH(F_Interface!$B385,'Financial model inputs '!$A$3:$AC$3,0)),0)</f>
        <v>0.80745377156469189</v>
      </c>
      <c r="M385" s="189"/>
      <c r="N385" s="181"/>
      <c r="O385" s="181"/>
    </row>
    <row r="386" spans="1:15" x14ac:dyDescent="0.3">
      <c r="A386" s="179" t="s">
        <v>67</v>
      </c>
      <c r="B386" s="181" t="s">
        <v>222</v>
      </c>
      <c r="C386" s="188" t="str">
        <f t="shared" si="10"/>
        <v>SVHC_BRPDR_PR19CA008</v>
      </c>
      <c r="D386" s="181" t="s">
        <v>236</v>
      </c>
      <c r="E386" s="181"/>
      <c r="F386" s="202" t="s">
        <v>310</v>
      </c>
      <c r="G386" s="181"/>
      <c r="H386" s="181">
        <f>_xlfn.IFNA(INDEX('Financial model inputs '!$A$3:$AC$59,MATCH(F_Interface!$A386&amp;RIGHT(F_Interface!H$2,2),'Financial model inputs '!$A$3:$A$59,0),MATCH(F_Interface!$B386,'Financial model inputs '!$A$3:$AC$3,0)),0)</f>
        <v>0</v>
      </c>
      <c r="I386" s="181">
        <f>_xlfn.IFNA(INDEX('Financial model inputs '!$A$3:$AC$59,MATCH(F_Interface!$A386&amp;RIGHT(F_Interface!I$2,2),'Financial model inputs '!$A$3:$A$59,0),MATCH(F_Interface!$B386,'Financial model inputs '!$A$3:$AC$3,0)),0)</f>
        <v>0</v>
      </c>
      <c r="J386" s="181">
        <f>_xlfn.IFNA(INDEX('Financial model inputs '!$A$3:$AC$59,MATCH(F_Interface!$A386&amp;RIGHT(F_Interface!J$2,2),'Financial model inputs '!$A$3:$A$59,0),MATCH(F_Interface!$B386,'Financial model inputs '!$A$3:$AC$3,0)),0)</f>
        <v>0</v>
      </c>
      <c r="K386" s="181">
        <f>_xlfn.IFNA(INDEX('Financial model inputs '!$A$3:$AC$59,MATCH(F_Interface!$A386&amp;RIGHT(F_Interface!K$2,2),'Financial model inputs '!$A$3:$A$59,0),MATCH(F_Interface!$B386,'Financial model inputs '!$A$3:$AC$3,0)),0)</f>
        <v>0</v>
      </c>
      <c r="L386" s="181">
        <f>_xlfn.IFNA(INDEX('Financial model inputs '!$A$3:$AC$59,MATCH(F_Interface!$A386&amp;RIGHT(F_Interface!L$2,2),'Financial model inputs '!$A$3:$A$59,0),MATCH(F_Interface!$B386,'Financial model inputs '!$A$3:$AC$3,0)),0)</f>
        <v>0</v>
      </c>
      <c r="M386" s="189"/>
      <c r="N386" s="181"/>
      <c r="O386" s="181"/>
    </row>
    <row r="387" spans="1:15" x14ac:dyDescent="0.3">
      <c r="A387" s="179" t="s">
        <v>6</v>
      </c>
      <c r="B387" s="181" t="s">
        <v>222</v>
      </c>
      <c r="C387" s="188" t="str">
        <f t="shared" si="10"/>
        <v>SVTC_BRPDR_PR19CA008</v>
      </c>
      <c r="D387" s="181" t="s">
        <v>236</v>
      </c>
      <c r="E387" s="181"/>
      <c r="F387" s="202" t="s">
        <v>310</v>
      </c>
      <c r="G387" s="181"/>
      <c r="H387" s="181">
        <f>_xlfn.IFNA(INDEX('Financial model inputs '!$A$3:$AC$59,MATCH(F_Interface!$A387&amp;RIGHT(F_Interface!H$2,2),'Financial model inputs '!$A$3:$A$59,0),MATCH(F_Interface!$B387,'Financial model inputs '!$A$3:$AC$3,0)),0)</f>
        <v>0</v>
      </c>
      <c r="I387" s="181">
        <f>_xlfn.IFNA(INDEX('Financial model inputs '!$A$3:$AC$59,MATCH(F_Interface!$A387&amp;RIGHT(F_Interface!I$2,2),'Financial model inputs '!$A$3:$A$59,0),MATCH(F_Interface!$B387,'Financial model inputs '!$A$3:$AC$3,0)),0)</f>
        <v>0</v>
      </c>
      <c r="J387" s="181">
        <f>_xlfn.IFNA(INDEX('Financial model inputs '!$A$3:$AC$59,MATCH(F_Interface!$A387&amp;RIGHT(F_Interface!J$2,2),'Financial model inputs '!$A$3:$A$59,0),MATCH(F_Interface!$B387,'Financial model inputs '!$A$3:$AC$3,0)),0)</f>
        <v>0</v>
      </c>
      <c r="K387" s="181">
        <f>_xlfn.IFNA(INDEX('Financial model inputs '!$A$3:$AC$59,MATCH(F_Interface!$A387&amp;RIGHT(F_Interface!K$2,2),'Financial model inputs '!$A$3:$A$59,0),MATCH(F_Interface!$B387,'Financial model inputs '!$A$3:$AC$3,0)),0)</f>
        <v>0</v>
      </c>
      <c r="L387" s="181">
        <f>_xlfn.IFNA(INDEX('Financial model inputs '!$A$3:$AC$59,MATCH(F_Interface!$A387&amp;RIGHT(F_Interface!L$2,2),'Financial model inputs '!$A$3:$A$59,0),MATCH(F_Interface!$B387,'Financial model inputs '!$A$3:$AC$3,0)),0)</f>
        <v>0</v>
      </c>
      <c r="M387" s="189"/>
      <c r="N387" s="181"/>
      <c r="O387" s="181"/>
    </row>
    <row r="388" spans="1:15" x14ac:dyDescent="0.3">
      <c r="A388" s="179" t="s">
        <v>10</v>
      </c>
      <c r="B388" s="181" t="s">
        <v>222</v>
      </c>
      <c r="C388" s="188" t="str">
        <f t="shared" si="10"/>
        <v>SWBC_BRPDR_PR19CA008</v>
      </c>
      <c r="D388" s="181" t="s">
        <v>236</v>
      </c>
      <c r="E388" s="181"/>
      <c r="F388" s="202" t="s">
        <v>310</v>
      </c>
      <c r="G388" s="181"/>
      <c r="H388" s="181">
        <f>_xlfn.IFNA(INDEX('Financial model inputs '!$A$3:$AC$59,MATCH(F_Interface!$A388&amp;RIGHT(F_Interface!H$2,2),'Financial model inputs '!$A$3:$A$59,0),MATCH(F_Interface!$B388,'Financial model inputs '!$A$3:$AC$3,0)),0)</f>
        <v>0.74251221667610823</v>
      </c>
      <c r="I388" s="181">
        <f>_xlfn.IFNA(INDEX('Financial model inputs '!$A$3:$AC$59,MATCH(F_Interface!$A388&amp;RIGHT(F_Interface!I$2,2),'Financial model inputs '!$A$3:$A$59,0),MATCH(F_Interface!$B388,'Financial model inputs '!$A$3:$AC$3,0)),0)</f>
        <v>0.74345779557304503</v>
      </c>
      <c r="J388" s="181">
        <f>_xlfn.IFNA(INDEX('Financial model inputs '!$A$3:$AC$59,MATCH(F_Interface!$A388&amp;RIGHT(F_Interface!J$2,2),'Financial model inputs '!$A$3:$A$59,0),MATCH(F_Interface!$B388,'Financial model inputs '!$A$3:$AC$3,0)),0)</f>
        <v>0</v>
      </c>
      <c r="K388" s="181">
        <f>_xlfn.IFNA(INDEX('Financial model inputs '!$A$3:$AC$59,MATCH(F_Interface!$A388&amp;RIGHT(F_Interface!K$2,2),'Financial model inputs '!$A$3:$A$59,0),MATCH(F_Interface!$B388,'Financial model inputs '!$A$3:$AC$3,0)),0)</f>
        <v>0</v>
      </c>
      <c r="L388" s="181">
        <f>_xlfn.IFNA(INDEX('Financial model inputs '!$A$3:$AC$59,MATCH(F_Interface!$A388&amp;RIGHT(F_Interface!L$2,2),'Financial model inputs '!$A$3:$A$59,0),MATCH(F_Interface!$B388,'Financial model inputs '!$A$3:$AC$3,0)),0)</f>
        <v>0</v>
      </c>
      <c r="M388" s="189"/>
      <c r="N388" s="181"/>
      <c r="O388" s="181"/>
    </row>
    <row r="389" spans="1:15" x14ac:dyDescent="0.3">
      <c r="A389" s="179" t="s">
        <v>7</v>
      </c>
      <c r="B389" s="181" t="s">
        <v>222</v>
      </c>
      <c r="C389" s="188" t="str">
        <f t="shared" si="10"/>
        <v>TMSC_BRPDR_PR19CA008</v>
      </c>
      <c r="D389" s="181" t="s">
        <v>236</v>
      </c>
      <c r="E389" s="181"/>
      <c r="F389" s="202" t="s">
        <v>310</v>
      </c>
      <c r="G389" s="181"/>
      <c r="H389" s="181">
        <f>_xlfn.IFNA(INDEX('Financial model inputs '!$A$3:$AC$59,MATCH(F_Interface!$A389&amp;RIGHT(F_Interface!H$2,2),'Financial model inputs '!$A$3:$A$59,0),MATCH(F_Interface!$B389,'Financial model inputs '!$A$3:$AC$3,0)),0)</f>
        <v>0.84801306410873301</v>
      </c>
      <c r="I389" s="181">
        <f>_xlfn.IFNA(INDEX('Financial model inputs '!$A$3:$AC$59,MATCH(F_Interface!$A389&amp;RIGHT(F_Interface!I$2,2),'Financial model inputs '!$A$3:$A$59,0),MATCH(F_Interface!$B389,'Financial model inputs '!$A$3:$AC$3,0)),0)</f>
        <v>0.84630530761693945</v>
      </c>
      <c r="J389" s="181">
        <f>_xlfn.IFNA(INDEX('Financial model inputs '!$A$3:$AC$59,MATCH(F_Interface!$A389&amp;RIGHT(F_Interface!J$2,2),'Financial model inputs '!$A$3:$A$59,0),MATCH(F_Interface!$B389,'Financial model inputs '!$A$3:$AC$3,0)),0)</f>
        <v>0.84452862576017962</v>
      </c>
      <c r="K389" s="181">
        <f>_xlfn.IFNA(INDEX('Financial model inputs '!$A$3:$AC$59,MATCH(F_Interface!$A389&amp;RIGHT(F_Interface!K$2,2),'Financial model inputs '!$A$3:$A$59,0),MATCH(F_Interface!$B389,'Financial model inputs '!$A$3:$AC$3,0)),0)</f>
        <v>0</v>
      </c>
      <c r="L389" s="181">
        <f>_xlfn.IFNA(INDEX('Financial model inputs '!$A$3:$AC$59,MATCH(F_Interface!$A389&amp;RIGHT(F_Interface!L$2,2),'Financial model inputs '!$A$3:$A$59,0),MATCH(F_Interface!$B389,'Financial model inputs '!$A$3:$AC$3,0)),0)</f>
        <v>0</v>
      </c>
      <c r="M389" s="189"/>
      <c r="N389" s="181"/>
      <c r="O389" s="181"/>
    </row>
    <row r="390" spans="1:15" x14ac:dyDescent="0.3">
      <c r="A390" s="179" t="s">
        <v>12</v>
      </c>
      <c r="B390" s="181" t="s">
        <v>222</v>
      </c>
      <c r="C390" s="188" t="str">
        <f t="shared" si="10"/>
        <v>WSHC_BRPDR_PR19CA008</v>
      </c>
      <c r="D390" s="181" t="s">
        <v>236</v>
      </c>
      <c r="E390" s="181"/>
      <c r="F390" s="202" t="s">
        <v>310</v>
      </c>
      <c r="G390" s="181"/>
      <c r="H390" s="181">
        <f>_xlfn.IFNA(INDEX('Financial model inputs '!$A$3:$AC$59,MATCH(F_Interface!$A390&amp;RIGHT(F_Interface!H$2,2),'Financial model inputs '!$A$3:$A$59,0),MATCH(F_Interface!$B390,'Financial model inputs '!$A$3:$AC$3,0)),0)</f>
        <v>0</v>
      </c>
      <c r="I390" s="181">
        <f>_xlfn.IFNA(INDEX('Financial model inputs '!$A$3:$AC$59,MATCH(F_Interface!$A390&amp;RIGHT(F_Interface!I$2,2),'Financial model inputs '!$A$3:$A$59,0),MATCH(F_Interface!$B390,'Financial model inputs '!$A$3:$AC$3,0)),0)</f>
        <v>0</v>
      </c>
      <c r="J390" s="181">
        <f>_xlfn.IFNA(INDEX('Financial model inputs '!$A$3:$AC$59,MATCH(F_Interface!$A390&amp;RIGHT(F_Interface!J$2,2),'Financial model inputs '!$A$3:$A$59,0),MATCH(F_Interface!$B390,'Financial model inputs '!$A$3:$AC$3,0)),0)</f>
        <v>0</v>
      </c>
      <c r="K390" s="181">
        <f>_xlfn.IFNA(INDEX('Financial model inputs '!$A$3:$AC$59,MATCH(F_Interface!$A390&amp;RIGHT(F_Interface!K$2,2),'Financial model inputs '!$A$3:$A$59,0),MATCH(F_Interface!$B390,'Financial model inputs '!$A$3:$AC$3,0)),0)</f>
        <v>0</v>
      </c>
      <c r="L390" s="181">
        <f>_xlfn.IFNA(INDEX('Financial model inputs '!$A$3:$AC$59,MATCH(F_Interface!$A390&amp;RIGHT(F_Interface!L$2,2),'Financial model inputs '!$A$3:$A$59,0),MATCH(F_Interface!$B390,'Financial model inputs '!$A$3:$AC$3,0)),0)</f>
        <v>0</v>
      </c>
      <c r="M390" s="189"/>
      <c r="N390" s="181"/>
      <c r="O390" s="181"/>
    </row>
    <row r="391" spans="1:15" x14ac:dyDescent="0.3">
      <c r="A391" s="179" t="s">
        <v>8</v>
      </c>
      <c r="B391" s="181" t="s">
        <v>222</v>
      </c>
      <c r="C391" s="188" t="str">
        <f t="shared" si="10"/>
        <v>WSXC_BRPDR_PR19CA008</v>
      </c>
      <c r="D391" s="181" t="s">
        <v>236</v>
      </c>
      <c r="E391" s="181"/>
      <c r="F391" s="202" t="s">
        <v>310</v>
      </c>
      <c r="G391" s="181"/>
      <c r="H391" s="181">
        <f>_xlfn.IFNA(INDEX('Financial model inputs '!$A$3:$AC$59,MATCH(F_Interface!$A391&amp;RIGHT(F_Interface!H$2,2),'Financial model inputs '!$A$3:$A$59,0),MATCH(F_Interface!$B391,'Financial model inputs '!$A$3:$AC$3,0)),0)</f>
        <v>0.60281013307679432</v>
      </c>
      <c r="I391" s="181">
        <f>_xlfn.IFNA(INDEX('Financial model inputs '!$A$3:$AC$59,MATCH(F_Interface!$A391&amp;RIGHT(F_Interface!I$2,2),'Financial model inputs '!$A$3:$A$59,0),MATCH(F_Interface!$B391,'Financial model inputs '!$A$3:$AC$3,0)),0)</f>
        <v>0.58542766486532083</v>
      </c>
      <c r="J391" s="181">
        <f>_xlfn.IFNA(INDEX('Financial model inputs '!$A$3:$AC$59,MATCH(F_Interface!$A391&amp;RIGHT(F_Interface!J$2,2),'Financial model inputs '!$A$3:$A$59,0),MATCH(F_Interface!$B391,'Financial model inputs '!$A$3:$AC$3,0)),0)</f>
        <v>0.56809898886720289</v>
      </c>
      <c r="K391" s="181">
        <f>_xlfn.IFNA(INDEX('Financial model inputs '!$A$3:$AC$59,MATCH(F_Interface!$A391&amp;RIGHT(F_Interface!K$2,2),'Financial model inputs '!$A$3:$A$59,0),MATCH(F_Interface!$B391,'Financial model inputs '!$A$3:$AC$3,0)),0)</f>
        <v>0</v>
      </c>
      <c r="L391" s="181">
        <f>_xlfn.IFNA(INDEX('Financial model inputs '!$A$3:$AC$59,MATCH(F_Interface!$A391&amp;RIGHT(F_Interface!L$2,2),'Financial model inputs '!$A$3:$A$59,0),MATCH(F_Interface!$B391,'Financial model inputs '!$A$3:$AC$3,0)),0)</f>
        <v>0</v>
      </c>
      <c r="M391" s="189"/>
      <c r="N391" s="181"/>
      <c r="O391" s="181"/>
    </row>
    <row r="392" spans="1:15" x14ac:dyDescent="0.3">
      <c r="A392" s="179" t="s">
        <v>9</v>
      </c>
      <c r="B392" s="181" t="s">
        <v>222</v>
      </c>
      <c r="C392" s="188" t="str">
        <f t="shared" si="10"/>
        <v>YKYC_BRPDR_PR19CA008</v>
      </c>
      <c r="D392" s="181" t="s">
        <v>236</v>
      </c>
      <c r="E392" s="181"/>
      <c r="F392" s="202" t="s">
        <v>310</v>
      </c>
      <c r="G392" s="181"/>
      <c r="H392" s="181">
        <f>_xlfn.IFNA(INDEX('Financial model inputs '!$A$3:$AC$59,MATCH(F_Interface!$A392&amp;RIGHT(F_Interface!H$2,2),'Financial model inputs '!$A$3:$A$59,0),MATCH(F_Interface!$B392,'Financial model inputs '!$A$3:$AC$3,0)),0)</f>
        <v>1.2754074621823346</v>
      </c>
      <c r="I392" s="181">
        <f>_xlfn.IFNA(INDEX('Financial model inputs '!$A$3:$AC$59,MATCH(F_Interface!$A392&amp;RIGHT(F_Interface!I$2,2),'Financial model inputs '!$A$3:$A$59,0),MATCH(F_Interface!$B392,'Financial model inputs '!$A$3:$AC$3,0)),0)</f>
        <v>1.272404452055671</v>
      </c>
      <c r="J392" s="181">
        <f>_xlfn.IFNA(INDEX('Financial model inputs '!$A$3:$AC$59,MATCH(F_Interface!$A392&amp;RIGHT(F_Interface!J$2,2),'Financial model inputs '!$A$3:$A$59,0),MATCH(F_Interface!$B392,'Financial model inputs '!$A$3:$AC$3,0)),0)</f>
        <v>0</v>
      </c>
      <c r="K392" s="181">
        <f>_xlfn.IFNA(INDEX('Financial model inputs '!$A$3:$AC$59,MATCH(F_Interface!$A392&amp;RIGHT(F_Interface!K$2,2),'Financial model inputs '!$A$3:$A$59,0),MATCH(F_Interface!$B392,'Financial model inputs '!$A$3:$AC$3,0)),0)</f>
        <v>0</v>
      </c>
      <c r="L392" s="181">
        <f>_xlfn.IFNA(INDEX('Financial model inputs '!$A$3:$AC$59,MATCH(F_Interface!$A392&amp;RIGHT(F_Interface!L$2,2),'Financial model inputs '!$A$3:$A$59,0),MATCH(F_Interface!$B392,'Financial model inputs '!$A$3:$AC$3,0)),0)</f>
        <v>0</v>
      </c>
      <c r="M392" s="189" t="str">
        <f>IF(SUM(H380:L392)=SUM('Financial model inputs '!Y$5:Y$59),"ok","error")</f>
        <v>ok</v>
      </c>
      <c r="N392" s="181"/>
      <c r="O392" s="181"/>
    </row>
    <row r="393" spans="1:15" x14ac:dyDescent="0.3">
      <c r="A393" s="179" t="s">
        <v>2</v>
      </c>
      <c r="B393" s="202" t="s">
        <v>223</v>
      </c>
      <c r="C393" s="188" t="str">
        <f t="shared" si="10"/>
        <v>ANHC_DUMMYPDR_PR19CA008</v>
      </c>
      <c r="D393" s="181" t="s">
        <v>237</v>
      </c>
      <c r="E393" s="181"/>
      <c r="F393" s="202" t="s">
        <v>310</v>
      </c>
      <c r="G393" s="181"/>
      <c r="H393" s="181">
        <f>_xlfn.IFNA(INDEX('Financial model inputs '!$A$3:$AC$59,MATCH(F_Interface!$A393&amp;RIGHT(F_Interface!H$2,2),'Financial model inputs '!$A$3:$A$59,0),MATCH(F_Interface!$B393,'Financial model inputs '!$A$3:$AC$3,0)),0)</f>
        <v>0</v>
      </c>
      <c r="I393" s="181">
        <f>_xlfn.IFNA(INDEX('Financial model inputs '!$A$3:$AC$59,MATCH(F_Interface!$A393&amp;RIGHT(F_Interface!I$2,2),'Financial model inputs '!$A$3:$A$59,0),MATCH(F_Interface!$B393,'Financial model inputs '!$A$3:$AC$3,0)),0)</f>
        <v>0</v>
      </c>
      <c r="J393" s="181">
        <f>_xlfn.IFNA(INDEX('Financial model inputs '!$A$3:$AC$59,MATCH(F_Interface!$A393&amp;RIGHT(F_Interface!J$2,2),'Financial model inputs '!$A$3:$A$59,0),MATCH(F_Interface!$B393,'Financial model inputs '!$A$3:$AC$3,0)),0)</f>
        <v>0</v>
      </c>
      <c r="K393" s="181">
        <f>_xlfn.IFNA(INDEX('Financial model inputs '!$A$3:$AC$59,MATCH(F_Interface!$A393&amp;RIGHT(F_Interface!K$2,2),'Financial model inputs '!$A$3:$A$59,0),MATCH(F_Interface!$B393,'Financial model inputs '!$A$3:$AC$3,0)),0)</f>
        <v>0</v>
      </c>
      <c r="L393" s="181">
        <f>_xlfn.IFNA(INDEX('Financial model inputs '!$A$3:$AC$59,MATCH(F_Interface!$A393&amp;RIGHT(F_Interface!L$2,2),'Financial model inputs '!$A$3:$A$59,0),MATCH(F_Interface!$B393,'Financial model inputs '!$A$3:$AC$3,0)),0)</f>
        <v>0</v>
      </c>
      <c r="M393" s="189"/>
      <c r="N393" s="181"/>
      <c r="O393" s="181"/>
    </row>
    <row r="394" spans="1:15" x14ac:dyDescent="0.3">
      <c r="A394" s="179" t="s">
        <v>63</v>
      </c>
      <c r="B394" s="202" t="s">
        <v>223</v>
      </c>
      <c r="C394" s="188" t="str">
        <f t="shared" si="10"/>
        <v>HDDC_DUMMYPDR_PR19CA008</v>
      </c>
      <c r="D394" s="181" t="s">
        <v>237</v>
      </c>
      <c r="E394" s="181"/>
      <c r="F394" s="202" t="s">
        <v>310</v>
      </c>
      <c r="G394" s="181"/>
      <c r="H394" s="181">
        <f>_xlfn.IFNA(INDEX('Financial model inputs '!$A$3:$AC$59,MATCH(F_Interface!$A394&amp;RIGHT(F_Interface!H$2,2),'Financial model inputs '!$A$3:$A$59,0),MATCH(F_Interface!$B394,'Financial model inputs '!$A$3:$AC$3,0)),0)</f>
        <v>0</v>
      </c>
      <c r="I394" s="181">
        <f>_xlfn.IFNA(INDEX('Financial model inputs '!$A$3:$AC$59,MATCH(F_Interface!$A394&amp;RIGHT(F_Interface!I$2,2),'Financial model inputs '!$A$3:$A$59,0),MATCH(F_Interface!$B394,'Financial model inputs '!$A$3:$AC$3,0)),0)</f>
        <v>0</v>
      </c>
      <c r="J394" s="181">
        <f>_xlfn.IFNA(INDEX('Financial model inputs '!$A$3:$AC$59,MATCH(F_Interface!$A394&amp;RIGHT(F_Interface!J$2,2),'Financial model inputs '!$A$3:$A$59,0),MATCH(F_Interface!$B394,'Financial model inputs '!$A$3:$AC$3,0)),0)</f>
        <v>0</v>
      </c>
      <c r="K394" s="181">
        <f>_xlfn.IFNA(INDEX('Financial model inputs '!$A$3:$AC$59,MATCH(F_Interface!$A394&amp;RIGHT(F_Interface!K$2,2),'Financial model inputs '!$A$3:$A$59,0),MATCH(F_Interface!$B394,'Financial model inputs '!$A$3:$AC$3,0)),0)</f>
        <v>0</v>
      </c>
      <c r="L394" s="181">
        <f>_xlfn.IFNA(INDEX('Financial model inputs '!$A$3:$AC$59,MATCH(F_Interface!$A394&amp;RIGHT(F_Interface!L$2,2),'Financial model inputs '!$A$3:$A$59,0),MATCH(F_Interface!$B394,'Financial model inputs '!$A$3:$AC$3,0)),0)</f>
        <v>0</v>
      </c>
      <c r="M394" s="189"/>
      <c r="N394" s="181"/>
      <c r="O394" s="181"/>
    </row>
    <row r="395" spans="1:15" x14ac:dyDescent="0.3">
      <c r="A395" s="179" t="s">
        <v>3</v>
      </c>
      <c r="B395" s="202" t="s">
        <v>223</v>
      </c>
      <c r="C395" s="188" t="str">
        <f t="shared" si="10"/>
        <v>NESC_DUMMYPDR_PR19CA008</v>
      </c>
      <c r="D395" s="181" t="s">
        <v>237</v>
      </c>
      <c r="E395" s="181"/>
      <c r="F395" s="202" t="s">
        <v>310</v>
      </c>
      <c r="G395" s="181"/>
      <c r="H395" s="181">
        <f>_xlfn.IFNA(INDEX('Financial model inputs '!$A$3:$AC$59,MATCH(F_Interface!$A395&amp;RIGHT(F_Interface!H$2,2),'Financial model inputs '!$A$3:$A$59,0),MATCH(F_Interface!$B395,'Financial model inputs '!$A$3:$AC$3,0)),0)</f>
        <v>0</v>
      </c>
      <c r="I395" s="181">
        <f>_xlfn.IFNA(INDEX('Financial model inputs '!$A$3:$AC$59,MATCH(F_Interface!$A395&amp;RIGHT(F_Interface!I$2,2),'Financial model inputs '!$A$3:$A$59,0),MATCH(F_Interface!$B395,'Financial model inputs '!$A$3:$AC$3,0)),0)</f>
        <v>0</v>
      </c>
      <c r="J395" s="181">
        <f>_xlfn.IFNA(INDEX('Financial model inputs '!$A$3:$AC$59,MATCH(F_Interface!$A395&amp;RIGHT(F_Interface!J$2,2),'Financial model inputs '!$A$3:$A$59,0),MATCH(F_Interface!$B395,'Financial model inputs '!$A$3:$AC$3,0)),0)</f>
        <v>0</v>
      </c>
      <c r="K395" s="181">
        <f>_xlfn.IFNA(INDEX('Financial model inputs '!$A$3:$AC$59,MATCH(F_Interface!$A395&amp;RIGHT(F_Interface!K$2,2),'Financial model inputs '!$A$3:$A$59,0),MATCH(F_Interface!$B395,'Financial model inputs '!$A$3:$AC$3,0)),0)</f>
        <v>0</v>
      </c>
      <c r="L395" s="181">
        <f>_xlfn.IFNA(INDEX('Financial model inputs '!$A$3:$AC$59,MATCH(F_Interface!$A395&amp;RIGHT(F_Interface!L$2,2),'Financial model inputs '!$A$3:$A$59,0),MATCH(F_Interface!$B395,'Financial model inputs '!$A$3:$AC$3,0)),0)</f>
        <v>0</v>
      </c>
      <c r="M395" s="189"/>
      <c r="N395" s="181"/>
      <c r="O395" s="181"/>
    </row>
    <row r="396" spans="1:15" x14ac:dyDescent="0.3">
      <c r="A396" s="179" t="s">
        <v>4</v>
      </c>
      <c r="B396" s="202" t="s">
        <v>223</v>
      </c>
      <c r="C396" s="188" t="str">
        <f t="shared" si="10"/>
        <v>NWTC_DUMMYPDR_PR19CA008</v>
      </c>
      <c r="D396" s="181" t="s">
        <v>237</v>
      </c>
      <c r="E396" s="181"/>
      <c r="F396" s="202" t="s">
        <v>310</v>
      </c>
      <c r="G396" s="181"/>
      <c r="H396" s="181">
        <f>_xlfn.IFNA(INDEX('Financial model inputs '!$A$3:$AC$59,MATCH(F_Interface!$A396&amp;RIGHT(F_Interface!H$2,2),'Financial model inputs '!$A$3:$A$59,0),MATCH(F_Interface!$B396,'Financial model inputs '!$A$3:$AC$3,0)),0)</f>
        <v>0</v>
      </c>
      <c r="I396" s="181">
        <f>_xlfn.IFNA(INDEX('Financial model inputs '!$A$3:$AC$59,MATCH(F_Interface!$A396&amp;RIGHT(F_Interface!I$2,2),'Financial model inputs '!$A$3:$A$59,0),MATCH(F_Interface!$B396,'Financial model inputs '!$A$3:$AC$3,0)),0)</f>
        <v>0</v>
      </c>
      <c r="J396" s="181">
        <f>_xlfn.IFNA(INDEX('Financial model inputs '!$A$3:$AC$59,MATCH(F_Interface!$A396&amp;RIGHT(F_Interface!J$2,2),'Financial model inputs '!$A$3:$A$59,0),MATCH(F_Interface!$B396,'Financial model inputs '!$A$3:$AC$3,0)),0)</f>
        <v>0</v>
      </c>
      <c r="K396" s="181">
        <f>_xlfn.IFNA(INDEX('Financial model inputs '!$A$3:$AC$59,MATCH(F_Interface!$A396&amp;RIGHT(F_Interface!K$2,2),'Financial model inputs '!$A$3:$A$59,0),MATCH(F_Interface!$B396,'Financial model inputs '!$A$3:$AC$3,0)),0)</f>
        <v>0</v>
      </c>
      <c r="L396" s="181">
        <f>_xlfn.IFNA(INDEX('Financial model inputs '!$A$3:$AC$59,MATCH(F_Interface!$A396&amp;RIGHT(F_Interface!L$2,2),'Financial model inputs '!$A$3:$A$59,0),MATCH(F_Interface!$B396,'Financial model inputs '!$A$3:$AC$3,0)),0)</f>
        <v>0</v>
      </c>
      <c r="M396" s="189"/>
      <c r="N396" s="181"/>
      <c r="O396" s="181"/>
    </row>
    <row r="397" spans="1:15" x14ac:dyDescent="0.3">
      <c r="A397" s="179" t="s">
        <v>5</v>
      </c>
      <c r="B397" s="202" t="s">
        <v>223</v>
      </c>
      <c r="C397" s="188" t="str">
        <f t="shared" si="10"/>
        <v>SRNC_DUMMYPDR_PR19CA008</v>
      </c>
      <c r="D397" s="181" t="s">
        <v>237</v>
      </c>
      <c r="E397" s="181"/>
      <c r="F397" s="202" t="s">
        <v>310</v>
      </c>
      <c r="G397" s="181"/>
      <c r="H397" s="181">
        <f>_xlfn.IFNA(INDEX('Financial model inputs '!$A$3:$AC$59,MATCH(F_Interface!$A397&amp;RIGHT(F_Interface!H$2,2),'Financial model inputs '!$A$3:$A$59,0),MATCH(F_Interface!$B397,'Financial model inputs '!$A$3:$AC$3,0)),0)</f>
        <v>0</v>
      </c>
      <c r="I397" s="181">
        <f>_xlfn.IFNA(INDEX('Financial model inputs '!$A$3:$AC$59,MATCH(F_Interface!$A397&amp;RIGHT(F_Interface!I$2,2),'Financial model inputs '!$A$3:$A$59,0),MATCH(F_Interface!$B397,'Financial model inputs '!$A$3:$AC$3,0)),0)</f>
        <v>0</v>
      </c>
      <c r="J397" s="181">
        <f>_xlfn.IFNA(INDEX('Financial model inputs '!$A$3:$AC$59,MATCH(F_Interface!$A397&amp;RIGHT(F_Interface!J$2,2),'Financial model inputs '!$A$3:$A$59,0),MATCH(F_Interface!$B397,'Financial model inputs '!$A$3:$AC$3,0)),0)</f>
        <v>0</v>
      </c>
      <c r="K397" s="181">
        <f>_xlfn.IFNA(INDEX('Financial model inputs '!$A$3:$AC$59,MATCH(F_Interface!$A397&amp;RIGHT(F_Interface!K$2,2),'Financial model inputs '!$A$3:$A$59,0),MATCH(F_Interface!$B397,'Financial model inputs '!$A$3:$AC$3,0)),0)</f>
        <v>0</v>
      </c>
      <c r="L397" s="181">
        <f>_xlfn.IFNA(INDEX('Financial model inputs '!$A$3:$AC$59,MATCH(F_Interface!$A397&amp;RIGHT(F_Interface!L$2,2),'Financial model inputs '!$A$3:$A$59,0),MATCH(F_Interface!$B397,'Financial model inputs '!$A$3:$AC$3,0)),0)</f>
        <v>0</v>
      </c>
      <c r="M397" s="189"/>
      <c r="N397" s="181"/>
      <c r="O397" s="181"/>
    </row>
    <row r="398" spans="1:15" x14ac:dyDescent="0.3">
      <c r="A398" s="179" t="s">
        <v>82</v>
      </c>
      <c r="B398" s="202" t="s">
        <v>223</v>
      </c>
      <c r="C398" s="188" t="str">
        <f t="shared" si="10"/>
        <v>SVEC_DUMMYPDR_PR19CA008</v>
      </c>
      <c r="D398" s="181" t="s">
        <v>237</v>
      </c>
      <c r="E398" s="181"/>
      <c r="F398" s="202" t="s">
        <v>310</v>
      </c>
      <c r="G398" s="181"/>
      <c r="H398" s="181">
        <f>_xlfn.IFNA(INDEX('Financial model inputs '!$A$3:$AC$59,MATCH(F_Interface!$A398&amp;RIGHT(F_Interface!H$2,2),'Financial model inputs '!$A$3:$A$59,0),MATCH(F_Interface!$B398,'Financial model inputs '!$A$3:$AC$3,0)),0)</f>
        <v>0</v>
      </c>
      <c r="I398" s="181">
        <f>_xlfn.IFNA(INDEX('Financial model inputs '!$A$3:$AC$59,MATCH(F_Interface!$A398&amp;RIGHT(F_Interface!I$2,2),'Financial model inputs '!$A$3:$A$59,0),MATCH(F_Interface!$B398,'Financial model inputs '!$A$3:$AC$3,0)),0)</f>
        <v>0</v>
      </c>
      <c r="J398" s="181">
        <f>_xlfn.IFNA(INDEX('Financial model inputs '!$A$3:$AC$59,MATCH(F_Interface!$A398&amp;RIGHT(F_Interface!J$2,2),'Financial model inputs '!$A$3:$A$59,0),MATCH(F_Interface!$B398,'Financial model inputs '!$A$3:$AC$3,0)),0)</f>
        <v>0</v>
      </c>
      <c r="K398" s="181">
        <f>_xlfn.IFNA(INDEX('Financial model inputs '!$A$3:$AC$59,MATCH(F_Interface!$A398&amp;RIGHT(F_Interface!K$2,2),'Financial model inputs '!$A$3:$A$59,0),MATCH(F_Interface!$B398,'Financial model inputs '!$A$3:$AC$3,0)),0)</f>
        <v>0</v>
      </c>
      <c r="L398" s="181">
        <f>_xlfn.IFNA(INDEX('Financial model inputs '!$A$3:$AC$59,MATCH(F_Interface!$A398&amp;RIGHT(F_Interface!L$2,2),'Financial model inputs '!$A$3:$A$59,0),MATCH(F_Interface!$B398,'Financial model inputs '!$A$3:$AC$3,0)),0)</f>
        <v>0</v>
      </c>
      <c r="M398" s="189"/>
      <c r="N398" s="181"/>
      <c r="O398" s="181"/>
    </row>
    <row r="399" spans="1:15" x14ac:dyDescent="0.3">
      <c r="A399" s="179" t="s">
        <v>67</v>
      </c>
      <c r="B399" s="202" t="s">
        <v>223</v>
      </c>
      <c r="C399" s="188" t="str">
        <f t="shared" si="10"/>
        <v>SVHC_DUMMYPDR_PR19CA008</v>
      </c>
      <c r="D399" s="181" t="s">
        <v>237</v>
      </c>
      <c r="E399" s="181"/>
      <c r="F399" s="202" t="s">
        <v>310</v>
      </c>
      <c r="G399" s="181"/>
      <c r="H399" s="181">
        <f>_xlfn.IFNA(INDEX('Financial model inputs '!$A$3:$AC$59,MATCH(F_Interface!$A399&amp;RIGHT(F_Interface!H$2,2),'Financial model inputs '!$A$3:$A$59,0),MATCH(F_Interface!$B399,'Financial model inputs '!$A$3:$AC$3,0)),0)</f>
        <v>0</v>
      </c>
      <c r="I399" s="181">
        <f>_xlfn.IFNA(INDEX('Financial model inputs '!$A$3:$AC$59,MATCH(F_Interface!$A399&amp;RIGHT(F_Interface!I$2,2),'Financial model inputs '!$A$3:$A$59,0),MATCH(F_Interface!$B399,'Financial model inputs '!$A$3:$AC$3,0)),0)</f>
        <v>0</v>
      </c>
      <c r="J399" s="181">
        <f>_xlfn.IFNA(INDEX('Financial model inputs '!$A$3:$AC$59,MATCH(F_Interface!$A399&amp;RIGHT(F_Interface!J$2,2),'Financial model inputs '!$A$3:$A$59,0),MATCH(F_Interface!$B399,'Financial model inputs '!$A$3:$AC$3,0)),0)</f>
        <v>0</v>
      </c>
      <c r="K399" s="181">
        <f>_xlfn.IFNA(INDEX('Financial model inputs '!$A$3:$AC$59,MATCH(F_Interface!$A399&amp;RIGHT(F_Interface!K$2,2),'Financial model inputs '!$A$3:$A$59,0),MATCH(F_Interface!$B399,'Financial model inputs '!$A$3:$AC$3,0)),0)</f>
        <v>0</v>
      </c>
      <c r="L399" s="181">
        <f>_xlfn.IFNA(INDEX('Financial model inputs '!$A$3:$AC$59,MATCH(F_Interface!$A399&amp;RIGHT(F_Interface!L$2,2),'Financial model inputs '!$A$3:$A$59,0),MATCH(F_Interface!$B399,'Financial model inputs '!$A$3:$AC$3,0)),0)</f>
        <v>0</v>
      </c>
      <c r="M399" s="189"/>
      <c r="N399" s="181"/>
      <c r="O399" s="181"/>
    </row>
    <row r="400" spans="1:15" x14ac:dyDescent="0.3">
      <c r="A400" s="179" t="s">
        <v>6</v>
      </c>
      <c r="B400" s="202" t="s">
        <v>223</v>
      </c>
      <c r="C400" s="188" t="str">
        <f t="shared" si="10"/>
        <v>SVTC_DUMMYPDR_PR19CA008</v>
      </c>
      <c r="D400" s="181" t="s">
        <v>237</v>
      </c>
      <c r="E400" s="181"/>
      <c r="F400" s="202" t="s">
        <v>310</v>
      </c>
      <c r="G400" s="181"/>
      <c r="H400" s="181">
        <f>_xlfn.IFNA(INDEX('Financial model inputs '!$A$3:$AC$59,MATCH(F_Interface!$A400&amp;RIGHT(F_Interface!H$2,2),'Financial model inputs '!$A$3:$A$59,0),MATCH(F_Interface!$B400,'Financial model inputs '!$A$3:$AC$3,0)),0)</f>
        <v>0</v>
      </c>
      <c r="I400" s="181">
        <f>_xlfn.IFNA(INDEX('Financial model inputs '!$A$3:$AC$59,MATCH(F_Interface!$A400&amp;RIGHT(F_Interface!I$2,2),'Financial model inputs '!$A$3:$A$59,0),MATCH(F_Interface!$B400,'Financial model inputs '!$A$3:$AC$3,0)),0)</f>
        <v>0</v>
      </c>
      <c r="J400" s="181">
        <f>_xlfn.IFNA(INDEX('Financial model inputs '!$A$3:$AC$59,MATCH(F_Interface!$A400&amp;RIGHT(F_Interface!J$2,2),'Financial model inputs '!$A$3:$A$59,0),MATCH(F_Interface!$B400,'Financial model inputs '!$A$3:$AC$3,0)),0)</f>
        <v>0</v>
      </c>
      <c r="K400" s="181">
        <f>_xlfn.IFNA(INDEX('Financial model inputs '!$A$3:$AC$59,MATCH(F_Interface!$A400&amp;RIGHT(F_Interface!K$2,2),'Financial model inputs '!$A$3:$A$59,0),MATCH(F_Interface!$B400,'Financial model inputs '!$A$3:$AC$3,0)),0)</f>
        <v>0</v>
      </c>
      <c r="L400" s="181">
        <f>_xlfn.IFNA(INDEX('Financial model inputs '!$A$3:$AC$59,MATCH(F_Interface!$A400&amp;RIGHT(F_Interface!L$2,2),'Financial model inputs '!$A$3:$A$59,0),MATCH(F_Interface!$B400,'Financial model inputs '!$A$3:$AC$3,0)),0)</f>
        <v>0</v>
      </c>
      <c r="M400" s="189"/>
      <c r="N400" s="181"/>
      <c r="O400" s="181"/>
    </row>
    <row r="401" spans="1:15" x14ac:dyDescent="0.3">
      <c r="A401" s="179" t="s">
        <v>10</v>
      </c>
      <c r="B401" s="202" t="s">
        <v>223</v>
      </c>
      <c r="C401" s="188" t="str">
        <f t="shared" si="10"/>
        <v>SWBC_DUMMYPDR_PR19CA008</v>
      </c>
      <c r="D401" s="181" t="s">
        <v>237</v>
      </c>
      <c r="E401" s="181"/>
      <c r="F401" s="202" t="s">
        <v>310</v>
      </c>
      <c r="G401" s="181"/>
      <c r="H401" s="181">
        <f>_xlfn.IFNA(INDEX('Financial model inputs '!$A$3:$AC$59,MATCH(F_Interface!$A401&amp;RIGHT(F_Interface!H$2,2),'Financial model inputs '!$A$3:$A$59,0),MATCH(F_Interface!$B401,'Financial model inputs '!$A$3:$AC$3,0)),0)</f>
        <v>0</v>
      </c>
      <c r="I401" s="181">
        <f>_xlfn.IFNA(INDEX('Financial model inputs '!$A$3:$AC$59,MATCH(F_Interface!$A401&amp;RIGHT(F_Interface!I$2,2),'Financial model inputs '!$A$3:$A$59,0),MATCH(F_Interface!$B401,'Financial model inputs '!$A$3:$AC$3,0)),0)</f>
        <v>0</v>
      </c>
      <c r="J401" s="181">
        <f>_xlfn.IFNA(INDEX('Financial model inputs '!$A$3:$AC$59,MATCH(F_Interface!$A401&amp;RIGHT(F_Interface!J$2,2),'Financial model inputs '!$A$3:$A$59,0),MATCH(F_Interface!$B401,'Financial model inputs '!$A$3:$AC$3,0)),0)</f>
        <v>0</v>
      </c>
      <c r="K401" s="181">
        <f>_xlfn.IFNA(INDEX('Financial model inputs '!$A$3:$AC$59,MATCH(F_Interface!$A401&amp;RIGHT(F_Interface!K$2,2),'Financial model inputs '!$A$3:$A$59,0),MATCH(F_Interface!$B401,'Financial model inputs '!$A$3:$AC$3,0)),0)</f>
        <v>0</v>
      </c>
      <c r="L401" s="181">
        <f>_xlfn.IFNA(INDEX('Financial model inputs '!$A$3:$AC$59,MATCH(F_Interface!$A401&amp;RIGHT(F_Interface!L$2,2),'Financial model inputs '!$A$3:$A$59,0),MATCH(F_Interface!$B401,'Financial model inputs '!$A$3:$AC$3,0)),0)</f>
        <v>0</v>
      </c>
      <c r="M401" s="189"/>
      <c r="N401" s="181"/>
      <c r="O401" s="181"/>
    </row>
    <row r="402" spans="1:15" x14ac:dyDescent="0.3">
      <c r="A402" s="179" t="s">
        <v>7</v>
      </c>
      <c r="B402" s="202" t="s">
        <v>223</v>
      </c>
      <c r="C402" s="188" t="str">
        <f t="shared" si="10"/>
        <v>TMSC_DUMMYPDR_PR19CA008</v>
      </c>
      <c r="D402" s="181" t="s">
        <v>237</v>
      </c>
      <c r="E402" s="181"/>
      <c r="F402" s="202" t="s">
        <v>310</v>
      </c>
      <c r="G402" s="181"/>
      <c r="H402" s="181">
        <f>_xlfn.IFNA(INDEX('Financial model inputs '!$A$3:$AC$59,MATCH(F_Interface!$A402&amp;RIGHT(F_Interface!H$2,2),'Financial model inputs '!$A$3:$A$59,0),MATCH(F_Interface!$B402,'Financial model inputs '!$A$3:$AC$3,0)),0)</f>
        <v>0</v>
      </c>
      <c r="I402" s="181">
        <f>_xlfn.IFNA(INDEX('Financial model inputs '!$A$3:$AC$59,MATCH(F_Interface!$A402&amp;RIGHT(F_Interface!I$2,2),'Financial model inputs '!$A$3:$A$59,0),MATCH(F_Interface!$B402,'Financial model inputs '!$A$3:$AC$3,0)),0)</f>
        <v>0</v>
      </c>
      <c r="J402" s="181">
        <f>_xlfn.IFNA(INDEX('Financial model inputs '!$A$3:$AC$59,MATCH(F_Interface!$A402&amp;RIGHT(F_Interface!J$2,2),'Financial model inputs '!$A$3:$A$59,0),MATCH(F_Interface!$B402,'Financial model inputs '!$A$3:$AC$3,0)),0)</f>
        <v>0</v>
      </c>
      <c r="K402" s="181">
        <f>_xlfn.IFNA(INDEX('Financial model inputs '!$A$3:$AC$59,MATCH(F_Interface!$A402&amp;RIGHT(F_Interface!K$2,2),'Financial model inputs '!$A$3:$A$59,0),MATCH(F_Interface!$B402,'Financial model inputs '!$A$3:$AC$3,0)),0)</f>
        <v>0</v>
      </c>
      <c r="L402" s="181">
        <f>_xlfn.IFNA(INDEX('Financial model inputs '!$A$3:$AC$59,MATCH(F_Interface!$A402&amp;RIGHT(F_Interface!L$2,2),'Financial model inputs '!$A$3:$A$59,0),MATCH(F_Interface!$B402,'Financial model inputs '!$A$3:$AC$3,0)),0)</f>
        <v>0</v>
      </c>
      <c r="M402" s="189"/>
      <c r="N402" s="181"/>
      <c r="O402" s="181"/>
    </row>
    <row r="403" spans="1:15" x14ac:dyDescent="0.3">
      <c r="A403" s="179" t="s">
        <v>12</v>
      </c>
      <c r="B403" s="202" t="s">
        <v>223</v>
      </c>
      <c r="C403" s="188" t="str">
        <f t="shared" si="10"/>
        <v>WSHC_DUMMYPDR_PR19CA008</v>
      </c>
      <c r="D403" s="181" t="s">
        <v>237</v>
      </c>
      <c r="E403" s="181"/>
      <c r="F403" s="202" t="s">
        <v>310</v>
      </c>
      <c r="G403" s="181"/>
      <c r="H403" s="181">
        <f>_xlfn.IFNA(INDEX('Financial model inputs '!$A$3:$AC$59,MATCH(F_Interface!$A403&amp;RIGHT(F_Interface!H$2,2),'Financial model inputs '!$A$3:$A$59,0),MATCH(F_Interface!$B403,'Financial model inputs '!$A$3:$AC$3,0)),0)</f>
        <v>0</v>
      </c>
      <c r="I403" s="181">
        <f>_xlfn.IFNA(INDEX('Financial model inputs '!$A$3:$AC$59,MATCH(F_Interface!$A403&amp;RIGHT(F_Interface!I$2,2),'Financial model inputs '!$A$3:$A$59,0),MATCH(F_Interface!$B403,'Financial model inputs '!$A$3:$AC$3,0)),0)</f>
        <v>0</v>
      </c>
      <c r="J403" s="181">
        <f>_xlfn.IFNA(INDEX('Financial model inputs '!$A$3:$AC$59,MATCH(F_Interface!$A403&amp;RIGHT(F_Interface!J$2,2),'Financial model inputs '!$A$3:$A$59,0),MATCH(F_Interface!$B403,'Financial model inputs '!$A$3:$AC$3,0)),0)</f>
        <v>0</v>
      </c>
      <c r="K403" s="181">
        <f>_xlfn.IFNA(INDEX('Financial model inputs '!$A$3:$AC$59,MATCH(F_Interface!$A403&amp;RIGHT(F_Interface!K$2,2),'Financial model inputs '!$A$3:$A$59,0),MATCH(F_Interface!$B403,'Financial model inputs '!$A$3:$AC$3,0)),0)</f>
        <v>0</v>
      </c>
      <c r="L403" s="181">
        <f>_xlfn.IFNA(INDEX('Financial model inputs '!$A$3:$AC$59,MATCH(F_Interface!$A403&amp;RIGHT(F_Interface!L$2,2),'Financial model inputs '!$A$3:$A$59,0),MATCH(F_Interface!$B403,'Financial model inputs '!$A$3:$AC$3,0)),0)</f>
        <v>0</v>
      </c>
      <c r="M403" s="189"/>
      <c r="N403" s="181"/>
      <c r="O403" s="181"/>
    </row>
    <row r="404" spans="1:15" x14ac:dyDescent="0.3">
      <c r="A404" s="179" t="s">
        <v>8</v>
      </c>
      <c r="B404" s="202" t="s">
        <v>223</v>
      </c>
      <c r="C404" s="188" t="str">
        <f t="shared" si="10"/>
        <v>WSXC_DUMMYPDR_PR19CA008</v>
      </c>
      <c r="D404" s="181" t="s">
        <v>237</v>
      </c>
      <c r="E404" s="181"/>
      <c r="F404" s="202" t="s">
        <v>310</v>
      </c>
      <c r="G404" s="181"/>
      <c r="H404" s="181">
        <f>_xlfn.IFNA(INDEX('Financial model inputs '!$A$3:$AC$59,MATCH(F_Interface!$A404&amp;RIGHT(F_Interface!H$2,2),'Financial model inputs '!$A$3:$A$59,0),MATCH(F_Interface!$B404,'Financial model inputs '!$A$3:$AC$3,0)),0)</f>
        <v>0</v>
      </c>
      <c r="I404" s="181">
        <f>_xlfn.IFNA(INDEX('Financial model inputs '!$A$3:$AC$59,MATCH(F_Interface!$A404&amp;RIGHT(F_Interface!I$2,2),'Financial model inputs '!$A$3:$A$59,0),MATCH(F_Interface!$B404,'Financial model inputs '!$A$3:$AC$3,0)),0)</f>
        <v>0</v>
      </c>
      <c r="J404" s="181">
        <f>_xlfn.IFNA(INDEX('Financial model inputs '!$A$3:$AC$59,MATCH(F_Interface!$A404&amp;RIGHT(F_Interface!J$2,2),'Financial model inputs '!$A$3:$A$59,0),MATCH(F_Interface!$B404,'Financial model inputs '!$A$3:$AC$3,0)),0)</f>
        <v>0</v>
      </c>
      <c r="K404" s="181">
        <f>_xlfn.IFNA(INDEX('Financial model inputs '!$A$3:$AC$59,MATCH(F_Interface!$A404&amp;RIGHT(F_Interface!K$2,2),'Financial model inputs '!$A$3:$A$59,0),MATCH(F_Interface!$B404,'Financial model inputs '!$A$3:$AC$3,0)),0)</f>
        <v>0</v>
      </c>
      <c r="L404" s="181">
        <f>_xlfn.IFNA(INDEX('Financial model inputs '!$A$3:$AC$59,MATCH(F_Interface!$A404&amp;RIGHT(F_Interface!L$2,2),'Financial model inputs '!$A$3:$A$59,0),MATCH(F_Interface!$B404,'Financial model inputs '!$A$3:$AC$3,0)),0)</f>
        <v>0</v>
      </c>
      <c r="M404" s="189"/>
      <c r="N404" s="181"/>
      <c r="O404" s="181"/>
    </row>
    <row r="405" spans="1:15" x14ac:dyDescent="0.3">
      <c r="A405" s="179" t="s">
        <v>9</v>
      </c>
      <c r="B405" s="202" t="s">
        <v>223</v>
      </c>
      <c r="C405" s="188" t="str">
        <f t="shared" si="10"/>
        <v>YKYC_DUMMYPDR_PR19CA008</v>
      </c>
      <c r="D405" s="181" t="s">
        <v>237</v>
      </c>
      <c r="E405" s="181"/>
      <c r="F405" s="202" t="s">
        <v>310</v>
      </c>
      <c r="G405" s="181"/>
      <c r="H405" s="181">
        <f>_xlfn.IFNA(INDEX('Financial model inputs '!$A$3:$AC$59,MATCH(F_Interface!$A405&amp;RIGHT(F_Interface!H$2,2),'Financial model inputs '!$A$3:$A$59,0),MATCH(F_Interface!$B405,'Financial model inputs '!$A$3:$AC$3,0)),0)</f>
        <v>0</v>
      </c>
      <c r="I405" s="181">
        <f>_xlfn.IFNA(INDEX('Financial model inputs '!$A$3:$AC$59,MATCH(F_Interface!$A405&amp;RIGHT(F_Interface!I$2,2),'Financial model inputs '!$A$3:$A$59,0),MATCH(F_Interface!$B405,'Financial model inputs '!$A$3:$AC$3,0)),0)</f>
        <v>0</v>
      </c>
      <c r="J405" s="181">
        <f>_xlfn.IFNA(INDEX('Financial model inputs '!$A$3:$AC$59,MATCH(F_Interface!$A405&amp;RIGHT(F_Interface!J$2,2),'Financial model inputs '!$A$3:$A$59,0),MATCH(F_Interface!$B405,'Financial model inputs '!$A$3:$AC$3,0)),0)</f>
        <v>0</v>
      </c>
      <c r="K405" s="181">
        <f>_xlfn.IFNA(INDEX('Financial model inputs '!$A$3:$AC$59,MATCH(F_Interface!$A405&amp;RIGHT(F_Interface!K$2,2),'Financial model inputs '!$A$3:$A$59,0),MATCH(F_Interface!$B405,'Financial model inputs '!$A$3:$AC$3,0)),0)</f>
        <v>0</v>
      </c>
      <c r="L405" s="181">
        <f>_xlfn.IFNA(INDEX('Financial model inputs '!$A$3:$AC$59,MATCH(F_Interface!$A405&amp;RIGHT(F_Interface!L$2,2),'Financial model inputs '!$A$3:$A$59,0),MATCH(F_Interface!$B405,'Financial model inputs '!$A$3:$AC$3,0)),0)</f>
        <v>0</v>
      </c>
      <c r="M405" s="189" t="str">
        <f>IF(SUM(H393:L405)=SUM('Financial model inputs '!Z5:Z59),"ok","error")</f>
        <v>ok</v>
      </c>
      <c r="N405" s="181"/>
      <c r="O405" s="181"/>
    </row>
    <row r="406" spans="1:15" x14ac:dyDescent="0.3">
      <c r="A406" s="179" t="s">
        <v>2</v>
      </c>
      <c r="B406" s="182" t="s">
        <v>398</v>
      </c>
      <c r="C406" s="188" t="str">
        <f t="shared" si="10"/>
        <v>ANHC_WWNIED_PR19CA008</v>
      </c>
      <c r="D406" s="182" t="s">
        <v>402</v>
      </c>
      <c r="E406" s="181"/>
      <c r="F406" s="202" t="s">
        <v>310</v>
      </c>
      <c r="G406" s="181"/>
      <c r="H406" s="181">
        <f>_xlfn.IFNA(INDEX('Financial model inputs '!$A$3:$AG$59,MATCH(F_Interface!$A406&amp;RIGHT(F_Interface!H$2,2),'Financial model inputs '!$A$3:$A$59,0),MATCH(F_Interface!$B406,'Financial model inputs '!$A$3:$AG$3,0)),0)</f>
        <v>0</v>
      </c>
      <c r="I406" s="181">
        <f>_xlfn.IFNA(INDEX('Financial model inputs '!$A$3:$AG$59,MATCH(F_Interface!$A406&amp;RIGHT(F_Interface!I$2,2),'Financial model inputs '!$A$3:$A$59,0),MATCH(F_Interface!$B406,'Financial model inputs '!$A$3:$AG$3,0)),0)</f>
        <v>0</v>
      </c>
      <c r="J406" s="181">
        <f>_xlfn.IFNA(INDEX('Financial model inputs '!$A$3:$AG$59,MATCH(F_Interface!$A406&amp;RIGHT(F_Interface!J$2,2),'Financial model inputs '!$A$3:$A$59,0),MATCH(F_Interface!$B406,'Financial model inputs '!$A$3:$AG$3,0)),0)</f>
        <v>0</v>
      </c>
      <c r="K406" s="181">
        <f>_xlfn.IFNA(INDEX('Financial model inputs '!$A$3:$AG$59,MATCH(F_Interface!$A406&amp;RIGHT(F_Interface!K$2,2),'Financial model inputs '!$A$3:$A$59,0),MATCH(F_Interface!$B406,'Financial model inputs '!$A$3:$AG$3,0)),0)</f>
        <v>0</v>
      </c>
      <c r="L406" s="181">
        <f>_xlfn.IFNA(INDEX('Financial model inputs '!$A$3:$AG$59,MATCH(F_Interface!$A406&amp;RIGHT(F_Interface!L$2,2),'Financial model inputs '!$A$3:$A$59,0),MATCH(F_Interface!$B406,'Financial model inputs '!$A$3:$AG$3,0)),0)</f>
        <v>0</v>
      </c>
      <c r="M406" s="189"/>
    </row>
    <row r="407" spans="1:15" x14ac:dyDescent="0.3">
      <c r="A407" s="179" t="s">
        <v>63</v>
      </c>
      <c r="B407" s="182" t="s">
        <v>398</v>
      </c>
      <c r="C407" s="188" t="str">
        <f t="shared" ref="C407:C419" si="11">A407&amp;B407</f>
        <v>HDDC_WWNIED_PR19CA008</v>
      </c>
      <c r="D407" s="182" t="s">
        <v>402</v>
      </c>
      <c r="E407" s="181"/>
      <c r="F407" s="202" t="s">
        <v>310</v>
      </c>
      <c r="G407" s="181"/>
      <c r="H407" s="181">
        <f>_xlfn.IFNA(INDEX('Financial model inputs '!$A$3:$AG$59,MATCH(F_Interface!$A407&amp;RIGHT(F_Interface!H$2,2),'Financial model inputs '!$A$3:$A$59,0),MATCH(F_Interface!$B407,'Financial model inputs '!$A$3:$AG$3,0)),0)</f>
        <v>0</v>
      </c>
      <c r="I407" s="181">
        <f>_xlfn.IFNA(INDEX('Financial model inputs '!$A$3:$AG$59,MATCH(F_Interface!$A407&amp;RIGHT(F_Interface!I$2,2),'Financial model inputs '!$A$3:$A$59,0),MATCH(F_Interface!$B407,'Financial model inputs '!$A$3:$AG$3,0)),0)</f>
        <v>0</v>
      </c>
      <c r="J407" s="181">
        <f>_xlfn.IFNA(INDEX('Financial model inputs '!$A$3:$AG$59,MATCH(F_Interface!$A407&amp;RIGHT(F_Interface!J$2,2),'Financial model inputs '!$A$3:$A$59,0),MATCH(F_Interface!$B407,'Financial model inputs '!$A$3:$AG$3,0)),0)</f>
        <v>0</v>
      </c>
      <c r="K407" s="181">
        <f>_xlfn.IFNA(INDEX('Financial model inputs '!$A$3:$AG$59,MATCH(F_Interface!$A407&amp;RIGHT(F_Interface!K$2,2),'Financial model inputs '!$A$3:$A$59,0),MATCH(F_Interface!$B407,'Financial model inputs '!$A$3:$AG$3,0)),0)</f>
        <v>0</v>
      </c>
      <c r="L407" s="181">
        <f>_xlfn.IFNA(INDEX('Financial model inputs '!$A$3:$AG$59,MATCH(F_Interface!$A407&amp;RIGHT(F_Interface!L$2,2),'Financial model inputs '!$A$3:$A$59,0),MATCH(F_Interface!$B407,'Financial model inputs '!$A$3:$AG$3,0)),0)</f>
        <v>0</v>
      </c>
      <c r="M407" s="189"/>
    </row>
    <row r="408" spans="1:15" x14ac:dyDescent="0.3">
      <c r="A408" s="179" t="s">
        <v>3</v>
      </c>
      <c r="B408" s="182" t="s">
        <v>398</v>
      </c>
      <c r="C408" s="188" t="str">
        <f t="shared" si="11"/>
        <v>NESC_WWNIED_PR19CA008</v>
      </c>
      <c r="D408" s="182" t="s">
        <v>402</v>
      </c>
      <c r="E408" s="181"/>
      <c r="F408" s="202" t="s">
        <v>310</v>
      </c>
      <c r="G408" s="181"/>
      <c r="H408" s="181">
        <f>_xlfn.IFNA(INDEX('Financial model inputs '!$A$3:$AG$59,MATCH(F_Interface!$A408&amp;RIGHT(F_Interface!H$2,2),'Financial model inputs '!$A$3:$A$59,0),MATCH(F_Interface!$B408,'Financial model inputs '!$A$3:$AG$3,0)),0)</f>
        <v>0</v>
      </c>
      <c r="I408" s="181">
        <f>_xlfn.IFNA(INDEX('Financial model inputs '!$A$3:$AG$59,MATCH(F_Interface!$A408&amp;RIGHT(F_Interface!I$2,2),'Financial model inputs '!$A$3:$A$59,0),MATCH(F_Interface!$B408,'Financial model inputs '!$A$3:$AG$3,0)),0)</f>
        <v>0</v>
      </c>
      <c r="J408" s="181">
        <f>_xlfn.IFNA(INDEX('Financial model inputs '!$A$3:$AG$59,MATCH(F_Interface!$A408&amp;RIGHT(F_Interface!J$2,2),'Financial model inputs '!$A$3:$A$59,0),MATCH(F_Interface!$B408,'Financial model inputs '!$A$3:$AG$3,0)),0)</f>
        <v>0</v>
      </c>
      <c r="K408" s="181">
        <f>_xlfn.IFNA(INDEX('Financial model inputs '!$A$3:$AG$59,MATCH(F_Interface!$A408&amp;RIGHT(F_Interface!K$2,2),'Financial model inputs '!$A$3:$A$59,0),MATCH(F_Interface!$B408,'Financial model inputs '!$A$3:$AG$3,0)),0)</f>
        <v>0</v>
      </c>
      <c r="L408" s="181">
        <f>_xlfn.IFNA(INDEX('Financial model inputs '!$A$3:$AG$59,MATCH(F_Interface!$A408&amp;RIGHT(F_Interface!L$2,2),'Financial model inputs '!$A$3:$A$59,0),MATCH(F_Interface!$B408,'Financial model inputs '!$A$3:$AG$3,0)),0)</f>
        <v>0</v>
      </c>
      <c r="M408" s="189"/>
    </row>
    <row r="409" spans="1:15" x14ac:dyDescent="0.3">
      <c r="A409" s="179" t="s">
        <v>4</v>
      </c>
      <c r="B409" s="182" t="s">
        <v>398</v>
      </c>
      <c r="C409" s="188" t="str">
        <f t="shared" si="11"/>
        <v>NWTC_WWNIED_PR19CA008</v>
      </c>
      <c r="D409" s="182" t="s">
        <v>402</v>
      </c>
      <c r="E409" s="181"/>
      <c r="F409" s="202" t="s">
        <v>310</v>
      </c>
      <c r="G409" s="181"/>
      <c r="H409" s="181">
        <f>_xlfn.IFNA(INDEX('Financial model inputs '!$A$3:$AG$59,MATCH(F_Interface!$A409&amp;RIGHT(F_Interface!H$2,2),'Financial model inputs '!$A$3:$A$59,0),MATCH(F_Interface!$B409,'Financial model inputs '!$A$3:$AG$3,0)),0)</f>
        <v>0.17951899996783599</v>
      </c>
      <c r="I409" s="181">
        <f>_xlfn.IFNA(INDEX('Financial model inputs '!$A$3:$AG$59,MATCH(F_Interface!$A409&amp;RIGHT(F_Interface!I$2,2),'Financial model inputs '!$A$3:$A$59,0),MATCH(F_Interface!$B409,'Financial model inputs '!$A$3:$AG$3,0)),0)</f>
        <v>0.177132017915937</v>
      </c>
      <c r="J409" s="181">
        <f>_xlfn.IFNA(INDEX('Financial model inputs '!$A$3:$AG$59,MATCH(F_Interface!$A409&amp;RIGHT(F_Interface!J$2,2),'Financial model inputs '!$A$3:$A$59,0),MATCH(F_Interface!$B409,'Financial model inputs '!$A$3:$AG$3,0)),0)</f>
        <v>0.177489475737061</v>
      </c>
      <c r="K409" s="181">
        <f>_xlfn.IFNA(INDEX('Financial model inputs '!$A$3:$AG$59,MATCH(F_Interface!$A409&amp;RIGHT(F_Interface!K$2,2),'Financial model inputs '!$A$3:$A$59,0),MATCH(F_Interface!$B409,'Financial model inputs '!$A$3:$AG$3,0)),0)</f>
        <v>0.178359522186752</v>
      </c>
      <c r="L409" s="181">
        <f>_xlfn.IFNA(INDEX('Financial model inputs '!$A$3:$AG$59,MATCH(F_Interface!$A409&amp;RIGHT(F_Interface!L$2,2),'Financial model inputs '!$A$3:$A$59,0),MATCH(F_Interface!$B409,'Financial model inputs '!$A$3:$AG$3,0)),0)</f>
        <v>0.17923383357002001</v>
      </c>
      <c r="M409" s="189"/>
    </row>
    <row r="410" spans="1:15" x14ac:dyDescent="0.3">
      <c r="A410" s="179" t="s">
        <v>5</v>
      </c>
      <c r="B410" s="182" t="s">
        <v>398</v>
      </c>
      <c r="C410" s="188" t="str">
        <f t="shared" si="11"/>
        <v>SRNC_WWNIED_PR19CA008</v>
      </c>
      <c r="D410" s="182" t="s">
        <v>402</v>
      </c>
      <c r="E410" s="181"/>
      <c r="F410" s="202" t="s">
        <v>310</v>
      </c>
      <c r="G410" s="181"/>
      <c r="H410" s="181">
        <f>_xlfn.IFNA(INDEX('Financial model inputs '!$A$3:$AG$59,MATCH(F_Interface!$A410&amp;RIGHT(F_Interface!H$2,2),'Financial model inputs '!$A$3:$A$59,0),MATCH(F_Interface!$B410,'Financial model inputs '!$A$3:$AG$3,0)),0)</f>
        <v>0</v>
      </c>
      <c r="I410" s="181">
        <f>_xlfn.IFNA(INDEX('Financial model inputs '!$A$3:$AG$59,MATCH(F_Interface!$A410&amp;RIGHT(F_Interface!I$2,2),'Financial model inputs '!$A$3:$A$59,0),MATCH(F_Interface!$B410,'Financial model inputs '!$A$3:$AG$3,0)),0)</f>
        <v>0</v>
      </c>
      <c r="J410" s="181">
        <f>_xlfn.IFNA(INDEX('Financial model inputs '!$A$3:$AG$59,MATCH(F_Interface!$A410&amp;RIGHT(F_Interface!J$2,2),'Financial model inputs '!$A$3:$A$59,0),MATCH(F_Interface!$B410,'Financial model inputs '!$A$3:$AG$3,0)),0)</f>
        <v>0</v>
      </c>
      <c r="K410" s="181">
        <f>_xlfn.IFNA(INDEX('Financial model inputs '!$A$3:$AG$59,MATCH(F_Interface!$A410&amp;RIGHT(F_Interface!K$2,2),'Financial model inputs '!$A$3:$A$59,0),MATCH(F_Interface!$B410,'Financial model inputs '!$A$3:$AG$3,0)),0)</f>
        <v>0</v>
      </c>
      <c r="L410" s="181">
        <f>_xlfn.IFNA(INDEX('Financial model inputs '!$A$3:$AG$59,MATCH(F_Interface!$A410&amp;RIGHT(F_Interface!L$2,2),'Financial model inputs '!$A$3:$A$59,0),MATCH(F_Interface!$B410,'Financial model inputs '!$A$3:$AG$3,0)),0)</f>
        <v>0</v>
      </c>
      <c r="M410" s="189"/>
    </row>
    <row r="411" spans="1:15" x14ac:dyDescent="0.3">
      <c r="A411" s="179" t="s">
        <v>82</v>
      </c>
      <c r="B411" s="182" t="s">
        <v>398</v>
      </c>
      <c r="C411" s="188" t="str">
        <f t="shared" si="11"/>
        <v>SVEC_WWNIED_PR19CA008</v>
      </c>
      <c r="D411" s="182" t="s">
        <v>402</v>
      </c>
      <c r="E411" s="181"/>
      <c r="F411" s="202" t="s">
        <v>310</v>
      </c>
      <c r="G411" s="181"/>
      <c r="H411" s="181">
        <f>_xlfn.IFNA(INDEX('Financial model inputs '!$A$3:$AG$59,MATCH(F_Interface!$A411&amp;RIGHT(F_Interface!H$2,2),'Financial model inputs '!$A$3:$A$59,0),MATCH(F_Interface!$B411,'Financial model inputs '!$A$3:$AG$3,0)),0)</f>
        <v>0</v>
      </c>
      <c r="I411" s="181">
        <f>_xlfn.IFNA(INDEX('Financial model inputs '!$A$3:$AG$59,MATCH(F_Interface!$A411&amp;RIGHT(F_Interface!I$2,2),'Financial model inputs '!$A$3:$A$59,0),MATCH(F_Interface!$B411,'Financial model inputs '!$A$3:$AG$3,0)),0)</f>
        <v>0</v>
      </c>
      <c r="J411" s="181">
        <f>_xlfn.IFNA(INDEX('Financial model inputs '!$A$3:$AG$59,MATCH(F_Interface!$A411&amp;RIGHT(F_Interface!J$2,2),'Financial model inputs '!$A$3:$A$59,0),MATCH(F_Interface!$B411,'Financial model inputs '!$A$3:$AG$3,0)),0)</f>
        <v>0</v>
      </c>
      <c r="K411" s="181">
        <f>_xlfn.IFNA(INDEX('Financial model inputs '!$A$3:$AG$59,MATCH(F_Interface!$A411&amp;RIGHT(F_Interface!K$2,2),'Financial model inputs '!$A$3:$A$59,0),MATCH(F_Interface!$B411,'Financial model inputs '!$A$3:$AG$3,0)),0)</f>
        <v>0</v>
      </c>
      <c r="L411" s="181">
        <f>_xlfn.IFNA(INDEX('Financial model inputs '!$A$3:$AG$59,MATCH(F_Interface!$A411&amp;RIGHT(F_Interface!L$2,2),'Financial model inputs '!$A$3:$A$59,0),MATCH(F_Interface!$B411,'Financial model inputs '!$A$3:$AG$3,0)),0)</f>
        <v>0</v>
      </c>
      <c r="M411" s="189"/>
    </row>
    <row r="412" spans="1:15" x14ac:dyDescent="0.3">
      <c r="A412" s="179" t="s">
        <v>67</v>
      </c>
      <c r="B412" s="182" t="s">
        <v>398</v>
      </c>
      <c r="C412" s="188" t="str">
        <f t="shared" si="11"/>
        <v>SVHC_WWNIED_PR19CA008</v>
      </c>
      <c r="D412" s="182" t="s">
        <v>402</v>
      </c>
      <c r="E412" s="181"/>
      <c r="F412" s="202" t="s">
        <v>310</v>
      </c>
      <c r="G412" s="181"/>
      <c r="H412" s="181">
        <f>_xlfn.IFNA(INDEX('Financial model inputs '!$A$3:$AG$59,MATCH(F_Interface!$A412&amp;RIGHT(F_Interface!H$2,2),'Financial model inputs '!$A$3:$A$59,0),MATCH(F_Interface!$B412,'Financial model inputs '!$A$3:$AG$3,0)),0)</f>
        <v>0</v>
      </c>
      <c r="I412" s="181">
        <f>_xlfn.IFNA(INDEX('Financial model inputs '!$A$3:$AG$59,MATCH(F_Interface!$A412&amp;RIGHT(F_Interface!I$2,2),'Financial model inputs '!$A$3:$A$59,0),MATCH(F_Interface!$B412,'Financial model inputs '!$A$3:$AG$3,0)),0)</f>
        <v>0</v>
      </c>
      <c r="J412" s="181">
        <f>_xlfn.IFNA(INDEX('Financial model inputs '!$A$3:$AG$59,MATCH(F_Interface!$A412&amp;RIGHT(F_Interface!J$2,2),'Financial model inputs '!$A$3:$A$59,0),MATCH(F_Interface!$B412,'Financial model inputs '!$A$3:$AG$3,0)),0)</f>
        <v>0</v>
      </c>
      <c r="K412" s="181">
        <f>_xlfn.IFNA(INDEX('Financial model inputs '!$A$3:$AG$59,MATCH(F_Interface!$A412&amp;RIGHT(F_Interface!K$2,2),'Financial model inputs '!$A$3:$A$59,0),MATCH(F_Interface!$B412,'Financial model inputs '!$A$3:$AG$3,0)),0)</f>
        <v>0</v>
      </c>
      <c r="L412" s="181">
        <f>_xlfn.IFNA(INDEX('Financial model inputs '!$A$3:$AG$59,MATCH(F_Interface!$A412&amp;RIGHT(F_Interface!L$2,2),'Financial model inputs '!$A$3:$A$59,0),MATCH(F_Interface!$B412,'Financial model inputs '!$A$3:$AG$3,0)),0)</f>
        <v>0</v>
      </c>
      <c r="M412" s="189"/>
    </row>
    <row r="413" spans="1:15" x14ac:dyDescent="0.3">
      <c r="A413" s="179" t="s">
        <v>6</v>
      </c>
      <c r="B413" s="182" t="s">
        <v>398</v>
      </c>
      <c r="C413" s="188" t="str">
        <f t="shared" si="11"/>
        <v>SVTC_WWNIED_PR19CA008</v>
      </c>
      <c r="D413" s="182" t="s">
        <v>402</v>
      </c>
      <c r="E413" s="181"/>
      <c r="F413" s="202" t="s">
        <v>310</v>
      </c>
      <c r="G413" s="181"/>
      <c r="H413" s="181">
        <f>_xlfn.IFNA(INDEX('Financial model inputs '!$A$3:$AG$59,MATCH(F_Interface!$A413&amp;RIGHT(F_Interface!H$2,2),'Financial model inputs '!$A$3:$A$59,0),MATCH(F_Interface!$B413,'Financial model inputs '!$A$3:$AG$3,0)),0)</f>
        <v>0</v>
      </c>
      <c r="I413" s="181">
        <f>_xlfn.IFNA(INDEX('Financial model inputs '!$A$3:$AG$59,MATCH(F_Interface!$A413&amp;RIGHT(F_Interface!I$2,2),'Financial model inputs '!$A$3:$A$59,0),MATCH(F_Interface!$B413,'Financial model inputs '!$A$3:$AG$3,0)),0)</f>
        <v>0</v>
      </c>
      <c r="J413" s="181">
        <f>_xlfn.IFNA(INDEX('Financial model inputs '!$A$3:$AG$59,MATCH(F_Interface!$A413&amp;RIGHT(F_Interface!J$2,2),'Financial model inputs '!$A$3:$A$59,0),MATCH(F_Interface!$B413,'Financial model inputs '!$A$3:$AG$3,0)),0)</f>
        <v>0</v>
      </c>
      <c r="K413" s="181">
        <f>_xlfn.IFNA(INDEX('Financial model inputs '!$A$3:$AG$59,MATCH(F_Interface!$A413&amp;RIGHT(F_Interface!K$2,2),'Financial model inputs '!$A$3:$A$59,0),MATCH(F_Interface!$B413,'Financial model inputs '!$A$3:$AG$3,0)),0)</f>
        <v>0</v>
      </c>
      <c r="L413" s="181">
        <f>_xlfn.IFNA(INDEX('Financial model inputs '!$A$3:$AG$59,MATCH(F_Interface!$A413&amp;RIGHT(F_Interface!L$2,2),'Financial model inputs '!$A$3:$A$59,0),MATCH(F_Interface!$B413,'Financial model inputs '!$A$3:$AG$3,0)),0)</f>
        <v>0</v>
      </c>
      <c r="M413" s="189"/>
    </row>
    <row r="414" spans="1:15" x14ac:dyDescent="0.3">
      <c r="A414" s="179" t="s">
        <v>10</v>
      </c>
      <c r="B414" s="182" t="s">
        <v>398</v>
      </c>
      <c r="C414" s="188" t="str">
        <f t="shared" si="11"/>
        <v>SWBC_WWNIED_PR19CA008</v>
      </c>
      <c r="D414" s="182" t="s">
        <v>402</v>
      </c>
      <c r="E414" s="181"/>
      <c r="F414" s="202" t="s">
        <v>310</v>
      </c>
      <c r="G414" s="181"/>
      <c r="H414" s="181">
        <f>_xlfn.IFNA(INDEX('Financial model inputs '!$A$3:$AG$59,MATCH(F_Interface!$A414&amp;RIGHT(F_Interface!H$2,2),'Financial model inputs '!$A$3:$A$59,0),MATCH(F_Interface!$B414,'Financial model inputs '!$A$3:$AG$3,0)),0)</f>
        <v>0</v>
      </c>
      <c r="I414" s="181">
        <f>_xlfn.IFNA(INDEX('Financial model inputs '!$A$3:$AG$59,MATCH(F_Interface!$A414&amp;RIGHT(F_Interface!I$2,2),'Financial model inputs '!$A$3:$A$59,0),MATCH(F_Interface!$B414,'Financial model inputs '!$A$3:$AG$3,0)),0)</f>
        <v>0</v>
      </c>
      <c r="J414" s="181">
        <f>_xlfn.IFNA(INDEX('Financial model inputs '!$A$3:$AG$59,MATCH(F_Interface!$A414&amp;RIGHT(F_Interface!J$2,2),'Financial model inputs '!$A$3:$A$59,0),MATCH(F_Interface!$B414,'Financial model inputs '!$A$3:$AG$3,0)),0)</f>
        <v>0</v>
      </c>
      <c r="K414" s="181">
        <f>_xlfn.IFNA(INDEX('Financial model inputs '!$A$3:$AG$59,MATCH(F_Interface!$A414&amp;RIGHT(F_Interface!K$2,2),'Financial model inputs '!$A$3:$A$59,0),MATCH(F_Interface!$B414,'Financial model inputs '!$A$3:$AG$3,0)),0)</f>
        <v>0</v>
      </c>
      <c r="L414" s="181">
        <f>_xlfn.IFNA(INDEX('Financial model inputs '!$A$3:$AG$59,MATCH(F_Interface!$A414&amp;RIGHT(F_Interface!L$2,2),'Financial model inputs '!$A$3:$A$59,0),MATCH(F_Interface!$B414,'Financial model inputs '!$A$3:$AG$3,0)),0)</f>
        <v>0</v>
      </c>
      <c r="M414" s="189"/>
    </row>
    <row r="415" spans="1:15" x14ac:dyDescent="0.3">
      <c r="A415" s="179" t="s">
        <v>7</v>
      </c>
      <c r="B415" s="182" t="s">
        <v>398</v>
      </c>
      <c r="C415" s="188" t="str">
        <f t="shared" si="11"/>
        <v>TMSC_WWNIED_PR19CA008</v>
      </c>
      <c r="D415" s="182" t="s">
        <v>402</v>
      </c>
      <c r="E415" s="181"/>
      <c r="F415" s="202" t="s">
        <v>310</v>
      </c>
      <c r="G415" s="181"/>
      <c r="H415" s="181">
        <f>_xlfn.IFNA(INDEX('Financial model inputs '!$A$3:$AG$59,MATCH(F_Interface!$A415&amp;RIGHT(F_Interface!H$2,2),'Financial model inputs '!$A$3:$A$59,0),MATCH(F_Interface!$B415,'Financial model inputs '!$A$3:$AG$3,0)),0)</f>
        <v>0</v>
      </c>
      <c r="I415" s="181">
        <f>_xlfn.IFNA(INDEX('Financial model inputs '!$A$3:$AG$59,MATCH(F_Interface!$A415&amp;RIGHT(F_Interface!I$2,2),'Financial model inputs '!$A$3:$A$59,0),MATCH(F_Interface!$B415,'Financial model inputs '!$A$3:$AG$3,0)),0)</f>
        <v>0</v>
      </c>
      <c r="J415" s="181">
        <f>_xlfn.IFNA(INDEX('Financial model inputs '!$A$3:$AG$59,MATCH(F_Interface!$A415&amp;RIGHT(F_Interface!J$2,2),'Financial model inputs '!$A$3:$A$59,0),MATCH(F_Interface!$B415,'Financial model inputs '!$A$3:$AG$3,0)),0)</f>
        <v>0</v>
      </c>
      <c r="K415" s="181">
        <f>_xlfn.IFNA(INDEX('Financial model inputs '!$A$3:$AG$59,MATCH(F_Interface!$A415&amp;RIGHT(F_Interface!K$2,2),'Financial model inputs '!$A$3:$A$59,0),MATCH(F_Interface!$B415,'Financial model inputs '!$A$3:$AG$3,0)),0)</f>
        <v>0</v>
      </c>
      <c r="L415" s="181">
        <f>_xlfn.IFNA(INDEX('Financial model inputs '!$A$3:$AG$59,MATCH(F_Interface!$A415&amp;RIGHT(F_Interface!L$2,2),'Financial model inputs '!$A$3:$A$59,0),MATCH(F_Interface!$B415,'Financial model inputs '!$A$3:$AG$3,0)),0)</f>
        <v>0</v>
      </c>
      <c r="M415" s="189"/>
    </row>
    <row r="416" spans="1:15" x14ac:dyDescent="0.3">
      <c r="A416" s="179" t="s">
        <v>12</v>
      </c>
      <c r="B416" s="182" t="s">
        <v>398</v>
      </c>
      <c r="C416" s="188" t="str">
        <f t="shared" si="11"/>
        <v>WSHC_WWNIED_PR19CA008</v>
      </c>
      <c r="D416" s="182" t="s">
        <v>402</v>
      </c>
      <c r="E416" s="181"/>
      <c r="F416" s="202" t="s">
        <v>310</v>
      </c>
      <c r="G416" s="181"/>
      <c r="H416" s="181">
        <f>_xlfn.IFNA(INDEX('Financial model inputs '!$A$3:$AG$59,MATCH(F_Interface!$A416&amp;RIGHT(F_Interface!H$2,2),'Financial model inputs '!$A$3:$A$59,0),MATCH(F_Interface!$B416,'Financial model inputs '!$A$3:$AG$3,0)),0)</f>
        <v>0</v>
      </c>
      <c r="I416" s="181">
        <f>_xlfn.IFNA(INDEX('Financial model inputs '!$A$3:$AG$59,MATCH(F_Interface!$A416&amp;RIGHT(F_Interface!I$2,2),'Financial model inputs '!$A$3:$A$59,0),MATCH(F_Interface!$B416,'Financial model inputs '!$A$3:$AG$3,0)),0)</f>
        <v>0</v>
      </c>
      <c r="J416" s="181">
        <f>_xlfn.IFNA(INDEX('Financial model inputs '!$A$3:$AG$59,MATCH(F_Interface!$A416&amp;RIGHT(F_Interface!J$2,2),'Financial model inputs '!$A$3:$A$59,0),MATCH(F_Interface!$B416,'Financial model inputs '!$A$3:$AG$3,0)),0)</f>
        <v>0</v>
      </c>
      <c r="K416" s="181">
        <f>_xlfn.IFNA(INDEX('Financial model inputs '!$A$3:$AG$59,MATCH(F_Interface!$A416&amp;RIGHT(F_Interface!K$2,2),'Financial model inputs '!$A$3:$A$59,0),MATCH(F_Interface!$B416,'Financial model inputs '!$A$3:$AG$3,0)),0)</f>
        <v>0</v>
      </c>
      <c r="L416" s="181">
        <f>_xlfn.IFNA(INDEX('Financial model inputs '!$A$3:$AG$59,MATCH(F_Interface!$A416&amp;RIGHT(F_Interface!L$2,2),'Financial model inputs '!$A$3:$A$59,0),MATCH(F_Interface!$B416,'Financial model inputs '!$A$3:$AG$3,0)),0)</f>
        <v>0</v>
      </c>
      <c r="M416" s="189"/>
    </row>
    <row r="417" spans="1:13" x14ac:dyDescent="0.3">
      <c r="A417" s="179" t="s">
        <v>8</v>
      </c>
      <c r="B417" s="182" t="s">
        <v>398</v>
      </c>
      <c r="C417" s="188" t="str">
        <f t="shared" si="11"/>
        <v>WSXC_WWNIED_PR19CA008</v>
      </c>
      <c r="D417" s="182" t="s">
        <v>402</v>
      </c>
      <c r="E417" s="181"/>
      <c r="F417" s="202" t="s">
        <v>310</v>
      </c>
      <c r="G417" s="181"/>
      <c r="H417" s="181">
        <f>_xlfn.IFNA(INDEX('Financial model inputs '!$A$3:$AG$59,MATCH(F_Interface!$A417&amp;RIGHT(F_Interface!H$2,2),'Financial model inputs '!$A$3:$A$59,0),MATCH(F_Interface!$B417,'Financial model inputs '!$A$3:$AG$3,0)),0)</f>
        <v>0</v>
      </c>
      <c r="I417" s="181">
        <f>_xlfn.IFNA(INDEX('Financial model inputs '!$A$3:$AG$59,MATCH(F_Interface!$A417&amp;RIGHT(F_Interface!I$2,2),'Financial model inputs '!$A$3:$A$59,0),MATCH(F_Interface!$B417,'Financial model inputs '!$A$3:$AG$3,0)),0)</f>
        <v>0</v>
      </c>
      <c r="J417" s="181">
        <f>_xlfn.IFNA(INDEX('Financial model inputs '!$A$3:$AG$59,MATCH(F_Interface!$A417&amp;RIGHT(F_Interface!J$2,2),'Financial model inputs '!$A$3:$A$59,0),MATCH(F_Interface!$B417,'Financial model inputs '!$A$3:$AG$3,0)),0)</f>
        <v>0</v>
      </c>
      <c r="K417" s="181">
        <f>_xlfn.IFNA(INDEX('Financial model inputs '!$A$3:$AG$59,MATCH(F_Interface!$A417&amp;RIGHT(F_Interface!K$2,2),'Financial model inputs '!$A$3:$A$59,0),MATCH(F_Interface!$B417,'Financial model inputs '!$A$3:$AG$3,0)),0)</f>
        <v>0</v>
      </c>
      <c r="L417" s="181">
        <f>_xlfn.IFNA(INDEX('Financial model inputs '!$A$3:$AG$59,MATCH(F_Interface!$A417&amp;RIGHT(F_Interface!L$2,2),'Financial model inputs '!$A$3:$A$59,0),MATCH(F_Interface!$B417,'Financial model inputs '!$A$3:$AG$3,0)),0)</f>
        <v>0</v>
      </c>
      <c r="M417" s="189"/>
    </row>
    <row r="418" spans="1:13" x14ac:dyDescent="0.3">
      <c r="A418" s="179" t="s">
        <v>9</v>
      </c>
      <c r="B418" s="182" t="s">
        <v>398</v>
      </c>
      <c r="C418" s="188" t="str">
        <f t="shared" si="11"/>
        <v>YKYC_WWNIED_PR19CA008</v>
      </c>
      <c r="D418" s="182" t="s">
        <v>402</v>
      </c>
      <c r="E418" s="181"/>
      <c r="F418" s="202" t="s">
        <v>310</v>
      </c>
      <c r="G418" s="181"/>
      <c r="H418" s="181">
        <f>_xlfn.IFNA(INDEX('Financial model inputs '!$A$3:$AG$59,MATCH(F_Interface!$A418&amp;RIGHT(F_Interface!H$2,2),'Financial model inputs '!$A$3:$A$59,0),MATCH(F_Interface!$B418,'Financial model inputs '!$A$3:$AG$3,0)),0)</f>
        <v>0</v>
      </c>
      <c r="I418" s="181">
        <f>_xlfn.IFNA(INDEX('Financial model inputs '!$A$3:$AG$59,MATCH(F_Interface!$A418&amp;RIGHT(F_Interface!I$2,2),'Financial model inputs '!$A$3:$A$59,0),MATCH(F_Interface!$B418,'Financial model inputs '!$A$3:$AG$3,0)),0)</f>
        <v>0</v>
      </c>
      <c r="J418" s="181">
        <f>_xlfn.IFNA(INDEX('Financial model inputs '!$A$3:$AG$59,MATCH(F_Interface!$A418&amp;RIGHT(F_Interface!J$2,2),'Financial model inputs '!$A$3:$A$59,0),MATCH(F_Interface!$B418,'Financial model inputs '!$A$3:$AG$3,0)),0)</f>
        <v>0</v>
      </c>
      <c r="K418" s="181">
        <f>_xlfn.IFNA(INDEX('Financial model inputs '!$A$3:$AG$59,MATCH(F_Interface!$A418&amp;RIGHT(F_Interface!K$2,2),'Financial model inputs '!$A$3:$A$59,0),MATCH(F_Interface!$B418,'Financial model inputs '!$A$3:$AG$3,0)),0)</f>
        <v>0</v>
      </c>
      <c r="L418" s="181">
        <f>_xlfn.IFNA(INDEX('Financial model inputs '!$A$3:$AG$59,MATCH(F_Interface!$A418&amp;RIGHT(F_Interface!L$2,2),'Financial model inputs '!$A$3:$A$59,0),MATCH(F_Interface!$B418,'Financial model inputs '!$A$3:$AG$3,0)),0)</f>
        <v>0</v>
      </c>
      <c r="M418" s="189" t="str">
        <f>IF(SUM(H406:L418)=SUM('Financial model inputs '!AD15:AD72),"ok","error")</f>
        <v>ok</v>
      </c>
    </row>
    <row r="419" spans="1:13" x14ac:dyDescent="0.3">
      <c r="A419" s="179" t="s">
        <v>2</v>
      </c>
      <c r="B419" s="188" t="s">
        <v>399</v>
      </c>
      <c r="C419" s="188" t="str">
        <f t="shared" si="11"/>
        <v>ANHC_WWN3PARTY_PR19CA008</v>
      </c>
      <c r="D419" s="182" t="s">
        <v>403</v>
      </c>
      <c r="E419" s="181"/>
      <c r="F419" s="202" t="s">
        <v>310</v>
      </c>
      <c r="G419" s="181"/>
      <c r="H419" s="181">
        <f>_xlfn.IFNA(INDEX('Financial model inputs '!$A$3:$AG$59,MATCH(F_Interface!$A419&amp;RIGHT(F_Interface!H$2,2),'Financial model inputs '!$A$3:$A$59,0),MATCH(F_Interface!$B419,'Financial model inputs '!$A$3:$AG$3,0)),0)</f>
        <v>0.91200000000000003</v>
      </c>
      <c r="I419" s="181">
        <f>_xlfn.IFNA(INDEX('Financial model inputs '!$A$3:$AG$59,MATCH(F_Interface!$A419&amp;RIGHT(F_Interface!I$2,2),'Financial model inputs '!$A$3:$A$59,0),MATCH(F_Interface!$B419,'Financial model inputs '!$A$3:$AG$3,0)),0)</f>
        <v>0.94700000000000006</v>
      </c>
      <c r="J419" s="181">
        <f>_xlfn.IFNA(INDEX('Financial model inputs '!$A$3:$AG$59,MATCH(F_Interface!$A419&amp;RIGHT(F_Interface!J$2,2),'Financial model inputs '!$A$3:$A$59,0),MATCH(F_Interface!$B419,'Financial model inputs '!$A$3:$AG$3,0)),0)</f>
        <v>0.96500000000000008</v>
      </c>
      <c r="K419" s="181">
        <f>_xlfn.IFNA(INDEX('Financial model inputs '!$A$3:$AG$59,MATCH(F_Interface!$A419&amp;RIGHT(F_Interface!K$2,2),'Financial model inputs '!$A$3:$A$59,0),MATCH(F_Interface!$B419,'Financial model inputs '!$A$3:$AG$3,0)),0)</f>
        <v>1.2589999999999999</v>
      </c>
      <c r="L419" s="181">
        <f>_xlfn.IFNA(INDEX('Financial model inputs '!$A$3:$AG$59,MATCH(F_Interface!$A419&amp;RIGHT(F_Interface!L$2,2),'Financial model inputs '!$A$3:$A$59,0),MATCH(F_Interface!$B419,'Financial model inputs '!$A$3:$AG$3,0)),0)</f>
        <v>0.94799999999999995</v>
      </c>
      <c r="M419" s="189"/>
    </row>
    <row r="420" spans="1:13" x14ac:dyDescent="0.3">
      <c r="A420" s="179" t="s">
        <v>63</v>
      </c>
      <c r="B420" s="188" t="s">
        <v>399</v>
      </c>
      <c r="C420" s="188" t="str">
        <f t="shared" ref="C420:C445" si="12">A420&amp;B420</f>
        <v>HDDC_WWN3PARTY_PR19CA008</v>
      </c>
      <c r="D420" s="182" t="s">
        <v>403</v>
      </c>
      <c r="E420" s="181"/>
      <c r="F420" s="202" t="s">
        <v>310</v>
      </c>
      <c r="G420" s="181"/>
      <c r="H420" s="181">
        <f>_xlfn.IFNA(INDEX('Financial model inputs '!$A$3:$AG$59,MATCH(F_Interface!$A420&amp;RIGHT(F_Interface!H$2,2),'Financial model inputs '!$A$3:$A$59,0),MATCH(F_Interface!$B420,'Financial model inputs '!$A$3:$AG$3,0)),0)</f>
        <v>0</v>
      </c>
      <c r="I420" s="181">
        <f>_xlfn.IFNA(INDEX('Financial model inputs '!$A$3:$AG$59,MATCH(F_Interface!$A420&amp;RIGHT(F_Interface!I$2,2),'Financial model inputs '!$A$3:$A$59,0),MATCH(F_Interface!$B420,'Financial model inputs '!$A$3:$AG$3,0)),0)</f>
        <v>0</v>
      </c>
      <c r="J420" s="181">
        <f>_xlfn.IFNA(INDEX('Financial model inputs '!$A$3:$AG$59,MATCH(F_Interface!$A420&amp;RIGHT(F_Interface!J$2,2),'Financial model inputs '!$A$3:$A$59,0),MATCH(F_Interface!$B420,'Financial model inputs '!$A$3:$AG$3,0)),0)</f>
        <v>0</v>
      </c>
      <c r="K420" s="181">
        <f>_xlfn.IFNA(INDEX('Financial model inputs '!$A$3:$AG$59,MATCH(F_Interface!$A420&amp;RIGHT(F_Interface!K$2,2),'Financial model inputs '!$A$3:$A$59,0),MATCH(F_Interface!$B420,'Financial model inputs '!$A$3:$AG$3,0)),0)</f>
        <v>0</v>
      </c>
      <c r="L420" s="181">
        <f>_xlfn.IFNA(INDEX('Financial model inputs '!$A$3:$AG$59,MATCH(F_Interface!$A420&amp;RIGHT(F_Interface!L$2,2),'Financial model inputs '!$A$3:$A$59,0),MATCH(F_Interface!$B420,'Financial model inputs '!$A$3:$AG$3,0)),0)</f>
        <v>0</v>
      </c>
      <c r="M420" s="189"/>
    </row>
    <row r="421" spans="1:13" x14ac:dyDescent="0.3">
      <c r="A421" s="179" t="s">
        <v>3</v>
      </c>
      <c r="B421" s="188" t="s">
        <v>399</v>
      </c>
      <c r="C421" s="188" t="str">
        <f t="shared" si="12"/>
        <v>NESC_WWN3PARTY_PR19CA008</v>
      </c>
      <c r="D421" s="182" t="s">
        <v>403</v>
      </c>
      <c r="E421" s="181"/>
      <c r="F421" s="202" t="s">
        <v>310</v>
      </c>
      <c r="G421" s="181"/>
      <c r="H421" s="181">
        <f>_xlfn.IFNA(INDEX('Financial model inputs '!$A$3:$AG$59,MATCH(F_Interface!$A421&amp;RIGHT(F_Interface!H$2,2),'Financial model inputs '!$A$3:$A$59,0),MATCH(F_Interface!$B421,'Financial model inputs '!$A$3:$AG$3,0)),0)</f>
        <v>0.30200000000000005</v>
      </c>
      <c r="I421" s="181">
        <f>_xlfn.IFNA(INDEX('Financial model inputs '!$A$3:$AG$59,MATCH(F_Interface!$A421&amp;RIGHT(F_Interface!I$2,2),'Financial model inputs '!$A$3:$A$59,0),MATCH(F_Interface!$B421,'Financial model inputs '!$A$3:$AG$3,0)),0)</f>
        <v>0.30200000000000005</v>
      </c>
      <c r="J421" s="181">
        <f>_xlfn.IFNA(INDEX('Financial model inputs '!$A$3:$AG$59,MATCH(F_Interface!$A421&amp;RIGHT(F_Interface!J$2,2),'Financial model inputs '!$A$3:$A$59,0),MATCH(F_Interface!$B421,'Financial model inputs '!$A$3:$AG$3,0)),0)</f>
        <v>0.30200000000000005</v>
      </c>
      <c r="K421" s="181">
        <f>_xlfn.IFNA(INDEX('Financial model inputs '!$A$3:$AG$59,MATCH(F_Interface!$A421&amp;RIGHT(F_Interface!K$2,2),'Financial model inputs '!$A$3:$A$59,0),MATCH(F_Interface!$B421,'Financial model inputs '!$A$3:$AG$3,0)),0)</f>
        <v>0.30200000000000005</v>
      </c>
      <c r="L421" s="181">
        <f>_xlfn.IFNA(INDEX('Financial model inputs '!$A$3:$AG$59,MATCH(F_Interface!$A421&amp;RIGHT(F_Interface!L$2,2),'Financial model inputs '!$A$3:$A$59,0),MATCH(F_Interface!$B421,'Financial model inputs '!$A$3:$AG$3,0)),0)</f>
        <v>0.30200000000000005</v>
      </c>
      <c r="M421" s="189"/>
    </row>
    <row r="422" spans="1:13" x14ac:dyDescent="0.3">
      <c r="A422" s="179" t="s">
        <v>4</v>
      </c>
      <c r="B422" s="188" t="s">
        <v>399</v>
      </c>
      <c r="C422" s="188" t="str">
        <f t="shared" si="12"/>
        <v>NWTC_WWN3PARTY_PR19CA008</v>
      </c>
      <c r="D422" s="182" t="s">
        <v>403</v>
      </c>
      <c r="E422" s="181"/>
      <c r="F422" s="202" t="s">
        <v>310</v>
      </c>
      <c r="G422" s="181"/>
      <c r="H422" s="181">
        <f>_xlfn.IFNA(INDEX('Financial model inputs '!$A$3:$AG$59,MATCH(F_Interface!$A422&amp;RIGHT(F_Interface!H$2,2),'Financial model inputs '!$A$3:$A$59,0),MATCH(F_Interface!$B422,'Financial model inputs '!$A$3:$AG$3,0)),0)</f>
        <v>0.12710788849039101</v>
      </c>
      <c r="I422" s="181">
        <f>_xlfn.IFNA(INDEX('Financial model inputs '!$A$3:$AG$59,MATCH(F_Interface!$A422&amp;RIGHT(F_Interface!I$2,2),'Financial model inputs '!$A$3:$A$59,0),MATCH(F_Interface!$B422,'Financial model inputs '!$A$3:$AG$3,0)),0)</f>
        <v>0.127730966375148</v>
      </c>
      <c r="J422" s="181">
        <f>_xlfn.IFNA(INDEX('Financial model inputs '!$A$3:$AG$59,MATCH(F_Interface!$A422&amp;RIGHT(F_Interface!J$2,2),'Financial model inputs '!$A$3:$A$59,0),MATCH(F_Interface!$B422,'Financial model inputs '!$A$3:$AG$3,0)),0)</f>
        <v>0.12804403246920501</v>
      </c>
      <c r="K422" s="181">
        <f>_xlfn.IFNA(INDEX('Financial model inputs '!$A$3:$AG$59,MATCH(F_Interface!$A422&amp;RIGHT(F_Interface!K$2,2),'Financial model inputs '!$A$3:$A$59,0),MATCH(F_Interface!$B422,'Financial model inputs '!$A$3:$AG$3,0)),0)</f>
        <v>0.127730966375148</v>
      </c>
      <c r="L422" s="181">
        <f>_xlfn.IFNA(INDEX('Financial model inputs '!$A$3:$AG$59,MATCH(F_Interface!$A422&amp;RIGHT(F_Interface!L$2,2),'Financial model inputs '!$A$3:$A$59,0),MATCH(F_Interface!$B422,'Financial model inputs '!$A$3:$AG$3,0)),0)</f>
        <v>0.127730966375148</v>
      </c>
      <c r="M422" s="189"/>
    </row>
    <row r="423" spans="1:13" x14ac:dyDescent="0.3">
      <c r="A423" s="179" t="s">
        <v>5</v>
      </c>
      <c r="B423" s="188" t="s">
        <v>399</v>
      </c>
      <c r="C423" s="188" t="str">
        <f t="shared" si="12"/>
        <v>SRNC_WWN3PARTY_PR19CA008</v>
      </c>
      <c r="D423" s="182" t="s">
        <v>403</v>
      </c>
      <c r="E423" s="181"/>
      <c r="F423" s="202" t="s">
        <v>310</v>
      </c>
      <c r="G423" s="181"/>
      <c r="H423" s="181">
        <f>_xlfn.IFNA(INDEX('Financial model inputs '!$A$3:$AG$59,MATCH(F_Interface!$A423&amp;RIGHT(F_Interface!H$2,2),'Financial model inputs '!$A$3:$A$59,0),MATCH(F_Interface!$B423,'Financial model inputs '!$A$3:$AG$3,0)),0)</f>
        <v>1.8839999999999999</v>
      </c>
      <c r="I423" s="181">
        <f>_xlfn.IFNA(INDEX('Financial model inputs '!$A$3:$AG$59,MATCH(F_Interface!$A423&amp;RIGHT(F_Interface!I$2,2),'Financial model inputs '!$A$3:$A$59,0),MATCH(F_Interface!$B423,'Financial model inputs '!$A$3:$AG$3,0)),0)</f>
        <v>1.8839999999999999</v>
      </c>
      <c r="J423" s="181">
        <f>_xlfn.IFNA(INDEX('Financial model inputs '!$A$3:$AG$59,MATCH(F_Interface!$A423&amp;RIGHT(F_Interface!J$2,2),'Financial model inputs '!$A$3:$A$59,0),MATCH(F_Interface!$B423,'Financial model inputs '!$A$3:$AG$3,0)),0)</f>
        <v>1.8839999999999999</v>
      </c>
      <c r="K423" s="181">
        <f>_xlfn.IFNA(INDEX('Financial model inputs '!$A$3:$AG$59,MATCH(F_Interface!$A423&amp;RIGHT(F_Interface!K$2,2),'Financial model inputs '!$A$3:$A$59,0),MATCH(F_Interface!$B423,'Financial model inputs '!$A$3:$AG$3,0)),0)</f>
        <v>1.8839999999999999</v>
      </c>
      <c r="L423" s="181">
        <f>_xlfn.IFNA(INDEX('Financial model inputs '!$A$3:$AG$59,MATCH(F_Interface!$A423&amp;RIGHT(F_Interface!L$2,2),'Financial model inputs '!$A$3:$A$59,0),MATCH(F_Interface!$B423,'Financial model inputs '!$A$3:$AG$3,0)),0)</f>
        <v>1.8839999999999999</v>
      </c>
      <c r="M423" s="189"/>
    </row>
    <row r="424" spans="1:13" x14ac:dyDescent="0.3">
      <c r="A424" s="179" t="s">
        <v>82</v>
      </c>
      <c r="B424" s="188" t="s">
        <v>399</v>
      </c>
      <c r="C424" s="188" t="str">
        <f t="shared" si="12"/>
        <v>SVEC_WWN3PARTY_PR19CA008</v>
      </c>
      <c r="D424" s="182" t="s">
        <v>403</v>
      </c>
      <c r="E424" s="181"/>
      <c r="F424" s="202" t="s">
        <v>310</v>
      </c>
      <c r="G424" s="181"/>
      <c r="H424" s="181">
        <f>_xlfn.IFNA(INDEX('Financial model inputs '!$A$3:$AG$59,MATCH(F_Interface!$A424&amp;RIGHT(F_Interface!H$2,2),'Financial model inputs '!$A$3:$A$59,0),MATCH(F_Interface!$B424,'Financial model inputs '!$A$3:$AG$3,0)),0)</f>
        <v>0.69901504068353104</v>
      </c>
      <c r="I424" s="181">
        <f>_xlfn.IFNA(INDEX('Financial model inputs '!$A$3:$AG$59,MATCH(F_Interface!$A424&amp;RIGHT(F_Interface!I$2,2),'Financial model inputs '!$A$3:$A$59,0),MATCH(F_Interface!$B424,'Financial model inputs '!$A$3:$AG$3,0)),0)</f>
        <v>0.703175095192618</v>
      </c>
      <c r="J424" s="181">
        <f>_xlfn.IFNA(INDEX('Financial model inputs '!$A$3:$AG$59,MATCH(F_Interface!$A424&amp;RIGHT(F_Interface!J$2,2),'Financial model inputs '!$A$3:$A$59,0),MATCH(F_Interface!$B424,'Financial model inputs '!$A$3:$AG$3,0)),0)</f>
        <v>0.70716511736719501</v>
      </c>
      <c r="K424" s="181">
        <f>_xlfn.IFNA(INDEX('Financial model inputs '!$A$3:$AG$59,MATCH(F_Interface!$A424&amp;RIGHT(F_Interface!K$2,2),'Financial model inputs '!$A$3:$A$59,0),MATCH(F_Interface!$B424,'Financial model inputs '!$A$3:$AG$3,0)),0)</f>
        <v>0.71094911210287903</v>
      </c>
      <c r="L424" s="181">
        <f>_xlfn.IFNA(INDEX('Financial model inputs '!$A$3:$AG$59,MATCH(F_Interface!$A424&amp;RIGHT(F_Interface!L$2,2),'Financial model inputs '!$A$3:$A$59,0),MATCH(F_Interface!$B424,'Financial model inputs '!$A$3:$AG$3,0)),0)</f>
        <v>0.71462172127678503</v>
      </c>
      <c r="M424" s="189"/>
    </row>
    <row r="425" spans="1:13" x14ac:dyDescent="0.3">
      <c r="A425" s="179" t="s">
        <v>67</v>
      </c>
      <c r="B425" s="188" t="s">
        <v>399</v>
      </c>
      <c r="C425" s="188" t="str">
        <f t="shared" si="12"/>
        <v>SVHC_WWN3PARTY_PR19CA008</v>
      </c>
      <c r="D425" s="182" t="s">
        <v>403</v>
      </c>
      <c r="E425" s="181"/>
      <c r="F425" s="202" t="s">
        <v>310</v>
      </c>
      <c r="G425" s="181"/>
      <c r="H425" s="181">
        <f>_xlfn.IFNA(INDEX('Financial model inputs '!$A$3:$AG$59,MATCH(F_Interface!$A425&amp;RIGHT(F_Interface!H$2,2),'Financial model inputs '!$A$3:$A$59,0),MATCH(F_Interface!$B425,'Financial model inputs '!$A$3:$AG$3,0)),0)</f>
        <v>0</v>
      </c>
      <c r="I425" s="181">
        <f>_xlfn.IFNA(INDEX('Financial model inputs '!$A$3:$AG$59,MATCH(F_Interface!$A425&amp;RIGHT(F_Interface!I$2,2),'Financial model inputs '!$A$3:$A$59,0),MATCH(F_Interface!$B425,'Financial model inputs '!$A$3:$AG$3,0)),0)</f>
        <v>0</v>
      </c>
      <c r="J425" s="181">
        <f>_xlfn.IFNA(INDEX('Financial model inputs '!$A$3:$AG$59,MATCH(F_Interface!$A425&amp;RIGHT(F_Interface!J$2,2),'Financial model inputs '!$A$3:$A$59,0),MATCH(F_Interface!$B425,'Financial model inputs '!$A$3:$AG$3,0)),0)</f>
        <v>0</v>
      </c>
      <c r="K425" s="181">
        <f>_xlfn.IFNA(INDEX('Financial model inputs '!$A$3:$AG$59,MATCH(F_Interface!$A425&amp;RIGHT(F_Interface!K$2,2),'Financial model inputs '!$A$3:$A$59,0),MATCH(F_Interface!$B425,'Financial model inputs '!$A$3:$AG$3,0)),0)</f>
        <v>0</v>
      </c>
      <c r="L425" s="181">
        <f>_xlfn.IFNA(INDEX('Financial model inputs '!$A$3:$AG$59,MATCH(F_Interface!$A425&amp;RIGHT(F_Interface!L$2,2),'Financial model inputs '!$A$3:$A$59,0),MATCH(F_Interface!$B425,'Financial model inputs '!$A$3:$AG$3,0)),0)</f>
        <v>0</v>
      </c>
      <c r="M425" s="189"/>
    </row>
    <row r="426" spans="1:13" x14ac:dyDescent="0.3">
      <c r="A426" s="179" t="s">
        <v>6</v>
      </c>
      <c r="B426" s="188" t="s">
        <v>399</v>
      </c>
      <c r="C426" s="188" t="str">
        <f t="shared" si="12"/>
        <v>SVTC_WWN3PARTY_PR19CA008</v>
      </c>
      <c r="D426" s="182" t="s">
        <v>403</v>
      </c>
      <c r="E426" s="181"/>
      <c r="F426" s="202" t="s">
        <v>310</v>
      </c>
      <c r="G426" s="181"/>
      <c r="H426" s="181">
        <f>_xlfn.IFNA(INDEX('Financial model inputs '!$A$3:$AG$59,MATCH(F_Interface!$A426&amp;RIGHT(F_Interface!H$2,2),'Financial model inputs '!$A$3:$A$59,0),MATCH(F_Interface!$B426,'Financial model inputs '!$A$3:$AG$3,0)),0)</f>
        <v>0</v>
      </c>
      <c r="I426" s="181">
        <f>_xlfn.IFNA(INDEX('Financial model inputs '!$A$3:$AG$59,MATCH(F_Interface!$A426&amp;RIGHT(F_Interface!I$2,2),'Financial model inputs '!$A$3:$A$59,0),MATCH(F_Interface!$B426,'Financial model inputs '!$A$3:$AG$3,0)),0)</f>
        <v>0</v>
      </c>
      <c r="J426" s="181">
        <f>_xlfn.IFNA(INDEX('Financial model inputs '!$A$3:$AG$59,MATCH(F_Interface!$A426&amp;RIGHT(F_Interface!J$2,2),'Financial model inputs '!$A$3:$A$59,0),MATCH(F_Interface!$B426,'Financial model inputs '!$A$3:$AG$3,0)),0)</f>
        <v>0</v>
      </c>
      <c r="K426" s="181">
        <f>_xlfn.IFNA(INDEX('Financial model inputs '!$A$3:$AG$59,MATCH(F_Interface!$A426&amp;RIGHT(F_Interface!K$2,2),'Financial model inputs '!$A$3:$A$59,0),MATCH(F_Interface!$B426,'Financial model inputs '!$A$3:$AG$3,0)),0)</f>
        <v>0</v>
      </c>
      <c r="L426" s="181">
        <f>_xlfn.IFNA(INDEX('Financial model inputs '!$A$3:$AG$59,MATCH(F_Interface!$A426&amp;RIGHT(F_Interface!L$2,2),'Financial model inputs '!$A$3:$A$59,0),MATCH(F_Interface!$B426,'Financial model inputs '!$A$3:$AG$3,0)),0)</f>
        <v>0</v>
      </c>
      <c r="M426" s="189"/>
    </row>
    <row r="427" spans="1:13" x14ac:dyDescent="0.3">
      <c r="A427" s="179" t="s">
        <v>10</v>
      </c>
      <c r="B427" s="188" t="s">
        <v>399</v>
      </c>
      <c r="C427" s="188" t="str">
        <f t="shared" si="12"/>
        <v>SWBC_WWN3PARTY_PR19CA008</v>
      </c>
      <c r="D427" s="182" t="s">
        <v>403</v>
      </c>
      <c r="E427" s="181"/>
      <c r="F427" s="202" t="s">
        <v>310</v>
      </c>
      <c r="G427" s="181"/>
      <c r="H427" s="181">
        <f>_xlfn.IFNA(INDEX('Financial model inputs '!$A$3:$AG$59,MATCH(F_Interface!$A427&amp;RIGHT(F_Interface!H$2,2),'Financial model inputs '!$A$3:$A$59,0),MATCH(F_Interface!$B427,'Financial model inputs '!$A$3:$AG$3,0)),0)</f>
        <v>1.59</v>
      </c>
      <c r="I427" s="181">
        <f>_xlfn.IFNA(INDEX('Financial model inputs '!$A$3:$AG$59,MATCH(F_Interface!$A427&amp;RIGHT(F_Interface!I$2,2),'Financial model inputs '!$A$3:$A$59,0),MATCH(F_Interface!$B427,'Financial model inputs '!$A$3:$AG$3,0)),0)</f>
        <v>1.59</v>
      </c>
      <c r="J427" s="181">
        <f>_xlfn.IFNA(INDEX('Financial model inputs '!$A$3:$AG$59,MATCH(F_Interface!$A427&amp;RIGHT(F_Interface!J$2,2),'Financial model inputs '!$A$3:$A$59,0),MATCH(F_Interface!$B427,'Financial model inputs '!$A$3:$AG$3,0)),0)</f>
        <v>1.59</v>
      </c>
      <c r="K427" s="181">
        <f>_xlfn.IFNA(INDEX('Financial model inputs '!$A$3:$AG$59,MATCH(F_Interface!$A427&amp;RIGHT(F_Interface!K$2,2),'Financial model inputs '!$A$3:$A$59,0),MATCH(F_Interface!$B427,'Financial model inputs '!$A$3:$AG$3,0)),0)</f>
        <v>1.59</v>
      </c>
      <c r="L427" s="181">
        <f>_xlfn.IFNA(INDEX('Financial model inputs '!$A$3:$AG$59,MATCH(F_Interface!$A427&amp;RIGHT(F_Interface!L$2,2),'Financial model inputs '!$A$3:$A$59,0),MATCH(F_Interface!$B427,'Financial model inputs '!$A$3:$AG$3,0)),0)</f>
        <v>1.59</v>
      </c>
      <c r="M427" s="189"/>
    </row>
    <row r="428" spans="1:13" x14ac:dyDescent="0.3">
      <c r="A428" s="179" t="s">
        <v>7</v>
      </c>
      <c r="B428" s="188" t="s">
        <v>399</v>
      </c>
      <c r="C428" s="188" t="str">
        <f t="shared" si="12"/>
        <v>TMSC_WWN3PARTY_PR19CA008</v>
      </c>
      <c r="D428" s="182" t="s">
        <v>403</v>
      </c>
      <c r="E428" s="181"/>
      <c r="F428" s="202" t="s">
        <v>310</v>
      </c>
      <c r="G428" s="181"/>
      <c r="H428" s="181">
        <f>_xlfn.IFNA(INDEX('Financial model inputs '!$A$3:$AG$59,MATCH(F_Interface!$A428&amp;RIGHT(F_Interface!H$2,2),'Financial model inputs '!$A$3:$A$59,0),MATCH(F_Interface!$B428,'Financial model inputs '!$A$3:$AG$3,0)),0)</f>
        <v>4.1445545213710986</v>
      </c>
      <c r="I428" s="181">
        <f>_xlfn.IFNA(INDEX('Financial model inputs '!$A$3:$AG$59,MATCH(F_Interface!$A428&amp;RIGHT(F_Interface!I$2,2),'Financial model inputs '!$A$3:$A$59,0),MATCH(F_Interface!$B428,'Financial model inputs '!$A$3:$AG$3,0)),0)</f>
        <v>4.062578800425265</v>
      </c>
      <c r="J428" s="181">
        <f>_xlfn.IFNA(INDEX('Financial model inputs '!$A$3:$AG$59,MATCH(F_Interface!$A428&amp;RIGHT(F_Interface!J$2,2),'Financial model inputs '!$A$3:$A$59,0),MATCH(F_Interface!$B428,'Financial model inputs '!$A$3:$AG$3,0)),0)</f>
        <v>4.1171128818342213</v>
      </c>
      <c r="K428" s="181">
        <f>_xlfn.IFNA(INDEX('Financial model inputs '!$A$3:$AG$59,MATCH(F_Interface!$A428&amp;RIGHT(F_Interface!K$2,2),'Financial model inputs '!$A$3:$A$59,0),MATCH(F_Interface!$B428,'Financial model inputs '!$A$3:$AG$3,0)),0)</f>
        <v>4.1091752083694164</v>
      </c>
      <c r="L428" s="181">
        <f>_xlfn.IFNA(INDEX('Financial model inputs '!$A$3:$AG$59,MATCH(F_Interface!$A428&amp;RIGHT(F_Interface!L$2,2),'Financial model inputs '!$A$3:$A$59,0),MATCH(F_Interface!$B428,'Financial model inputs '!$A$3:$AG$3,0)),0)</f>
        <v>4.0887901359490879</v>
      </c>
      <c r="M428" s="189"/>
    </row>
    <row r="429" spans="1:13" x14ac:dyDescent="0.3">
      <c r="A429" s="179" t="s">
        <v>12</v>
      </c>
      <c r="B429" s="188" t="s">
        <v>399</v>
      </c>
      <c r="C429" s="188" t="str">
        <f t="shared" si="12"/>
        <v>WSHC_WWN3PARTY_PR19CA008</v>
      </c>
      <c r="D429" s="182" t="s">
        <v>403</v>
      </c>
      <c r="E429" s="181"/>
      <c r="F429" s="202" t="s">
        <v>310</v>
      </c>
      <c r="G429" s="181"/>
      <c r="H429" s="181">
        <f>_xlfn.IFNA(INDEX('Financial model inputs '!$A$3:$AG$59,MATCH(F_Interface!$A429&amp;RIGHT(F_Interface!H$2,2),'Financial model inputs '!$A$3:$A$59,0),MATCH(F_Interface!$B429,'Financial model inputs '!$A$3:$AG$3,0)),0)</f>
        <v>0.19900000000000001</v>
      </c>
      <c r="I429" s="181">
        <f>_xlfn.IFNA(INDEX('Financial model inputs '!$A$3:$AG$59,MATCH(F_Interface!$A429&amp;RIGHT(F_Interface!I$2,2),'Financial model inputs '!$A$3:$A$59,0),MATCH(F_Interface!$B429,'Financial model inputs '!$A$3:$AG$3,0)),0)</f>
        <v>0.19900000000000001</v>
      </c>
      <c r="J429" s="181">
        <f>_xlfn.IFNA(INDEX('Financial model inputs '!$A$3:$AG$59,MATCH(F_Interface!$A429&amp;RIGHT(F_Interface!J$2,2),'Financial model inputs '!$A$3:$A$59,0),MATCH(F_Interface!$B429,'Financial model inputs '!$A$3:$AG$3,0)),0)</f>
        <v>0.19900000000000001</v>
      </c>
      <c r="K429" s="181">
        <f>_xlfn.IFNA(INDEX('Financial model inputs '!$A$3:$AG$59,MATCH(F_Interface!$A429&amp;RIGHT(F_Interface!K$2,2),'Financial model inputs '!$A$3:$A$59,0),MATCH(F_Interface!$B429,'Financial model inputs '!$A$3:$AG$3,0)),0)</f>
        <v>0.19900000000000001</v>
      </c>
      <c r="L429" s="181">
        <f>_xlfn.IFNA(INDEX('Financial model inputs '!$A$3:$AG$59,MATCH(F_Interface!$A429&amp;RIGHT(F_Interface!L$2,2),'Financial model inputs '!$A$3:$A$59,0),MATCH(F_Interface!$B429,'Financial model inputs '!$A$3:$AG$3,0)),0)</f>
        <v>0.19900000000000001</v>
      </c>
      <c r="M429" s="189"/>
    </row>
    <row r="430" spans="1:13" x14ac:dyDescent="0.3">
      <c r="A430" s="179" t="s">
        <v>8</v>
      </c>
      <c r="B430" s="188" t="s">
        <v>399</v>
      </c>
      <c r="C430" s="188" t="str">
        <f t="shared" si="12"/>
        <v>WSXC_WWN3PARTY_PR19CA008</v>
      </c>
      <c r="D430" s="182" t="s">
        <v>403</v>
      </c>
      <c r="E430" s="181"/>
      <c r="F430" s="202" t="s">
        <v>310</v>
      </c>
      <c r="G430" s="181"/>
      <c r="H430" s="181">
        <f>_xlfn.IFNA(INDEX('Financial model inputs '!$A$3:$AG$59,MATCH(F_Interface!$A430&amp;RIGHT(F_Interface!H$2,2),'Financial model inputs '!$A$3:$A$59,0),MATCH(F_Interface!$B430,'Financial model inputs '!$A$3:$AG$3,0)),0)</f>
        <v>0.10201</v>
      </c>
      <c r="I430" s="181">
        <f>_xlfn.IFNA(INDEX('Financial model inputs '!$A$3:$AG$59,MATCH(F_Interface!$A430&amp;RIGHT(F_Interface!I$2,2),'Financial model inputs '!$A$3:$A$59,0),MATCH(F_Interface!$B430,'Financial model inputs '!$A$3:$AG$3,0)),0)</f>
        <v>0.10201</v>
      </c>
      <c r="J430" s="181">
        <f>_xlfn.IFNA(INDEX('Financial model inputs '!$A$3:$AG$59,MATCH(F_Interface!$A430&amp;RIGHT(F_Interface!J$2,2),'Financial model inputs '!$A$3:$A$59,0),MATCH(F_Interface!$B430,'Financial model inputs '!$A$3:$AG$3,0)),0)</f>
        <v>0.10201</v>
      </c>
      <c r="K430" s="181">
        <f>_xlfn.IFNA(INDEX('Financial model inputs '!$A$3:$AG$59,MATCH(F_Interface!$A430&amp;RIGHT(F_Interface!K$2,2),'Financial model inputs '!$A$3:$A$59,0),MATCH(F_Interface!$B430,'Financial model inputs '!$A$3:$AG$3,0)),0)</f>
        <v>0.10201</v>
      </c>
      <c r="L430" s="181">
        <f>_xlfn.IFNA(INDEX('Financial model inputs '!$A$3:$AG$59,MATCH(F_Interface!$A430&amp;RIGHT(F_Interface!L$2,2),'Financial model inputs '!$A$3:$A$59,0),MATCH(F_Interface!$B430,'Financial model inputs '!$A$3:$AG$3,0)),0)</f>
        <v>0.10201</v>
      </c>
      <c r="M430" s="189"/>
    </row>
    <row r="431" spans="1:13" x14ac:dyDescent="0.3">
      <c r="A431" s="179" t="s">
        <v>9</v>
      </c>
      <c r="B431" s="188" t="s">
        <v>399</v>
      </c>
      <c r="C431" s="188" t="str">
        <f t="shared" si="12"/>
        <v>YKYC_WWN3PARTY_PR19CA008</v>
      </c>
      <c r="D431" s="182" t="s">
        <v>403</v>
      </c>
      <c r="E431" s="181"/>
      <c r="F431" s="202" t="s">
        <v>310</v>
      </c>
      <c r="G431" s="181"/>
      <c r="H431" s="181">
        <f>_xlfn.IFNA(INDEX('Financial model inputs '!$A$3:$AG$59,MATCH(F_Interface!$A431&amp;RIGHT(F_Interface!H$2,2),'Financial model inputs '!$A$3:$A$59,0),MATCH(F_Interface!$B431,'Financial model inputs '!$A$3:$AG$3,0)),0)</f>
        <v>0</v>
      </c>
      <c r="I431" s="181">
        <f>_xlfn.IFNA(INDEX('Financial model inputs '!$A$3:$AG$59,MATCH(F_Interface!$A431&amp;RIGHT(F_Interface!I$2,2),'Financial model inputs '!$A$3:$A$59,0),MATCH(F_Interface!$B431,'Financial model inputs '!$A$3:$AG$3,0)),0)</f>
        <v>0</v>
      </c>
      <c r="J431" s="181">
        <f>_xlfn.IFNA(INDEX('Financial model inputs '!$A$3:$AG$59,MATCH(F_Interface!$A431&amp;RIGHT(F_Interface!J$2,2),'Financial model inputs '!$A$3:$A$59,0),MATCH(F_Interface!$B431,'Financial model inputs '!$A$3:$AG$3,0)),0)</f>
        <v>0</v>
      </c>
      <c r="K431" s="181">
        <f>_xlfn.IFNA(INDEX('Financial model inputs '!$A$3:$AG$59,MATCH(F_Interface!$A431&amp;RIGHT(F_Interface!K$2,2),'Financial model inputs '!$A$3:$A$59,0),MATCH(F_Interface!$B431,'Financial model inputs '!$A$3:$AG$3,0)),0)</f>
        <v>0</v>
      </c>
      <c r="L431" s="181">
        <f>_xlfn.IFNA(INDEX('Financial model inputs '!$A$3:$AG$59,MATCH(F_Interface!$A431&amp;RIGHT(F_Interface!L$2,2),'Financial model inputs '!$A$3:$A$59,0),MATCH(F_Interface!$B431,'Financial model inputs '!$A$3:$AG$3,0)),0)</f>
        <v>0</v>
      </c>
      <c r="M431" s="189" t="str">
        <f>IF(SUM(H419:L431)=SUM('Financial model inputs '!AE3:AE85),"ok","error")</f>
        <v>ok</v>
      </c>
    </row>
    <row r="432" spans="1:13" x14ac:dyDescent="0.3">
      <c r="A432" s="179" t="s">
        <v>2</v>
      </c>
      <c r="B432" s="182" t="s">
        <v>400</v>
      </c>
      <c r="C432" s="188" t="str">
        <f t="shared" si="12"/>
        <v>ANHC_BRIED_PR19CA008</v>
      </c>
      <c r="D432" s="182" t="s">
        <v>404</v>
      </c>
      <c r="E432" s="181"/>
      <c r="F432" s="202" t="s">
        <v>310</v>
      </c>
      <c r="G432" s="181"/>
      <c r="H432" s="181">
        <f>_xlfn.IFNA(INDEX('Financial model inputs '!$A$3:$AG$59,MATCH(F_Interface!$A432&amp;RIGHT(F_Interface!H$2,2),'Financial model inputs '!$A$3:$A$59,0),MATCH(F_Interface!$B432,'Financial model inputs '!$A$3:$AG$3,0)),0)</f>
        <v>0</v>
      </c>
      <c r="I432" s="181">
        <f>_xlfn.IFNA(INDEX('Financial model inputs '!$A$3:$AG$59,MATCH(F_Interface!$A432&amp;RIGHT(F_Interface!I$2,2),'Financial model inputs '!$A$3:$A$59,0),MATCH(F_Interface!$B432,'Financial model inputs '!$A$3:$AG$3,0)),0)</f>
        <v>0</v>
      </c>
      <c r="J432" s="181">
        <f>_xlfn.IFNA(INDEX('Financial model inputs '!$A$3:$AG$59,MATCH(F_Interface!$A432&amp;RIGHT(F_Interface!J$2,2),'Financial model inputs '!$A$3:$A$59,0),MATCH(F_Interface!$B432,'Financial model inputs '!$A$3:$AG$3,0)),0)</f>
        <v>0</v>
      </c>
      <c r="K432" s="181">
        <f>_xlfn.IFNA(INDEX('Financial model inputs '!$A$3:$AG$59,MATCH(F_Interface!$A432&amp;RIGHT(F_Interface!K$2,2),'Financial model inputs '!$A$3:$A$59,0),MATCH(F_Interface!$B432,'Financial model inputs '!$A$3:$AG$3,0)),0)</f>
        <v>0</v>
      </c>
      <c r="L432" s="181">
        <f>_xlfn.IFNA(INDEX('Financial model inputs '!$A$3:$AG$59,MATCH(F_Interface!$A432&amp;RIGHT(F_Interface!L$2,2),'Financial model inputs '!$A$3:$A$59,0),MATCH(F_Interface!$B432,'Financial model inputs '!$A$3:$AG$3,0)),0)</f>
        <v>0</v>
      </c>
      <c r="M432" s="189"/>
    </row>
    <row r="433" spans="1:13" x14ac:dyDescent="0.3">
      <c r="A433" s="179" t="s">
        <v>63</v>
      </c>
      <c r="B433" s="182" t="s">
        <v>400</v>
      </c>
      <c r="C433" s="188" t="str">
        <f t="shared" si="12"/>
        <v>HDDC_BRIED_PR19CA008</v>
      </c>
      <c r="D433" s="182" t="s">
        <v>404</v>
      </c>
      <c r="E433" s="181"/>
      <c r="F433" s="202" t="s">
        <v>310</v>
      </c>
      <c r="G433" s="181"/>
      <c r="H433" s="181">
        <f>_xlfn.IFNA(INDEX('Financial model inputs '!$A$3:$AG$59,MATCH(F_Interface!$A433&amp;RIGHT(F_Interface!H$2,2),'Financial model inputs '!$A$3:$A$59,0),MATCH(F_Interface!$B433,'Financial model inputs '!$A$3:$AG$3,0)),0)</f>
        <v>0</v>
      </c>
      <c r="I433" s="181">
        <f>_xlfn.IFNA(INDEX('Financial model inputs '!$A$3:$AG$59,MATCH(F_Interface!$A433&amp;RIGHT(F_Interface!I$2,2),'Financial model inputs '!$A$3:$A$59,0),MATCH(F_Interface!$B433,'Financial model inputs '!$A$3:$AG$3,0)),0)</f>
        <v>0</v>
      </c>
      <c r="J433" s="181">
        <f>_xlfn.IFNA(INDEX('Financial model inputs '!$A$3:$AG$59,MATCH(F_Interface!$A433&amp;RIGHT(F_Interface!J$2,2),'Financial model inputs '!$A$3:$A$59,0),MATCH(F_Interface!$B433,'Financial model inputs '!$A$3:$AG$3,0)),0)</f>
        <v>0</v>
      </c>
      <c r="K433" s="181">
        <f>_xlfn.IFNA(INDEX('Financial model inputs '!$A$3:$AG$59,MATCH(F_Interface!$A433&amp;RIGHT(F_Interface!K$2,2),'Financial model inputs '!$A$3:$A$59,0),MATCH(F_Interface!$B433,'Financial model inputs '!$A$3:$AG$3,0)),0)</f>
        <v>0</v>
      </c>
      <c r="L433" s="181">
        <f>_xlfn.IFNA(INDEX('Financial model inputs '!$A$3:$AG$59,MATCH(F_Interface!$A433&amp;RIGHT(F_Interface!L$2,2),'Financial model inputs '!$A$3:$A$59,0),MATCH(F_Interface!$B433,'Financial model inputs '!$A$3:$AG$3,0)),0)</f>
        <v>0</v>
      </c>
      <c r="M433" s="189"/>
    </row>
    <row r="434" spans="1:13" x14ac:dyDescent="0.3">
      <c r="A434" s="179" t="s">
        <v>3</v>
      </c>
      <c r="B434" s="182" t="s">
        <v>400</v>
      </c>
      <c r="C434" s="188" t="str">
        <f t="shared" si="12"/>
        <v>NESC_BRIED_PR19CA008</v>
      </c>
      <c r="D434" s="182" t="s">
        <v>404</v>
      </c>
      <c r="E434" s="181"/>
      <c r="F434" s="202" t="s">
        <v>310</v>
      </c>
      <c r="G434" s="181"/>
      <c r="H434" s="181">
        <f>_xlfn.IFNA(INDEX('Financial model inputs '!$A$3:$AG$59,MATCH(F_Interface!$A434&amp;RIGHT(F_Interface!H$2,2),'Financial model inputs '!$A$3:$A$59,0),MATCH(F_Interface!$B434,'Financial model inputs '!$A$3:$AG$3,0)),0)</f>
        <v>0</v>
      </c>
      <c r="I434" s="181">
        <f>_xlfn.IFNA(INDEX('Financial model inputs '!$A$3:$AG$59,MATCH(F_Interface!$A434&amp;RIGHT(F_Interface!I$2,2),'Financial model inputs '!$A$3:$A$59,0),MATCH(F_Interface!$B434,'Financial model inputs '!$A$3:$AG$3,0)),0)</f>
        <v>0</v>
      </c>
      <c r="J434" s="181">
        <f>_xlfn.IFNA(INDEX('Financial model inputs '!$A$3:$AG$59,MATCH(F_Interface!$A434&amp;RIGHT(F_Interface!J$2,2),'Financial model inputs '!$A$3:$A$59,0),MATCH(F_Interface!$B434,'Financial model inputs '!$A$3:$AG$3,0)),0)</f>
        <v>0</v>
      </c>
      <c r="K434" s="181">
        <f>_xlfn.IFNA(INDEX('Financial model inputs '!$A$3:$AG$59,MATCH(F_Interface!$A434&amp;RIGHT(F_Interface!K$2,2),'Financial model inputs '!$A$3:$A$59,0),MATCH(F_Interface!$B434,'Financial model inputs '!$A$3:$AG$3,0)),0)</f>
        <v>0</v>
      </c>
      <c r="L434" s="181">
        <f>_xlfn.IFNA(INDEX('Financial model inputs '!$A$3:$AG$59,MATCH(F_Interface!$A434&amp;RIGHT(F_Interface!L$2,2),'Financial model inputs '!$A$3:$A$59,0),MATCH(F_Interface!$B434,'Financial model inputs '!$A$3:$AG$3,0)),0)</f>
        <v>0</v>
      </c>
      <c r="M434" s="189"/>
    </row>
    <row r="435" spans="1:13" x14ac:dyDescent="0.3">
      <c r="A435" s="179" t="s">
        <v>4</v>
      </c>
      <c r="B435" s="182" t="s">
        <v>400</v>
      </c>
      <c r="C435" s="188" t="str">
        <f t="shared" si="12"/>
        <v>NWTC_BRIED_PR19CA008</v>
      </c>
      <c r="D435" s="182" t="s">
        <v>404</v>
      </c>
      <c r="E435" s="181"/>
      <c r="F435" s="202" t="s">
        <v>310</v>
      </c>
      <c r="G435" s="181"/>
      <c r="H435" s="181">
        <f>_xlfn.IFNA(INDEX('Financial model inputs '!$A$3:$AG$59,MATCH(F_Interface!$A435&amp;RIGHT(F_Interface!H$2,2),'Financial model inputs '!$A$3:$A$59,0),MATCH(F_Interface!$B435,'Financial model inputs '!$A$3:$AG$3,0)),0)</f>
        <v>1.6381535417266899</v>
      </c>
      <c r="I435" s="181">
        <f>_xlfn.IFNA(INDEX('Financial model inputs '!$A$3:$AG$59,MATCH(F_Interface!$A435&amp;RIGHT(F_Interface!I$2,2),'Financial model inputs '!$A$3:$A$59,0),MATCH(F_Interface!$B435,'Financial model inputs '!$A$3:$AG$3,0)),0)</f>
        <v>1.73462401893211</v>
      </c>
      <c r="J435" s="181">
        <f>_xlfn.IFNA(INDEX('Financial model inputs '!$A$3:$AG$59,MATCH(F_Interface!$A435&amp;RIGHT(F_Interface!J$2,2),'Financial model inputs '!$A$3:$A$59,0),MATCH(F_Interface!$B435,'Financial model inputs '!$A$3:$AG$3,0)),0)</f>
        <v>1.7579811831254699</v>
      </c>
      <c r="K435" s="181">
        <f>_xlfn.IFNA(INDEX('Financial model inputs '!$A$3:$AG$59,MATCH(F_Interface!$A435&amp;RIGHT(F_Interface!K$2,2),'Financial model inputs '!$A$3:$A$59,0),MATCH(F_Interface!$B435,'Financial model inputs '!$A$3:$AG$3,0)),0)</f>
        <v>1.7665987379447099</v>
      </c>
      <c r="L435" s="181">
        <f>_xlfn.IFNA(INDEX('Financial model inputs '!$A$3:$AG$59,MATCH(F_Interface!$A435&amp;RIGHT(F_Interface!L$2,2),'Financial model inputs '!$A$3:$A$59,0),MATCH(F_Interface!$B435,'Financial model inputs '!$A$3:$AG$3,0)),0)</f>
        <v>1.7752585356797299</v>
      </c>
      <c r="M435" s="189"/>
    </row>
    <row r="436" spans="1:13" x14ac:dyDescent="0.3">
      <c r="A436" s="179" t="s">
        <v>5</v>
      </c>
      <c r="B436" s="182" t="s">
        <v>400</v>
      </c>
      <c r="C436" s="188" t="str">
        <f t="shared" si="12"/>
        <v>SRNC_BRIED_PR19CA008</v>
      </c>
      <c r="D436" s="182" t="s">
        <v>404</v>
      </c>
      <c r="E436" s="181"/>
      <c r="F436" s="202" t="s">
        <v>310</v>
      </c>
      <c r="G436" s="181"/>
      <c r="H436" s="181">
        <f>_xlfn.IFNA(INDEX('Financial model inputs '!$A$3:$AG$59,MATCH(F_Interface!$A436&amp;RIGHT(F_Interface!H$2,2),'Financial model inputs '!$A$3:$A$59,0),MATCH(F_Interface!$B436,'Financial model inputs '!$A$3:$AG$3,0)),0)</f>
        <v>0</v>
      </c>
      <c r="I436" s="181">
        <f>_xlfn.IFNA(INDEX('Financial model inputs '!$A$3:$AG$59,MATCH(F_Interface!$A436&amp;RIGHT(F_Interface!I$2,2),'Financial model inputs '!$A$3:$A$59,0),MATCH(F_Interface!$B436,'Financial model inputs '!$A$3:$AG$3,0)),0)</f>
        <v>0</v>
      </c>
      <c r="J436" s="181">
        <f>_xlfn.IFNA(INDEX('Financial model inputs '!$A$3:$AG$59,MATCH(F_Interface!$A436&amp;RIGHT(F_Interface!J$2,2),'Financial model inputs '!$A$3:$A$59,0),MATCH(F_Interface!$B436,'Financial model inputs '!$A$3:$AG$3,0)),0)</f>
        <v>0</v>
      </c>
      <c r="K436" s="181">
        <f>_xlfn.IFNA(INDEX('Financial model inputs '!$A$3:$AG$59,MATCH(F_Interface!$A436&amp;RIGHT(F_Interface!K$2,2),'Financial model inputs '!$A$3:$A$59,0),MATCH(F_Interface!$B436,'Financial model inputs '!$A$3:$AG$3,0)),0)</f>
        <v>0</v>
      </c>
      <c r="L436" s="181">
        <f>_xlfn.IFNA(INDEX('Financial model inputs '!$A$3:$AG$59,MATCH(F_Interface!$A436&amp;RIGHT(F_Interface!L$2,2),'Financial model inputs '!$A$3:$A$59,0),MATCH(F_Interface!$B436,'Financial model inputs '!$A$3:$AG$3,0)),0)</f>
        <v>0</v>
      </c>
      <c r="M436" s="189"/>
    </row>
    <row r="437" spans="1:13" x14ac:dyDescent="0.3">
      <c r="A437" s="179" t="s">
        <v>82</v>
      </c>
      <c r="B437" s="182" t="s">
        <v>400</v>
      </c>
      <c r="C437" s="188" t="str">
        <f t="shared" si="12"/>
        <v>SVEC_BRIED_PR19CA008</v>
      </c>
      <c r="D437" s="182" t="s">
        <v>404</v>
      </c>
      <c r="E437" s="181"/>
      <c r="F437" s="202" t="s">
        <v>310</v>
      </c>
      <c r="G437" s="181"/>
      <c r="H437" s="181">
        <f>_xlfn.IFNA(INDEX('Financial model inputs '!$A$3:$AG$59,MATCH(F_Interface!$A437&amp;RIGHT(F_Interface!H$2,2),'Financial model inputs '!$A$3:$A$59,0),MATCH(F_Interface!$B437,'Financial model inputs '!$A$3:$AG$3,0)),0)</f>
        <v>0</v>
      </c>
      <c r="I437" s="181">
        <f>_xlfn.IFNA(INDEX('Financial model inputs '!$A$3:$AG$59,MATCH(F_Interface!$A437&amp;RIGHT(F_Interface!I$2,2),'Financial model inputs '!$A$3:$A$59,0),MATCH(F_Interface!$B437,'Financial model inputs '!$A$3:$AG$3,0)),0)</f>
        <v>0</v>
      </c>
      <c r="J437" s="181">
        <f>_xlfn.IFNA(INDEX('Financial model inputs '!$A$3:$AG$59,MATCH(F_Interface!$A437&amp;RIGHT(F_Interface!J$2,2),'Financial model inputs '!$A$3:$A$59,0),MATCH(F_Interface!$B437,'Financial model inputs '!$A$3:$AG$3,0)),0)</f>
        <v>0</v>
      </c>
      <c r="K437" s="181">
        <f>_xlfn.IFNA(INDEX('Financial model inputs '!$A$3:$AG$59,MATCH(F_Interface!$A437&amp;RIGHT(F_Interface!K$2,2),'Financial model inputs '!$A$3:$A$59,0),MATCH(F_Interface!$B437,'Financial model inputs '!$A$3:$AG$3,0)),0)</f>
        <v>0</v>
      </c>
      <c r="L437" s="181">
        <f>_xlfn.IFNA(INDEX('Financial model inputs '!$A$3:$AG$59,MATCH(F_Interface!$A437&amp;RIGHT(F_Interface!L$2,2),'Financial model inputs '!$A$3:$A$59,0),MATCH(F_Interface!$B437,'Financial model inputs '!$A$3:$AG$3,0)),0)</f>
        <v>0</v>
      </c>
      <c r="M437" s="189"/>
    </row>
    <row r="438" spans="1:13" x14ac:dyDescent="0.3">
      <c r="A438" s="179" t="s">
        <v>67</v>
      </c>
      <c r="B438" s="182" t="s">
        <v>400</v>
      </c>
      <c r="C438" s="188" t="str">
        <f t="shared" si="12"/>
        <v>SVHC_BRIED_PR19CA008</v>
      </c>
      <c r="D438" s="182" t="s">
        <v>404</v>
      </c>
      <c r="E438" s="181"/>
      <c r="F438" s="202" t="s">
        <v>310</v>
      </c>
      <c r="G438" s="181"/>
      <c r="H438" s="181">
        <f>_xlfn.IFNA(INDEX('Financial model inputs '!$A$3:$AG$59,MATCH(F_Interface!$A438&amp;RIGHT(F_Interface!H$2,2),'Financial model inputs '!$A$3:$A$59,0),MATCH(F_Interface!$B438,'Financial model inputs '!$A$3:$AG$3,0)),0)</f>
        <v>0</v>
      </c>
      <c r="I438" s="181">
        <f>_xlfn.IFNA(INDEX('Financial model inputs '!$A$3:$AG$59,MATCH(F_Interface!$A438&amp;RIGHT(F_Interface!I$2,2),'Financial model inputs '!$A$3:$A$59,0),MATCH(F_Interface!$B438,'Financial model inputs '!$A$3:$AG$3,0)),0)</f>
        <v>0</v>
      </c>
      <c r="J438" s="181">
        <f>_xlfn.IFNA(INDEX('Financial model inputs '!$A$3:$AG$59,MATCH(F_Interface!$A438&amp;RIGHT(F_Interface!J$2,2),'Financial model inputs '!$A$3:$A$59,0),MATCH(F_Interface!$B438,'Financial model inputs '!$A$3:$AG$3,0)),0)</f>
        <v>0</v>
      </c>
      <c r="K438" s="181">
        <f>_xlfn.IFNA(INDEX('Financial model inputs '!$A$3:$AG$59,MATCH(F_Interface!$A438&amp;RIGHT(F_Interface!K$2,2),'Financial model inputs '!$A$3:$A$59,0),MATCH(F_Interface!$B438,'Financial model inputs '!$A$3:$AG$3,0)),0)</f>
        <v>0</v>
      </c>
      <c r="L438" s="181">
        <f>_xlfn.IFNA(INDEX('Financial model inputs '!$A$3:$AG$59,MATCH(F_Interface!$A438&amp;RIGHT(F_Interface!L$2,2),'Financial model inputs '!$A$3:$A$59,0),MATCH(F_Interface!$B438,'Financial model inputs '!$A$3:$AG$3,0)),0)</f>
        <v>0</v>
      </c>
      <c r="M438" s="189"/>
    </row>
    <row r="439" spans="1:13" x14ac:dyDescent="0.3">
      <c r="A439" s="179" t="s">
        <v>6</v>
      </c>
      <c r="B439" s="182" t="s">
        <v>400</v>
      </c>
      <c r="C439" s="188" t="str">
        <f t="shared" si="12"/>
        <v>SVTC_BRIED_PR19CA008</v>
      </c>
      <c r="D439" s="182" t="s">
        <v>404</v>
      </c>
      <c r="E439" s="181"/>
      <c r="F439" s="202" t="s">
        <v>310</v>
      </c>
      <c r="G439" s="181"/>
      <c r="H439" s="181">
        <f>_xlfn.IFNA(INDEX('Financial model inputs '!$A$3:$AG$59,MATCH(F_Interface!$A439&amp;RIGHT(F_Interface!H$2,2),'Financial model inputs '!$A$3:$A$59,0),MATCH(F_Interface!$B439,'Financial model inputs '!$A$3:$AG$3,0)),0)</f>
        <v>0</v>
      </c>
      <c r="I439" s="181">
        <f>_xlfn.IFNA(INDEX('Financial model inputs '!$A$3:$AG$59,MATCH(F_Interface!$A439&amp;RIGHT(F_Interface!I$2,2),'Financial model inputs '!$A$3:$A$59,0),MATCH(F_Interface!$B439,'Financial model inputs '!$A$3:$AG$3,0)),0)</f>
        <v>0</v>
      </c>
      <c r="J439" s="181">
        <f>_xlfn.IFNA(INDEX('Financial model inputs '!$A$3:$AG$59,MATCH(F_Interface!$A439&amp;RIGHT(F_Interface!J$2,2),'Financial model inputs '!$A$3:$A$59,0),MATCH(F_Interface!$B439,'Financial model inputs '!$A$3:$AG$3,0)),0)</f>
        <v>0</v>
      </c>
      <c r="K439" s="181">
        <f>_xlfn.IFNA(INDEX('Financial model inputs '!$A$3:$AG$59,MATCH(F_Interface!$A439&amp;RIGHT(F_Interface!K$2,2),'Financial model inputs '!$A$3:$A$59,0),MATCH(F_Interface!$B439,'Financial model inputs '!$A$3:$AG$3,0)),0)</f>
        <v>0</v>
      </c>
      <c r="L439" s="181">
        <f>_xlfn.IFNA(INDEX('Financial model inputs '!$A$3:$AG$59,MATCH(F_Interface!$A439&amp;RIGHT(F_Interface!L$2,2),'Financial model inputs '!$A$3:$A$59,0),MATCH(F_Interface!$B439,'Financial model inputs '!$A$3:$AG$3,0)),0)</f>
        <v>0</v>
      </c>
      <c r="M439" s="189"/>
    </row>
    <row r="440" spans="1:13" x14ac:dyDescent="0.3">
      <c r="A440" s="179" t="s">
        <v>10</v>
      </c>
      <c r="B440" s="182" t="s">
        <v>400</v>
      </c>
      <c r="C440" s="188" t="str">
        <f t="shared" si="12"/>
        <v>SWBC_BRIED_PR19CA008</v>
      </c>
      <c r="D440" s="182" t="s">
        <v>404</v>
      </c>
      <c r="E440" s="181"/>
      <c r="F440" s="202" t="s">
        <v>310</v>
      </c>
      <c r="G440" s="181"/>
      <c r="H440" s="181">
        <f>_xlfn.IFNA(INDEX('Financial model inputs '!$A$3:$AG$59,MATCH(F_Interface!$A440&amp;RIGHT(F_Interface!H$2,2),'Financial model inputs '!$A$3:$A$59,0),MATCH(F_Interface!$B440,'Financial model inputs '!$A$3:$AG$3,0)),0)</f>
        <v>0</v>
      </c>
      <c r="I440" s="181">
        <f>_xlfn.IFNA(INDEX('Financial model inputs '!$A$3:$AG$59,MATCH(F_Interface!$A440&amp;RIGHT(F_Interface!I$2,2),'Financial model inputs '!$A$3:$A$59,0),MATCH(F_Interface!$B440,'Financial model inputs '!$A$3:$AG$3,0)),0)</f>
        <v>0</v>
      </c>
      <c r="J440" s="181">
        <f>_xlfn.IFNA(INDEX('Financial model inputs '!$A$3:$AG$59,MATCH(F_Interface!$A440&amp;RIGHT(F_Interface!J$2,2),'Financial model inputs '!$A$3:$A$59,0),MATCH(F_Interface!$B440,'Financial model inputs '!$A$3:$AG$3,0)),0)</f>
        <v>0</v>
      </c>
      <c r="K440" s="181">
        <f>_xlfn.IFNA(INDEX('Financial model inputs '!$A$3:$AG$59,MATCH(F_Interface!$A440&amp;RIGHT(F_Interface!K$2,2),'Financial model inputs '!$A$3:$A$59,0),MATCH(F_Interface!$B440,'Financial model inputs '!$A$3:$AG$3,0)),0)</f>
        <v>0</v>
      </c>
      <c r="L440" s="181">
        <f>_xlfn.IFNA(INDEX('Financial model inputs '!$A$3:$AG$59,MATCH(F_Interface!$A440&amp;RIGHT(F_Interface!L$2,2),'Financial model inputs '!$A$3:$A$59,0),MATCH(F_Interface!$B440,'Financial model inputs '!$A$3:$AG$3,0)),0)</f>
        <v>0</v>
      </c>
      <c r="M440" s="189"/>
    </row>
    <row r="441" spans="1:13" x14ac:dyDescent="0.3">
      <c r="A441" s="179" t="s">
        <v>7</v>
      </c>
      <c r="B441" s="182" t="s">
        <v>400</v>
      </c>
      <c r="C441" s="188" t="str">
        <f t="shared" si="12"/>
        <v>TMSC_BRIED_PR19CA008</v>
      </c>
      <c r="D441" s="182" t="s">
        <v>404</v>
      </c>
      <c r="E441" s="181"/>
      <c r="F441" s="202" t="s">
        <v>310</v>
      </c>
      <c r="G441" s="181"/>
      <c r="H441" s="181">
        <f>_xlfn.IFNA(INDEX('Financial model inputs '!$A$3:$AG$59,MATCH(F_Interface!$A441&amp;RIGHT(F_Interface!H$2,2),'Financial model inputs '!$A$3:$A$59,0),MATCH(F_Interface!$B441,'Financial model inputs '!$A$3:$AG$3,0)),0)</f>
        <v>0</v>
      </c>
      <c r="I441" s="181">
        <f>_xlfn.IFNA(INDEX('Financial model inputs '!$A$3:$AG$59,MATCH(F_Interface!$A441&amp;RIGHT(F_Interface!I$2,2),'Financial model inputs '!$A$3:$A$59,0),MATCH(F_Interface!$B441,'Financial model inputs '!$A$3:$AG$3,0)),0)</f>
        <v>0</v>
      </c>
      <c r="J441" s="181">
        <f>_xlfn.IFNA(INDEX('Financial model inputs '!$A$3:$AG$59,MATCH(F_Interface!$A441&amp;RIGHT(F_Interface!J$2,2),'Financial model inputs '!$A$3:$A$59,0),MATCH(F_Interface!$B441,'Financial model inputs '!$A$3:$AG$3,0)),0)</f>
        <v>0.02</v>
      </c>
      <c r="K441" s="181">
        <f>_xlfn.IFNA(INDEX('Financial model inputs '!$A$3:$AG$59,MATCH(F_Interface!$A441&amp;RIGHT(F_Interface!K$2,2),'Financial model inputs '!$A$3:$A$59,0),MATCH(F_Interface!$B441,'Financial model inputs '!$A$3:$AG$3,0)),0)</f>
        <v>0.155</v>
      </c>
      <c r="L441" s="181">
        <f>_xlfn.IFNA(INDEX('Financial model inputs '!$A$3:$AG$59,MATCH(F_Interface!$A441&amp;RIGHT(F_Interface!L$2,2),'Financial model inputs '!$A$3:$A$59,0),MATCH(F_Interface!$B441,'Financial model inputs '!$A$3:$AG$3,0)),0)</f>
        <v>0.14000000000000001</v>
      </c>
      <c r="M441" s="189"/>
    </row>
    <row r="442" spans="1:13" x14ac:dyDescent="0.3">
      <c r="A442" s="179" t="s">
        <v>12</v>
      </c>
      <c r="B442" s="182" t="s">
        <v>400</v>
      </c>
      <c r="C442" s="188" t="str">
        <f t="shared" si="12"/>
        <v>WSHC_BRIED_PR19CA008</v>
      </c>
      <c r="D442" s="182" t="s">
        <v>404</v>
      </c>
      <c r="E442" s="181"/>
      <c r="F442" s="202" t="s">
        <v>310</v>
      </c>
      <c r="G442" s="181"/>
      <c r="H442" s="181">
        <f>_xlfn.IFNA(INDEX('Financial model inputs '!$A$3:$AG$59,MATCH(F_Interface!$A442&amp;RIGHT(F_Interface!H$2,2),'Financial model inputs '!$A$3:$A$59,0),MATCH(F_Interface!$B442,'Financial model inputs '!$A$3:$AG$3,0)),0)</f>
        <v>3.5000000000000003E-2</v>
      </c>
      <c r="I442" s="181">
        <f>_xlfn.IFNA(INDEX('Financial model inputs '!$A$3:$AG$59,MATCH(F_Interface!$A442&amp;RIGHT(F_Interface!I$2,2),'Financial model inputs '!$A$3:$A$59,0),MATCH(F_Interface!$B442,'Financial model inputs '!$A$3:$AG$3,0)),0)</f>
        <v>3.4000000000000002E-2</v>
      </c>
      <c r="J442" s="181">
        <f>_xlfn.IFNA(INDEX('Financial model inputs '!$A$3:$AG$59,MATCH(F_Interface!$A442&amp;RIGHT(F_Interface!J$2,2),'Financial model inputs '!$A$3:$A$59,0),MATCH(F_Interface!$B442,'Financial model inputs '!$A$3:$AG$3,0)),0)</f>
        <v>3.4000000000000002E-2</v>
      </c>
      <c r="K442" s="181">
        <f>_xlfn.IFNA(INDEX('Financial model inputs '!$A$3:$AG$59,MATCH(F_Interface!$A442&amp;RIGHT(F_Interface!K$2,2),'Financial model inputs '!$A$3:$A$59,0),MATCH(F_Interface!$B442,'Financial model inputs '!$A$3:$AG$3,0)),0)</f>
        <v>3.3000000000000002E-2</v>
      </c>
      <c r="L442" s="181">
        <f>_xlfn.IFNA(INDEX('Financial model inputs '!$A$3:$AG$59,MATCH(F_Interface!$A442&amp;RIGHT(F_Interface!L$2,2),'Financial model inputs '!$A$3:$A$59,0),MATCH(F_Interface!$B442,'Financial model inputs '!$A$3:$AG$3,0)),0)</f>
        <v>3.2000000000000001E-2</v>
      </c>
      <c r="M442" s="189"/>
    </row>
    <row r="443" spans="1:13" x14ac:dyDescent="0.3">
      <c r="A443" s="179" t="s">
        <v>8</v>
      </c>
      <c r="B443" s="182" t="s">
        <v>400</v>
      </c>
      <c r="C443" s="188" t="str">
        <f t="shared" si="12"/>
        <v>WSXC_BRIED_PR19CA008</v>
      </c>
      <c r="D443" s="182" t="s">
        <v>404</v>
      </c>
      <c r="E443" s="181"/>
      <c r="F443" s="202" t="s">
        <v>310</v>
      </c>
      <c r="G443" s="181"/>
      <c r="H443" s="181">
        <f>_xlfn.IFNA(INDEX('Financial model inputs '!$A$3:$AG$59,MATCH(F_Interface!$A443&amp;RIGHT(F_Interface!H$2,2),'Financial model inputs '!$A$3:$A$59,0),MATCH(F_Interface!$B443,'Financial model inputs '!$A$3:$AG$3,0)),0)</f>
        <v>0</v>
      </c>
      <c r="I443" s="181">
        <f>_xlfn.IFNA(INDEX('Financial model inputs '!$A$3:$AG$59,MATCH(F_Interface!$A443&amp;RIGHT(F_Interface!I$2,2),'Financial model inputs '!$A$3:$A$59,0),MATCH(F_Interface!$B443,'Financial model inputs '!$A$3:$AG$3,0)),0)</f>
        <v>0</v>
      </c>
      <c r="J443" s="181">
        <f>_xlfn.IFNA(INDEX('Financial model inputs '!$A$3:$AG$59,MATCH(F_Interface!$A443&amp;RIGHT(F_Interface!J$2,2),'Financial model inputs '!$A$3:$A$59,0),MATCH(F_Interface!$B443,'Financial model inputs '!$A$3:$AG$3,0)),0)</f>
        <v>0</v>
      </c>
      <c r="K443" s="181">
        <f>_xlfn.IFNA(INDEX('Financial model inputs '!$A$3:$AG$59,MATCH(F_Interface!$A443&amp;RIGHT(F_Interface!K$2,2),'Financial model inputs '!$A$3:$A$59,0),MATCH(F_Interface!$B443,'Financial model inputs '!$A$3:$AG$3,0)),0)</f>
        <v>0</v>
      </c>
      <c r="L443" s="181">
        <f>_xlfn.IFNA(INDEX('Financial model inputs '!$A$3:$AG$59,MATCH(F_Interface!$A443&amp;RIGHT(F_Interface!L$2,2),'Financial model inputs '!$A$3:$A$59,0),MATCH(F_Interface!$B443,'Financial model inputs '!$A$3:$AG$3,0)),0)</f>
        <v>0</v>
      </c>
      <c r="M443" s="189"/>
    </row>
    <row r="444" spans="1:13" x14ac:dyDescent="0.3">
      <c r="A444" s="179" t="s">
        <v>9</v>
      </c>
      <c r="B444" s="182" t="s">
        <v>400</v>
      </c>
      <c r="C444" s="188" t="str">
        <f t="shared" si="12"/>
        <v>YKYC_BRIED_PR19CA008</v>
      </c>
      <c r="D444" s="182" t="s">
        <v>404</v>
      </c>
      <c r="E444" s="181"/>
      <c r="F444" s="202" t="s">
        <v>310</v>
      </c>
      <c r="G444" s="181"/>
      <c r="H444" s="181">
        <f>_xlfn.IFNA(INDEX('Financial model inputs '!$A$3:$AG$59,MATCH(F_Interface!$A444&amp;RIGHT(F_Interface!H$2,2),'Financial model inputs '!$A$3:$A$59,0),MATCH(F_Interface!$B444,'Financial model inputs '!$A$3:$AG$3,0)),0)</f>
        <v>0</v>
      </c>
      <c r="I444" s="181">
        <f>_xlfn.IFNA(INDEX('Financial model inputs '!$A$3:$AG$59,MATCH(F_Interface!$A444&amp;RIGHT(F_Interface!I$2,2),'Financial model inputs '!$A$3:$A$59,0),MATCH(F_Interface!$B444,'Financial model inputs '!$A$3:$AG$3,0)),0)</f>
        <v>0</v>
      </c>
      <c r="J444" s="181">
        <f>_xlfn.IFNA(INDEX('Financial model inputs '!$A$3:$AG$59,MATCH(F_Interface!$A444&amp;RIGHT(F_Interface!J$2,2),'Financial model inputs '!$A$3:$A$59,0),MATCH(F_Interface!$B444,'Financial model inputs '!$A$3:$AG$3,0)),0)</f>
        <v>0</v>
      </c>
      <c r="K444" s="181">
        <f>_xlfn.IFNA(INDEX('Financial model inputs '!$A$3:$AG$59,MATCH(F_Interface!$A444&amp;RIGHT(F_Interface!K$2,2),'Financial model inputs '!$A$3:$A$59,0),MATCH(F_Interface!$B444,'Financial model inputs '!$A$3:$AG$3,0)),0)</f>
        <v>0</v>
      </c>
      <c r="L444" s="181">
        <f>_xlfn.IFNA(INDEX('Financial model inputs '!$A$3:$AG$59,MATCH(F_Interface!$A444&amp;RIGHT(F_Interface!L$2,2),'Financial model inputs '!$A$3:$A$59,0),MATCH(F_Interface!$B444,'Financial model inputs '!$A$3:$AG$3,0)),0)</f>
        <v>0</v>
      </c>
      <c r="M444" s="189" t="str">
        <f>IF(SUM(H432:L444)=SUM('Financial model inputs '!AF3:AF98),"ok","error")</f>
        <v>ok</v>
      </c>
    </row>
    <row r="445" spans="1:13" x14ac:dyDescent="0.3">
      <c r="A445" s="179" t="s">
        <v>2</v>
      </c>
      <c r="B445" s="188" t="s">
        <v>401</v>
      </c>
      <c r="C445" s="188" t="str">
        <f t="shared" si="12"/>
        <v>ANHC_BR3PARTY_PR19CA008</v>
      </c>
      <c r="D445" s="182" t="s">
        <v>406</v>
      </c>
      <c r="E445" s="181"/>
      <c r="F445" s="202" t="s">
        <v>310</v>
      </c>
      <c r="G445" s="181"/>
      <c r="H445" s="181">
        <f>_xlfn.IFNA(INDEX('Financial model inputs '!$A$3:$AG$59,MATCH(F_Interface!$A445&amp;RIGHT(F_Interface!H$2,2),'Financial model inputs '!$A$3:$A$59,0),MATCH(F_Interface!$B445,'Financial model inputs '!$A$3:$AG$3,0)),0)</f>
        <v>0.48399999999999999</v>
      </c>
      <c r="I445" s="181">
        <f>_xlfn.IFNA(INDEX('Financial model inputs '!$A$3:$AG$59,MATCH(F_Interface!$A445&amp;RIGHT(F_Interface!I$2,2),'Financial model inputs '!$A$3:$A$59,0),MATCH(F_Interface!$B445,'Financial model inputs '!$A$3:$AG$3,0)),0)</f>
        <v>0.49</v>
      </c>
      <c r="J445" s="181">
        <f>_xlfn.IFNA(INDEX('Financial model inputs '!$A$3:$AG$59,MATCH(F_Interface!$A445&amp;RIGHT(F_Interface!J$2,2),'Financial model inputs '!$A$3:$A$59,0),MATCH(F_Interface!$B445,'Financial model inputs '!$A$3:$AG$3,0)),0)</f>
        <v>0.49399999999999999</v>
      </c>
      <c r="K445" s="181">
        <f>_xlfn.IFNA(INDEX('Financial model inputs '!$A$3:$AG$59,MATCH(F_Interface!$A445&amp;RIGHT(F_Interface!K$2,2),'Financial model inputs '!$A$3:$A$59,0),MATCH(F_Interface!$B445,'Financial model inputs '!$A$3:$AG$3,0)),0)</f>
        <v>0.498</v>
      </c>
      <c r="L445" s="181">
        <f>_xlfn.IFNA(INDEX('Financial model inputs '!$A$3:$AG$59,MATCH(F_Interface!$A445&amp;RIGHT(F_Interface!L$2,2),'Financial model inputs '!$A$3:$A$59,0),MATCH(F_Interface!$B445,'Financial model inputs '!$A$3:$AG$3,0)),0)</f>
        <v>0.503</v>
      </c>
      <c r="M445" s="189"/>
    </row>
    <row r="446" spans="1:13" x14ac:dyDescent="0.3">
      <c r="A446" s="179" t="s">
        <v>63</v>
      </c>
      <c r="B446" s="188" t="s">
        <v>401</v>
      </c>
      <c r="C446" s="188" t="str">
        <f t="shared" ref="C446:C457" si="13">A446&amp;B446</f>
        <v>HDDC_BR3PARTY_PR19CA008</v>
      </c>
      <c r="D446" s="182" t="s">
        <v>406</v>
      </c>
      <c r="E446" s="181"/>
      <c r="F446" s="202" t="s">
        <v>310</v>
      </c>
      <c r="G446" s="181"/>
      <c r="H446" s="181">
        <f>_xlfn.IFNA(INDEX('Financial model inputs '!$A$3:$AG$59,MATCH(F_Interface!$A446&amp;RIGHT(F_Interface!H$2,2),'Financial model inputs '!$A$3:$A$59,0),MATCH(F_Interface!$B446,'Financial model inputs '!$A$3:$AG$3,0)),0)</f>
        <v>0</v>
      </c>
      <c r="I446" s="181">
        <f>_xlfn.IFNA(INDEX('Financial model inputs '!$A$3:$AG$59,MATCH(F_Interface!$A446&amp;RIGHT(F_Interface!I$2,2),'Financial model inputs '!$A$3:$A$59,0),MATCH(F_Interface!$B446,'Financial model inputs '!$A$3:$AG$3,0)),0)</f>
        <v>0</v>
      </c>
      <c r="J446" s="181">
        <f>_xlfn.IFNA(INDEX('Financial model inputs '!$A$3:$AG$59,MATCH(F_Interface!$A446&amp;RIGHT(F_Interface!J$2,2),'Financial model inputs '!$A$3:$A$59,0),MATCH(F_Interface!$B446,'Financial model inputs '!$A$3:$AG$3,0)),0)</f>
        <v>0</v>
      </c>
      <c r="K446" s="181">
        <f>_xlfn.IFNA(INDEX('Financial model inputs '!$A$3:$AG$59,MATCH(F_Interface!$A446&amp;RIGHT(F_Interface!K$2,2),'Financial model inputs '!$A$3:$A$59,0),MATCH(F_Interface!$B446,'Financial model inputs '!$A$3:$AG$3,0)),0)</f>
        <v>0</v>
      </c>
      <c r="L446" s="181">
        <f>_xlfn.IFNA(INDEX('Financial model inputs '!$A$3:$AG$59,MATCH(F_Interface!$A446&amp;RIGHT(F_Interface!L$2,2),'Financial model inputs '!$A$3:$A$59,0),MATCH(F_Interface!$B446,'Financial model inputs '!$A$3:$AG$3,0)),0)</f>
        <v>0</v>
      </c>
      <c r="M446" s="189"/>
    </row>
    <row r="447" spans="1:13" x14ac:dyDescent="0.3">
      <c r="A447" s="179" t="s">
        <v>3</v>
      </c>
      <c r="B447" s="188" t="s">
        <v>401</v>
      </c>
      <c r="C447" s="188" t="str">
        <f t="shared" si="13"/>
        <v>NESC_BR3PARTY_PR19CA008</v>
      </c>
      <c r="D447" s="182" t="s">
        <v>406</v>
      </c>
      <c r="E447" s="181"/>
      <c r="F447" s="202" t="s">
        <v>310</v>
      </c>
      <c r="G447" s="181"/>
      <c r="H447" s="181">
        <f>_xlfn.IFNA(INDEX('Financial model inputs '!$A$3:$AG$59,MATCH(F_Interface!$A447&amp;RIGHT(F_Interface!H$2,2),'Financial model inputs '!$A$3:$A$59,0),MATCH(F_Interface!$B447,'Financial model inputs '!$A$3:$AG$3,0)),0)</f>
        <v>0</v>
      </c>
      <c r="I447" s="181">
        <f>_xlfn.IFNA(INDEX('Financial model inputs '!$A$3:$AG$59,MATCH(F_Interface!$A447&amp;RIGHT(F_Interface!I$2,2),'Financial model inputs '!$A$3:$A$59,0),MATCH(F_Interface!$B447,'Financial model inputs '!$A$3:$AG$3,0)),0)</f>
        <v>0</v>
      </c>
      <c r="J447" s="181">
        <f>_xlfn.IFNA(INDEX('Financial model inputs '!$A$3:$AG$59,MATCH(F_Interface!$A447&amp;RIGHT(F_Interface!J$2,2),'Financial model inputs '!$A$3:$A$59,0),MATCH(F_Interface!$B447,'Financial model inputs '!$A$3:$AG$3,0)),0)</f>
        <v>0</v>
      </c>
      <c r="K447" s="181">
        <f>_xlfn.IFNA(INDEX('Financial model inputs '!$A$3:$AG$59,MATCH(F_Interface!$A447&amp;RIGHT(F_Interface!K$2,2),'Financial model inputs '!$A$3:$A$59,0),MATCH(F_Interface!$B447,'Financial model inputs '!$A$3:$AG$3,0)),0)</f>
        <v>0</v>
      </c>
      <c r="L447" s="181">
        <f>_xlfn.IFNA(INDEX('Financial model inputs '!$A$3:$AG$59,MATCH(F_Interface!$A447&amp;RIGHT(F_Interface!L$2,2),'Financial model inputs '!$A$3:$A$59,0),MATCH(F_Interface!$B447,'Financial model inputs '!$A$3:$AG$3,0)),0)</f>
        <v>0</v>
      </c>
      <c r="M447" s="189"/>
    </row>
    <row r="448" spans="1:13" x14ac:dyDescent="0.3">
      <c r="A448" s="179" t="s">
        <v>4</v>
      </c>
      <c r="B448" s="188" t="s">
        <v>401</v>
      </c>
      <c r="C448" s="188" t="str">
        <f t="shared" si="13"/>
        <v>NWTC_BR3PARTY_PR19CA008</v>
      </c>
      <c r="D448" s="182" t="s">
        <v>406</v>
      </c>
      <c r="E448" s="181"/>
      <c r="F448" s="202" t="s">
        <v>310</v>
      </c>
      <c r="G448" s="181"/>
      <c r="H448" s="181">
        <f>_xlfn.IFNA(INDEX('Financial model inputs '!$A$3:$AG$59,MATCH(F_Interface!$A448&amp;RIGHT(F_Interface!H$2,2),'Financial model inputs '!$A$3:$A$59,0),MATCH(F_Interface!$B448,'Financial model inputs '!$A$3:$AG$3,0)),0)</f>
        <v>0</v>
      </c>
      <c r="I448" s="181">
        <f>_xlfn.IFNA(INDEX('Financial model inputs '!$A$3:$AG$59,MATCH(F_Interface!$A448&amp;RIGHT(F_Interface!I$2,2),'Financial model inputs '!$A$3:$A$59,0),MATCH(F_Interface!$B448,'Financial model inputs '!$A$3:$AG$3,0)),0)</f>
        <v>0</v>
      </c>
      <c r="J448" s="181">
        <f>_xlfn.IFNA(INDEX('Financial model inputs '!$A$3:$AG$59,MATCH(F_Interface!$A448&amp;RIGHT(F_Interface!J$2,2),'Financial model inputs '!$A$3:$A$59,0),MATCH(F_Interface!$B448,'Financial model inputs '!$A$3:$AG$3,0)),0)</f>
        <v>0</v>
      </c>
      <c r="K448" s="181">
        <f>_xlfn.IFNA(INDEX('Financial model inputs '!$A$3:$AG$59,MATCH(F_Interface!$A448&amp;RIGHT(F_Interface!K$2,2),'Financial model inputs '!$A$3:$A$59,0),MATCH(F_Interface!$B448,'Financial model inputs '!$A$3:$AG$3,0)),0)</f>
        <v>0</v>
      </c>
      <c r="L448" s="181">
        <f>_xlfn.IFNA(INDEX('Financial model inputs '!$A$3:$AG$59,MATCH(F_Interface!$A448&amp;RIGHT(F_Interface!L$2,2),'Financial model inputs '!$A$3:$A$59,0),MATCH(F_Interface!$B448,'Financial model inputs '!$A$3:$AG$3,0)),0)</f>
        <v>0</v>
      </c>
      <c r="M448" s="189"/>
    </row>
    <row r="449" spans="1:13" x14ac:dyDescent="0.3">
      <c r="A449" s="179" t="s">
        <v>5</v>
      </c>
      <c r="B449" s="188" t="s">
        <v>401</v>
      </c>
      <c r="C449" s="188" t="str">
        <f t="shared" si="13"/>
        <v>SRNC_BR3PARTY_PR19CA008</v>
      </c>
      <c r="D449" s="182" t="s">
        <v>406</v>
      </c>
      <c r="E449" s="181"/>
      <c r="F449" s="202" t="s">
        <v>310</v>
      </c>
      <c r="G449" s="181"/>
      <c r="H449" s="181">
        <f>_xlfn.IFNA(INDEX('Financial model inputs '!$A$3:$AG$59,MATCH(F_Interface!$A449&amp;RIGHT(F_Interface!H$2,2),'Financial model inputs '!$A$3:$A$59,0),MATCH(F_Interface!$B449,'Financial model inputs '!$A$3:$AG$3,0)),0)</f>
        <v>0</v>
      </c>
      <c r="I449" s="181">
        <f>_xlfn.IFNA(INDEX('Financial model inputs '!$A$3:$AG$59,MATCH(F_Interface!$A449&amp;RIGHT(F_Interface!I$2,2),'Financial model inputs '!$A$3:$A$59,0),MATCH(F_Interface!$B449,'Financial model inputs '!$A$3:$AG$3,0)),0)</f>
        <v>0</v>
      </c>
      <c r="J449" s="181">
        <f>_xlfn.IFNA(INDEX('Financial model inputs '!$A$3:$AG$59,MATCH(F_Interface!$A449&amp;RIGHT(F_Interface!J$2,2),'Financial model inputs '!$A$3:$A$59,0),MATCH(F_Interface!$B449,'Financial model inputs '!$A$3:$AG$3,0)),0)</f>
        <v>0</v>
      </c>
      <c r="K449" s="181">
        <f>_xlfn.IFNA(INDEX('Financial model inputs '!$A$3:$AG$59,MATCH(F_Interface!$A449&amp;RIGHT(F_Interface!K$2,2),'Financial model inputs '!$A$3:$A$59,0),MATCH(F_Interface!$B449,'Financial model inputs '!$A$3:$AG$3,0)),0)</f>
        <v>0</v>
      </c>
      <c r="L449" s="181">
        <f>_xlfn.IFNA(INDEX('Financial model inputs '!$A$3:$AG$59,MATCH(F_Interface!$A449&amp;RIGHT(F_Interface!L$2,2),'Financial model inputs '!$A$3:$A$59,0),MATCH(F_Interface!$B449,'Financial model inputs '!$A$3:$AG$3,0)),0)</f>
        <v>0</v>
      </c>
      <c r="M449" s="189"/>
    </row>
    <row r="450" spans="1:13" x14ac:dyDescent="0.3">
      <c r="A450" s="179" t="s">
        <v>82</v>
      </c>
      <c r="B450" s="188" t="s">
        <v>401</v>
      </c>
      <c r="C450" s="188" t="str">
        <f t="shared" si="13"/>
        <v>SVEC_BR3PARTY_PR19CA008</v>
      </c>
      <c r="D450" s="182" t="s">
        <v>406</v>
      </c>
      <c r="E450" s="181"/>
      <c r="F450" s="202" t="s">
        <v>310</v>
      </c>
      <c r="G450" s="181"/>
      <c r="H450" s="181">
        <f>_xlfn.IFNA(INDEX('Financial model inputs '!$A$3:$AG$59,MATCH(F_Interface!$A450&amp;RIGHT(F_Interface!H$2,2),'Financial model inputs '!$A$3:$A$59,0),MATCH(F_Interface!$B450,'Financial model inputs '!$A$3:$AG$3,0)),0)</f>
        <v>0</v>
      </c>
      <c r="I450" s="181">
        <f>_xlfn.IFNA(INDEX('Financial model inputs '!$A$3:$AG$59,MATCH(F_Interface!$A450&amp;RIGHT(F_Interface!I$2,2),'Financial model inputs '!$A$3:$A$59,0),MATCH(F_Interface!$B450,'Financial model inputs '!$A$3:$AG$3,0)),0)</f>
        <v>0</v>
      </c>
      <c r="J450" s="181">
        <f>_xlfn.IFNA(INDEX('Financial model inputs '!$A$3:$AG$59,MATCH(F_Interface!$A450&amp;RIGHT(F_Interface!J$2,2),'Financial model inputs '!$A$3:$A$59,0),MATCH(F_Interface!$B450,'Financial model inputs '!$A$3:$AG$3,0)),0)</f>
        <v>0</v>
      </c>
      <c r="K450" s="181">
        <f>_xlfn.IFNA(INDEX('Financial model inputs '!$A$3:$AG$59,MATCH(F_Interface!$A450&amp;RIGHT(F_Interface!K$2,2),'Financial model inputs '!$A$3:$A$59,0),MATCH(F_Interface!$B450,'Financial model inputs '!$A$3:$AG$3,0)),0)</f>
        <v>0</v>
      </c>
      <c r="L450" s="181">
        <f>_xlfn.IFNA(INDEX('Financial model inputs '!$A$3:$AG$59,MATCH(F_Interface!$A450&amp;RIGHT(F_Interface!L$2,2),'Financial model inputs '!$A$3:$A$59,0),MATCH(F_Interface!$B450,'Financial model inputs '!$A$3:$AG$3,0)),0)</f>
        <v>0</v>
      </c>
      <c r="M450" s="189"/>
    </row>
    <row r="451" spans="1:13" x14ac:dyDescent="0.3">
      <c r="A451" s="179" t="s">
        <v>67</v>
      </c>
      <c r="B451" s="188" t="s">
        <v>401</v>
      </c>
      <c r="C451" s="188" t="str">
        <f t="shared" si="13"/>
        <v>SVHC_BR3PARTY_PR19CA008</v>
      </c>
      <c r="D451" s="182" t="s">
        <v>406</v>
      </c>
      <c r="E451" s="181"/>
      <c r="F451" s="202" t="s">
        <v>310</v>
      </c>
      <c r="G451" s="181"/>
      <c r="H451" s="181">
        <f>_xlfn.IFNA(INDEX('Financial model inputs '!$A$3:$AG$59,MATCH(F_Interface!$A451&amp;RIGHT(F_Interface!H$2,2),'Financial model inputs '!$A$3:$A$59,0),MATCH(F_Interface!$B451,'Financial model inputs '!$A$3:$AG$3,0)),0)</f>
        <v>0</v>
      </c>
      <c r="I451" s="181">
        <f>_xlfn.IFNA(INDEX('Financial model inputs '!$A$3:$AG$59,MATCH(F_Interface!$A451&amp;RIGHT(F_Interface!I$2,2),'Financial model inputs '!$A$3:$A$59,0),MATCH(F_Interface!$B451,'Financial model inputs '!$A$3:$AG$3,0)),0)</f>
        <v>0</v>
      </c>
      <c r="J451" s="181">
        <f>_xlfn.IFNA(INDEX('Financial model inputs '!$A$3:$AG$59,MATCH(F_Interface!$A451&amp;RIGHT(F_Interface!J$2,2),'Financial model inputs '!$A$3:$A$59,0),MATCH(F_Interface!$B451,'Financial model inputs '!$A$3:$AG$3,0)),0)</f>
        <v>0</v>
      </c>
      <c r="K451" s="181">
        <f>_xlfn.IFNA(INDEX('Financial model inputs '!$A$3:$AG$59,MATCH(F_Interface!$A451&amp;RIGHT(F_Interface!K$2,2),'Financial model inputs '!$A$3:$A$59,0),MATCH(F_Interface!$B451,'Financial model inputs '!$A$3:$AG$3,0)),0)</f>
        <v>0</v>
      </c>
      <c r="L451" s="181">
        <f>_xlfn.IFNA(INDEX('Financial model inputs '!$A$3:$AG$59,MATCH(F_Interface!$A451&amp;RIGHT(F_Interface!L$2,2),'Financial model inputs '!$A$3:$A$59,0),MATCH(F_Interface!$B451,'Financial model inputs '!$A$3:$AG$3,0)),0)</f>
        <v>0</v>
      </c>
      <c r="M451" s="189"/>
    </row>
    <row r="452" spans="1:13" x14ac:dyDescent="0.3">
      <c r="A452" s="179" t="s">
        <v>6</v>
      </c>
      <c r="B452" s="188" t="s">
        <v>401</v>
      </c>
      <c r="C452" s="188" t="str">
        <f t="shared" si="13"/>
        <v>SVTC_BR3PARTY_PR19CA008</v>
      </c>
      <c r="D452" s="182" t="s">
        <v>406</v>
      </c>
      <c r="E452" s="181"/>
      <c r="F452" s="202" t="s">
        <v>310</v>
      </c>
      <c r="G452" s="181"/>
      <c r="H452" s="181">
        <f>_xlfn.IFNA(INDEX('Financial model inputs '!$A$3:$AG$59,MATCH(F_Interface!$A452&amp;RIGHT(F_Interface!H$2,2),'Financial model inputs '!$A$3:$A$59,0),MATCH(F_Interface!$B452,'Financial model inputs '!$A$3:$AG$3,0)),0)</f>
        <v>0</v>
      </c>
      <c r="I452" s="181">
        <f>_xlfn.IFNA(INDEX('Financial model inputs '!$A$3:$AG$59,MATCH(F_Interface!$A452&amp;RIGHT(F_Interface!I$2,2),'Financial model inputs '!$A$3:$A$59,0),MATCH(F_Interface!$B452,'Financial model inputs '!$A$3:$AG$3,0)),0)</f>
        <v>0</v>
      </c>
      <c r="J452" s="181">
        <f>_xlfn.IFNA(INDEX('Financial model inputs '!$A$3:$AG$59,MATCH(F_Interface!$A452&amp;RIGHT(F_Interface!J$2,2),'Financial model inputs '!$A$3:$A$59,0),MATCH(F_Interface!$B452,'Financial model inputs '!$A$3:$AG$3,0)),0)</f>
        <v>0</v>
      </c>
      <c r="K452" s="181">
        <f>_xlfn.IFNA(INDEX('Financial model inputs '!$A$3:$AG$59,MATCH(F_Interface!$A452&amp;RIGHT(F_Interface!K$2,2),'Financial model inputs '!$A$3:$A$59,0),MATCH(F_Interface!$B452,'Financial model inputs '!$A$3:$AG$3,0)),0)</f>
        <v>0</v>
      </c>
      <c r="L452" s="181">
        <f>_xlfn.IFNA(INDEX('Financial model inputs '!$A$3:$AG$59,MATCH(F_Interface!$A452&amp;RIGHT(F_Interface!L$2,2),'Financial model inputs '!$A$3:$A$59,0),MATCH(F_Interface!$B452,'Financial model inputs '!$A$3:$AG$3,0)),0)</f>
        <v>0</v>
      </c>
      <c r="M452" s="189"/>
    </row>
    <row r="453" spans="1:13" x14ac:dyDescent="0.3">
      <c r="A453" s="179" t="s">
        <v>10</v>
      </c>
      <c r="B453" s="188" t="s">
        <v>401</v>
      </c>
      <c r="C453" s="188" t="str">
        <f t="shared" si="13"/>
        <v>SWBC_BR3PARTY_PR19CA008</v>
      </c>
      <c r="D453" s="182" t="s">
        <v>406</v>
      </c>
      <c r="E453" s="181"/>
      <c r="F453" s="202" t="s">
        <v>310</v>
      </c>
      <c r="G453" s="181"/>
      <c r="H453" s="181">
        <f>_xlfn.IFNA(INDEX('Financial model inputs '!$A$3:$AG$59,MATCH(F_Interface!$A453&amp;RIGHT(F_Interface!H$2,2),'Financial model inputs '!$A$3:$A$59,0),MATCH(F_Interface!$B453,'Financial model inputs '!$A$3:$AG$3,0)),0)</f>
        <v>0</v>
      </c>
      <c r="I453" s="181">
        <f>_xlfn.IFNA(INDEX('Financial model inputs '!$A$3:$AG$59,MATCH(F_Interface!$A453&amp;RIGHT(F_Interface!I$2,2),'Financial model inputs '!$A$3:$A$59,0),MATCH(F_Interface!$B453,'Financial model inputs '!$A$3:$AG$3,0)),0)</f>
        <v>0</v>
      </c>
      <c r="J453" s="181">
        <f>_xlfn.IFNA(INDEX('Financial model inputs '!$A$3:$AG$59,MATCH(F_Interface!$A453&amp;RIGHT(F_Interface!J$2,2),'Financial model inputs '!$A$3:$A$59,0),MATCH(F_Interface!$B453,'Financial model inputs '!$A$3:$AG$3,0)),0)</f>
        <v>0</v>
      </c>
      <c r="K453" s="181">
        <f>_xlfn.IFNA(INDEX('Financial model inputs '!$A$3:$AG$59,MATCH(F_Interface!$A453&amp;RIGHT(F_Interface!K$2,2),'Financial model inputs '!$A$3:$A$59,0),MATCH(F_Interface!$B453,'Financial model inputs '!$A$3:$AG$3,0)),0)</f>
        <v>0</v>
      </c>
      <c r="L453" s="181">
        <f>_xlfn.IFNA(INDEX('Financial model inputs '!$A$3:$AG$59,MATCH(F_Interface!$A453&amp;RIGHT(F_Interface!L$2,2),'Financial model inputs '!$A$3:$A$59,0),MATCH(F_Interface!$B453,'Financial model inputs '!$A$3:$AG$3,0)),0)</f>
        <v>0</v>
      </c>
      <c r="M453" s="189"/>
    </row>
    <row r="454" spans="1:13" x14ac:dyDescent="0.3">
      <c r="A454" s="179" t="s">
        <v>7</v>
      </c>
      <c r="B454" s="188" t="s">
        <v>401</v>
      </c>
      <c r="C454" s="188" t="str">
        <f t="shared" si="13"/>
        <v>TMSC_BR3PARTY_PR19CA008</v>
      </c>
      <c r="D454" s="182" t="s">
        <v>406</v>
      </c>
      <c r="E454" s="181"/>
      <c r="F454" s="202" t="s">
        <v>310</v>
      </c>
      <c r="G454" s="181"/>
      <c r="H454" s="181">
        <f>_xlfn.IFNA(INDEX('Financial model inputs '!$A$3:$AG$59,MATCH(F_Interface!$A454&amp;RIGHT(F_Interface!H$2,2),'Financial model inputs '!$A$3:$A$59,0),MATCH(F_Interface!$B454,'Financial model inputs '!$A$3:$AG$3,0)),0)</f>
        <v>0.12309044359016019</v>
      </c>
      <c r="I454" s="181">
        <f>_xlfn.IFNA(INDEX('Financial model inputs '!$A$3:$AG$59,MATCH(F_Interface!$A454&amp;RIGHT(F_Interface!I$2,2),'Financial model inputs '!$A$3:$A$59,0),MATCH(F_Interface!$B454,'Financial model inputs '!$A$3:$AG$3,0)),0)</f>
        <v>0.13274584064979061</v>
      </c>
      <c r="J454" s="181">
        <f>_xlfn.IFNA(INDEX('Financial model inputs '!$A$3:$AG$59,MATCH(F_Interface!$A454&amp;RIGHT(F_Interface!J$2,2),'Financial model inputs '!$A$3:$A$59,0),MATCH(F_Interface!$B454,'Financial model inputs '!$A$3:$AG$3,0)),0)</f>
        <v>0.1413691878167985</v>
      </c>
      <c r="K454" s="181">
        <f>_xlfn.IFNA(INDEX('Financial model inputs '!$A$3:$AG$59,MATCH(F_Interface!$A454&amp;RIGHT(F_Interface!K$2,2),'Financial model inputs '!$A$3:$A$59,0),MATCH(F_Interface!$B454,'Financial model inputs '!$A$3:$AG$3,0)),0)</f>
        <v>0.1465175412612072</v>
      </c>
      <c r="L454" s="181">
        <f>_xlfn.IFNA(INDEX('Financial model inputs '!$A$3:$AG$59,MATCH(F_Interface!$A454&amp;RIGHT(F_Interface!L$2,2),'Financial model inputs '!$A$3:$A$59,0),MATCH(F_Interface!$B454,'Financial model inputs '!$A$3:$AG$3,0)),0)</f>
        <v>0.1513181551656177</v>
      </c>
      <c r="M454" s="189"/>
    </row>
    <row r="455" spans="1:13" x14ac:dyDescent="0.3">
      <c r="A455" s="179" t="s">
        <v>12</v>
      </c>
      <c r="B455" s="188" t="s">
        <v>401</v>
      </c>
      <c r="C455" s="188" t="str">
        <f t="shared" si="13"/>
        <v>WSHC_BR3PARTY_PR19CA008</v>
      </c>
      <c r="D455" s="182" t="s">
        <v>406</v>
      </c>
      <c r="E455" s="181"/>
      <c r="F455" s="202" t="s">
        <v>310</v>
      </c>
      <c r="G455" s="181"/>
      <c r="H455" s="181">
        <f>_xlfn.IFNA(INDEX('Financial model inputs '!$A$3:$AG$59,MATCH(F_Interface!$A455&amp;RIGHT(F_Interface!H$2,2),'Financial model inputs '!$A$3:$A$59,0),MATCH(F_Interface!$B455,'Financial model inputs '!$A$3:$AG$3,0)),0)</f>
        <v>0</v>
      </c>
      <c r="I455" s="181">
        <f>_xlfn.IFNA(INDEX('Financial model inputs '!$A$3:$AG$59,MATCH(F_Interface!$A455&amp;RIGHT(F_Interface!I$2,2),'Financial model inputs '!$A$3:$A$59,0),MATCH(F_Interface!$B455,'Financial model inputs '!$A$3:$AG$3,0)),0)</f>
        <v>0</v>
      </c>
      <c r="J455" s="181">
        <f>_xlfn.IFNA(INDEX('Financial model inputs '!$A$3:$AG$59,MATCH(F_Interface!$A455&amp;RIGHT(F_Interface!J$2,2),'Financial model inputs '!$A$3:$A$59,0),MATCH(F_Interface!$B455,'Financial model inputs '!$A$3:$AG$3,0)),0)</f>
        <v>0</v>
      </c>
      <c r="K455" s="181">
        <f>_xlfn.IFNA(INDEX('Financial model inputs '!$A$3:$AG$59,MATCH(F_Interface!$A455&amp;RIGHT(F_Interface!K$2,2),'Financial model inputs '!$A$3:$A$59,0),MATCH(F_Interface!$B455,'Financial model inputs '!$A$3:$AG$3,0)),0)</f>
        <v>0</v>
      </c>
      <c r="L455" s="181">
        <f>_xlfn.IFNA(INDEX('Financial model inputs '!$A$3:$AG$59,MATCH(F_Interface!$A455&amp;RIGHT(F_Interface!L$2,2),'Financial model inputs '!$A$3:$A$59,0),MATCH(F_Interface!$B455,'Financial model inputs '!$A$3:$AG$3,0)),0)</f>
        <v>0</v>
      </c>
      <c r="M455" s="189"/>
    </row>
    <row r="456" spans="1:13" x14ac:dyDescent="0.3">
      <c r="A456" s="179" t="s">
        <v>8</v>
      </c>
      <c r="B456" s="188" t="s">
        <v>401</v>
      </c>
      <c r="C456" s="188" t="str">
        <f t="shared" si="13"/>
        <v>WSXC_BR3PARTY_PR19CA008</v>
      </c>
      <c r="D456" s="182" t="s">
        <v>406</v>
      </c>
      <c r="E456" s="181"/>
      <c r="F456" s="202" t="s">
        <v>310</v>
      </c>
      <c r="G456" s="181"/>
      <c r="H456" s="181">
        <f>_xlfn.IFNA(INDEX('Financial model inputs '!$A$3:$AG$59,MATCH(F_Interface!$A456&amp;RIGHT(F_Interface!H$2,2),'Financial model inputs '!$A$3:$A$59,0),MATCH(F_Interface!$B456,'Financial model inputs '!$A$3:$AG$3,0)),0)</f>
        <v>0</v>
      </c>
      <c r="I456" s="181">
        <f>_xlfn.IFNA(INDEX('Financial model inputs '!$A$3:$AG$59,MATCH(F_Interface!$A456&amp;RIGHT(F_Interface!I$2,2),'Financial model inputs '!$A$3:$A$59,0),MATCH(F_Interface!$B456,'Financial model inputs '!$A$3:$AG$3,0)),0)</f>
        <v>0</v>
      </c>
      <c r="J456" s="181">
        <f>_xlfn.IFNA(INDEX('Financial model inputs '!$A$3:$AG$59,MATCH(F_Interface!$A456&amp;RIGHT(F_Interface!J$2,2),'Financial model inputs '!$A$3:$A$59,0),MATCH(F_Interface!$B456,'Financial model inputs '!$A$3:$AG$3,0)),0)</f>
        <v>0</v>
      </c>
      <c r="K456" s="181">
        <f>_xlfn.IFNA(INDEX('Financial model inputs '!$A$3:$AG$59,MATCH(F_Interface!$A456&amp;RIGHT(F_Interface!K$2,2),'Financial model inputs '!$A$3:$A$59,0),MATCH(F_Interface!$B456,'Financial model inputs '!$A$3:$AG$3,0)),0)</f>
        <v>0</v>
      </c>
      <c r="L456" s="181">
        <f>_xlfn.IFNA(INDEX('Financial model inputs '!$A$3:$AG$59,MATCH(F_Interface!$A456&amp;RIGHT(F_Interface!L$2,2),'Financial model inputs '!$A$3:$A$59,0),MATCH(F_Interface!$B456,'Financial model inputs '!$A$3:$AG$3,0)),0)</f>
        <v>0</v>
      </c>
      <c r="M456" s="189"/>
    </row>
    <row r="457" spans="1:13" x14ac:dyDescent="0.3">
      <c r="A457" s="179" t="s">
        <v>9</v>
      </c>
      <c r="B457" s="188" t="s">
        <v>401</v>
      </c>
      <c r="C457" s="188" t="str">
        <f t="shared" si="13"/>
        <v>YKYC_BR3PARTY_PR19CA008</v>
      </c>
      <c r="D457" s="182" t="s">
        <v>406</v>
      </c>
      <c r="E457" s="181"/>
      <c r="F457" s="202" t="s">
        <v>310</v>
      </c>
      <c r="G457" s="181"/>
      <c r="H457" s="181">
        <f>_xlfn.IFNA(INDEX('Financial model inputs '!$A$3:$AG$59,MATCH(F_Interface!$A457&amp;RIGHT(F_Interface!H$2,2),'Financial model inputs '!$A$3:$A$59,0),MATCH(F_Interface!$B457,'Financial model inputs '!$A$3:$AG$3,0)),0)</f>
        <v>0</v>
      </c>
      <c r="I457" s="181">
        <f>_xlfn.IFNA(INDEX('Financial model inputs '!$A$3:$AG$59,MATCH(F_Interface!$A457&amp;RIGHT(F_Interface!I$2,2),'Financial model inputs '!$A$3:$A$59,0),MATCH(F_Interface!$B457,'Financial model inputs '!$A$3:$AG$3,0)),0)</f>
        <v>0</v>
      </c>
      <c r="J457" s="181">
        <f>_xlfn.IFNA(INDEX('Financial model inputs '!$A$3:$AG$59,MATCH(F_Interface!$A457&amp;RIGHT(F_Interface!J$2,2),'Financial model inputs '!$A$3:$A$59,0),MATCH(F_Interface!$B457,'Financial model inputs '!$A$3:$AG$3,0)),0)</f>
        <v>0</v>
      </c>
      <c r="K457" s="181">
        <f>_xlfn.IFNA(INDEX('Financial model inputs '!$A$3:$AG$59,MATCH(F_Interface!$A457&amp;RIGHT(F_Interface!K$2,2),'Financial model inputs '!$A$3:$A$59,0),MATCH(F_Interface!$B457,'Financial model inputs '!$A$3:$AG$3,0)),0)</f>
        <v>0</v>
      </c>
      <c r="L457" s="181">
        <f>_xlfn.IFNA(INDEX('Financial model inputs '!$A$3:$AG$59,MATCH(F_Interface!$A457&amp;RIGHT(F_Interface!L$2,2),'Financial model inputs '!$A$3:$A$59,0),MATCH(F_Interface!$B457,'Financial model inputs '!$A$3:$AG$3,0)),0)</f>
        <v>0</v>
      </c>
      <c r="M457" s="189" t="str">
        <f>IF(SUM(H445:L457)=SUM('Financial model inputs '!AG3:AG111),"ok","error")</f>
        <v>ok</v>
      </c>
    </row>
  </sheetData>
  <conditionalFormatting sqref="M22:M26 M124:M126 M10:M20 M3:M8 M42:M52 M54:M64 M66:M76 M78:M88 M90:M100 M251:M262 M102:M111 M113:M122 M185:M249">
    <cfRule type="expression" dxfId="121" priority="139">
      <formula>M3="error"</formula>
    </cfRule>
    <cfRule type="expression" dxfId="120" priority="140">
      <formula>M3="OK"</formula>
    </cfRule>
  </conditionalFormatting>
  <conditionalFormatting sqref="M112">
    <cfRule type="expression" dxfId="119" priority="129">
      <formula>M112="error"</formula>
    </cfRule>
    <cfRule type="expression" dxfId="118" priority="130">
      <formula>M112="OK"</formula>
    </cfRule>
  </conditionalFormatting>
  <conditionalFormatting sqref="M27">
    <cfRule type="expression" dxfId="117" priority="137">
      <formula>M27="error"</formula>
    </cfRule>
    <cfRule type="expression" dxfId="116" priority="138">
      <formula>M27="OK"</formula>
    </cfRule>
  </conditionalFormatting>
  <conditionalFormatting sqref="M9">
    <cfRule type="expression" dxfId="115" priority="135">
      <formula>M9="error"</formula>
    </cfRule>
    <cfRule type="expression" dxfId="114" priority="136">
      <formula>M9="OK"</formula>
    </cfRule>
  </conditionalFormatting>
  <conditionalFormatting sqref="M21">
    <cfRule type="expression" dxfId="113" priority="133">
      <formula>M21="error"</formula>
    </cfRule>
    <cfRule type="expression" dxfId="112" priority="134">
      <formula>M21="OK"</formula>
    </cfRule>
  </conditionalFormatting>
  <conditionalFormatting sqref="M123">
    <cfRule type="expression" dxfId="111" priority="125">
      <formula>M123="error"</formula>
    </cfRule>
    <cfRule type="expression" dxfId="110" priority="126">
      <formula>M123="OK"</formula>
    </cfRule>
  </conditionalFormatting>
  <conditionalFormatting sqref="N27:R27">
    <cfRule type="expression" dxfId="109" priority="119">
      <formula>N27="error"</formula>
    </cfRule>
    <cfRule type="expression" dxfId="108" priority="120">
      <formula>N27="OK"</formula>
    </cfRule>
  </conditionalFormatting>
  <conditionalFormatting sqref="N52:R52">
    <cfRule type="expression" dxfId="107" priority="117">
      <formula>N52="error"</formula>
    </cfRule>
    <cfRule type="expression" dxfId="106" priority="118">
      <formula>N52="OK"</formula>
    </cfRule>
  </conditionalFormatting>
  <conditionalFormatting sqref="N64:R64">
    <cfRule type="expression" dxfId="105" priority="115">
      <formula>N64="error"</formula>
    </cfRule>
    <cfRule type="expression" dxfId="104" priority="116">
      <formula>N64="OK"</formula>
    </cfRule>
  </conditionalFormatting>
  <conditionalFormatting sqref="N3 P3:R3">
    <cfRule type="expression" dxfId="103" priority="123">
      <formula>N3="error"</formula>
    </cfRule>
    <cfRule type="expression" dxfId="102" priority="124">
      <formula>N3="OK"</formula>
    </cfRule>
  </conditionalFormatting>
  <conditionalFormatting sqref="O3">
    <cfRule type="expression" dxfId="101" priority="81">
      <formula>O3="error"</formula>
    </cfRule>
    <cfRule type="expression" dxfId="100" priority="82">
      <formula>O3="OK"</formula>
    </cfRule>
  </conditionalFormatting>
  <conditionalFormatting sqref="N15:R15">
    <cfRule type="expression" dxfId="99" priority="121">
      <formula>N15="error"</formula>
    </cfRule>
    <cfRule type="expression" dxfId="98" priority="122">
      <formula>N15="OK"</formula>
    </cfRule>
  </conditionalFormatting>
  <conditionalFormatting sqref="N76:R76">
    <cfRule type="expression" dxfId="97" priority="113">
      <formula>N76="error"</formula>
    </cfRule>
    <cfRule type="expression" dxfId="96" priority="114">
      <formula>N76="OK"</formula>
    </cfRule>
  </conditionalFormatting>
  <conditionalFormatting sqref="N88:R88">
    <cfRule type="expression" dxfId="95" priority="111">
      <formula>N88="error"</formula>
    </cfRule>
    <cfRule type="expression" dxfId="94" priority="112">
      <formula>N88="OK"</formula>
    </cfRule>
  </conditionalFormatting>
  <conditionalFormatting sqref="N100:R100">
    <cfRule type="expression" dxfId="93" priority="109">
      <formula>N100="error"</formula>
    </cfRule>
    <cfRule type="expression" dxfId="92" priority="110">
      <formula>N100="OK"</formula>
    </cfRule>
  </conditionalFormatting>
  <conditionalFormatting sqref="N111:R111">
    <cfRule type="expression" dxfId="91" priority="105">
      <formula>N111="error"</formula>
    </cfRule>
    <cfRule type="expression" dxfId="90" priority="106">
      <formula>N111="OK"</formula>
    </cfRule>
  </conditionalFormatting>
  <conditionalFormatting sqref="N122:R122">
    <cfRule type="expression" dxfId="89" priority="101">
      <formula>N122="error"</formula>
    </cfRule>
    <cfRule type="expression" dxfId="88" priority="102">
      <formula>N122="OK"</formula>
    </cfRule>
  </conditionalFormatting>
  <conditionalFormatting sqref="N134:R134">
    <cfRule type="expression" dxfId="87" priority="99">
      <formula>N134="error"</formula>
    </cfRule>
    <cfRule type="expression" dxfId="86" priority="100">
      <formula>N134="OK"</formula>
    </cfRule>
  </conditionalFormatting>
  <conditionalFormatting sqref="N146:R146">
    <cfRule type="expression" dxfId="85" priority="97">
      <formula>N146="error"</formula>
    </cfRule>
    <cfRule type="expression" dxfId="84" priority="98">
      <formula>N146="OK"</formula>
    </cfRule>
  </conditionalFormatting>
  <conditionalFormatting sqref="N158:R158">
    <cfRule type="expression" dxfId="83" priority="95">
      <formula>N158="error"</formula>
    </cfRule>
    <cfRule type="expression" dxfId="82" priority="96">
      <formula>N158="OK"</formula>
    </cfRule>
  </conditionalFormatting>
  <conditionalFormatting sqref="N170:R170">
    <cfRule type="expression" dxfId="81" priority="93">
      <formula>N170="error"</formula>
    </cfRule>
    <cfRule type="expression" dxfId="80" priority="94">
      <formula>N170="OK"</formula>
    </cfRule>
  </conditionalFormatting>
  <conditionalFormatting sqref="N181:R181">
    <cfRule type="expression" dxfId="79" priority="91">
      <formula>N181="error"</formula>
    </cfRule>
    <cfRule type="expression" dxfId="78" priority="92">
      <formula>N181="OK"</formula>
    </cfRule>
  </conditionalFormatting>
  <conditionalFormatting sqref="N194:R194">
    <cfRule type="expression" dxfId="77" priority="89">
      <formula>N194="error"</formula>
    </cfRule>
    <cfRule type="expression" dxfId="76" priority="90">
      <formula>N194="OK"</formula>
    </cfRule>
  </conditionalFormatting>
  <conditionalFormatting sqref="N207:R207">
    <cfRule type="expression" dxfId="75" priority="87">
      <formula>N207="error"</formula>
    </cfRule>
    <cfRule type="expression" dxfId="74" priority="88">
      <formula>N207="OK"</formula>
    </cfRule>
  </conditionalFormatting>
  <conditionalFormatting sqref="N220:R220">
    <cfRule type="expression" dxfId="73" priority="83">
      <formula>N220="error"</formula>
    </cfRule>
    <cfRule type="expression" dxfId="72" priority="84">
      <formula>N220="OK"</formula>
    </cfRule>
  </conditionalFormatting>
  <conditionalFormatting sqref="M53">
    <cfRule type="expression" dxfId="71" priority="79">
      <formula>M53="error"</formula>
    </cfRule>
    <cfRule type="expression" dxfId="70" priority="80">
      <formula>M53="OK"</formula>
    </cfRule>
  </conditionalFormatting>
  <conditionalFormatting sqref="M65">
    <cfRule type="expression" dxfId="69" priority="77">
      <formula>M65="error"</formula>
    </cfRule>
    <cfRule type="expression" dxfId="68" priority="78">
      <formula>M65="OK"</formula>
    </cfRule>
  </conditionalFormatting>
  <conditionalFormatting sqref="M77">
    <cfRule type="expression" dxfId="67" priority="75">
      <formula>M77="error"</formula>
    </cfRule>
    <cfRule type="expression" dxfId="66" priority="76">
      <formula>M77="OK"</formula>
    </cfRule>
  </conditionalFormatting>
  <conditionalFormatting sqref="M89">
    <cfRule type="expression" dxfId="65" priority="73">
      <formula>M89="error"</formula>
    </cfRule>
    <cfRule type="expression" dxfId="64" priority="74">
      <formula>M89="OK"</formula>
    </cfRule>
  </conditionalFormatting>
  <conditionalFormatting sqref="M101">
    <cfRule type="expression" dxfId="63" priority="71">
      <formula>M101="error"</formula>
    </cfRule>
    <cfRule type="expression" dxfId="62" priority="72">
      <formula>M101="OK"</formula>
    </cfRule>
  </conditionalFormatting>
  <conditionalFormatting sqref="M40">
    <cfRule type="expression" dxfId="61" priority="65">
      <formula>M40="error"</formula>
    </cfRule>
    <cfRule type="expression" dxfId="60" priority="66">
      <formula>M40="OK"</formula>
    </cfRule>
  </conditionalFormatting>
  <conditionalFormatting sqref="M34">
    <cfRule type="expression" dxfId="59" priority="63">
      <formula>M34="error"</formula>
    </cfRule>
    <cfRule type="expression" dxfId="58" priority="64">
      <formula>M34="OK"</formula>
    </cfRule>
  </conditionalFormatting>
  <conditionalFormatting sqref="N40:R40">
    <cfRule type="expression" dxfId="57" priority="61">
      <formula>N40="error"</formula>
    </cfRule>
    <cfRule type="expression" dxfId="56" priority="62">
      <formula>N40="OK"</formula>
    </cfRule>
  </conditionalFormatting>
  <conditionalFormatting sqref="M35:M39 M29:M33">
    <cfRule type="expression" dxfId="55" priority="67">
      <formula>M29="error"</formula>
    </cfRule>
    <cfRule type="expression" dxfId="54" priority="68">
      <formula>M29="OK"</formula>
    </cfRule>
  </conditionalFormatting>
  <conditionalFormatting sqref="M127:M131 M133:M144 M146:M157 M159:M170 M172:M183 M263:M274 M276:M287 M289:M300 M302:M313 M315:M326 M328:M339 M341:M352 M354:M365 M367:M378 M380:M391 M393:M404">
    <cfRule type="expression" dxfId="53" priority="53">
      <formula>M127="error"</formula>
    </cfRule>
    <cfRule type="expression" dxfId="52" priority="54">
      <formula>M127="OK"</formula>
    </cfRule>
  </conditionalFormatting>
  <conditionalFormatting sqref="M184">
    <cfRule type="expression" dxfId="51" priority="43">
      <formula>M184="error"</formula>
    </cfRule>
    <cfRule type="expression" dxfId="50" priority="44">
      <formula>M184="OK"</formula>
    </cfRule>
  </conditionalFormatting>
  <conditionalFormatting sqref="M132">
    <cfRule type="expression" dxfId="49" priority="51">
      <formula>M132="error"</formula>
    </cfRule>
    <cfRule type="expression" dxfId="48" priority="52">
      <formula>M132="OK"</formula>
    </cfRule>
  </conditionalFormatting>
  <conditionalFormatting sqref="M145">
    <cfRule type="expression" dxfId="47" priority="49">
      <formula>M145="error"</formula>
    </cfRule>
    <cfRule type="expression" dxfId="46" priority="50">
      <formula>M145="OK"</formula>
    </cfRule>
  </conditionalFormatting>
  <conditionalFormatting sqref="M158">
    <cfRule type="expression" dxfId="45" priority="47">
      <formula>M158="error"</formula>
    </cfRule>
    <cfRule type="expression" dxfId="44" priority="48">
      <formula>M158="OK"</formula>
    </cfRule>
  </conditionalFormatting>
  <conditionalFormatting sqref="M171">
    <cfRule type="expression" dxfId="43" priority="45">
      <formula>M171="error"</formula>
    </cfRule>
    <cfRule type="expression" dxfId="42" priority="46">
      <formula>M171="OK"</formula>
    </cfRule>
  </conditionalFormatting>
  <conditionalFormatting sqref="M275">
    <cfRule type="expression" dxfId="41" priority="41">
      <formula>M275="error"</formula>
    </cfRule>
    <cfRule type="expression" dxfId="40" priority="42">
      <formula>M275="OK"</formula>
    </cfRule>
  </conditionalFormatting>
  <conditionalFormatting sqref="M288">
    <cfRule type="expression" dxfId="39" priority="39">
      <formula>M288="error"</formula>
    </cfRule>
    <cfRule type="expression" dxfId="38" priority="40">
      <formula>M288="OK"</formula>
    </cfRule>
  </conditionalFormatting>
  <conditionalFormatting sqref="M301">
    <cfRule type="expression" dxfId="37" priority="37">
      <formula>M301="error"</formula>
    </cfRule>
    <cfRule type="expression" dxfId="36" priority="38">
      <formula>M301="OK"</formula>
    </cfRule>
  </conditionalFormatting>
  <conditionalFormatting sqref="M314">
    <cfRule type="expression" dxfId="35" priority="35">
      <formula>M314="error"</formula>
    </cfRule>
    <cfRule type="expression" dxfId="34" priority="36">
      <formula>M314="OK"</formula>
    </cfRule>
  </conditionalFormatting>
  <conditionalFormatting sqref="M327">
    <cfRule type="expression" dxfId="33" priority="33">
      <formula>M327="error"</formula>
    </cfRule>
    <cfRule type="expression" dxfId="32" priority="34">
      <formula>M327="OK"</formula>
    </cfRule>
  </conditionalFormatting>
  <conditionalFormatting sqref="M340">
    <cfRule type="expression" dxfId="31" priority="31">
      <formula>M340="error"</formula>
    </cfRule>
    <cfRule type="expression" dxfId="30" priority="32">
      <formula>M340="OK"</formula>
    </cfRule>
  </conditionalFormatting>
  <conditionalFormatting sqref="M353">
    <cfRule type="expression" dxfId="29" priority="29">
      <formula>M353="error"</formula>
    </cfRule>
    <cfRule type="expression" dxfId="28" priority="30">
      <formula>M353="OK"</formula>
    </cfRule>
  </conditionalFormatting>
  <conditionalFormatting sqref="M366">
    <cfRule type="expression" dxfId="27" priority="27">
      <formula>M366="error"</formula>
    </cfRule>
    <cfRule type="expression" dxfId="26" priority="28">
      <formula>M366="OK"</formula>
    </cfRule>
  </conditionalFormatting>
  <conditionalFormatting sqref="M379">
    <cfRule type="expression" dxfId="25" priority="25">
      <formula>M379="error"</formula>
    </cfRule>
    <cfRule type="expression" dxfId="24" priority="26">
      <formula>M379="OK"</formula>
    </cfRule>
  </conditionalFormatting>
  <conditionalFormatting sqref="M392">
    <cfRule type="expression" dxfId="23" priority="23">
      <formula>M392="error"</formula>
    </cfRule>
    <cfRule type="expression" dxfId="22" priority="24">
      <formula>M392="OK"</formula>
    </cfRule>
  </conditionalFormatting>
  <conditionalFormatting sqref="M405">
    <cfRule type="expression" dxfId="21" priority="21">
      <formula>M405="error"</formula>
    </cfRule>
    <cfRule type="expression" dxfId="20" priority="22">
      <formula>M405="OK"</formula>
    </cfRule>
  </conditionalFormatting>
  <conditionalFormatting sqref="M28">
    <cfRule type="expression" dxfId="19" priority="19">
      <formula>M28="error"</formula>
    </cfRule>
    <cfRule type="expression" dxfId="18" priority="20">
      <formula>M28="OK"</formula>
    </cfRule>
  </conditionalFormatting>
  <conditionalFormatting sqref="M41">
    <cfRule type="expression" dxfId="17" priority="17">
      <formula>M41="error"</formula>
    </cfRule>
    <cfRule type="expression" dxfId="16" priority="18">
      <formula>M41="OK"</formula>
    </cfRule>
  </conditionalFormatting>
  <conditionalFormatting sqref="M406:M417">
    <cfRule type="expression" dxfId="15" priority="15">
      <formula>M406="error"</formula>
    </cfRule>
    <cfRule type="expression" dxfId="14" priority="16">
      <formula>M406="OK"</formula>
    </cfRule>
  </conditionalFormatting>
  <conditionalFormatting sqref="M418">
    <cfRule type="expression" dxfId="13" priority="13">
      <formula>M418="error"</formula>
    </cfRule>
    <cfRule type="expression" dxfId="12" priority="14">
      <formula>M418="OK"</formula>
    </cfRule>
  </conditionalFormatting>
  <conditionalFormatting sqref="M419:M430">
    <cfRule type="expression" dxfId="11" priority="11">
      <formula>M419="error"</formula>
    </cfRule>
    <cfRule type="expression" dxfId="10" priority="12">
      <formula>M419="OK"</formula>
    </cfRule>
  </conditionalFormatting>
  <conditionalFormatting sqref="M431">
    <cfRule type="expression" dxfId="9" priority="9">
      <formula>M431="error"</formula>
    </cfRule>
    <cfRule type="expression" dxfId="8" priority="10">
      <formula>M431="OK"</formula>
    </cfRule>
  </conditionalFormatting>
  <conditionalFormatting sqref="M432:M443">
    <cfRule type="expression" dxfId="7" priority="7">
      <formula>M432="error"</formula>
    </cfRule>
    <cfRule type="expression" dxfId="6" priority="8">
      <formula>M432="OK"</formula>
    </cfRule>
  </conditionalFormatting>
  <conditionalFormatting sqref="M444">
    <cfRule type="expression" dxfId="5" priority="5">
      <formula>M444="error"</formula>
    </cfRule>
    <cfRule type="expression" dxfId="4" priority="6">
      <formula>M444="OK"</formula>
    </cfRule>
  </conditionalFormatting>
  <conditionalFormatting sqref="M445:M456">
    <cfRule type="expression" dxfId="3" priority="3">
      <formula>M445="error"</formula>
    </cfRule>
    <cfRule type="expression" dxfId="2" priority="4">
      <formula>M445="OK"</formula>
    </cfRule>
  </conditionalFormatting>
  <conditionalFormatting sqref="M457">
    <cfRule type="expression" dxfId="1" priority="1">
      <formula>M457="error"</formula>
    </cfRule>
    <cfRule type="expression" dxfId="0" priority="2">
      <formula>M457="OK"</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58"/>
  <sheetViews>
    <sheetView tabSelected="1" zoomScale="80" zoomScaleNormal="80" workbookViewId="0">
      <pane xSplit="3" ySplit="2" topLeftCell="D3" activePane="bottomRight" state="frozen"/>
      <selection activeCell="D5" sqref="D5"/>
      <selection pane="topRight" activeCell="D5" sqref="D5"/>
      <selection pane="bottomLeft" activeCell="D5" sqref="D5"/>
      <selection pane="bottomRight" activeCell="A3" sqref="A3"/>
    </sheetView>
  </sheetViews>
  <sheetFormatPr defaultColWidth="7.58203125" defaultRowHeight="14" x14ac:dyDescent="0.3"/>
  <cols>
    <col min="1" max="1" width="4.58203125" style="195" customWidth="1"/>
    <col min="2" max="2" width="31.83203125" style="195" bestFit="1" customWidth="1"/>
    <col min="3" max="3" width="18.83203125" style="195" customWidth="1"/>
    <col min="4" max="4" width="3.33203125" style="195" customWidth="1"/>
    <col min="5" max="5" width="16.58203125" style="195" customWidth="1"/>
    <col min="6" max="10" width="21.08203125" style="210" bestFit="1" customWidth="1"/>
    <col min="11" max="16384" width="7.58203125" style="195"/>
  </cols>
  <sheetData>
    <row r="1" spans="1:10" ht="14.5" x14ac:dyDescent="0.3">
      <c r="A1" s="204"/>
      <c r="B1" s="192"/>
      <c r="C1" s="192" t="s">
        <v>298</v>
      </c>
      <c r="D1" s="192"/>
      <c r="E1" s="192"/>
      <c r="F1" s="205"/>
      <c r="G1" s="205"/>
      <c r="H1" s="205"/>
      <c r="I1" s="205"/>
      <c r="J1" s="205"/>
    </row>
    <row r="2" spans="1:10" x14ac:dyDescent="0.3">
      <c r="A2" s="206" t="s">
        <v>299</v>
      </c>
      <c r="B2" s="206" t="s">
        <v>302</v>
      </c>
      <c r="C2" s="207" t="s">
        <v>368</v>
      </c>
      <c r="D2" s="206" t="s">
        <v>303</v>
      </c>
      <c r="E2" s="206" t="s">
        <v>304</v>
      </c>
      <c r="F2" s="208" t="s">
        <v>239</v>
      </c>
      <c r="G2" s="208" t="s">
        <v>241</v>
      </c>
      <c r="H2" s="208" t="s">
        <v>243</v>
      </c>
      <c r="I2" s="208" t="s">
        <v>245</v>
      </c>
      <c r="J2" s="208" t="s">
        <v>247</v>
      </c>
    </row>
    <row r="3" spans="1:10" x14ac:dyDescent="0.3">
      <c r="A3" s="206"/>
      <c r="B3" s="206"/>
      <c r="C3" s="207"/>
      <c r="D3" s="206"/>
      <c r="E3" s="206"/>
      <c r="F3" s="208"/>
      <c r="G3" s="208"/>
      <c r="H3" s="208"/>
      <c r="I3" s="208"/>
      <c r="J3" s="208"/>
    </row>
    <row r="4" spans="1:10" x14ac:dyDescent="0.3">
      <c r="A4" s="192" t="s">
        <v>2</v>
      </c>
      <c r="B4" s="192" t="s">
        <v>308</v>
      </c>
      <c r="C4" s="192" t="s">
        <v>309</v>
      </c>
      <c r="D4" s="192" t="s">
        <v>310</v>
      </c>
      <c r="E4" s="192" t="s">
        <v>311</v>
      </c>
      <c r="F4" s="209">
        <f>INDEX(F_Interface!$C$2:$L$461,MATCH($A4&amp;$B4,F_Interface!$C$2:$C$4961,0),MATCH(F$2,F_Interface!$C$2:$L$2,0))</f>
        <v>515.61771236482639</v>
      </c>
      <c r="G4" s="209">
        <f>INDEX(F_Interface!$C$2:$L$461,MATCH($A4&amp;$B4,F_Interface!$C$2:$C$4961,0),MATCH(G$2,F_Interface!$C$2:$L$2,0))</f>
        <v>515.61771236482639</v>
      </c>
      <c r="H4" s="209">
        <f>INDEX(F_Interface!$C$2:$L$461,MATCH($A4&amp;$B4,F_Interface!$C$2:$C$4961,0),MATCH(H$2,F_Interface!$C$2:$L$2,0))</f>
        <v>515.61771236482639</v>
      </c>
      <c r="I4" s="209">
        <f>INDEX(F_Interface!$C$2:$L$461,MATCH($A4&amp;$B4,F_Interface!$C$2:$C$4961,0),MATCH(I$2,F_Interface!$C$2:$L$2,0))</f>
        <v>515.61771236482639</v>
      </c>
      <c r="J4" s="209">
        <f>INDEX(F_Interface!$C$2:$L$461,MATCH($A4&amp;$B4,F_Interface!$C$2:$C$4961,0),MATCH(J$2,F_Interface!$C$2:$L$2,0))</f>
        <v>515.61771236482639</v>
      </c>
    </row>
    <row r="5" spans="1:10" x14ac:dyDescent="0.3">
      <c r="A5" s="192" t="s">
        <v>2</v>
      </c>
      <c r="B5" s="192" t="s">
        <v>312</v>
      </c>
      <c r="C5" s="192" t="s">
        <v>313</v>
      </c>
      <c r="D5" s="192" t="s">
        <v>310</v>
      </c>
      <c r="E5" s="192" t="s">
        <v>311</v>
      </c>
      <c r="F5" s="209">
        <f>INDEX(F_Interface!$C$2:$L$461,MATCH($A5&amp;$B5,F_Interface!$C$2:$C$4961,0),MATCH(F$2,F_Interface!$C$2:$L$2,0))</f>
        <v>62.167475081044984</v>
      </c>
      <c r="G5" s="209">
        <f>INDEX(F_Interface!$C$2:$L$461,MATCH($A5&amp;$B5,F_Interface!$C$2:$C$4961,0),MATCH(G$2,F_Interface!$C$2:$L$2,0))</f>
        <v>62.167475081044984</v>
      </c>
      <c r="H5" s="209">
        <f>INDEX(F_Interface!$C$2:$L$461,MATCH($A5&amp;$B5,F_Interface!$C$2:$C$4961,0),MATCH(H$2,F_Interface!$C$2:$L$2,0))</f>
        <v>62.167475081044984</v>
      </c>
      <c r="I5" s="209">
        <f>INDEX(F_Interface!$C$2:$L$461,MATCH($A5&amp;$B5,F_Interface!$C$2:$C$4961,0),MATCH(I$2,F_Interface!$C$2:$L$2,0))</f>
        <v>62.167475081044984</v>
      </c>
      <c r="J5" s="209">
        <f>INDEX(F_Interface!$C$2:$L$461,MATCH($A5&amp;$B5,F_Interface!$C$2:$C$4961,0),MATCH(J$2,F_Interface!$C$2:$L$2,0))</f>
        <v>62.167475081044984</v>
      </c>
    </row>
    <row r="6" spans="1:10" x14ac:dyDescent="0.3">
      <c r="A6" s="192" t="s">
        <v>2</v>
      </c>
      <c r="B6" s="192" t="s">
        <v>314</v>
      </c>
      <c r="C6" s="192" t="s">
        <v>315</v>
      </c>
      <c r="D6" s="192" t="s">
        <v>310</v>
      </c>
      <c r="E6" s="192" t="s">
        <v>311</v>
      </c>
      <c r="F6" s="209">
        <f>INDEX(F_Interface!$C$2:$L$461,MATCH($A6&amp;$B6,F_Interface!$C$2:$C$4961,0),MATCH(F$2,F_Interface!$C$2:$L$2,0))</f>
        <v>577.78518744587132</v>
      </c>
      <c r="G6" s="209">
        <f>INDEX(F_Interface!$C$2:$L$461,MATCH($A6&amp;$B6,F_Interface!$C$2:$C$4961,0),MATCH(G$2,F_Interface!$C$2:$L$2,0))</f>
        <v>577.78518744587132</v>
      </c>
      <c r="H6" s="209">
        <f>INDEX(F_Interface!$C$2:$L$461,MATCH($A6&amp;$B6,F_Interface!$C$2:$C$4961,0),MATCH(H$2,F_Interface!$C$2:$L$2,0))</f>
        <v>577.78518744587132</v>
      </c>
      <c r="I6" s="209">
        <f>INDEX(F_Interface!$C$2:$L$461,MATCH($A6&amp;$B6,F_Interface!$C$2:$C$4961,0),MATCH(I$2,F_Interface!$C$2:$L$2,0))</f>
        <v>577.78518744587132</v>
      </c>
      <c r="J6" s="209">
        <f>INDEX(F_Interface!$C$2:$L$461,MATCH($A6&amp;$B6,F_Interface!$C$2:$C$4961,0),MATCH(J$2,F_Interface!$C$2:$L$2,0))</f>
        <v>577.78518744587132</v>
      </c>
    </row>
    <row r="7" spans="1:10" x14ac:dyDescent="0.3">
      <c r="A7" s="192" t="s">
        <v>2</v>
      </c>
      <c r="B7" s="192" t="s">
        <v>316</v>
      </c>
      <c r="C7" s="192" t="s">
        <v>37</v>
      </c>
      <c r="D7" s="192" t="s">
        <v>1</v>
      </c>
      <c r="E7" s="192" t="s">
        <v>311</v>
      </c>
      <c r="F7" s="209">
        <f>INDEX(F_Interface!$C$2:$L$461,MATCH($A7&amp;$B7,F_Interface!$C$2:$C$4961,0),MATCH(F$2,F_Interface!$C$2:$L$2,0))</f>
        <v>2803157.7857142854</v>
      </c>
      <c r="G7" s="209">
        <f>INDEX(F_Interface!$C$2:$L$461,MATCH($A7&amp;$B7,F_Interface!$C$2:$C$4961,0),MATCH(G$2,F_Interface!$C$2:$L$2,0))</f>
        <v>2819189.9642857136</v>
      </c>
      <c r="H7" s="209">
        <f>INDEX(F_Interface!$C$2:$L$461,MATCH($A7&amp;$B7,F_Interface!$C$2:$C$4961,0),MATCH(H$2,F_Interface!$C$2:$L$2,0))</f>
        <v>2835222.1428571423</v>
      </c>
      <c r="I7" s="209">
        <f>INDEX(F_Interface!$C$2:$L$461,MATCH($A7&amp;$B7,F_Interface!$C$2:$C$4961,0),MATCH(I$2,F_Interface!$C$2:$L$2,0))</f>
        <v>2851254.3214285709</v>
      </c>
      <c r="J7" s="209">
        <f>INDEX(F_Interface!$C$2:$L$461,MATCH($A7&amp;$B7,F_Interface!$C$2:$C$4961,0),MATCH(J$2,F_Interface!$C$2:$L$2,0))</f>
        <v>2867286.4999999991</v>
      </c>
    </row>
    <row r="8" spans="1:10" x14ac:dyDescent="0.3">
      <c r="A8" s="192" t="s">
        <v>2</v>
      </c>
      <c r="B8" s="192" t="s">
        <v>318</v>
      </c>
      <c r="C8" s="192" t="s">
        <v>41</v>
      </c>
      <c r="D8" s="192" t="s">
        <v>32</v>
      </c>
      <c r="E8" s="192" t="s">
        <v>311</v>
      </c>
      <c r="F8" s="209">
        <f>INDEX(F_Interface!$C$2:$L$461,MATCH($A8&amp;$B8,F_Interface!$C$2:$C$4961,0),MATCH(F$2,F_Interface!$C$2:$L$2,0))</f>
        <v>77104.083911714304</v>
      </c>
      <c r="G8" s="209">
        <f>INDEX(F_Interface!$C$2:$L$461,MATCH($A8&amp;$B8,F_Interface!$C$2:$C$4961,0),MATCH(G$2,F_Interface!$C$2:$L$2,0))</f>
        <v>77234.698286642859</v>
      </c>
      <c r="H8" s="209">
        <f>INDEX(F_Interface!$C$2:$L$461,MATCH($A8&amp;$B8,F_Interface!$C$2:$C$4961,0),MATCH(H$2,F_Interface!$C$2:$L$2,0))</f>
        <v>77365.312661571414</v>
      </c>
      <c r="I8" s="209">
        <f>INDEX(F_Interface!$C$2:$L$461,MATCH($A8&amp;$B8,F_Interface!$C$2:$C$4961,0),MATCH(I$2,F_Interface!$C$2:$L$2,0))</f>
        <v>77495.927036499968</v>
      </c>
      <c r="J8" s="209">
        <f>INDEX(F_Interface!$C$2:$L$461,MATCH($A8&amp;$B8,F_Interface!$C$2:$C$4961,0),MATCH(J$2,F_Interface!$C$2:$L$2,0))</f>
        <v>77626.541411428509</v>
      </c>
    </row>
    <row r="9" spans="1:10" x14ac:dyDescent="0.3">
      <c r="A9" s="192" t="s">
        <v>2</v>
      </c>
      <c r="B9" s="192" t="s">
        <v>320</v>
      </c>
      <c r="C9" s="192" t="s">
        <v>30</v>
      </c>
      <c r="D9" s="192" t="s">
        <v>322</v>
      </c>
      <c r="E9" s="192" t="s">
        <v>311</v>
      </c>
      <c r="F9" s="209">
        <f>INDEX(F_Interface!$C$2:$L$461,MATCH($A9&amp;$B9,F_Interface!$C$2:$C$4961,0),MATCH(F$2,F_Interface!$C$2:$L$2,0))</f>
        <v>427621.10620837234</v>
      </c>
      <c r="G9" s="209">
        <f>INDEX(F_Interface!$C$2:$L$461,MATCH($A9&amp;$B9,F_Interface!$C$2:$C$4961,0),MATCH(G$2,F_Interface!$C$2:$L$2,0))</f>
        <v>429864.94027743815</v>
      </c>
      <c r="H9" s="209">
        <f>INDEX(F_Interface!$C$2:$L$461,MATCH($A9&amp;$B9,F_Interface!$C$2:$C$4961,0),MATCH(H$2,F_Interface!$C$2:$L$2,0))</f>
        <v>432108.77434650395</v>
      </c>
      <c r="I9" s="209">
        <f>INDEX(F_Interface!$C$2:$L$461,MATCH($A9&amp;$B9,F_Interface!$C$2:$C$4961,0),MATCH(I$2,F_Interface!$C$2:$L$2,0))</f>
        <v>434352.60841556976</v>
      </c>
      <c r="J9" s="209">
        <f>INDEX(F_Interface!$C$2:$L$461,MATCH($A9&amp;$B9,F_Interface!$C$2:$C$4961,0),MATCH(J$2,F_Interface!$C$2:$L$2,0))</f>
        <v>436596.44248463551</v>
      </c>
    </row>
    <row r="10" spans="1:10" x14ac:dyDescent="0.3">
      <c r="A10" s="192" t="s">
        <v>2</v>
      </c>
      <c r="B10" s="192" t="s">
        <v>323</v>
      </c>
      <c r="C10" s="192" t="s">
        <v>42</v>
      </c>
      <c r="D10" s="192" t="s">
        <v>325</v>
      </c>
      <c r="E10" s="192" t="s">
        <v>311</v>
      </c>
      <c r="F10" s="209">
        <f>INDEX(F_Interface!$C$2:$L$461,MATCH($A10&amp;$B10,F_Interface!$C$2:$C$4961,0),MATCH(F$2,F_Interface!$C$2:$L$2,0))</f>
        <v>156.44129000000001</v>
      </c>
      <c r="G10" s="209">
        <f>INDEX(F_Interface!$C$2:$L$461,MATCH($A10&amp;$B10,F_Interface!$C$2:$C$4961,0),MATCH(G$2,F_Interface!$C$2:$L$2,0))</f>
        <v>157.91130999999999</v>
      </c>
      <c r="H10" s="209">
        <f>INDEX(F_Interface!$C$2:$L$461,MATCH($A10&amp;$B10,F_Interface!$C$2:$C$4961,0),MATCH(H$2,F_Interface!$C$2:$L$2,0))</f>
        <v>159.32920999999999</v>
      </c>
      <c r="I10" s="209">
        <f>INDEX(F_Interface!$C$2:$L$461,MATCH($A10&amp;$B10,F_Interface!$C$2:$C$4961,0),MATCH(I$2,F_Interface!$C$2:$L$2,0))</f>
        <v>160.71587</v>
      </c>
      <c r="J10" s="209">
        <f>INDEX(F_Interface!$C$2:$L$461,MATCH($A10&amp;$B10,F_Interface!$C$2:$C$4961,0),MATCH(J$2,F_Interface!$C$2:$L$2,0))</f>
        <v>166.13853</v>
      </c>
    </row>
    <row r="11" spans="1:10" x14ac:dyDescent="0.3">
      <c r="A11" s="192" t="s">
        <v>2</v>
      </c>
      <c r="B11" s="192" t="s">
        <v>329</v>
      </c>
      <c r="C11" s="192" t="s">
        <v>43</v>
      </c>
      <c r="D11" s="192" t="s">
        <v>1</v>
      </c>
      <c r="E11" s="192" t="s">
        <v>311</v>
      </c>
      <c r="F11" s="209">
        <f>INDEX(F_Interface!$C$2:$L$461,MATCH($A11&amp;$B11,F_Interface!$C$2:$C$4961,0),MATCH(F$2,F_Interface!$C$2:$L$2,0))</f>
        <v>36.355503411777207</v>
      </c>
      <c r="G11" s="209">
        <f>INDEX(F_Interface!$C$2:$L$461,MATCH($A11&amp;$B11,F_Interface!$C$2:$C$4961,0),MATCH(G$2,F_Interface!$C$2:$L$2,0))</f>
        <v>36.501598722154533</v>
      </c>
      <c r="H11" s="209">
        <f>INDEX(F_Interface!$C$2:$L$461,MATCH($A11&amp;$B11,F_Interface!$C$2:$C$4961,0),MATCH(H$2,F_Interface!$C$2:$L$2,0))</f>
        <v>36.647200732705656</v>
      </c>
      <c r="I11" s="209">
        <f>INDEX(F_Interface!$C$2:$L$461,MATCH($A11&amp;$B11,F_Interface!$C$2:$C$4961,0),MATCH(I$2,F_Interface!$C$2:$L$2,0))</f>
        <v>36.792311937705485</v>
      </c>
      <c r="J11" s="209">
        <f>INDEX(F_Interface!$C$2:$L$461,MATCH($A11&amp;$B11,F_Interface!$C$2:$C$4961,0),MATCH(J$2,F_Interface!$C$2:$L$2,0))</f>
        <v>36.93693481464144</v>
      </c>
    </row>
    <row r="12" spans="1:10" x14ac:dyDescent="0.3">
      <c r="A12" s="192" t="s">
        <v>2</v>
      </c>
      <c r="B12" s="192" t="s">
        <v>338</v>
      </c>
      <c r="C12" s="192" t="s">
        <v>44</v>
      </c>
      <c r="D12" s="192" t="s">
        <v>78</v>
      </c>
      <c r="E12" s="192" t="s">
        <v>311</v>
      </c>
      <c r="F12" s="209">
        <f>INDEX(F_Interface!$C$2:$L$461,MATCH($A12&amp;$B12,F_Interface!$C$2:$C$4961,0),MATCH(F$2,F_Interface!$C$2:$L$2,0))</f>
        <v>1.5620356436671246</v>
      </c>
      <c r="G12" s="209">
        <f>INDEX(F_Interface!$C$2:$L$461,MATCH($A12&amp;$B12,F_Interface!$C$2:$C$4961,0),MATCH(G$2,F_Interface!$C$2:$L$2,0))</f>
        <v>1.5620356436671246</v>
      </c>
      <c r="H12" s="209">
        <f>INDEX(F_Interface!$C$2:$L$461,MATCH($A12&amp;$B12,F_Interface!$C$2:$C$4961,0),MATCH(H$2,F_Interface!$C$2:$L$2,0))</f>
        <v>1.5620356436671246</v>
      </c>
      <c r="I12" s="209">
        <f>INDEX(F_Interface!$C$2:$L$461,MATCH($A12&amp;$B12,F_Interface!$C$2:$C$4961,0),MATCH(I$2,F_Interface!$C$2:$L$2,0))</f>
        <v>1.5620356436671246</v>
      </c>
      <c r="J12" s="209">
        <f>INDEX(F_Interface!$C$2:$L$461,MATCH($A12&amp;$B12,F_Interface!$C$2:$C$4961,0),MATCH(J$2,F_Interface!$C$2:$L$2,0))</f>
        <v>1.5620356436671246</v>
      </c>
    </row>
    <row r="13" spans="1:10" x14ac:dyDescent="0.3">
      <c r="A13" s="192" t="s">
        <v>2</v>
      </c>
      <c r="B13" s="192" t="s">
        <v>340</v>
      </c>
      <c r="C13" s="192" t="s">
        <v>39</v>
      </c>
      <c r="D13" s="192" t="s">
        <v>337</v>
      </c>
      <c r="E13" s="192" t="s">
        <v>311</v>
      </c>
      <c r="F13" s="209">
        <f>INDEX(F_Interface!$C$2:$L$461,MATCH($A13&amp;$B13,F_Interface!$C$2:$C$4961,0),MATCH(F$2,F_Interface!$C$2:$L$2,0))</f>
        <v>5.4223577604894997E-2</v>
      </c>
      <c r="G13" s="209">
        <f>INDEX(F_Interface!$C$2:$L$461,MATCH($A13&amp;$B13,F_Interface!$C$2:$C$4961,0),MATCH(G$2,F_Interface!$C$2:$L$2,0))</f>
        <v>5.4223577604894997E-2</v>
      </c>
      <c r="H13" s="209">
        <f>INDEX(F_Interface!$C$2:$L$461,MATCH($A13&amp;$B13,F_Interface!$C$2:$C$4961,0),MATCH(H$2,F_Interface!$C$2:$L$2,0))</f>
        <v>5.4223577604894997E-2</v>
      </c>
      <c r="I13" s="209">
        <f>INDEX(F_Interface!$C$2:$L$461,MATCH($A13&amp;$B13,F_Interface!$C$2:$C$4961,0),MATCH(I$2,F_Interface!$C$2:$L$2,0))</f>
        <v>5.4223577604894997E-2</v>
      </c>
      <c r="J13" s="209">
        <f>INDEX(F_Interface!$C$2:$L$461,MATCH($A13&amp;$B13,F_Interface!$C$2:$C$4961,0),MATCH(J$2,F_Interface!$C$2:$L$2,0))</f>
        <v>5.4223577604894997E-2</v>
      </c>
    </row>
    <row r="14" spans="1:10" x14ac:dyDescent="0.3">
      <c r="A14" s="192" t="s">
        <v>2</v>
      </c>
      <c r="B14" s="192" t="s">
        <v>342</v>
      </c>
      <c r="C14" s="192" t="s">
        <v>38</v>
      </c>
      <c r="D14" s="192" t="s">
        <v>337</v>
      </c>
      <c r="E14" s="192" t="s">
        <v>311</v>
      </c>
      <c r="F14" s="209">
        <f>INDEX(F_Interface!$C$2:$L$461,MATCH($A14&amp;$B14,F_Interface!$C$2:$C$4961,0),MATCH(F$2,F_Interface!$C$2:$L$2,0))</f>
        <v>0.19811889574251218</v>
      </c>
      <c r="G14" s="209">
        <f>INDEX(F_Interface!$C$2:$L$461,MATCH($A14&amp;$B14,F_Interface!$C$2:$C$4961,0),MATCH(G$2,F_Interface!$C$2:$L$2,0))</f>
        <v>0.19811889574251218</v>
      </c>
      <c r="H14" s="209">
        <f>INDEX(F_Interface!$C$2:$L$461,MATCH($A14&amp;$B14,F_Interface!$C$2:$C$4961,0),MATCH(H$2,F_Interface!$C$2:$L$2,0))</f>
        <v>0.19811889574251218</v>
      </c>
      <c r="I14" s="209">
        <f>INDEX(F_Interface!$C$2:$L$461,MATCH($A14&amp;$B14,F_Interface!$C$2:$C$4961,0),MATCH(I$2,F_Interface!$C$2:$L$2,0))</f>
        <v>0.19811889574251218</v>
      </c>
      <c r="J14" s="209">
        <f>INDEX(F_Interface!$C$2:$L$461,MATCH($A14&amp;$B14,F_Interface!$C$2:$C$4961,0),MATCH(J$2,F_Interface!$C$2:$L$2,0))</f>
        <v>0.19811889574251218</v>
      </c>
    </row>
    <row r="15" spans="1:10" x14ac:dyDescent="0.3">
      <c r="A15" s="192" t="s">
        <v>2</v>
      </c>
      <c r="B15" s="192" t="s">
        <v>344</v>
      </c>
      <c r="C15" s="192" t="s">
        <v>61</v>
      </c>
      <c r="D15" s="192" t="s">
        <v>337</v>
      </c>
      <c r="E15" s="192" t="s">
        <v>311</v>
      </c>
      <c r="F15" s="209">
        <f>INDEX(F_Interface!$C$2:$L$461,MATCH($A15&amp;$B15,F_Interface!$C$2:$C$4961,0),MATCH(F$2,F_Interface!$C$2:$L$2,0))</f>
        <v>0.65380891852288925</v>
      </c>
      <c r="G15" s="209">
        <f>INDEX(F_Interface!$C$2:$L$461,MATCH($A15&amp;$B15,F_Interface!$C$2:$C$4961,0),MATCH(G$2,F_Interface!$C$2:$L$2,0))</f>
        <v>0.65380891852288925</v>
      </c>
      <c r="H15" s="209">
        <f>INDEX(F_Interface!$C$2:$L$461,MATCH($A15&amp;$B15,F_Interface!$C$2:$C$4961,0),MATCH(H$2,F_Interface!$C$2:$L$2,0))</f>
        <v>0.65380891852288925</v>
      </c>
      <c r="I15" s="209">
        <f>INDEX(F_Interface!$C$2:$L$461,MATCH($A15&amp;$B15,F_Interface!$C$2:$C$4961,0),MATCH(I$2,F_Interface!$C$2:$L$2,0))</f>
        <v>0.65380891852288925</v>
      </c>
      <c r="J15" s="209">
        <f>INDEX(F_Interface!$C$2:$L$461,MATCH($A15&amp;$B15,F_Interface!$C$2:$C$4961,0),MATCH(J$2,F_Interface!$C$2:$L$2,0))</f>
        <v>0.65380891852288925</v>
      </c>
    </row>
    <row r="16" spans="1:10" x14ac:dyDescent="0.3">
      <c r="A16" s="192" t="s">
        <v>2</v>
      </c>
      <c r="B16" s="192" t="s">
        <v>346</v>
      </c>
      <c r="C16" s="192" t="s">
        <v>45</v>
      </c>
      <c r="D16" s="192" t="s">
        <v>1</v>
      </c>
      <c r="E16" s="192" t="s">
        <v>311</v>
      </c>
      <c r="F16" s="209">
        <f>INDEX(F_Interface!$C$2:$L$461,MATCH($A16&amp;$B16,F_Interface!$C$2:$C$4961,0),MATCH(F$2,F_Interface!$C$2:$L$2,0))</f>
        <v>820.14200716619587</v>
      </c>
      <c r="G16" s="209">
        <f>INDEX(F_Interface!$C$2:$L$461,MATCH($A16&amp;$B16,F_Interface!$C$2:$C$4961,0),MATCH(G$2,F_Interface!$C$2:$L$2,0))</f>
        <v>820.14200716619587</v>
      </c>
      <c r="H16" s="209">
        <f>INDEX(F_Interface!$C$2:$L$461,MATCH($A16&amp;$B16,F_Interface!$C$2:$C$4961,0),MATCH(H$2,F_Interface!$C$2:$L$2,0))</f>
        <v>820.14200716619587</v>
      </c>
      <c r="I16" s="209">
        <f>INDEX(F_Interface!$C$2:$L$461,MATCH($A16&amp;$B16,F_Interface!$C$2:$C$4961,0),MATCH(I$2,F_Interface!$C$2:$L$2,0))</f>
        <v>820.14200716619587</v>
      </c>
      <c r="J16" s="209">
        <f>INDEX(F_Interface!$C$2:$L$461,MATCH($A16&amp;$B16,F_Interface!$C$2:$C$4961,0),MATCH(J$2,F_Interface!$C$2:$L$2,0))</f>
        <v>820.14200716619587</v>
      </c>
    </row>
    <row r="17" spans="1:10" x14ac:dyDescent="0.3">
      <c r="A17" s="192" t="s">
        <v>2</v>
      </c>
      <c r="B17" s="192" t="s">
        <v>348</v>
      </c>
      <c r="C17" s="192" t="s">
        <v>46</v>
      </c>
      <c r="D17" s="192" t="s">
        <v>1</v>
      </c>
      <c r="E17" s="192" t="s">
        <v>311</v>
      </c>
      <c r="F17" s="209">
        <f>INDEX(F_Interface!$C$2:$L$461,MATCH($A17&amp;$B17,F_Interface!$C$2:$C$4961,0),MATCH(F$2,F_Interface!$C$2:$L$2,0))</f>
        <v>4.0597072551519644E-4</v>
      </c>
      <c r="G17" s="209">
        <f>INDEX(F_Interface!$C$2:$L$461,MATCH($A17&amp;$B17,F_Interface!$C$2:$C$4961,0),MATCH(G$2,F_Interface!$C$2:$L$2,0))</f>
        <v>4.0366204988542879E-4</v>
      </c>
      <c r="H17" s="209">
        <f>INDEX(F_Interface!$C$2:$L$461,MATCH($A17&amp;$B17,F_Interface!$C$2:$C$4961,0),MATCH(H$2,F_Interface!$C$2:$L$2,0))</f>
        <v>4.0137948374415616E-4</v>
      </c>
      <c r="I17" s="209">
        <f>INDEX(F_Interface!$C$2:$L$461,MATCH($A17&amp;$B17,F_Interface!$C$2:$C$4961,0),MATCH(I$2,F_Interface!$C$2:$L$2,0))</f>
        <v>3.9912258666207831E-4</v>
      </c>
      <c r="J17" s="209">
        <f>INDEX(F_Interface!$C$2:$L$461,MATCH($A17&amp;$B17,F_Interface!$C$2:$C$4961,0),MATCH(J$2,F_Interface!$C$2:$L$2,0))</f>
        <v>3.9689092806038056E-4</v>
      </c>
    </row>
    <row r="18" spans="1:10" x14ac:dyDescent="0.3">
      <c r="A18" s="192" t="s">
        <v>2</v>
      </c>
      <c r="B18" s="192" t="s">
        <v>350</v>
      </c>
      <c r="C18" s="192" t="s">
        <v>351</v>
      </c>
      <c r="D18" s="192" t="s">
        <v>337</v>
      </c>
      <c r="E18" s="192" t="s">
        <v>311</v>
      </c>
      <c r="F18" s="209">
        <f>INDEX(F_Interface!$C$2:$L$461,MATCH($A18&amp;$B18,F_Interface!$C$2:$C$4961,0),MATCH(F$2,F_Interface!$C$2:$L$2,0))</f>
        <v>0.96335172619962073</v>
      </c>
      <c r="G18" s="209">
        <f>INDEX(F_Interface!$C$2:$L$461,MATCH($A18&amp;$B18,F_Interface!$C$2:$C$4961,0),MATCH(G$2,F_Interface!$C$2:$L$2,0))</f>
        <v>0.96335172619962073</v>
      </c>
      <c r="H18" s="209">
        <f>INDEX(F_Interface!$C$2:$L$461,MATCH($A18&amp;$B18,F_Interface!$C$2:$C$4961,0),MATCH(H$2,F_Interface!$C$2:$L$2,0))</f>
        <v>0.96335172619962073</v>
      </c>
      <c r="I18" s="209">
        <f>INDEX(F_Interface!$C$2:$L$461,MATCH($A18&amp;$B18,F_Interface!$C$2:$C$4961,0),MATCH(I$2,F_Interface!$C$2:$L$2,0))</f>
        <v>0.96335172619962073</v>
      </c>
      <c r="J18" s="209">
        <f>INDEX(F_Interface!$C$2:$L$461,MATCH($A18&amp;$B18,F_Interface!$C$2:$C$4961,0),MATCH(J$2,F_Interface!$C$2:$L$2,0))</f>
        <v>0.96335172619962073</v>
      </c>
    </row>
    <row r="19" spans="1:10" x14ac:dyDescent="0.3">
      <c r="A19" s="192" t="s">
        <v>2</v>
      </c>
      <c r="B19" s="192" t="s">
        <v>353</v>
      </c>
      <c r="C19" s="192" t="s">
        <v>354</v>
      </c>
      <c r="D19" s="192" t="s">
        <v>337</v>
      </c>
      <c r="E19" s="192" t="s">
        <v>311</v>
      </c>
      <c r="F19" s="209">
        <f>INDEX(F_Interface!$C$2:$L$461,MATCH($A19&amp;$B19,F_Interface!$C$2:$C$4961,0),MATCH(F$2,F_Interface!$C$2:$L$2,0))</f>
        <v>0.5</v>
      </c>
      <c r="G19" s="209">
        <f>INDEX(F_Interface!$C$2:$L$461,MATCH($A19&amp;$B19,F_Interface!$C$2:$C$4961,0),MATCH(G$2,F_Interface!$C$2:$L$2,0))</f>
        <v>0.5</v>
      </c>
      <c r="H19" s="209">
        <f>INDEX(F_Interface!$C$2:$L$461,MATCH($A19&amp;$B19,F_Interface!$C$2:$C$4961,0),MATCH(H$2,F_Interface!$C$2:$L$2,0))</f>
        <v>0.5</v>
      </c>
      <c r="I19" s="209">
        <f>INDEX(F_Interface!$C$2:$L$461,MATCH($A19&amp;$B19,F_Interface!$C$2:$C$4961,0),MATCH(I$2,F_Interface!$C$2:$L$2,0))</f>
        <v>0.5</v>
      </c>
      <c r="J19" s="209">
        <f>INDEX(F_Interface!$C$2:$L$461,MATCH($A19&amp;$B19,F_Interface!$C$2:$C$4961,0),MATCH(J$2,F_Interface!$C$2:$L$2,0))</f>
        <v>0.5</v>
      </c>
    </row>
    <row r="20" spans="1:10" x14ac:dyDescent="0.3">
      <c r="A20" s="192" t="s">
        <v>2</v>
      </c>
      <c r="B20" s="192" t="s">
        <v>356</v>
      </c>
      <c r="C20" s="192" t="s">
        <v>357</v>
      </c>
      <c r="D20" s="192" t="s">
        <v>337</v>
      </c>
      <c r="E20" s="192" t="s">
        <v>311</v>
      </c>
      <c r="F20" s="209">
        <f>INDEX(F_Interface!$C$2:$L$461,MATCH($A20&amp;$B20,F_Interface!$C$2:$C$4961,0),MATCH(F$2,F_Interface!$C$2:$L$2,0))</f>
        <v>0.5</v>
      </c>
      <c r="G20" s="209">
        <f>INDEX(F_Interface!$C$2:$L$461,MATCH($A20&amp;$B20,F_Interface!$C$2:$C$4961,0),MATCH(G$2,F_Interface!$C$2:$L$2,0))</f>
        <v>0.5</v>
      </c>
      <c r="H20" s="209">
        <f>INDEX(F_Interface!$C$2:$L$461,MATCH($A20&amp;$B20,F_Interface!$C$2:$C$4961,0),MATCH(H$2,F_Interface!$C$2:$L$2,0))</f>
        <v>0.5</v>
      </c>
      <c r="I20" s="209">
        <f>INDEX(F_Interface!$C$2:$L$461,MATCH($A20&amp;$B20,F_Interface!$C$2:$C$4961,0),MATCH(I$2,F_Interface!$C$2:$L$2,0))</f>
        <v>0.5</v>
      </c>
      <c r="J20" s="209">
        <f>INDEX(F_Interface!$C$2:$L$461,MATCH($A20&amp;$B20,F_Interface!$C$2:$C$4961,0),MATCH(J$2,F_Interface!$C$2:$L$2,0))</f>
        <v>0.5</v>
      </c>
    </row>
    <row r="21" spans="1:10" x14ac:dyDescent="0.3">
      <c r="A21" s="192" t="s">
        <v>2</v>
      </c>
      <c r="B21" s="192" t="s">
        <v>359</v>
      </c>
      <c r="C21" s="192" t="s">
        <v>360</v>
      </c>
      <c r="D21" s="192" t="s">
        <v>361</v>
      </c>
      <c r="E21" s="192" t="s">
        <v>311</v>
      </c>
      <c r="F21" s="209" t="str">
        <f ca="1">INDEX(F_Interface!$C$2:$L$461,MATCH($A21&amp;$B21,F_Interface!$C$2:$C$4961,0),MATCH(F$2,F_Interface!$C$2:$L$2,0))</f>
        <v>[…]08/04/2019 12:10:25</v>
      </c>
      <c r="G21" s="209" t="str">
        <f ca="1">INDEX(F_Interface!$C$2:$L$461,MATCH($A21&amp;$B21,F_Interface!$C$2:$C$4961,0),MATCH(G$2,F_Interface!$C$2:$L$2,0))</f>
        <v>[…]08/04/2019 12:10:25</v>
      </c>
      <c r="H21" s="209" t="str">
        <f ca="1">INDEX(F_Interface!$C$2:$L$461,MATCH($A21&amp;$B21,F_Interface!$C$2:$C$4961,0),MATCH(H$2,F_Interface!$C$2:$L$2,0))</f>
        <v>[…]08/04/2019 12:10:25</v>
      </c>
      <c r="I21" s="209" t="str">
        <f ca="1">INDEX(F_Interface!$C$2:$L$461,MATCH($A21&amp;$B21,F_Interface!$C$2:$C$4961,0),MATCH(I$2,F_Interface!$C$2:$L$2,0))</f>
        <v>[…]08/04/2019 12:10:25</v>
      </c>
      <c r="J21" s="209" t="str">
        <f ca="1">INDEX(F_Interface!$C$2:$L$461,MATCH($A21&amp;$B21,F_Interface!$C$2:$C$4961,0),MATCH(J$2,F_Interface!$C$2:$L$2,0))</f>
        <v>[…]08/04/2019 12:10:25</v>
      </c>
    </row>
    <row r="22" spans="1:10" x14ac:dyDescent="0.3">
      <c r="A22" s="192" t="s">
        <v>2</v>
      </c>
      <c r="B22" s="192" t="s">
        <v>362</v>
      </c>
      <c r="C22" s="192" t="s">
        <v>363</v>
      </c>
      <c r="D22" s="192" t="s">
        <v>361</v>
      </c>
      <c r="E22" s="192" t="s">
        <v>311</v>
      </c>
      <c r="F22" s="209" t="str">
        <f ca="1">INDEX(F_Interface!$C$2:$L$461,MATCH($A22&amp;$B22,F_Interface!$C$2:$C$4961,0),MATCH(F$2,F_Interface!$C$2:$L$2,0))</f>
        <v>FM_WWW4_fastDD</v>
      </c>
      <c r="G22" s="209" t="str">
        <f ca="1">INDEX(F_Interface!$C$2:$L$461,MATCH($A22&amp;$B22,F_Interface!$C$2:$C$4961,0),MATCH(G$2,F_Interface!$C$2:$L$2,0))</f>
        <v>FM_WWW4_fastDD</v>
      </c>
      <c r="H22" s="209" t="str">
        <f ca="1">INDEX(F_Interface!$C$2:$L$461,MATCH($A22&amp;$B22,F_Interface!$C$2:$C$4961,0),MATCH(H$2,F_Interface!$C$2:$L$2,0))</f>
        <v>FM_WWW4_fastDD</v>
      </c>
      <c r="I22" s="209" t="str">
        <f ca="1">INDEX(F_Interface!$C$2:$L$461,MATCH($A22&amp;$B22,F_Interface!$C$2:$C$4961,0),MATCH(I$2,F_Interface!$C$2:$L$2,0))</f>
        <v>FM_WWW4_fastDD</v>
      </c>
      <c r="J22" s="209" t="str">
        <f ca="1">INDEX(F_Interface!$C$2:$L$461,MATCH($A22&amp;$B22,F_Interface!$C$2:$C$4961,0),MATCH(J$2,F_Interface!$C$2:$L$2,0))</f>
        <v>FM_WWW4_fastDD</v>
      </c>
    </row>
    <row r="23" spans="1:10" x14ac:dyDescent="0.3">
      <c r="A23" s="192" t="s">
        <v>2</v>
      </c>
      <c r="B23" s="192" t="s">
        <v>209</v>
      </c>
      <c r="C23" s="192" t="s">
        <v>227</v>
      </c>
      <c r="D23" s="192" t="s">
        <v>310</v>
      </c>
      <c r="E23" s="192" t="s">
        <v>311</v>
      </c>
      <c r="F23" s="209">
        <f>INDEX(F_Interface!$C$2:$L$461,MATCH($A23&amp;$B23,F_Interface!$C$2:$C$4961,0),MATCH(F$2,F_Interface!$C$2:$L$2,0))</f>
        <v>177.97615378956903</v>
      </c>
      <c r="G23" s="209">
        <f>INDEX(F_Interface!$C$2:$L$461,MATCH($A23&amp;$B23,F_Interface!$C$2:$C$4961,0),MATCH(G$2,F_Interface!$C$2:$L$2,0))</f>
        <v>178.3209028485762</v>
      </c>
      <c r="H23" s="209">
        <f>INDEX(F_Interface!$C$2:$L$461,MATCH($A23&amp;$B23,F_Interface!$C$2:$C$4961,0),MATCH(H$2,F_Interface!$C$2:$L$2,0))</f>
        <v>203.0028253499292</v>
      </c>
      <c r="I23" s="209">
        <f>INDEX(F_Interface!$C$2:$L$461,MATCH($A23&amp;$B23,F_Interface!$C$2:$C$4961,0),MATCH(I$2,F_Interface!$C$2:$L$2,0))</f>
        <v>204.25249234411851</v>
      </c>
      <c r="J23" s="209">
        <f>INDEX(F_Interface!$C$2:$L$461,MATCH($A23&amp;$B23,F_Interface!$C$2:$C$4961,0),MATCH(J$2,F_Interface!$C$2:$L$2,0))</f>
        <v>186.83864822778671</v>
      </c>
    </row>
    <row r="24" spans="1:10" x14ac:dyDescent="0.3">
      <c r="A24" s="192" t="s">
        <v>2</v>
      </c>
      <c r="B24" s="192" t="s">
        <v>210</v>
      </c>
      <c r="C24" s="192" t="s">
        <v>228</v>
      </c>
      <c r="D24" s="192" t="s">
        <v>310</v>
      </c>
      <c r="E24" s="192" t="s">
        <v>311</v>
      </c>
      <c r="F24" s="209">
        <f>INDEX(F_Interface!$C$2:$L$461,MATCH($A24&amp;$B24,F_Interface!$C$2:$C$4961,0),MATCH(F$2,F_Interface!$C$2:$L$2,0))</f>
        <v>337.64155857525736</v>
      </c>
      <c r="G24" s="209">
        <f>INDEX(F_Interface!$C$2:$L$461,MATCH($A24&amp;$B24,F_Interface!$C$2:$C$4961,0),MATCH(G$2,F_Interface!$C$2:$L$2,0))</f>
        <v>337.29680951625016</v>
      </c>
      <c r="H24" s="209">
        <f>INDEX(F_Interface!$C$2:$L$461,MATCH($A24&amp;$B24,F_Interface!$C$2:$C$4961,0),MATCH(H$2,F_Interface!$C$2:$L$2,0))</f>
        <v>312.61488701489719</v>
      </c>
      <c r="I24" s="209">
        <f>INDEX(F_Interface!$C$2:$L$461,MATCH($A24&amp;$B24,F_Interface!$C$2:$C$4961,0),MATCH(I$2,F_Interface!$C$2:$L$2,0))</f>
        <v>311.36522002070785</v>
      </c>
      <c r="J24" s="209">
        <f>INDEX(F_Interface!$C$2:$L$461,MATCH($A24&amp;$B24,F_Interface!$C$2:$C$4961,0),MATCH(J$2,F_Interface!$C$2:$L$2,0))</f>
        <v>328.77906413703965</v>
      </c>
    </row>
    <row r="25" spans="1:10" x14ac:dyDescent="0.3">
      <c r="A25" s="192" t="s">
        <v>2</v>
      </c>
      <c r="B25" s="192" t="s">
        <v>211</v>
      </c>
      <c r="C25" s="192" t="s">
        <v>229</v>
      </c>
      <c r="D25" s="192" t="s">
        <v>310</v>
      </c>
      <c r="E25" s="192" t="s">
        <v>311</v>
      </c>
      <c r="F25" s="209">
        <f>INDEX(F_Interface!$C$2:$L$461,MATCH($A25&amp;$B25,F_Interface!$C$2:$C$4961,0),MATCH(F$2,F_Interface!$C$2:$L$2,0))</f>
        <v>515.61771236482639</v>
      </c>
      <c r="G25" s="209">
        <f>INDEX(F_Interface!$C$2:$L$461,MATCH($A25&amp;$B25,F_Interface!$C$2:$C$4961,0),MATCH(G$2,F_Interface!$C$2:$L$2,0))</f>
        <v>515.61771236482639</v>
      </c>
      <c r="H25" s="209">
        <f>INDEX(F_Interface!$C$2:$L$461,MATCH($A25&amp;$B25,F_Interface!$C$2:$C$4961,0),MATCH(H$2,F_Interface!$C$2:$L$2,0))</f>
        <v>515.61771236482639</v>
      </c>
      <c r="I25" s="209">
        <f>INDEX(F_Interface!$C$2:$L$461,MATCH($A25&amp;$B25,F_Interface!$C$2:$C$4961,0),MATCH(I$2,F_Interface!$C$2:$L$2,0))</f>
        <v>515.61771236482639</v>
      </c>
      <c r="J25" s="209">
        <f>INDEX(F_Interface!$C$2:$L$461,MATCH($A25&amp;$B25,F_Interface!$C$2:$C$4961,0),MATCH(J$2,F_Interface!$C$2:$L$2,0))</f>
        <v>515.61771236482639</v>
      </c>
    </row>
    <row r="26" spans="1:10" x14ac:dyDescent="0.3">
      <c r="A26" s="192" t="s">
        <v>2</v>
      </c>
      <c r="B26" s="192" t="s">
        <v>215</v>
      </c>
      <c r="C26" s="192" t="s">
        <v>233</v>
      </c>
      <c r="D26" s="192" t="s">
        <v>310</v>
      </c>
      <c r="E26" s="192" t="s">
        <v>311</v>
      </c>
      <c r="F26" s="209">
        <f>INDEX(F_Interface!$C$2:$L$461,MATCH($A26&amp;$B26,F_Interface!$C$2:$C$4961,0),MATCH(F$2,F_Interface!$C$2:$L$2,0))</f>
        <v>51.979605552808366</v>
      </c>
      <c r="G26" s="209">
        <f>INDEX(F_Interface!$C$2:$L$461,MATCH($A26&amp;$B26,F_Interface!$C$2:$C$4961,0),MATCH(G$2,F_Interface!$C$2:$L$2,0))</f>
        <v>51.274492440575749</v>
      </c>
      <c r="H26" s="209">
        <f>INDEX(F_Interface!$C$2:$L$461,MATCH($A26&amp;$B26,F_Interface!$C$2:$C$4961,0),MATCH(H$2,F_Interface!$C$2:$L$2,0))</f>
        <v>52.794442634623451</v>
      </c>
      <c r="I26" s="209">
        <f>INDEX(F_Interface!$C$2:$L$461,MATCH($A26&amp;$B26,F_Interface!$C$2:$C$4961,0),MATCH(I$2,F_Interface!$C$2:$L$2,0))</f>
        <v>53.889401537872914</v>
      </c>
      <c r="J26" s="209">
        <f>INDEX(F_Interface!$C$2:$L$461,MATCH($A26&amp;$B26,F_Interface!$C$2:$C$4961,0),MATCH(J$2,F_Interface!$C$2:$L$2,0))</f>
        <v>53.000410776167818</v>
      </c>
    </row>
    <row r="27" spans="1:10" x14ac:dyDescent="0.3">
      <c r="A27" s="192" t="s">
        <v>2</v>
      </c>
      <c r="B27" s="192" t="s">
        <v>216</v>
      </c>
      <c r="C27" s="192" t="s">
        <v>364</v>
      </c>
      <c r="D27" s="192" t="s">
        <v>310</v>
      </c>
      <c r="E27" s="192" t="s">
        <v>311</v>
      </c>
      <c r="F27" s="209">
        <f>INDEX(F_Interface!$C$2:$L$461,MATCH($A27&amp;$B27,F_Interface!$C$2:$C$4961,0),MATCH(F$2,F_Interface!$C$2:$L$2,0))</f>
        <v>10.187869528236629</v>
      </c>
      <c r="G27" s="209">
        <f>INDEX(F_Interface!$C$2:$L$461,MATCH($A27&amp;$B27,F_Interface!$C$2:$C$4961,0),MATCH(G$2,F_Interface!$C$2:$L$2,0))</f>
        <v>10.892982640469237</v>
      </c>
      <c r="H27" s="209">
        <f>INDEX(F_Interface!$C$2:$L$461,MATCH($A27&amp;$B27,F_Interface!$C$2:$C$4961,0),MATCH(H$2,F_Interface!$C$2:$L$2,0))</f>
        <v>9.3730324464215382</v>
      </c>
      <c r="I27" s="209">
        <f>INDEX(F_Interface!$C$2:$L$461,MATCH($A27&amp;$B27,F_Interface!$C$2:$C$4961,0),MATCH(I$2,F_Interface!$C$2:$L$2,0))</f>
        <v>8.2780735431720771</v>
      </c>
      <c r="J27" s="209">
        <f>INDEX(F_Interface!$C$2:$L$461,MATCH($A27&amp;$B27,F_Interface!$C$2:$C$4961,0),MATCH(J$2,F_Interface!$C$2:$L$2,0))</f>
        <v>9.1670643048771687</v>
      </c>
    </row>
    <row r="28" spans="1:10" x14ac:dyDescent="0.3">
      <c r="A28" s="192" t="s">
        <v>2</v>
      </c>
      <c r="B28" s="192" t="s">
        <v>217</v>
      </c>
      <c r="C28" s="192" t="s">
        <v>365</v>
      </c>
      <c r="D28" s="192" t="s">
        <v>310</v>
      </c>
      <c r="E28" s="192" t="s">
        <v>311</v>
      </c>
      <c r="F28" s="209">
        <f>INDEX(F_Interface!$C$2:$L$461,MATCH($A28&amp;$B28,F_Interface!$C$2:$C$4961,0),MATCH(F$2,F_Interface!$C$2:$L$2,0))</f>
        <v>62.167475081044984</v>
      </c>
      <c r="G28" s="209">
        <f>INDEX(F_Interface!$C$2:$L$461,MATCH($A28&amp;$B28,F_Interface!$C$2:$C$4961,0),MATCH(G$2,F_Interface!$C$2:$L$2,0))</f>
        <v>62.167475081044984</v>
      </c>
      <c r="H28" s="209">
        <f>INDEX(F_Interface!$C$2:$L$461,MATCH($A28&amp;$B28,F_Interface!$C$2:$C$4961,0),MATCH(H$2,F_Interface!$C$2:$L$2,0))</f>
        <v>62.167475081044984</v>
      </c>
      <c r="I28" s="209">
        <f>INDEX(F_Interface!$C$2:$L$461,MATCH($A28&amp;$B28,F_Interface!$C$2:$C$4961,0),MATCH(I$2,F_Interface!$C$2:$L$2,0))</f>
        <v>62.167475081044984</v>
      </c>
      <c r="J28" s="209">
        <f>INDEX(F_Interface!$C$2:$L$461,MATCH($A28&amp;$B28,F_Interface!$C$2:$C$4961,0),MATCH(J$2,F_Interface!$C$2:$L$2,0))</f>
        <v>62.167475081044984</v>
      </c>
    </row>
    <row r="29" spans="1:10" x14ac:dyDescent="0.3">
      <c r="A29" s="192" t="s">
        <v>2</v>
      </c>
      <c r="B29" s="192" t="s">
        <v>218</v>
      </c>
      <c r="C29" s="192" t="s">
        <v>234</v>
      </c>
      <c r="D29" s="192" t="s">
        <v>310</v>
      </c>
      <c r="E29" s="192" t="s">
        <v>311</v>
      </c>
      <c r="F29" s="209">
        <f>INDEX(F_Interface!$C$2:$L$461,MATCH($A29&amp;$B29,F_Interface!$C$2:$C$4961,0),MATCH(F$2,F_Interface!$C$2:$L$2,0))</f>
        <v>0</v>
      </c>
      <c r="G29" s="209">
        <f>INDEX(F_Interface!$C$2:$L$461,MATCH($A29&amp;$B29,F_Interface!$C$2:$C$4961,0),MATCH(G$2,F_Interface!$C$2:$L$2,0))</f>
        <v>0</v>
      </c>
      <c r="H29" s="209">
        <f>INDEX(F_Interface!$C$2:$L$461,MATCH($A29&amp;$B29,F_Interface!$C$2:$C$4961,0),MATCH(H$2,F_Interface!$C$2:$L$2,0))</f>
        <v>0</v>
      </c>
      <c r="I29" s="209">
        <f>INDEX(F_Interface!$C$2:$L$461,MATCH($A29&amp;$B29,F_Interface!$C$2:$C$4961,0),MATCH(I$2,F_Interface!$C$2:$L$2,0))</f>
        <v>0</v>
      </c>
      <c r="J29" s="209">
        <f>INDEX(F_Interface!$C$2:$L$461,MATCH($A29&amp;$B29,F_Interface!$C$2:$C$4961,0),MATCH(J$2,F_Interface!$C$2:$L$2,0))</f>
        <v>0</v>
      </c>
    </row>
    <row r="30" spans="1:10" x14ac:dyDescent="0.3">
      <c r="A30" s="192" t="s">
        <v>2</v>
      </c>
      <c r="B30" s="192" t="s">
        <v>219</v>
      </c>
      <c r="C30" s="192" t="s">
        <v>366</v>
      </c>
      <c r="D30" s="192" t="s">
        <v>310</v>
      </c>
      <c r="E30" s="192" t="s">
        <v>311</v>
      </c>
      <c r="F30" s="209">
        <f>INDEX(F_Interface!$C$2:$L$461,MATCH($A30&amp;$B30,F_Interface!$C$2:$C$4961,0),MATCH(F$2,F_Interface!$C$2:$L$2,0))</f>
        <v>0</v>
      </c>
      <c r="G30" s="209">
        <f>INDEX(F_Interface!$C$2:$L$461,MATCH($A30&amp;$B30,F_Interface!$C$2:$C$4961,0),MATCH(G$2,F_Interface!$C$2:$L$2,0))</f>
        <v>0</v>
      </c>
      <c r="H30" s="209">
        <f>INDEX(F_Interface!$C$2:$L$461,MATCH($A30&amp;$B30,F_Interface!$C$2:$C$4961,0),MATCH(H$2,F_Interface!$C$2:$L$2,0))</f>
        <v>0</v>
      </c>
      <c r="I30" s="209">
        <f>INDEX(F_Interface!$C$2:$L$461,MATCH($A30&amp;$B30,F_Interface!$C$2:$C$4961,0),MATCH(I$2,F_Interface!$C$2:$L$2,0))</f>
        <v>0</v>
      </c>
      <c r="J30" s="209">
        <f>INDEX(F_Interface!$C$2:$L$461,MATCH($A30&amp;$B30,F_Interface!$C$2:$C$4961,0),MATCH(J$2,F_Interface!$C$2:$L$2,0))</f>
        <v>0</v>
      </c>
    </row>
    <row r="31" spans="1:10" x14ac:dyDescent="0.3">
      <c r="A31" s="192" t="s">
        <v>2</v>
      </c>
      <c r="B31" s="192" t="s">
        <v>220</v>
      </c>
      <c r="C31" s="192" t="s">
        <v>367</v>
      </c>
      <c r="D31" s="192" t="s">
        <v>310</v>
      </c>
      <c r="E31" s="192" t="s">
        <v>311</v>
      </c>
      <c r="F31" s="209">
        <f>INDEX(F_Interface!$C$2:$L$461,MATCH($A31&amp;$B31,F_Interface!$C$2:$C$4961,0),MATCH(F$2,F_Interface!$C$2:$L$2,0))</f>
        <v>0</v>
      </c>
      <c r="G31" s="209">
        <f>INDEX(F_Interface!$C$2:$L$461,MATCH($A31&amp;$B31,F_Interface!$C$2:$C$4961,0),MATCH(G$2,F_Interface!$C$2:$L$2,0))</f>
        <v>0</v>
      </c>
      <c r="H31" s="209">
        <f>INDEX(F_Interface!$C$2:$L$461,MATCH($A31&amp;$B31,F_Interface!$C$2:$C$4961,0),MATCH(H$2,F_Interface!$C$2:$L$2,0))</f>
        <v>0</v>
      </c>
      <c r="I31" s="209">
        <f>INDEX(F_Interface!$C$2:$L$461,MATCH($A31&amp;$B31,F_Interface!$C$2:$C$4961,0),MATCH(I$2,F_Interface!$C$2:$L$2,0))</f>
        <v>0</v>
      </c>
      <c r="J31" s="209">
        <f>INDEX(F_Interface!$C$2:$L$461,MATCH($A31&amp;$B31,F_Interface!$C$2:$C$4961,0),MATCH(J$2,F_Interface!$C$2:$L$2,0))</f>
        <v>0</v>
      </c>
    </row>
    <row r="32" spans="1:10" x14ac:dyDescent="0.3">
      <c r="A32" s="192" t="s">
        <v>2</v>
      </c>
      <c r="B32" s="192" t="s">
        <v>221</v>
      </c>
      <c r="C32" s="192" t="s">
        <v>235</v>
      </c>
      <c r="D32" s="192" t="s">
        <v>310</v>
      </c>
      <c r="E32" s="192" t="s">
        <v>311</v>
      </c>
      <c r="F32" s="209">
        <f>INDEX(F_Interface!$C$2:$L$461,MATCH($A32&amp;$B32,F_Interface!$C$2:$C$4961,0),MATCH(F$2,F_Interface!$C$2:$L$2,0))</f>
        <v>8.9019261178582347</v>
      </c>
      <c r="G32" s="209">
        <f>INDEX(F_Interface!$C$2:$L$461,MATCH($A32&amp;$B32,F_Interface!$C$2:$C$4961,0),MATCH(G$2,F_Interface!$C$2:$L$2,0))</f>
        <v>8.8838660137360552</v>
      </c>
      <c r="H32" s="209">
        <f>INDEX(F_Interface!$C$2:$L$461,MATCH($A32&amp;$B32,F_Interface!$C$2:$C$4961,0),MATCH(H$2,F_Interface!$C$2:$L$2,0))</f>
        <v>8.863571843296036</v>
      </c>
      <c r="I32" s="209">
        <f>INDEX(F_Interface!$C$2:$L$461,MATCH($A32&amp;$B32,F_Interface!$C$2:$C$4961,0),MATCH(I$2,F_Interface!$C$2:$L$2,0))</f>
        <v>0</v>
      </c>
      <c r="J32" s="209">
        <f>INDEX(F_Interface!$C$2:$L$461,MATCH($A32&amp;$B32,F_Interface!$C$2:$C$4961,0),MATCH(J$2,F_Interface!$C$2:$L$2,0))</f>
        <v>0</v>
      </c>
    </row>
    <row r="33" spans="1:10" x14ac:dyDescent="0.3">
      <c r="A33" s="192" t="s">
        <v>2</v>
      </c>
      <c r="B33" s="192" t="s">
        <v>222</v>
      </c>
      <c r="C33" s="192" t="s">
        <v>236</v>
      </c>
      <c r="D33" s="192" t="s">
        <v>310</v>
      </c>
      <c r="E33" s="192" t="s">
        <v>311</v>
      </c>
      <c r="F33" s="209">
        <f>INDEX(F_Interface!$C$2:$L$461,MATCH($A33&amp;$B33,F_Interface!$C$2:$C$4961,0),MATCH(F$2,F_Interface!$C$2:$L$2,0))</f>
        <v>3.5140749428183864</v>
      </c>
      <c r="G33" s="209">
        <f>INDEX(F_Interface!$C$2:$L$461,MATCH($A33&amp;$B33,F_Interface!$C$2:$C$4961,0),MATCH(G$2,F_Interface!$C$2:$L$2,0))</f>
        <v>3.5071676634558973</v>
      </c>
      <c r="H33" s="209">
        <f>INDEX(F_Interface!$C$2:$L$461,MATCH($A33&amp;$B33,F_Interface!$C$2:$C$4961,0),MATCH(H$2,F_Interface!$C$2:$L$2,0))</f>
        <v>3.4992457978543468</v>
      </c>
      <c r="I33" s="209">
        <f>INDEX(F_Interface!$C$2:$L$461,MATCH($A33&amp;$B33,F_Interface!$C$2:$C$4961,0),MATCH(I$2,F_Interface!$C$2:$L$2,0))</f>
        <v>0</v>
      </c>
      <c r="J33" s="209">
        <f>INDEX(F_Interface!$C$2:$L$461,MATCH($A33&amp;$B33,F_Interface!$C$2:$C$4961,0),MATCH(J$2,F_Interface!$C$2:$L$2,0))</f>
        <v>0</v>
      </c>
    </row>
    <row r="34" spans="1:10" x14ac:dyDescent="0.3">
      <c r="A34" s="192" t="s">
        <v>2</v>
      </c>
      <c r="B34" s="192" t="s">
        <v>223</v>
      </c>
      <c r="C34" s="192" t="s">
        <v>237</v>
      </c>
      <c r="D34" s="192" t="s">
        <v>310</v>
      </c>
      <c r="E34" s="192" t="s">
        <v>311</v>
      </c>
      <c r="F34" s="209">
        <f>INDEX(F_Interface!$C$2:$L$461,MATCH($A34&amp;$B34,F_Interface!$C$2:$C$4961,0),MATCH(F$2,F_Interface!$C$2:$L$2,0))</f>
        <v>0</v>
      </c>
      <c r="G34" s="209">
        <f>INDEX(F_Interface!$C$2:$L$461,MATCH($A34&amp;$B34,F_Interface!$C$2:$C$4961,0),MATCH(G$2,F_Interface!$C$2:$L$2,0))</f>
        <v>0</v>
      </c>
      <c r="H34" s="209">
        <f>INDEX(F_Interface!$C$2:$L$461,MATCH($A34&amp;$B34,F_Interface!$C$2:$C$4961,0),MATCH(H$2,F_Interface!$C$2:$L$2,0))</f>
        <v>0</v>
      </c>
      <c r="I34" s="209">
        <f>INDEX(F_Interface!$C$2:$L$461,MATCH($A34&amp;$B34,F_Interface!$C$2:$C$4961,0),MATCH(I$2,F_Interface!$C$2:$L$2,0))</f>
        <v>0</v>
      </c>
      <c r="J34" s="209">
        <f>INDEX(F_Interface!$C$2:$L$461,MATCH($A34&amp;$B34,F_Interface!$C$2:$C$4961,0),MATCH(J$2,F_Interface!$C$2:$L$2,0))</f>
        <v>0</v>
      </c>
    </row>
    <row r="35" spans="1:10" x14ac:dyDescent="0.3">
      <c r="A35" s="192" t="s">
        <v>2</v>
      </c>
      <c r="B35" s="192" t="s">
        <v>398</v>
      </c>
      <c r="C35" s="192" t="s">
        <v>402</v>
      </c>
      <c r="D35" s="192" t="s">
        <v>310</v>
      </c>
      <c r="E35" s="192" t="s">
        <v>311</v>
      </c>
      <c r="F35" s="209">
        <f>INDEX(F_Interface!$C$2:$L$461,MATCH($A35&amp;$B35,F_Interface!$C$2:$C$4961,0),MATCH(F$2,F_Interface!$C$2:$L$2,0))</f>
        <v>0</v>
      </c>
      <c r="G35" s="209">
        <f>INDEX(F_Interface!$C$2:$L$461,MATCH($A35&amp;$B35,F_Interface!$C$2:$C$4961,0),MATCH(G$2,F_Interface!$C$2:$L$2,0))</f>
        <v>0</v>
      </c>
      <c r="H35" s="209">
        <f>INDEX(F_Interface!$C$2:$L$461,MATCH($A35&amp;$B35,F_Interface!$C$2:$C$4961,0),MATCH(H$2,F_Interface!$C$2:$L$2,0))</f>
        <v>0</v>
      </c>
      <c r="I35" s="209">
        <f>INDEX(F_Interface!$C$2:$L$461,MATCH($A35&amp;$B35,F_Interface!$C$2:$C$4961,0),MATCH(I$2,F_Interface!$C$2:$L$2,0))</f>
        <v>0</v>
      </c>
      <c r="J35" s="209">
        <f>INDEX(F_Interface!$C$2:$L$461,MATCH($A35&amp;$B35,F_Interface!$C$2:$C$4961,0),MATCH(J$2,F_Interface!$C$2:$L$2,0))</f>
        <v>0</v>
      </c>
    </row>
    <row r="36" spans="1:10" x14ac:dyDescent="0.3">
      <c r="A36" s="192" t="s">
        <v>2</v>
      </c>
      <c r="B36" s="192" t="s">
        <v>399</v>
      </c>
      <c r="C36" s="192" t="s">
        <v>403</v>
      </c>
      <c r="D36" s="192" t="s">
        <v>310</v>
      </c>
      <c r="E36" s="192" t="s">
        <v>311</v>
      </c>
      <c r="F36" s="209">
        <f>INDEX(F_Interface!$C$2:$L$461,MATCH($A36&amp;$B36,F_Interface!$C$2:$C$4961,0),MATCH(F$2,F_Interface!$C$2:$L$2,0))</f>
        <v>0.91200000000000003</v>
      </c>
      <c r="G36" s="209">
        <f>INDEX(F_Interface!$C$2:$L$461,MATCH($A36&amp;$B36,F_Interface!$C$2:$C$4961,0),MATCH(G$2,F_Interface!$C$2:$L$2,0))</f>
        <v>0.94700000000000006</v>
      </c>
      <c r="H36" s="209">
        <f>INDEX(F_Interface!$C$2:$L$461,MATCH($A36&amp;$B36,F_Interface!$C$2:$C$4961,0),MATCH(H$2,F_Interface!$C$2:$L$2,0))</f>
        <v>0.96500000000000008</v>
      </c>
      <c r="I36" s="209">
        <f>INDEX(F_Interface!$C$2:$L$461,MATCH($A36&amp;$B36,F_Interface!$C$2:$C$4961,0),MATCH(I$2,F_Interface!$C$2:$L$2,0))</f>
        <v>1.2589999999999999</v>
      </c>
      <c r="J36" s="209">
        <f>INDEX(F_Interface!$C$2:$L$461,MATCH($A36&amp;$B36,F_Interface!$C$2:$C$4961,0),MATCH(J$2,F_Interface!$C$2:$L$2,0))</f>
        <v>0.94799999999999995</v>
      </c>
    </row>
    <row r="37" spans="1:10" x14ac:dyDescent="0.3">
      <c r="A37" s="192" t="s">
        <v>2</v>
      </c>
      <c r="B37" s="192" t="s">
        <v>400</v>
      </c>
      <c r="C37" s="192" t="s">
        <v>404</v>
      </c>
      <c r="D37" s="192" t="s">
        <v>310</v>
      </c>
      <c r="E37" s="192" t="s">
        <v>311</v>
      </c>
      <c r="F37" s="209">
        <f>INDEX(F_Interface!$C$2:$L$461,MATCH($A37&amp;$B37,F_Interface!$C$2:$C$4961,0),MATCH(F$2,F_Interface!$C$2:$L$2,0))</f>
        <v>0</v>
      </c>
      <c r="G37" s="209">
        <f>INDEX(F_Interface!$C$2:$L$461,MATCH($A37&amp;$B37,F_Interface!$C$2:$C$4961,0),MATCH(G$2,F_Interface!$C$2:$L$2,0))</f>
        <v>0</v>
      </c>
      <c r="H37" s="209">
        <f>INDEX(F_Interface!$C$2:$L$461,MATCH($A37&amp;$B37,F_Interface!$C$2:$C$4961,0),MATCH(H$2,F_Interface!$C$2:$L$2,0))</f>
        <v>0</v>
      </c>
      <c r="I37" s="209">
        <f>INDEX(F_Interface!$C$2:$L$461,MATCH($A37&amp;$B37,F_Interface!$C$2:$C$4961,0),MATCH(I$2,F_Interface!$C$2:$L$2,0))</f>
        <v>0</v>
      </c>
      <c r="J37" s="209">
        <f>INDEX(F_Interface!$C$2:$L$461,MATCH($A37&amp;$B37,F_Interface!$C$2:$C$4961,0),MATCH(J$2,F_Interface!$C$2:$L$2,0))</f>
        <v>0</v>
      </c>
    </row>
    <row r="38" spans="1:10" x14ac:dyDescent="0.3">
      <c r="A38" s="192" t="s">
        <v>2</v>
      </c>
      <c r="B38" s="192" t="s">
        <v>401</v>
      </c>
      <c r="C38" s="192" t="s">
        <v>405</v>
      </c>
      <c r="D38" s="192" t="s">
        <v>310</v>
      </c>
      <c r="E38" s="192" t="s">
        <v>311</v>
      </c>
      <c r="F38" s="209">
        <f>INDEX(F_Interface!$C$2:$L$461,MATCH($A38&amp;$B38,F_Interface!$C$2:$C$4961,0),MATCH(F$2,F_Interface!$C$2:$L$2,0))</f>
        <v>0.48399999999999999</v>
      </c>
      <c r="G38" s="209">
        <f>INDEX(F_Interface!$C$2:$L$461,MATCH($A38&amp;$B38,F_Interface!$C$2:$C$4961,0),MATCH(G$2,F_Interface!$C$2:$L$2,0))</f>
        <v>0.49</v>
      </c>
      <c r="H38" s="209">
        <f>INDEX(F_Interface!$C$2:$L$461,MATCH($A38&amp;$B38,F_Interface!$C$2:$C$4961,0),MATCH(H$2,F_Interface!$C$2:$L$2,0))</f>
        <v>0.49399999999999999</v>
      </c>
      <c r="I38" s="209">
        <f>INDEX(F_Interface!$C$2:$L$461,MATCH($A38&amp;$B38,F_Interface!$C$2:$C$4961,0),MATCH(I$2,F_Interface!$C$2:$L$2,0))</f>
        <v>0.498</v>
      </c>
      <c r="J38" s="209">
        <f>INDEX(F_Interface!$C$2:$L$461,MATCH($A38&amp;$B38,F_Interface!$C$2:$C$4961,0),MATCH(J$2,F_Interface!$C$2:$L$2,0))</f>
        <v>0.503</v>
      </c>
    </row>
    <row r="39" spans="1:10" x14ac:dyDescent="0.3">
      <c r="A39" s="192" t="s">
        <v>63</v>
      </c>
      <c r="B39" s="192" t="s">
        <v>308</v>
      </c>
      <c r="C39" s="192" t="s">
        <v>309</v>
      </c>
      <c r="D39" s="192" t="s">
        <v>310</v>
      </c>
      <c r="E39" s="192" t="s">
        <v>311</v>
      </c>
      <c r="F39" s="209">
        <f>INDEX(F_Interface!$C$2:$L$461,MATCH($A39&amp;$B39,F_Interface!$C$2:$C$4961,0),MATCH(F$2,F_Interface!$C$2:$L$2,0))</f>
        <v>4.3052755105118434</v>
      </c>
      <c r="G39" s="209">
        <f>INDEX(F_Interface!$C$2:$L$461,MATCH($A39&amp;$B39,F_Interface!$C$2:$C$4961,0),MATCH(G$2,F_Interface!$C$2:$L$2,0))</f>
        <v>4.3052755105118434</v>
      </c>
      <c r="H39" s="209">
        <f>INDEX(F_Interface!$C$2:$L$461,MATCH($A39&amp;$B39,F_Interface!$C$2:$C$4961,0),MATCH(H$2,F_Interface!$C$2:$L$2,0))</f>
        <v>4.3052755105118434</v>
      </c>
      <c r="I39" s="209">
        <f>INDEX(F_Interface!$C$2:$L$461,MATCH($A39&amp;$B39,F_Interface!$C$2:$C$4961,0),MATCH(I$2,F_Interface!$C$2:$L$2,0))</f>
        <v>4.3052755105118434</v>
      </c>
      <c r="J39" s="209">
        <f>INDEX(F_Interface!$C$2:$L$461,MATCH($A39&amp;$B39,F_Interface!$C$2:$C$4961,0),MATCH(J$2,F_Interface!$C$2:$L$2,0))</f>
        <v>4.3052755105118434</v>
      </c>
    </row>
    <row r="40" spans="1:10" x14ac:dyDescent="0.3">
      <c r="A40" s="192" t="s">
        <v>63</v>
      </c>
      <c r="B40" s="192" t="s">
        <v>312</v>
      </c>
      <c r="C40" s="192" t="s">
        <v>313</v>
      </c>
      <c r="D40" s="192" t="s">
        <v>310</v>
      </c>
      <c r="E40" s="192" t="s">
        <v>311</v>
      </c>
      <c r="F40" s="209">
        <f>INDEX(F_Interface!$C$2:$L$461,MATCH($A40&amp;$B40,F_Interface!$C$2:$C$4961,0),MATCH(F$2,F_Interface!$C$2:$L$2,0))</f>
        <v>1.0178814828969558</v>
      </c>
      <c r="G40" s="209">
        <f>INDEX(F_Interface!$C$2:$L$461,MATCH($A40&amp;$B40,F_Interface!$C$2:$C$4961,0),MATCH(G$2,F_Interface!$C$2:$L$2,0))</f>
        <v>1.0178814828969558</v>
      </c>
      <c r="H40" s="209">
        <f>INDEX(F_Interface!$C$2:$L$461,MATCH($A40&amp;$B40,F_Interface!$C$2:$C$4961,0),MATCH(H$2,F_Interface!$C$2:$L$2,0))</f>
        <v>1.0178814828969558</v>
      </c>
      <c r="I40" s="209">
        <f>INDEX(F_Interface!$C$2:$L$461,MATCH($A40&amp;$B40,F_Interface!$C$2:$C$4961,0),MATCH(I$2,F_Interface!$C$2:$L$2,0))</f>
        <v>1.0178814828969558</v>
      </c>
      <c r="J40" s="209">
        <f>INDEX(F_Interface!$C$2:$L$461,MATCH($A40&amp;$B40,F_Interface!$C$2:$C$4961,0),MATCH(J$2,F_Interface!$C$2:$L$2,0))</f>
        <v>1.0178814828969558</v>
      </c>
    </row>
    <row r="41" spans="1:10" x14ac:dyDescent="0.3">
      <c r="A41" s="192" t="s">
        <v>63</v>
      </c>
      <c r="B41" s="192" t="s">
        <v>314</v>
      </c>
      <c r="C41" s="192" t="s">
        <v>315</v>
      </c>
      <c r="D41" s="192" t="s">
        <v>310</v>
      </c>
      <c r="E41" s="192" t="s">
        <v>311</v>
      </c>
      <c r="F41" s="209">
        <f>INDEX(F_Interface!$C$2:$L$461,MATCH($A41&amp;$B41,F_Interface!$C$2:$C$4961,0),MATCH(F$2,F_Interface!$C$2:$L$2,0))</f>
        <v>5.3231569934087997</v>
      </c>
      <c r="G41" s="209">
        <f>INDEX(F_Interface!$C$2:$L$461,MATCH($A41&amp;$B41,F_Interface!$C$2:$C$4961,0),MATCH(G$2,F_Interface!$C$2:$L$2,0))</f>
        <v>5.3231569934087997</v>
      </c>
      <c r="H41" s="209">
        <f>INDEX(F_Interface!$C$2:$L$461,MATCH($A41&amp;$B41,F_Interface!$C$2:$C$4961,0),MATCH(H$2,F_Interface!$C$2:$L$2,0))</f>
        <v>5.3231569934087997</v>
      </c>
      <c r="I41" s="209">
        <f>INDEX(F_Interface!$C$2:$L$461,MATCH($A41&amp;$B41,F_Interface!$C$2:$C$4961,0),MATCH(I$2,F_Interface!$C$2:$L$2,0))</f>
        <v>5.3231569934087997</v>
      </c>
      <c r="J41" s="209">
        <f>INDEX(F_Interface!$C$2:$L$461,MATCH($A41&amp;$B41,F_Interface!$C$2:$C$4961,0),MATCH(J$2,F_Interface!$C$2:$L$2,0))</f>
        <v>5.3231569934087997</v>
      </c>
    </row>
    <row r="42" spans="1:10" x14ac:dyDescent="0.3">
      <c r="A42" s="192" t="s">
        <v>63</v>
      </c>
      <c r="B42" s="192" t="s">
        <v>316</v>
      </c>
      <c r="C42" s="192" t="s">
        <v>37</v>
      </c>
      <c r="D42" s="192" t="s">
        <v>310</v>
      </c>
      <c r="E42" s="192" t="s">
        <v>311</v>
      </c>
      <c r="F42" s="209">
        <f>INDEX(F_Interface!$C$2:$L$461,MATCH($A42&amp;$B42,F_Interface!$C$2:$C$4961,0),MATCH(F$2,F_Interface!$C$2:$L$2,0))</f>
        <v>0</v>
      </c>
      <c r="G42" s="209">
        <f>INDEX(F_Interface!$C$2:$L$461,MATCH($A42&amp;$B42,F_Interface!$C$2:$C$4961,0),MATCH(G$2,F_Interface!$C$2:$L$2,0))</f>
        <v>0</v>
      </c>
      <c r="H42" s="209">
        <f>INDEX(F_Interface!$C$2:$L$461,MATCH($A42&amp;$B42,F_Interface!$C$2:$C$4961,0),MATCH(H$2,F_Interface!$C$2:$L$2,0))</f>
        <v>0</v>
      </c>
      <c r="I42" s="209">
        <f>INDEX(F_Interface!$C$2:$L$461,MATCH($A42&amp;$B42,F_Interface!$C$2:$C$4961,0),MATCH(I$2,F_Interface!$C$2:$L$2,0))</f>
        <v>0</v>
      </c>
      <c r="J42" s="209">
        <f>INDEX(F_Interface!$C$2:$L$461,MATCH($A42&amp;$B42,F_Interface!$C$2:$C$4961,0),MATCH(J$2,F_Interface!$C$2:$L$2,0))</f>
        <v>0</v>
      </c>
    </row>
    <row r="43" spans="1:10" x14ac:dyDescent="0.3">
      <c r="A43" s="192" t="s">
        <v>63</v>
      </c>
      <c r="B43" s="192" t="s">
        <v>318</v>
      </c>
      <c r="C43" s="192" t="s">
        <v>41</v>
      </c>
      <c r="D43" s="192" t="s">
        <v>310</v>
      </c>
      <c r="E43" s="192" t="s">
        <v>311</v>
      </c>
      <c r="F43" s="209">
        <f>INDEX(F_Interface!$C$2:$L$461,MATCH($A43&amp;$B43,F_Interface!$C$2:$C$4961,0),MATCH(F$2,F_Interface!$C$2:$L$2,0))</f>
        <v>0</v>
      </c>
      <c r="G43" s="209">
        <f>INDEX(F_Interface!$C$2:$L$461,MATCH($A43&amp;$B43,F_Interface!$C$2:$C$4961,0),MATCH(G$2,F_Interface!$C$2:$L$2,0))</f>
        <v>0</v>
      </c>
      <c r="H43" s="209">
        <f>INDEX(F_Interface!$C$2:$L$461,MATCH($A43&amp;$B43,F_Interface!$C$2:$C$4961,0),MATCH(H$2,F_Interface!$C$2:$L$2,0))</f>
        <v>0</v>
      </c>
      <c r="I43" s="209">
        <f>INDEX(F_Interface!$C$2:$L$461,MATCH($A43&amp;$B43,F_Interface!$C$2:$C$4961,0),MATCH(I$2,F_Interface!$C$2:$L$2,0))</f>
        <v>0</v>
      </c>
      <c r="J43" s="209">
        <f>INDEX(F_Interface!$C$2:$L$461,MATCH($A43&amp;$B43,F_Interface!$C$2:$C$4961,0),MATCH(J$2,F_Interface!$C$2:$L$2,0))</f>
        <v>0</v>
      </c>
    </row>
    <row r="44" spans="1:10" x14ac:dyDescent="0.3">
      <c r="A44" s="192" t="s">
        <v>63</v>
      </c>
      <c r="B44" s="192" t="s">
        <v>320</v>
      </c>
      <c r="C44" s="192" t="s">
        <v>30</v>
      </c>
      <c r="D44" s="192" t="s">
        <v>310</v>
      </c>
      <c r="E44" s="192" t="s">
        <v>311</v>
      </c>
      <c r="F44" s="209">
        <f>INDEX(F_Interface!$C$2:$L$461,MATCH($A44&amp;$B44,F_Interface!$C$2:$C$4961,0),MATCH(F$2,F_Interface!$C$2:$L$2,0))</f>
        <v>0</v>
      </c>
      <c r="G44" s="209">
        <f>INDEX(F_Interface!$C$2:$L$461,MATCH($A44&amp;$B44,F_Interface!$C$2:$C$4961,0),MATCH(G$2,F_Interface!$C$2:$L$2,0))</f>
        <v>0</v>
      </c>
      <c r="H44" s="209">
        <f>INDEX(F_Interface!$C$2:$L$461,MATCH($A44&amp;$B44,F_Interface!$C$2:$C$4961,0),MATCH(H$2,F_Interface!$C$2:$L$2,0))</f>
        <v>0</v>
      </c>
      <c r="I44" s="209">
        <f>INDEX(F_Interface!$C$2:$L$461,MATCH($A44&amp;$B44,F_Interface!$C$2:$C$4961,0),MATCH(I$2,F_Interface!$C$2:$L$2,0))</f>
        <v>0</v>
      </c>
      <c r="J44" s="209">
        <f>INDEX(F_Interface!$C$2:$L$461,MATCH($A44&amp;$B44,F_Interface!$C$2:$C$4961,0),MATCH(J$2,F_Interface!$C$2:$L$2,0))</f>
        <v>0</v>
      </c>
    </row>
    <row r="45" spans="1:10" x14ac:dyDescent="0.3">
      <c r="A45" s="192" t="s">
        <v>63</v>
      </c>
      <c r="B45" s="192" t="s">
        <v>323</v>
      </c>
      <c r="C45" s="192" t="s">
        <v>42</v>
      </c>
      <c r="D45" s="192" t="s">
        <v>310</v>
      </c>
      <c r="E45" s="192" t="s">
        <v>311</v>
      </c>
      <c r="F45" s="209">
        <f>INDEX(F_Interface!$C$2:$L$461,MATCH($A45&amp;$B45,F_Interface!$C$2:$C$4961,0),MATCH(F$2,F_Interface!$C$2:$L$2,0))</f>
        <v>0</v>
      </c>
      <c r="G45" s="209">
        <f>INDEX(F_Interface!$C$2:$L$461,MATCH($A45&amp;$B45,F_Interface!$C$2:$C$4961,0),MATCH(G$2,F_Interface!$C$2:$L$2,0))</f>
        <v>0</v>
      </c>
      <c r="H45" s="209">
        <f>INDEX(F_Interface!$C$2:$L$461,MATCH($A45&amp;$B45,F_Interface!$C$2:$C$4961,0),MATCH(H$2,F_Interface!$C$2:$L$2,0))</f>
        <v>0</v>
      </c>
      <c r="I45" s="209">
        <f>INDEX(F_Interface!$C$2:$L$461,MATCH($A45&amp;$B45,F_Interface!$C$2:$C$4961,0),MATCH(I$2,F_Interface!$C$2:$L$2,0))</f>
        <v>0</v>
      </c>
      <c r="J45" s="209">
        <f>INDEX(F_Interface!$C$2:$L$461,MATCH($A45&amp;$B45,F_Interface!$C$2:$C$4961,0),MATCH(J$2,F_Interface!$C$2:$L$2,0))</f>
        <v>0</v>
      </c>
    </row>
    <row r="46" spans="1:10" x14ac:dyDescent="0.3">
      <c r="A46" s="192" t="s">
        <v>63</v>
      </c>
      <c r="B46" s="192" t="s">
        <v>329</v>
      </c>
      <c r="C46" s="192" t="s">
        <v>43</v>
      </c>
      <c r="D46" s="192" t="s">
        <v>310</v>
      </c>
      <c r="E46" s="192" t="s">
        <v>311</v>
      </c>
      <c r="F46" s="209">
        <f>INDEX(F_Interface!$C$2:$L$461,MATCH($A46&amp;$B46,F_Interface!$C$2:$C$4961,0),MATCH(F$2,F_Interface!$C$2:$L$2,0))</f>
        <v>0</v>
      </c>
      <c r="G46" s="209">
        <f>INDEX(F_Interface!$C$2:$L$461,MATCH($A46&amp;$B46,F_Interface!$C$2:$C$4961,0),MATCH(G$2,F_Interface!$C$2:$L$2,0))</f>
        <v>0</v>
      </c>
      <c r="H46" s="209">
        <f>INDEX(F_Interface!$C$2:$L$461,MATCH($A46&amp;$B46,F_Interface!$C$2:$C$4961,0),MATCH(H$2,F_Interface!$C$2:$L$2,0))</f>
        <v>0</v>
      </c>
      <c r="I46" s="209">
        <f>INDEX(F_Interface!$C$2:$L$461,MATCH($A46&amp;$B46,F_Interface!$C$2:$C$4961,0),MATCH(I$2,F_Interface!$C$2:$L$2,0))</f>
        <v>0</v>
      </c>
      <c r="J46" s="209">
        <f>INDEX(F_Interface!$C$2:$L$461,MATCH($A46&amp;$B46,F_Interface!$C$2:$C$4961,0),MATCH(J$2,F_Interface!$C$2:$L$2,0))</f>
        <v>0</v>
      </c>
    </row>
    <row r="47" spans="1:10" x14ac:dyDescent="0.3">
      <c r="A47" s="192" t="s">
        <v>63</v>
      </c>
      <c r="B47" s="192" t="s">
        <v>338</v>
      </c>
      <c r="C47" s="192" t="s">
        <v>44</v>
      </c>
      <c r="D47" s="192" t="s">
        <v>310</v>
      </c>
      <c r="E47" s="192" t="s">
        <v>311</v>
      </c>
      <c r="F47" s="209">
        <f>INDEX(F_Interface!$C$2:$L$461,MATCH($A47&amp;$B47,F_Interface!$C$2:$C$4961,0),MATCH(F$2,F_Interface!$C$2:$L$2,0))</f>
        <v>0</v>
      </c>
      <c r="G47" s="209">
        <f>INDEX(F_Interface!$C$2:$L$461,MATCH($A47&amp;$B47,F_Interface!$C$2:$C$4961,0),MATCH(G$2,F_Interface!$C$2:$L$2,0))</f>
        <v>0</v>
      </c>
      <c r="H47" s="209">
        <f>INDEX(F_Interface!$C$2:$L$461,MATCH($A47&amp;$B47,F_Interface!$C$2:$C$4961,0),MATCH(H$2,F_Interface!$C$2:$L$2,0))</f>
        <v>0</v>
      </c>
      <c r="I47" s="209">
        <f>INDEX(F_Interface!$C$2:$L$461,MATCH($A47&amp;$B47,F_Interface!$C$2:$C$4961,0),MATCH(I$2,F_Interface!$C$2:$L$2,0))</f>
        <v>0</v>
      </c>
      <c r="J47" s="209">
        <f>INDEX(F_Interface!$C$2:$L$461,MATCH($A47&amp;$B47,F_Interface!$C$2:$C$4961,0),MATCH(J$2,F_Interface!$C$2:$L$2,0))</f>
        <v>0</v>
      </c>
    </row>
    <row r="48" spans="1:10" x14ac:dyDescent="0.3">
      <c r="A48" s="192" t="s">
        <v>63</v>
      </c>
      <c r="B48" s="192" t="s">
        <v>340</v>
      </c>
      <c r="C48" s="192" t="s">
        <v>39</v>
      </c>
      <c r="D48" s="192" t="s">
        <v>310</v>
      </c>
      <c r="E48" s="192" t="s">
        <v>311</v>
      </c>
      <c r="F48" s="209">
        <f>INDEX(F_Interface!$C$2:$L$461,MATCH($A48&amp;$B48,F_Interface!$C$2:$C$4961,0),MATCH(F$2,F_Interface!$C$2:$L$2,0))</f>
        <v>0</v>
      </c>
      <c r="G48" s="209">
        <f>INDEX(F_Interface!$C$2:$L$461,MATCH($A48&amp;$B48,F_Interface!$C$2:$C$4961,0),MATCH(G$2,F_Interface!$C$2:$L$2,0))</f>
        <v>0</v>
      </c>
      <c r="H48" s="209">
        <f>INDEX(F_Interface!$C$2:$L$461,MATCH($A48&amp;$B48,F_Interface!$C$2:$C$4961,0),MATCH(H$2,F_Interface!$C$2:$L$2,0))</f>
        <v>0</v>
      </c>
      <c r="I48" s="209">
        <f>INDEX(F_Interface!$C$2:$L$461,MATCH($A48&amp;$B48,F_Interface!$C$2:$C$4961,0),MATCH(I$2,F_Interface!$C$2:$L$2,0))</f>
        <v>0</v>
      </c>
      <c r="J48" s="209">
        <f>INDEX(F_Interface!$C$2:$L$461,MATCH($A48&amp;$B48,F_Interface!$C$2:$C$4961,0),MATCH(J$2,F_Interface!$C$2:$L$2,0))</f>
        <v>0</v>
      </c>
    </row>
    <row r="49" spans="1:10" x14ac:dyDescent="0.3">
      <c r="A49" s="192" t="s">
        <v>63</v>
      </c>
      <c r="B49" s="192" t="s">
        <v>342</v>
      </c>
      <c r="C49" s="192" t="s">
        <v>38</v>
      </c>
      <c r="D49" s="192" t="s">
        <v>310</v>
      </c>
      <c r="E49" s="192" t="s">
        <v>311</v>
      </c>
      <c r="F49" s="209">
        <f>INDEX(F_Interface!$C$2:$L$461,MATCH($A49&amp;$B49,F_Interface!$C$2:$C$4961,0),MATCH(F$2,F_Interface!$C$2:$L$2,0))</f>
        <v>0</v>
      </c>
      <c r="G49" s="209">
        <f>INDEX(F_Interface!$C$2:$L$461,MATCH($A49&amp;$B49,F_Interface!$C$2:$C$4961,0),MATCH(G$2,F_Interface!$C$2:$L$2,0))</f>
        <v>0</v>
      </c>
      <c r="H49" s="209">
        <f>INDEX(F_Interface!$C$2:$L$461,MATCH($A49&amp;$B49,F_Interface!$C$2:$C$4961,0),MATCH(H$2,F_Interface!$C$2:$L$2,0))</f>
        <v>0</v>
      </c>
      <c r="I49" s="209">
        <f>INDEX(F_Interface!$C$2:$L$461,MATCH($A49&amp;$B49,F_Interface!$C$2:$C$4961,0),MATCH(I$2,F_Interface!$C$2:$L$2,0))</f>
        <v>0</v>
      </c>
      <c r="J49" s="209">
        <f>INDEX(F_Interface!$C$2:$L$461,MATCH($A49&amp;$B49,F_Interface!$C$2:$C$4961,0),MATCH(J$2,F_Interface!$C$2:$L$2,0))</f>
        <v>0</v>
      </c>
    </row>
    <row r="50" spans="1:10" x14ac:dyDescent="0.3">
      <c r="A50" s="192" t="s">
        <v>63</v>
      </c>
      <c r="B50" s="192" t="s">
        <v>344</v>
      </c>
      <c r="C50" s="192" t="s">
        <v>61</v>
      </c>
      <c r="D50" s="192" t="s">
        <v>310</v>
      </c>
      <c r="E50" s="192" t="s">
        <v>311</v>
      </c>
      <c r="F50" s="209">
        <f>INDEX(F_Interface!$C$2:$L$461,MATCH($A50&amp;$B50,F_Interface!$C$2:$C$4961,0),MATCH(F$2,F_Interface!$C$2:$L$2,0))</f>
        <v>0</v>
      </c>
      <c r="G50" s="209">
        <f>INDEX(F_Interface!$C$2:$L$461,MATCH($A50&amp;$B50,F_Interface!$C$2:$C$4961,0),MATCH(G$2,F_Interface!$C$2:$L$2,0))</f>
        <v>0</v>
      </c>
      <c r="H50" s="209">
        <f>INDEX(F_Interface!$C$2:$L$461,MATCH($A50&amp;$B50,F_Interface!$C$2:$C$4961,0),MATCH(H$2,F_Interface!$C$2:$L$2,0))</f>
        <v>0</v>
      </c>
      <c r="I50" s="209">
        <f>INDEX(F_Interface!$C$2:$L$461,MATCH($A50&amp;$B50,F_Interface!$C$2:$C$4961,0),MATCH(I$2,F_Interface!$C$2:$L$2,0))</f>
        <v>0</v>
      </c>
      <c r="J50" s="209">
        <f>INDEX(F_Interface!$C$2:$L$461,MATCH($A50&amp;$B50,F_Interface!$C$2:$C$4961,0),MATCH(J$2,F_Interface!$C$2:$L$2,0))</f>
        <v>0</v>
      </c>
    </row>
    <row r="51" spans="1:10" x14ac:dyDescent="0.3">
      <c r="A51" s="192" t="s">
        <v>63</v>
      </c>
      <c r="B51" s="192" t="s">
        <v>346</v>
      </c>
      <c r="C51" s="192" t="s">
        <v>45</v>
      </c>
      <c r="D51" s="192" t="s">
        <v>310</v>
      </c>
      <c r="E51" s="192" t="s">
        <v>311</v>
      </c>
      <c r="F51" s="209">
        <f>INDEX(F_Interface!$C$2:$L$461,MATCH($A51&amp;$B51,F_Interface!$C$2:$C$4961,0),MATCH(F$2,F_Interface!$C$2:$L$2,0))</f>
        <v>0</v>
      </c>
      <c r="G51" s="209">
        <f>INDEX(F_Interface!$C$2:$L$461,MATCH($A51&amp;$B51,F_Interface!$C$2:$C$4961,0),MATCH(G$2,F_Interface!$C$2:$L$2,0))</f>
        <v>0</v>
      </c>
      <c r="H51" s="209">
        <f>INDEX(F_Interface!$C$2:$L$461,MATCH($A51&amp;$B51,F_Interface!$C$2:$C$4961,0),MATCH(H$2,F_Interface!$C$2:$L$2,0))</f>
        <v>0</v>
      </c>
      <c r="I51" s="209">
        <f>INDEX(F_Interface!$C$2:$L$461,MATCH($A51&amp;$B51,F_Interface!$C$2:$C$4961,0),MATCH(I$2,F_Interface!$C$2:$L$2,0))</f>
        <v>0</v>
      </c>
      <c r="J51" s="209">
        <f>INDEX(F_Interface!$C$2:$L$461,MATCH($A51&amp;$B51,F_Interface!$C$2:$C$4961,0),MATCH(J$2,F_Interface!$C$2:$L$2,0))</f>
        <v>0</v>
      </c>
    </row>
    <row r="52" spans="1:10" x14ac:dyDescent="0.3">
      <c r="A52" s="192" t="s">
        <v>63</v>
      </c>
      <c r="B52" s="192" t="s">
        <v>348</v>
      </c>
      <c r="C52" s="192" t="s">
        <v>46</v>
      </c>
      <c r="D52" s="192" t="s">
        <v>310</v>
      </c>
      <c r="E52" s="192" t="s">
        <v>311</v>
      </c>
      <c r="F52" s="209">
        <f>INDEX(F_Interface!$C$2:$L$461,MATCH($A52&amp;$B52,F_Interface!$C$2:$C$4961,0),MATCH(F$2,F_Interface!$C$2:$L$2,0))</f>
        <v>0</v>
      </c>
      <c r="G52" s="209">
        <f>INDEX(F_Interface!$C$2:$L$461,MATCH($A52&amp;$B52,F_Interface!$C$2:$C$4961,0),MATCH(G$2,F_Interface!$C$2:$L$2,0))</f>
        <v>0</v>
      </c>
      <c r="H52" s="209">
        <f>INDEX(F_Interface!$C$2:$L$461,MATCH($A52&amp;$B52,F_Interface!$C$2:$C$4961,0),MATCH(H$2,F_Interface!$C$2:$L$2,0))</f>
        <v>0</v>
      </c>
      <c r="I52" s="209">
        <f>INDEX(F_Interface!$C$2:$L$461,MATCH($A52&amp;$B52,F_Interface!$C$2:$C$4961,0),MATCH(I$2,F_Interface!$C$2:$L$2,0))</f>
        <v>0</v>
      </c>
      <c r="J52" s="209">
        <f>INDEX(F_Interface!$C$2:$L$461,MATCH($A52&amp;$B52,F_Interface!$C$2:$C$4961,0),MATCH(J$2,F_Interface!$C$2:$L$2,0))</f>
        <v>0</v>
      </c>
    </row>
    <row r="53" spans="1:10" x14ac:dyDescent="0.3">
      <c r="A53" s="192" t="s">
        <v>63</v>
      </c>
      <c r="B53" s="192" t="s">
        <v>350</v>
      </c>
      <c r="C53" s="192" t="s">
        <v>351</v>
      </c>
      <c r="D53" s="192" t="s">
        <v>310</v>
      </c>
      <c r="E53" s="192" t="s">
        <v>311</v>
      </c>
      <c r="F53" s="209">
        <f>INDEX(F_Interface!$C$2:$L$461,MATCH($A53&amp;$B53,F_Interface!$C$2:$C$4961,0),MATCH(F$2,F_Interface!$C$2:$L$2,0))</f>
        <v>0.96335172619962073</v>
      </c>
      <c r="G53" s="209">
        <f>INDEX(F_Interface!$C$2:$L$461,MATCH($A53&amp;$B53,F_Interface!$C$2:$C$4961,0),MATCH(G$2,F_Interface!$C$2:$L$2,0))</f>
        <v>0.96335172619962073</v>
      </c>
      <c r="H53" s="209">
        <f>INDEX(F_Interface!$C$2:$L$461,MATCH($A53&amp;$B53,F_Interface!$C$2:$C$4961,0),MATCH(H$2,F_Interface!$C$2:$L$2,0))</f>
        <v>0.96335172619962073</v>
      </c>
      <c r="I53" s="209">
        <f>INDEX(F_Interface!$C$2:$L$461,MATCH($A53&amp;$B53,F_Interface!$C$2:$C$4961,0),MATCH(I$2,F_Interface!$C$2:$L$2,0))</f>
        <v>0.96335172619962073</v>
      </c>
      <c r="J53" s="209">
        <f>INDEX(F_Interface!$C$2:$L$461,MATCH($A53&amp;$B53,F_Interface!$C$2:$C$4961,0),MATCH(J$2,F_Interface!$C$2:$L$2,0))</f>
        <v>0.96335172619962073</v>
      </c>
    </row>
    <row r="54" spans="1:10" x14ac:dyDescent="0.3">
      <c r="A54" s="192" t="s">
        <v>63</v>
      </c>
      <c r="B54" s="192" t="s">
        <v>353</v>
      </c>
      <c r="C54" s="192" t="s">
        <v>354</v>
      </c>
      <c r="D54" s="192" t="s">
        <v>310</v>
      </c>
      <c r="E54" s="192" t="s">
        <v>311</v>
      </c>
      <c r="F54" s="209">
        <f>INDEX(F_Interface!$C$2:$L$461,MATCH($A54&amp;$B54,F_Interface!$C$2:$C$4961,0),MATCH(F$2,F_Interface!$C$2:$L$2,0))</f>
        <v>0.5</v>
      </c>
      <c r="G54" s="209">
        <f>INDEX(F_Interface!$C$2:$L$461,MATCH($A54&amp;$B54,F_Interface!$C$2:$C$4961,0),MATCH(G$2,F_Interface!$C$2:$L$2,0))</f>
        <v>0.5</v>
      </c>
      <c r="H54" s="209">
        <f>INDEX(F_Interface!$C$2:$L$461,MATCH($A54&amp;$B54,F_Interface!$C$2:$C$4961,0),MATCH(H$2,F_Interface!$C$2:$L$2,0))</f>
        <v>0.5</v>
      </c>
      <c r="I54" s="209">
        <f>INDEX(F_Interface!$C$2:$L$461,MATCH($A54&amp;$B54,F_Interface!$C$2:$C$4961,0),MATCH(I$2,F_Interface!$C$2:$L$2,0))</f>
        <v>0.5</v>
      </c>
      <c r="J54" s="209">
        <f>INDEX(F_Interface!$C$2:$L$461,MATCH($A54&amp;$B54,F_Interface!$C$2:$C$4961,0),MATCH(J$2,F_Interface!$C$2:$L$2,0))</f>
        <v>0.5</v>
      </c>
    </row>
    <row r="55" spans="1:10" x14ac:dyDescent="0.3">
      <c r="A55" s="192" t="s">
        <v>63</v>
      </c>
      <c r="B55" s="192" t="s">
        <v>356</v>
      </c>
      <c r="C55" s="192" t="s">
        <v>357</v>
      </c>
      <c r="D55" s="192" t="s">
        <v>310</v>
      </c>
      <c r="E55" s="192" t="s">
        <v>311</v>
      </c>
      <c r="F55" s="209">
        <f>INDEX(F_Interface!$C$2:$L$461,MATCH($A55&amp;$B55,F_Interface!$C$2:$C$4961,0),MATCH(F$2,F_Interface!$C$2:$L$2,0))</f>
        <v>0.5</v>
      </c>
      <c r="G55" s="209">
        <f>INDEX(F_Interface!$C$2:$L$461,MATCH($A55&amp;$B55,F_Interface!$C$2:$C$4961,0),MATCH(G$2,F_Interface!$C$2:$L$2,0))</f>
        <v>0.5</v>
      </c>
      <c r="H55" s="209">
        <f>INDEX(F_Interface!$C$2:$L$461,MATCH($A55&amp;$B55,F_Interface!$C$2:$C$4961,0),MATCH(H$2,F_Interface!$C$2:$L$2,0))</f>
        <v>0.5</v>
      </c>
      <c r="I55" s="209">
        <f>INDEX(F_Interface!$C$2:$L$461,MATCH($A55&amp;$B55,F_Interface!$C$2:$C$4961,0),MATCH(I$2,F_Interface!$C$2:$L$2,0))</f>
        <v>0.5</v>
      </c>
      <c r="J55" s="209">
        <f>INDEX(F_Interface!$C$2:$L$461,MATCH($A55&amp;$B55,F_Interface!$C$2:$C$4961,0),MATCH(J$2,F_Interface!$C$2:$L$2,0))</f>
        <v>0.5</v>
      </c>
    </row>
    <row r="56" spans="1:10" x14ac:dyDescent="0.3">
      <c r="A56" s="192" t="s">
        <v>63</v>
      </c>
      <c r="B56" s="192" t="s">
        <v>359</v>
      </c>
      <c r="C56" s="192" t="s">
        <v>360</v>
      </c>
      <c r="D56" s="192" t="s">
        <v>310</v>
      </c>
      <c r="E56" s="192" t="s">
        <v>311</v>
      </c>
      <c r="F56" s="209" t="str">
        <f ca="1">INDEX(F_Interface!$C$2:$L$461,MATCH($A56&amp;$B56,F_Interface!$C$2:$C$4961,0),MATCH(F$2,F_Interface!$C$2:$L$2,0))</f>
        <v>[…]08/04/2019 12:10:25</v>
      </c>
      <c r="G56" s="209" t="str">
        <f ca="1">INDEX(F_Interface!$C$2:$L$461,MATCH($A56&amp;$B56,F_Interface!$C$2:$C$4961,0),MATCH(G$2,F_Interface!$C$2:$L$2,0))</f>
        <v>[…]08/04/2019 12:10:25</v>
      </c>
      <c r="H56" s="209" t="str">
        <f ca="1">INDEX(F_Interface!$C$2:$L$461,MATCH($A56&amp;$B56,F_Interface!$C$2:$C$4961,0),MATCH(H$2,F_Interface!$C$2:$L$2,0))</f>
        <v>[…]08/04/2019 12:10:25</v>
      </c>
      <c r="I56" s="209" t="str">
        <f ca="1">INDEX(F_Interface!$C$2:$L$461,MATCH($A56&amp;$B56,F_Interface!$C$2:$C$4961,0),MATCH(I$2,F_Interface!$C$2:$L$2,0))</f>
        <v>[…]08/04/2019 12:10:25</v>
      </c>
      <c r="J56" s="209" t="str">
        <f ca="1">INDEX(F_Interface!$C$2:$L$461,MATCH($A56&amp;$B56,F_Interface!$C$2:$C$4961,0),MATCH(J$2,F_Interface!$C$2:$L$2,0))</f>
        <v>[…]08/04/2019 12:10:25</v>
      </c>
    </row>
    <row r="57" spans="1:10" x14ac:dyDescent="0.3">
      <c r="A57" s="192" t="s">
        <v>63</v>
      </c>
      <c r="B57" s="192" t="s">
        <v>362</v>
      </c>
      <c r="C57" s="192" t="s">
        <v>363</v>
      </c>
      <c r="D57" s="192" t="s">
        <v>310</v>
      </c>
      <c r="E57" s="192" t="s">
        <v>311</v>
      </c>
      <c r="F57" s="209" t="str">
        <f ca="1">INDEX(F_Interface!$C$2:$L$461,MATCH($A57&amp;$B57,F_Interface!$C$2:$C$4961,0),MATCH(F$2,F_Interface!$C$2:$L$2,0))</f>
        <v>FM_WWW4_fastDD</v>
      </c>
      <c r="G57" s="209" t="str">
        <f ca="1">INDEX(F_Interface!$C$2:$L$461,MATCH($A57&amp;$B57,F_Interface!$C$2:$C$4961,0),MATCH(G$2,F_Interface!$C$2:$L$2,0))</f>
        <v>FM_WWW4_fastDD</v>
      </c>
      <c r="H57" s="209" t="str">
        <f ca="1">INDEX(F_Interface!$C$2:$L$461,MATCH($A57&amp;$B57,F_Interface!$C$2:$C$4961,0),MATCH(H$2,F_Interface!$C$2:$L$2,0))</f>
        <v>FM_WWW4_fastDD</v>
      </c>
      <c r="I57" s="209" t="str">
        <f ca="1">INDEX(F_Interface!$C$2:$L$461,MATCH($A57&amp;$B57,F_Interface!$C$2:$C$4961,0),MATCH(I$2,F_Interface!$C$2:$L$2,0))</f>
        <v>FM_WWW4_fastDD</v>
      </c>
      <c r="J57" s="209" t="str">
        <f ca="1">INDEX(F_Interface!$C$2:$L$461,MATCH($A57&amp;$B57,F_Interface!$C$2:$C$4961,0),MATCH(J$2,F_Interface!$C$2:$L$2,0))</f>
        <v>FM_WWW4_fastDD</v>
      </c>
    </row>
    <row r="58" spans="1:10" x14ac:dyDescent="0.3">
      <c r="A58" s="192" t="s">
        <v>63</v>
      </c>
      <c r="B58" s="192" t="s">
        <v>209</v>
      </c>
      <c r="C58" s="192" t="s">
        <v>227</v>
      </c>
      <c r="D58" s="192" t="s">
        <v>310</v>
      </c>
      <c r="E58" s="192" t="s">
        <v>311</v>
      </c>
      <c r="F58" s="209">
        <f>INDEX(F_Interface!$C$2:$L$461,MATCH($A58&amp;$B58,F_Interface!$C$2:$C$4961,0),MATCH(F$2,F_Interface!$C$2:$L$2,0))</f>
        <v>2.4680207958403839</v>
      </c>
      <c r="G58" s="209">
        <f>INDEX(F_Interface!$C$2:$L$461,MATCH($A58&amp;$B58,F_Interface!$C$2:$C$4961,0),MATCH(G$2,F_Interface!$C$2:$L$2,0))</f>
        <v>2.4702372773094132</v>
      </c>
      <c r="H58" s="209">
        <f>INDEX(F_Interface!$C$2:$L$461,MATCH($A58&amp;$B58,F_Interface!$C$2:$C$4961,0),MATCH(H$2,F_Interface!$C$2:$L$2,0))</f>
        <v>2.461052298183442</v>
      </c>
      <c r="I58" s="209">
        <f>INDEX(F_Interface!$C$2:$L$461,MATCH($A58&amp;$B58,F_Interface!$C$2:$C$4961,0),MATCH(I$2,F_Interface!$C$2:$L$2,0))</f>
        <v>2.4567891209440509</v>
      </c>
      <c r="J58" s="209">
        <f>INDEX(F_Interface!$C$2:$L$461,MATCH($A58&amp;$B58,F_Interface!$C$2:$C$4961,0),MATCH(J$2,F_Interface!$C$2:$L$2,0))</f>
        <v>2.4577915431382715</v>
      </c>
    </row>
    <row r="59" spans="1:10" x14ac:dyDescent="0.3">
      <c r="A59" s="192" t="s">
        <v>63</v>
      </c>
      <c r="B59" s="192" t="s">
        <v>210</v>
      </c>
      <c r="C59" s="192" t="s">
        <v>228</v>
      </c>
      <c r="D59" s="192" t="s">
        <v>310</v>
      </c>
      <c r="E59" s="192" t="s">
        <v>311</v>
      </c>
      <c r="F59" s="209">
        <f>INDEX(F_Interface!$C$2:$L$461,MATCH($A59&amp;$B59,F_Interface!$C$2:$C$4961,0),MATCH(F$2,F_Interface!$C$2:$L$2,0))</f>
        <v>1.8372547146714595</v>
      </c>
      <c r="G59" s="209">
        <f>INDEX(F_Interface!$C$2:$L$461,MATCH($A59&amp;$B59,F_Interface!$C$2:$C$4961,0),MATCH(G$2,F_Interface!$C$2:$L$2,0))</f>
        <v>1.8350382332024309</v>
      </c>
      <c r="H59" s="209">
        <f>INDEX(F_Interface!$C$2:$L$461,MATCH($A59&amp;$B59,F_Interface!$C$2:$C$4961,0),MATCH(H$2,F_Interface!$C$2:$L$2,0))</f>
        <v>1.8442232123284019</v>
      </c>
      <c r="I59" s="209">
        <f>INDEX(F_Interface!$C$2:$L$461,MATCH($A59&amp;$B59,F_Interface!$C$2:$C$4961,0),MATCH(I$2,F_Interface!$C$2:$L$2,0))</f>
        <v>1.8484863895677928</v>
      </c>
      <c r="J59" s="209">
        <f>INDEX(F_Interface!$C$2:$L$461,MATCH($A59&amp;$B59,F_Interface!$C$2:$C$4961,0),MATCH(J$2,F_Interface!$C$2:$L$2,0))</f>
        <v>1.8474839673735723</v>
      </c>
    </row>
    <row r="60" spans="1:10" x14ac:dyDescent="0.3">
      <c r="A60" s="192" t="s">
        <v>63</v>
      </c>
      <c r="B60" s="192" t="s">
        <v>211</v>
      </c>
      <c r="C60" s="192" t="s">
        <v>229</v>
      </c>
      <c r="D60" s="192" t="s">
        <v>310</v>
      </c>
      <c r="E60" s="192" t="s">
        <v>311</v>
      </c>
      <c r="F60" s="209">
        <f>INDEX(F_Interface!$C$2:$L$461,MATCH($A60&amp;$B60,F_Interface!$C$2:$C$4961,0),MATCH(F$2,F_Interface!$C$2:$L$2,0))</f>
        <v>4.3052755105118434</v>
      </c>
      <c r="G60" s="209">
        <f>INDEX(F_Interface!$C$2:$L$461,MATCH($A60&amp;$B60,F_Interface!$C$2:$C$4961,0),MATCH(G$2,F_Interface!$C$2:$L$2,0))</f>
        <v>4.3052755105118434</v>
      </c>
      <c r="H60" s="209">
        <f>INDEX(F_Interface!$C$2:$L$461,MATCH($A60&amp;$B60,F_Interface!$C$2:$C$4961,0),MATCH(H$2,F_Interface!$C$2:$L$2,0))</f>
        <v>4.3052755105118434</v>
      </c>
      <c r="I60" s="209">
        <f>INDEX(F_Interface!$C$2:$L$461,MATCH($A60&amp;$B60,F_Interface!$C$2:$C$4961,0),MATCH(I$2,F_Interface!$C$2:$L$2,0))</f>
        <v>4.3052755105118434</v>
      </c>
      <c r="J60" s="209">
        <f>INDEX(F_Interface!$C$2:$L$461,MATCH($A60&amp;$B60,F_Interface!$C$2:$C$4961,0),MATCH(J$2,F_Interface!$C$2:$L$2,0))</f>
        <v>4.3052755105118434</v>
      </c>
    </row>
    <row r="61" spans="1:10" x14ac:dyDescent="0.3">
      <c r="A61" s="192" t="s">
        <v>63</v>
      </c>
      <c r="B61" s="192" t="s">
        <v>215</v>
      </c>
      <c r="C61" s="192" t="s">
        <v>233</v>
      </c>
      <c r="D61" s="192" t="s">
        <v>310</v>
      </c>
      <c r="E61" s="192" t="s">
        <v>311</v>
      </c>
      <c r="F61" s="209">
        <f>INDEX(F_Interface!$C$2:$L$461,MATCH($A61&amp;$B61,F_Interface!$C$2:$C$4961,0),MATCH(F$2,F_Interface!$C$2:$L$2,0))</f>
        <v>1.0178814828969558</v>
      </c>
      <c r="G61" s="209">
        <f>INDEX(F_Interface!$C$2:$L$461,MATCH($A61&amp;$B61,F_Interface!$C$2:$C$4961,0),MATCH(G$2,F_Interface!$C$2:$L$2,0))</f>
        <v>1.0178814828969558</v>
      </c>
      <c r="H61" s="209">
        <f>INDEX(F_Interface!$C$2:$L$461,MATCH($A61&amp;$B61,F_Interface!$C$2:$C$4961,0),MATCH(H$2,F_Interface!$C$2:$L$2,0))</f>
        <v>1.0178814828969558</v>
      </c>
      <c r="I61" s="209">
        <f>INDEX(F_Interface!$C$2:$L$461,MATCH($A61&amp;$B61,F_Interface!$C$2:$C$4961,0),MATCH(I$2,F_Interface!$C$2:$L$2,0))</f>
        <v>1.0178814828969558</v>
      </c>
      <c r="J61" s="209">
        <f>INDEX(F_Interface!$C$2:$L$461,MATCH($A61&amp;$B61,F_Interface!$C$2:$C$4961,0),MATCH(J$2,F_Interface!$C$2:$L$2,0))</f>
        <v>1.0178814828969558</v>
      </c>
    </row>
    <row r="62" spans="1:10" x14ac:dyDescent="0.3">
      <c r="A62" s="192" t="s">
        <v>63</v>
      </c>
      <c r="B62" s="192" t="s">
        <v>216</v>
      </c>
      <c r="C62" s="192" t="s">
        <v>364</v>
      </c>
      <c r="D62" s="192" t="s">
        <v>310</v>
      </c>
      <c r="E62" s="192" t="s">
        <v>311</v>
      </c>
      <c r="F62" s="209">
        <f>INDEX(F_Interface!$C$2:$L$461,MATCH($A62&amp;$B62,F_Interface!$C$2:$C$4961,0),MATCH(F$2,F_Interface!$C$2:$L$2,0))</f>
        <v>0</v>
      </c>
      <c r="G62" s="209">
        <f>INDEX(F_Interface!$C$2:$L$461,MATCH($A62&amp;$B62,F_Interface!$C$2:$C$4961,0),MATCH(G$2,F_Interface!$C$2:$L$2,0))</f>
        <v>0</v>
      </c>
      <c r="H62" s="209">
        <f>INDEX(F_Interface!$C$2:$L$461,MATCH($A62&amp;$B62,F_Interface!$C$2:$C$4961,0),MATCH(H$2,F_Interface!$C$2:$L$2,0))</f>
        <v>0</v>
      </c>
      <c r="I62" s="209">
        <f>INDEX(F_Interface!$C$2:$L$461,MATCH($A62&amp;$B62,F_Interface!$C$2:$C$4961,0),MATCH(I$2,F_Interface!$C$2:$L$2,0))</f>
        <v>0</v>
      </c>
      <c r="J62" s="209">
        <f>INDEX(F_Interface!$C$2:$L$461,MATCH($A62&amp;$B62,F_Interface!$C$2:$C$4961,0),MATCH(J$2,F_Interface!$C$2:$L$2,0))</f>
        <v>0</v>
      </c>
    </row>
    <row r="63" spans="1:10" x14ac:dyDescent="0.3">
      <c r="A63" s="192" t="s">
        <v>63</v>
      </c>
      <c r="B63" s="192" t="s">
        <v>217</v>
      </c>
      <c r="C63" s="192" t="s">
        <v>365</v>
      </c>
      <c r="D63" s="192" t="s">
        <v>310</v>
      </c>
      <c r="E63" s="192" t="s">
        <v>311</v>
      </c>
      <c r="F63" s="209">
        <f>INDEX(F_Interface!$C$2:$L$461,MATCH($A63&amp;$B63,F_Interface!$C$2:$C$4961,0),MATCH(F$2,F_Interface!$C$2:$L$2,0))</f>
        <v>1.0178814828969558</v>
      </c>
      <c r="G63" s="209">
        <f>INDEX(F_Interface!$C$2:$L$461,MATCH($A63&amp;$B63,F_Interface!$C$2:$C$4961,0),MATCH(G$2,F_Interface!$C$2:$L$2,0))</f>
        <v>1.0178814828969558</v>
      </c>
      <c r="H63" s="209">
        <f>INDEX(F_Interface!$C$2:$L$461,MATCH($A63&amp;$B63,F_Interface!$C$2:$C$4961,0),MATCH(H$2,F_Interface!$C$2:$L$2,0))</f>
        <v>1.0178814828969558</v>
      </c>
      <c r="I63" s="209">
        <f>INDEX(F_Interface!$C$2:$L$461,MATCH($A63&amp;$B63,F_Interface!$C$2:$C$4961,0),MATCH(I$2,F_Interface!$C$2:$L$2,0))</f>
        <v>1.0178814828969558</v>
      </c>
      <c r="J63" s="209">
        <f>INDEX(F_Interface!$C$2:$L$461,MATCH($A63&amp;$B63,F_Interface!$C$2:$C$4961,0),MATCH(J$2,F_Interface!$C$2:$L$2,0))</f>
        <v>1.0178814828969558</v>
      </c>
    </row>
    <row r="64" spans="1:10" x14ac:dyDescent="0.3">
      <c r="A64" s="192" t="s">
        <v>63</v>
      </c>
      <c r="B64" s="192" t="s">
        <v>218</v>
      </c>
      <c r="C64" s="192" t="s">
        <v>234</v>
      </c>
      <c r="D64" s="192" t="s">
        <v>310</v>
      </c>
      <c r="E64" s="192" t="s">
        <v>311</v>
      </c>
      <c r="F64" s="209">
        <f>INDEX(F_Interface!$C$2:$L$461,MATCH($A64&amp;$B64,F_Interface!$C$2:$C$4961,0),MATCH(F$2,F_Interface!$C$2:$L$2,0))</f>
        <v>0</v>
      </c>
      <c r="G64" s="209">
        <f>INDEX(F_Interface!$C$2:$L$461,MATCH($A64&amp;$B64,F_Interface!$C$2:$C$4961,0),MATCH(G$2,F_Interface!$C$2:$L$2,0))</f>
        <v>0</v>
      </c>
      <c r="H64" s="209">
        <f>INDEX(F_Interface!$C$2:$L$461,MATCH($A64&amp;$B64,F_Interface!$C$2:$C$4961,0),MATCH(H$2,F_Interface!$C$2:$L$2,0))</f>
        <v>0</v>
      </c>
      <c r="I64" s="209">
        <f>INDEX(F_Interface!$C$2:$L$461,MATCH($A64&amp;$B64,F_Interface!$C$2:$C$4961,0),MATCH(I$2,F_Interface!$C$2:$L$2,0))</f>
        <v>0</v>
      </c>
      <c r="J64" s="209">
        <f>INDEX(F_Interface!$C$2:$L$461,MATCH($A64&amp;$B64,F_Interface!$C$2:$C$4961,0),MATCH(J$2,F_Interface!$C$2:$L$2,0))</f>
        <v>0</v>
      </c>
    </row>
    <row r="65" spans="1:10" x14ac:dyDescent="0.3">
      <c r="A65" s="192" t="s">
        <v>63</v>
      </c>
      <c r="B65" s="192" t="s">
        <v>219</v>
      </c>
      <c r="C65" s="192" t="s">
        <v>366</v>
      </c>
      <c r="D65" s="192" t="s">
        <v>310</v>
      </c>
      <c r="E65" s="192" t="s">
        <v>311</v>
      </c>
      <c r="F65" s="209">
        <f>INDEX(F_Interface!$C$2:$L$461,MATCH($A65&amp;$B65,F_Interface!$C$2:$C$4961,0),MATCH(F$2,F_Interface!$C$2:$L$2,0))</f>
        <v>0</v>
      </c>
      <c r="G65" s="209">
        <f>INDEX(F_Interface!$C$2:$L$461,MATCH($A65&amp;$B65,F_Interface!$C$2:$C$4961,0),MATCH(G$2,F_Interface!$C$2:$L$2,0))</f>
        <v>0</v>
      </c>
      <c r="H65" s="209">
        <f>INDEX(F_Interface!$C$2:$L$461,MATCH($A65&amp;$B65,F_Interface!$C$2:$C$4961,0),MATCH(H$2,F_Interface!$C$2:$L$2,0))</f>
        <v>0</v>
      </c>
      <c r="I65" s="209">
        <f>INDEX(F_Interface!$C$2:$L$461,MATCH($A65&amp;$B65,F_Interface!$C$2:$C$4961,0),MATCH(I$2,F_Interface!$C$2:$L$2,0))</f>
        <v>0</v>
      </c>
      <c r="J65" s="209">
        <f>INDEX(F_Interface!$C$2:$L$461,MATCH($A65&amp;$B65,F_Interface!$C$2:$C$4961,0),MATCH(J$2,F_Interface!$C$2:$L$2,0))</f>
        <v>0</v>
      </c>
    </row>
    <row r="66" spans="1:10" x14ac:dyDescent="0.3">
      <c r="A66" s="192" t="s">
        <v>63</v>
      </c>
      <c r="B66" s="192" t="s">
        <v>220</v>
      </c>
      <c r="C66" s="192" t="s">
        <v>367</v>
      </c>
      <c r="D66" s="192" t="s">
        <v>310</v>
      </c>
      <c r="E66" s="192" t="s">
        <v>311</v>
      </c>
      <c r="F66" s="209">
        <f>INDEX(F_Interface!$C$2:$L$461,MATCH($A66&amp;$B66,F_Interface!$C$2:$C$4961,0),MATCH(F$2,F_Interface!$C$2:$L$2,0))</f>
        <v>0</v>
      </c>
      <c r="G66" s="209">
        <f>INDEX(F_Interface!$C$2:$L$461,MATCH($A66&amp;$B66,F_Interface!$C$2:$C$4961,0),MATCH(G$2,F_Interface!$C$2:$L$2,0))</f>
        <v>0</v>
      </c>
      <c r="H66" s="209">
        <f>INDEX(F_Interface!$C$2:$L$461,MATCH($A66&amp;$B66,F_Interface!$C$2:$C$4961,0),MATCH(H$2,F_Interface!$C$2:$L$2,0))</f>
        <v>0</v>
      </c>
      <c r="I66" s="209">
        <f>INDEX(F_Interface!$C$2:$L$461,MATCH($A66&amp;$B66,F_Interface!$C$2:$C$4961,0),MATCH(I$2,F_Interface!$C$2:$L$2,0))</f>
        <v>0</v>
      </c>
      <c r="J66" s="209">
        <f>INDEX(F_Interface!$C$2:$L$461,MATCH($A66&amp;$B66,F_Interface!$C$2:$C$4961,0),MATCH(J$2,F_Interface!$C$2:$L$2,0))</f>
        <v>0</v>
      </c>
    </row>
    <row r="67" spans="1:10" x14ac:dyDescent="0.3">
      <c r="A67" s="192" t="s">
        <v>63</v>
      </c>
      <c r="B67" s="192" t="s">
        <v>221</v>
      </c>
      <c r="C67" s="192" t="s">
        <v>235</v>
      </c>
      <c r="D67" s="192" t="s">
        <v>310</v>
      </c>
      <c r="E67" s="192" t="s">
        <v>311</v>
      </c>
      <c r="F67" s="209">
        <f>INDEX(F_Interface!$C$2:$L$461,MATCH($A67&amp;$B67,F_Interface!$C$2:$C$4961,0),MATCH(F$2,F_Interface!$C$2:$L$2,0))</f>
        <v>0</v>
      </c>
      <c r="G67" s="209">
        <f>INDEX(F_Interface!$C$2:$L$461,MATCH($A67&amp;$B67,F_Interface!$C$2:$C$4961,0),MATCH(G$2,F_Interface!$C$2:$L$2,0))</f>
        <v>0</v>
      </c>
      <c r="H67" s="209">
        <f>INDEX(F_Interface!$C$2:$L$461,MATCH($A67&amp;$B67,F_Interface!$C$2:$C$4961,0),MATCH(H$2,F_Interface!$C$2:$L$2,0))</f>
        <v>0</v>
      </c>
      <c r="I67" s="209">
        <f>INDEX(F_Interface!$C$2:$L$461,MATCH($A67&amp;$B67,F_Interface!$C$2:$C$4961,0),MATCH(I$2,F_Interface!$C$2:$L$2,0))</f>
        <v>0</v>
      </c>
      <c r="J67" s="209">
        <f>INDEX(F_Interface!$C$2:$L$461,MATCH($A67&amp;$B67,F_Interface!$C$2:$C$4961,0),MATCH(J$2,F_Interface!$C$2:$L$2,0))</f>
        <v>0</v>
      </c>
    </row>
    <row r="68" spans="1:10" x14ac:dyDescent="0.3">
      <c r="A68" s="192" t="s">
        <v>63</v>
      </c>
      <c r="B68" s="192" t="s">
        <v>222</v>
      </c>
      <c r="C68" s="192" t="s">
        <v>236</v>
      </c>
      <c r="D68" s="192" t="s">
        <v>310</v>
      </c>
      <c r="E68" s="192" t="s">
        <v>311</v>
      </c>
      <c r="F68" s="209">
        <f>INDEX(F_Interface!$C$2:$L$461,MATCH($A68&amp;$B68,F_Interface!$C$2:$C$4961,0),MATCH(F$2,F_Interface!$C$2:$L$2,0))</f>
        <v>0</v>
      </c>
      <c r="G68" s="209">
        <f>INDEX(F_Interface!$C$2:$L$461,MATCH($A68&amp;$B68,F_Interface!$C$2:$C$4961,0),MATCH(G$2,F_Interface!$C$2:$L$2,0))</f>
        <v>0</v>
      </c>
      <c r="H68" s="209">
        <f>INDEX(F_Interface!$C$2:$L$461,MATCH($A68&amp;$B68,F_Interface!$C$2:$C$4961,0),MATCH(H$2,F_Interface!$C$2:$L$2,0))</f>
        <v>0</v>
      </c>
      <c r="I68" s="209">
        <f>INDEX(F_Interface!$C$2:$L$461,MATCH($A68&amp;$B68,F_Interface!$C$2:$C$4961,0),MATCH(I$2,F_Interface!$C$2:$L$2,0))</f>
        <v>0</v>
      </c>
      <c r="J68" s="209">
        <f>INDEX(F_Interface!$C$2:$L$461,MATCH($A68&amp;$B68,F_Interface!$C$2:$C$4961,0),MATCH(J$2,F_Interface!$C$2:$L$2,0))</f>
        <v>0</v>
      </c>
    </row>
    <row r="69" spans="1:10" x14ac:dyDescent="0.3">
      <c r="A69" s="192" t="s">
        <v>63</v>
      </c>
      <c r="B69" s="192" t="s">
        <v>223</v>
      </c>
      <c r="C69" s="192" t="s">
        <v>237</v>
      </c>
      <c r="D69" s="192" t="s">
        <v>310</v>
      </c>
      <c r="E69" s="192" t="s">
        <v>311</v>
      </c>
      <c r="F69" s="209">
        <f>INDEX(F_Interface!$C$2:$L$461,MATCH($A69&amp;$B69,F_Interface!$C$2:$C$4961,0),MATCH(F$2,F_Interface!$C$2:$L$2,0))</f>
        <v>0</v>
      </c>
      <c r="G69" s="209">
        <f>INDEX(F_Interface!$C$2:$L$461,MATCH($A69&amp;$B69,F_Interface!$C$2:$C$4961,0),MATCH(G$2,F_Interface!$C$2:$L$2,0))</f>
        <v>0</v>
      </c>
      <c r="H69" s="209">
        <f>INDEX(F_Interface!$C$2:$L$461,MATCH($A69&amp;$B69,F_Interface!$C$2:$C$4961,0),MATCH(H$2,F_Interface!$C$2:$L$2,0))</f>
        <v>0</v>
      </c>
      <c r="I69" s="209">
        <f>INDEX(F_Interface!$C$2:$L$461,MATCH($A69&amp;$B69,F_Interface!$C$2:$C$4961,0),MATCH(I$2,F_Interface!$C$2:$L$2,0))</f>
        <v>0</v>
      </c>
      <c r="J69" s="209">
        <f>INDEX(F_Interface!$C$2:$L$461,MATCH($A69&amp;$B69,F_Interface!$C$2:$C$4961,0),MATCH(J$2,F_Interface!$C$2:$L$2,0))</f>
        <v>0</v>
      </c>
    </row>
    <row r="70" spans="1:10" x14ac:dyDescent="0.3">
      <c r="A70" s="192" t="s">
        <v>63</v>
      </c>
      <c r="B70" s="192" t="s">
        <v>398</v>
      </c>
      <c r="C70" s="192" t="s">
        <v>402</v>
      </c>
      <c r="D70" s="192" t="s">
        <v>310</v>
      </c>
      <c r="E70" s="192" t="s">
        <v>311</v>
      </c>
      <c r="F70" s="209">
        <f>INDEX(F_Interface!$C$2:$L$461,MATCH($A70&amp;$B70,F_Interface!$C$2:$C$4961,0),MATCH(F$2,F_Interface!$C$2:$L$2,0))</f>
        <v>0</v>
      </c>
      <c r="G70" s="209">
        <f>INDEX(F_Interface!$C$2:$L$461,MATCH($A70&amp;$B70,F_Interface!$C$2:$C$4961,0),MATCH(G$2,F_Interface!$C$2:$L$2,0))</f>
        <v>0</v>
      </c>
      <c r="H70" s="209">
        <f>INDEX(F_Interface!$C$2:$L$461,MATCH($A70&amp;$B70,F_Interface!$C$2:$C$4961,0),MATCH(H$2,F_Interface!$C$2:$L$2,0))</f>
        <v>0</v>
      </c>
      <c r="I70" s="209">
        <f>INDEX(F_Interface!$C$2:$L$461,MATCH($A70&amp;$B70,F_Interface!$C$2:$C$4961,0),MATCH(I$2,F_Interface!$C$2:$L$2,0))</f>
        <v>0</v>
      </c>
      <c r="J70" s="209">
        <f>INDEX(F_Interface!$C$2:$L$461,MATCH($A70&amp;$B70,F_Interface!$C$2:$C$4961,0),MATCH(J$2,F_Interface!$C$2:$L$2,0))</f>
        <v>0</v>
      </c>
    </row>
    <row r="71" spans="1:10" x14ac:dyDescent="0.3">
      <c r="A71" s="192" t="s">
        <v>63</v>
      </c>
      <c r="B71" s="192" t="s">
        <v>399</v>
      </c>
      <c r="C71" s="192" t="s">
        <v>403</v>
      </c>
      <c r="D71" s="192" t="s">
        <v>310</v>
      </c>
      <c r="E71" s="192" t="s">
        <v>311</v>
      </c>
      <c r="F71" s="209">
        <f>INDEX(F_Interface!$C$2:$L$461,MATCH($A71&amp;$B71,F_Interface!$C$2:$C$4961,0),MATCH(F$2,F_Interface!$C$2:$L$2,0))</f>
        <v>0</v>
      </c>
      <c r="G71" s="209">
        <f>INDEX(F_Interface!$C$2:$L$461,MATCH($A71&amp;$B71,F_Interface!$C$2:$C$4961,0),MATCH(G$2,F_Interface!$C$2:$L$2,0))</f>
        <v>0</v>
      </c>
      <c r="H71" s="209">
        <f>INDEX(F_Interface!$C$2:$L$461,MATCH($A71&amp;$B71,F_Interface!$C$2:$C$4961,0),MATCH(H$2,F_Interface!$C$2:$L$2,0))</f>
        <v>0</v>
      </c>
      <c r="I71" s="209">
        <f>INDEX(F_Interface!$C$2:$L$461,MATCH($A71&amp;$B71,F_Interface!$C$2:$C$4961,0),MATCH(I$2,F_Interface!$C$2:$L$2,0))</f>
        <v>0</v>
      </c>
      <c r="J71" s="209">
        <f>INDEX(F_Interface!$C$2:$L$461,MATCH($A71&amp;$B71,F_Interface!$C$2:$C$4961,0),MATCH(J$2,F_Interface!$C$2:$L$2,0))</f>
        <v>0</v>
      </c>
    </row>
    <row r="72" spans="1:10" x14ac:dyDescent="0.3">
      <c r="A72" s="192" t="s">
        <v>63</v>
      </c>
      <c r="B72" s="192" t="s">
        <v>400</v>
      </c>
      <c r="C72" s="192" t="s">
        <v>404</v>
      </c>
      <c r="D72" s="192" t="s">
        <v>310</v>
      </c>
      <c r="E72" s="192" t="s">
        <v>311</v>
      </c>
      <c r="F72" s="209">
        <f>INDEX(F_Interface!$C$2:$L$461,MATCH($A72&amp;$B72,F_Interface!$C$2:$C$4961,0),MATCH(F$2,F_Interface!$C$2:$L$2,0))</f>
        <v>0</v>
      </c>
      <c r="G72" s="209">
        <f>INDEX(F_Interface!$C$2:$L$461,MATCH($A72&amp;$B72,F_Interface!$C$2:$C$4961,0),MATCH(G$2,F_Interface!$C$2:$L$2,0))</f>
        <v>0</v>
      </c>
      <c r="H72" s="209">
        <f>INDEX(F_Interface!$C$2:$L$461,MATCH($A72&amp;$B72,F_Interface!$C$2:$C$4961,0),MATCH(H$2,F_Interface!$C$2:$L$2,0))</f>
        <v>0</v>
      </c>
      <c r="I72" s="209">
        <f>INDEX(F_Interface!$C$2:$L$461,MATCH($A72&amp;$B72,F_Interface!$C$2:$C$4961,0),MATCH(I$2,F_Interface!$C$2:$L$2,0))</f>
        <v>0</v>
      </c>
      <c r="J72" s="209">
        <f>INDEX(F_Interface!$C$2:$L$461,MATCH($A72&amp;$B72,F_Interface!$C$2:$C$4961,0),MATCH(J$2,F_Interface!$C$2:$L$2,0))</f>
        <v>0</v>
      </c>
    </row>
    <row r="73" spans="1:10" x14ac:dyDescent="0.3">
      <c r="A73" s="192" t="s">
        <v>63</v>
      </c>
      <c r="B73" s="192" t="s">
        <v>401</v>
      </c>
      <c r="C73" s="192" t="s">
        <v>405</v>
      </c>
      <c r="D73" s="192" t="s">
        <v>310</v>
      </c>
      <c r="E73" s="192" t="s">
        <v>311</v>
      </c>
      <c r="F73" s="209">
        <f>INDEX(F_Interface!$C$2:$L$461,MATCH($A73&amp;$B73,F_Interface!$C$2:$C$4961,0),MATCH(F$2,F_Interface!$C$2:$L$2,0))</f>
        <v>0</v>
      </c>
      <c r="G73" s="209">
        <f>INDEX(F_Interface!$C$2:$L$461,MATCH($A73&amp;$B73,F_Interface!$C$2:$C$4961,0),MATCH(G$2,F_Interface!$C$2:$L$2,0))</f>
        <v>0</v>
      </c>
      <c r="H73" s="209">
        <f>INDEX(F_Interface!$C$2:$L$461,MATCH($A73&amp;$B73,F_Interface!$C$2:$C$4961,0),MATCH(H$2,F_Interface!$C$2:$L$2,0))</f>
        <v>0</v>
      </c>
      <c r="I73" s="209">
        <f>INDEX(F_Interface!$C$2:$L$461,MATCH($A73&amp;$B73,F_Interface!$C$2:$C$4961,0),MATCH(I$2,F_Interface!$C$2:$L$2,0))</f>
        <v>0</v>
      </c>
      <c r="J73" s="209">
        <f>INDEX(F_Interface!$C$2:$L$461,MATCH($A73&amp;$B73,F_Interface!$C$2:$C$4961,0),MATCH(J$2,F_Interface!$C$2:$L$2,0))</f>
        <v>0</v>
      </c>
    </row>
    <row r="74" spans="1:10" x14ac:dyDescent="0.3">
      <c r="A74" s="192" t="s">
        <v>3</v>
      </c>
      <c r="B74" s="192" t="s">
        <v>308</v>
      </c>
      <c r="C74" s="192" t="s">
        <v>309</v>
      </c>
      <c r="D74" s="192" t="s">
        <v>310</v>
      </c>
      <c r="E74" s="192" t="s">
        <v>311</v>
      </c>
      <c r="F74" s="209">
        <f>INDEX(F_Interface!$C$2:$L$461,MATCH($A74&amp;$B74,F_Interface!$C$2:$C$4961,0),MATCH(F$2,F_Interface!$C$2:$L$2,0))</f>
        <v>177.22404597474298</v>
      </c>
      <c r="G74" s="209">
        <f>INDEX(F_Interface!$C$2:$L$461,MATCH($A74&amp;$B74,F_Interface!$C$2:$C$4961,0),MATCH(G$2,F_Interface!$C$2:$L$2,0))</f>
        <v>177.22404597474298</v>
      </c>
      <c r="H74" s="209">
        <f>INDEX(F_Interface!$C$2:$L$461,MATCH($A74&amp;$B74,F_Interface!$C$2:$C$4961,0),MATCH(H$2,F_Interface!$C$2:$L$2,0))</f>
        <v>177.22404597474298</v>
      </c>
      <c r="I74" s="209">
        <f>INDEX(F_Interface!$C$2:$L$461,MATCH($A74&amp;$B74,F_Interface!$C$2:$C$4961,0),MATCH(I$2,F_Interface!$C$2:$L$2,0))</f>
        <v>177.22404597474298</v>
      </c>
      <c r="J74" s="209">
        <f>INDEX(F_Interface!$C$2:$L$461,MATCH($A74&amp;$B74,F_Interface!$C$2:$C$4961,0),MATCH(J$2,F_Interface!$C$2:$L$2,0))</f>
        <v>177.22404597474298</v>
      </c>
    </row>
    <row r="75" spans="1:10" x14ac:dyDescent="0.3">
      <c r="A75" s="192" t="s">
        <v>3</v>
      </c>
      <c r="B75" s="192" t="s">
        <v>312</v>
      </c>
      <c r="C75" s="192" t="s">
        <v>313</v>
      </c>
      <c r="D75" s="192" t="s">
        <v>310</v>
      </c>
      <c r="E75" s="192" t="s">
        <v>311</v>
      </c>
      <c r="F75" s="209">
        <f>INDEX(F_Interface!$C$2:$L$461,MATCH($A75&amp;$B75,F_Interface!$C$2:$C$4961,0),MATCH(F$2,F_Interface!$C$2:$L$2,0))</f>
        <v>24.556481604964468</v>
      </c>
      <c r="G75" s="209">
        <f>INDEX(F_Interface!$C$2:$L$461,MATCH($A75&amp;$B75,F_Interface!$C$2:$C$4961,0),MATCH(G$2,F_Interface!$C$2:$L$2,0))</f>
        <v>24.556481604964468</v>
      </c>
      <c r="H75" s="209">
        <f>INDEX(F_Interface!$C$2:$L$461,MATCH($A75&amp;$B75,F_Interface!$C$2:$C$4961,0),MATCH(H$2,F_Interface!$C$2:$L$2,0))</f>
        <v>24.556481604964468</v>
      </c>
      <c r="I75" s="209">
        <f>INDEX(F_Interface!$C$2:$L$461,MATCH($A75&amp;$B75,F_Interface!$C$2:$C$4961,0),MATCH(I$2,F_Interface!$C$2:$L$2,0))</f>
        <v>24.556481604964468</v>
      </c>
      <c r="J75" s="209">
        <f>INDEX(F_Interface!$C$2:$L$461,MATCH($A75&amp;$B75,F_Interface!$C$2:$C$4961,0),MATCH(J$2,F_Interface!$C$2:$L$2,0))</f>
        <v>24.556481604964468</v>
      </c>
    </row>
    <row r="76" spans="1:10" x14ac:dyDescent="0.3">
      <c r="A76" s="192" t="s">
        <v>3</v>
      </c>
      <c r="B76" s="192" t="s">
        <v>314</v>
      </c>
      <c r="C76" s="192" t="s">
        <v>315</v>
      </c>
      <c r="D76" s="192" t="s">
        <v>310</v>
      </c>
      <c r="E76" s="192" t="s">
        <v>311</v>
      </c>
      <c r="F76" s="209">
        <f>INDEX(F_Interface!$C$2:$L$461,MATCH($A76&amp;$B76,F_Interface!$C$2:$C$4961,0),MATCH(F$2,F_Interface!$C$2:$L$2,0))</f>
        <v>201.78052757970741</v>
      </c>
      <c r="G76" s="209">
        <f>INDEX(F_Interface!$C$2:$L$461,MATCH($A76&amp;$B76,F_Interface!$C$2:$C$4961,0),MATCH(G$2,F_Interface!$C$2:$L$2,0))</f>
        <v>201.78052757970741</v>
      </c>
      <c r="H76" s="209">
        <f>INDEX(F_Interface!$C$2:$L$461,MATCH($A76&amp;$B76,F_Interface!$C$2:$C$4961,0),MATCH(H$2,F_Interface!$C$2:$L$2,0))</f>
        <v>201.78052757970741</v>
      </c>
      <c r="I76" s="209">
        <f>INDEX(F_Interface!$C$2:$L$461,MATCH($A76&amp;$B76,F_Interface!$C$2:$C$4961,0),MATCH(I$2,F_Interface!$C$2:$L$2,0))</f>
        <v>201.78052757970741</v>
      </c>
      <c r="J76" s="209">
        <f>INDEX(F_Interface!$C$2:$L$461,MATCH($A76&amp;$B76,F_Interface!$C$2:$C$4961,0),MATCH(J$2,F_Interface!$C$2:$L$2,0))</f>
        <v>201.78052757970741</v>
      </c>
    </row>
    <row r="77" spans="1:10" x14ac:dyDescent="0.3">
      <c r="A77" s="192" t="s">
        <v>3</v>
      </c>
      <c r="B77" s="192" t="s">
        <v>316</v>
      </c>
      <c r="C77" s="192" t="s">
        <v>37</v>
      </c>
      <c r="D77" s="192" t="s">
        <v>310</v>
      </c>
      <c r="E77" s="192" t="s">
        <v>311</v>
      </c>
      <c r="F77" s="209">
        <f>INDEX(F_Interface!$C$2:$L$461,MATCH($A77&amp;$B77,F_Interface!$C$2:$C$4961,0),MATCH(F$2,F_Interface!$C$2:$L$2,0))</f>
        <v>1276873.2857142854</v>
      </c>
      <c r="G77" s="209">
        <f>INDEX(F_Interface!$C$2:$L$461,MATCH($A77&amp;$B77,F_Interface!$C$2:$C$4961,0),MATCH(G$2,F_Interface!$C$2:$L$2,0))</f>
        <v>1282162.3571428568</v>
      </c>
      <c r="H77" s="209">
        <f>INDEX(F_Interface!$C$2:$L$461,MATCH($A77&amp;$B77,F_Interface!$C$2:$C$4961,0),MATCH(H$2,F_Interface!$C$2:$L$2,0))</f>
        <v>1287451.4285714282</v>
      </c>
      <c r="I77" s="209">
        <f>INDEX(F_Interface!$C$2:$L$461,MATCH($A77&amp;$B77,F_Interface!$C$2:$C$4961,0),MATCH(I$2,F_Interface!$C$2:$L$2,0))</f>
        <v>1292740.4999999995</v>
      </c>
      <c r="J77" s="209">
        <f>INDEX(F_Interface!$C$2:$L$461,MATCH($A77&amp;$B77,F_Interface!$C$2:$C$4961,0),MATCH(J$2,F_Interface!$C$2:$L$2,0))</f>
        <v>1298029.5714285709</v>
      </c>
    </row>
    <row r="78" spans="1:10" x14ac:dyDescent="0.3">
      <c r="A78" s="192" t="s">
        <v>3</v>
      </c>
      <c r="B78" s="192" t="s">
        <v>318</v>
      </c>
      <c r="C78" s="192" t="s">
        <v>41</v>
      </c>
      <c r="D78" s="192" t="s">
        <v>310</v>
      </c>
      <c r="E78" s="192" t="s">
        <v>311</v>
      </c>
      <c r="F78" s="209">
        <f>INDEX(F_Interface!$C$2:$L$461,MATCH($A78&amp;$B78,F_Interface!$C$2:$C$4961,0),MATCH(F$2,F_Interface!$C$2:$L$2,0))</f>
        <v>30117.928571428569</v>
      </c>
      <c r="G78" s="209">
        <f>INDEX(F_Interface!$C$2:$L$461,MATCH($A78&amp;$B78,F_Interface!$C$2:$C$4961,0),MATCH(G$2,F_Interface!$C$2:$L$2,0))</f>
        <v>30150.107142857141</v>
      </c>
      <c r="H78" s="209">
        <f>INDEX(F_Interface!$C$2:$L$461,MATCH($A78&amp;$B78,F_Interface!$C$2:$C$4961,0),MATCH(H$2,F_Interface!$C$2:$L$2,0))</f>
        <v>30182.285714285714</v>
      </c>
      <c r="I78" s="209">
        <f>INDEX(F_Interface!$C$2:$L$461,MATCH($A78&amp;$B78,F_Interface!$C$2:$C$4961,0),MATCH(I$2,F_Interface!$C$2:$L$2,0))</f>
        <v>30214.464285714283</v>
      </c>
      <c r="J78" s="209">
        <f>INDEX(F_Interface!$C$2:$L$461,MATCH($A78&amp;$B78,F_Interface!$C$2:$C$4961,0),MATCH(J$2,F_Interface!$C$2:$L$2,0))</f>
        <v>30246.642857142855</v>
      </c>
    </row>
    <row r="79" spans="1:10" x14ac:dyDescent="0.3">
      <c r="A79" s="192" t="s">
        <v>3</v>
      </c>
      <c r="B79" s="192" t="s">
        <v>320</v>
      </c>
      <c r="C79" s="192" t="s">
        <v>30</v>
      </c>
      <c r="D79" s="192" t="s">
        <v>310</v>
      </c>
      <c r="E79" s="192" t="s">
        <v>311</v>
      </c>
      <c r="F79" s="209">
        <f>INDEX(F_Interface!$C$2:$L$461,MATCH($A79&amp;$B79,F_Interface!$C$2:$C$4961,0),MATCH(F$2,F_Interface!$C$2:$L$2,0))</f>
        <v>178202.33333333334</v>
      </c>
      <c r="G79" s="209">
        <f>INDEX(F_Interface!$C$2:$L$461,MATCH($A79&amp;$B79,F_Interface!$C$2:$C$4961,0),MATCH(G$2,F_Interface!$C$2:$L$2,0))</f>
        <v>178202.33333333334</v>
      </c>
      <c r="H79" s="209">
        <f>INDEX(F_Interface!$C$2:$L$461,MATCH($A79&amp;$B79,F_Interface!$C$2:$C$4961,0),MATCH(H$2,F_Interface!$C$2:$L$2,0))</f>
        <v>178202.33333333334</v>
      </c>
      <c r="I79" s="209">
        <f>INDEX(F_Interface!$C$2:$L$461,MATCH($A79&amp;$B79,F_Interface!$C$2:$C$4961,0),MATCH(I$2,F_Interface!$C$2:$L$2,0))</f>
        <v>178202.33333333334</v>
      </c>
      <c r="J79" s="209">
        <f>INDEX(F_Interface!$C$2:$L$461,MATCH($A79&amp;$B79,F_Interface!$C$2:$C$4961,0),MATCH(J$2,F_Interface!$C$2:$L$2,0))</f>
        <v>178202.33333333334</v>
      </c>
    </row>
    <row r="80" spans="1:10" x14ac:dyDescent="0.3">
      <c r="A80" s="192" t="s">
        <v>3</v>
      </c>
      <c r="B80" s="192" t="s">
        <v>323</v>
      </c>
      <c r="C80" s="192" t="s">
        <v>42</v>
      </c>
      <c r="D80" s="192" t="s">
        <v>310</v>
      </c>
      <c r="E80" s="192" t="s">
        <v>311</v>
      </c>
      <c r="F80" s="209">
        <f>INDEX(F_Interface!$C$2:$L$461,MATCH($A80&amp;$B80,F_Interface!$C$2:$C$4961,0),MATCH(F$2,F_Interface!$C$2:$L$2,0))</f>
        <v>72.7</v>
      </c>
      <c r="G80" s="209">
        <f>INDEX(F_Interface!$C$2:$L$461,MATCH($A80&amp;$B80,F_Interface!$C$2:$C$4961,0),MATCH(G$2,F_Interface!$C$2:$L$2,0))</f>
        <v>73.5</v>
      </c>
      <c r="H80" s="209">
        <f>INDEX(F_Interface!$C$2:$L$461,MATCH($A80&amp;$B80,F_Interface!$C$2:$C$4961,0),MATCH(H$2,F_Interface!$C$2:$L$2,0))</f>
        <v>74.2</v>
      </c>
      <c r="I80" s="209">
        <f>INDEX(F_Interface!$C$2:$L$461,MATCH($A80&amp;$B80,F_Interface!$C$2:$C$4961,0),MATCH(I$2,F_Interface!$C$2:$L$2,0))</f>
        <v>75</v>
      </c>
      <c r="J80" s="209">
        <f>INDEX(F_Interface!$C$2:$L$461,MATCH($A80&amp;$B80,F_Interface!$C$2:$C$4961,0),MATCH(J$2,F_Interface!$C$2:$L$2,0))</f>
        <v>75.7</v>
      </c>
    </row>
    <row r="81" spans="1:10" x14ac:dyDescent="0.3">
      <c r="A81" s="192" t="s">
        <v>3</v>
      </c>
      <c r="B81" s="192" t="s">
        <v>329</v>
      </c>
      <c r="C81" s="192" t="s">
        <v>43</v>
      </c>
      <c r="D81" s="192" t="s">
        <v>310</v>
      </c>
      <c r="E81" s="192" t="s">
        <v>311</v>
      </c>
      <c r="F81" s="209">
        <f>INDEX(F_Interface!$C$2:$L$461,MATCH($A81&amp;$B81,F_Interface!$C$2:$C$4961,0),MATCH(F$2,F_Interface!$C$2:$L$2,0))</f>
        <v>42.395787037146832</v>
      </c>
      <c r="G81" s="209">
        <f>INDEX(F_Interface!$C$2:$L$461,MATCH($A81&amp;$B81,F_Interface!$C$2:$C$4961,0),MATCH(G$2,F_Interface!$C$2:$L$2,0))</f>
        <v>42.525963541944286</v>
      </c>
      <c r="H81" s="209">
        <f>INDEX(F_Interface!$C$2:$L$461,MATCH($A81&amp;$B81,F_Interface!$C$2:$C$4961,0),MATCH(H$2,F_Interface!$C$2:$L$2,0))</f>
        <v>42.655862473731034</v>
      </c>
      <c r="I81" s="209">
        <f>INDEX(F_Interface!$C$2:$L$461,MATCH($A81&amp;$B81,F_Interface!$C$2:$C$4961,0),MATCH(I$2,F_Interface!$C$2:$L$2,0))</f>
        <v>42.785484719357441</v>
      </c>
      <c r="J81" s="209">
        <f>INDEX(F_Interface!$C$2:$L$461,MATCH($A81&amp;$B81,F_Interface!$C$2:$C$4961,0),MATCH(J$2,F_Interface!$C$2:$L$2,0))</f>
        <v>42.91483116189989</v>
      </c>
    </row>
    <row r="82" spans="1:10" x14ac:dyDescent="0.3">
      <c r="A82" s="192" t="s">
        <v>3</v>
      </c>
      <c r="B82" s="192" t="s">
        <v>338</v>
      </c>
      <c r="C82" s="192" t="s">
        <v>44</v>
      </c>
      <c r="D82" s="192" t="s">
        <v>310</v>
      </c>
      <c r="E82" s="192" t="s">
        <v>311</v>
      </c>
      <c r="F82" s="209">
        <f>INDEX(F_Interface!$C$2:$L$461,MATCH($A82&amp;$B82,F_Interface!$C$2:$C$4961,0),MATCH(F$2,F_Interface!$C$2:$L$2,0))</f>
        <v>0.46616144818529043</v>
      </c>
      <c r="G82" s="209">
        <f>INDEX(F_Interface!$C$2:$L$461,MATCH($A82&amp;$B82,F_Interface!$C$2:$C$4961,0),MATCH(G$2,F_Interface!$C$2:$L$2,0))</f>
        <v>0.46616144818529043</v>
      </c>
      <c r="H82" s="209">
        <f>INDEX(F_Interface!$C$2:$L$461,MATCH($A82&amp;$B82,F_Interface!$C$2:$C$4961,0),MATCH(H$2,F_Interface!$C$2:$L$2,0))</f>
        <v>0.46616144818529043</v>
      </c>
      <c r="I82" s="209">
        <f>INDEX(F_Interface!$C$2:$L$461,MATCH($A82&amp;$B82,F_Interface!$C$2:$C$4961,0),MATCH(I$2,F_Interface!$C$2:$L$2,0))</f>
        <v>0.46616144818529043</v>
      </c>
      <c r="J82" s="209">
        <f>INDEX(F_Interface!$C$2:$L$461,MATCH($A82&amp;$B82,F_Interface!$C$2:$C$4961,0),MATCH(J$2,F_Interface!$C$2:$L$2,0))</f>
        <v>0.46616144818529043</v>
      </c>
    </row>
    <row r="83" spans="1:10" x14ac:dyDescent="0.3">
      <c r="A83" s="192" t="s">
        <v>3</v>
      </c>
      <c r="B83" s="192" t="s">
        <v>340</v>
      </c>
      <c r="C83" s="192" t="s">
        <v>39</v>
      </c>
      <c r="D83" s="192" t="s">
        <v>310</v>
      </c>
      <c r="E83" s="192" t="s">
        <v>311</v>
      </c>
      <c r="F83" s="209">
        <f>INDEX(F_Interface!$C$2:$L$461,MATCH($A83&amp;$B83,F_Interface!$C$2:$C$4961,0),MATCH(F$2,F_Interface!$C$2:$L$2,0))</f>
        <v>2.5769044577410759E-2</v>
      </c>
      <c r="G83" s="209">
        <f>INDEX(F_Interface!$C$2:$L$461,MATCH($A83&amp;$B83,F_Interface!$C$2:$C$4961,0),MATCH(G$2,F_Interface!$C$2:$L$2,0))</f>
        <v>2.5769044577410759E-2</v>
      </c>
      <c r="H83" s="209">
        <f>INDEX(F_Interface!$C$2:$L$461,MATCH($A83&amp;$B83,F_Interface!$C$2:$C$4961,0),MATCH(H$2,F_Interface!$C$2:$L$2,0))</f>
        <v>2.5769044577410759E-2</v>
      </c>
      <c r="I83" s="209">
        <f>INDEX(F_Interface!$C$2:$L$461,MATCH($A83&amp;$B83,F_Interface!$C$2:$C$4961,0),MATCH(I$2,F_Interface!$C$2:$L$2,0))</f>
        <v>2.5769044577410759E-2</v>
      </c>
      <c r="J83" s="209">
        <f>INDEX(F_Interface!$C$2:$L$461,MATCH($A83&amp;$B83,F_Interface!$C$2:$C$4961,0),MATCH(J$2,F_Interface!$C$2:$L$2,0))</f>
        <v>2.5769044577410759E-2</v>
      </c>
    </row>
    <row r="84" spans="1:10" x14ac:dyDescent="0.3">
      <c r="A84" s="192" t="s">
        <v>3</v>
      </c>
      <c r="B84" s="192" t="s">
        <v>342</v>
      </c>
      <c r="C84" s="192" t="s">
        <v>38</v>
      </c>
      <c r="D84" s="192" t="s">
        <v>310</v>
      </c>
      <c r="E84" s="192" t="s">
        <v>311</v>
      </c>
      <c r="F84" s="209">
        <f>INDEX(F_Interface!$C$2:$L$461,MATCH($A84&amp;$B84,F_Interface!$C$2:$C$4961,0),MATCH(F$2,F_Interface!$C$2:$L$2,0))</f>
        <v>3.4002170112047495E-2</v>
      </c>
      <c r="G84" s="209">
        <f>INDEX(F_Interface!$C$2:$L$461,MATCH($A84&amp;$B84,F_Interface!$C$2:$C$4961,0),MATCH(G$2,F_Interface!$C$2:$L$2,0))</f>
        <v>3.4002170112047495E-2</v>
      </c>
      <c r="H84" s="209">
        <f>INDEX(F_Interface!$C$2:$L$461,MATCH($A84&amp;$B84,F_Interface!$C$2:$C$4961,0),MATCH(H$2,F_Interface!$C$2:$L$2,0))</f>
        <v>3.4002170112047495E-2</v>
      </c>
      <c r="I84" s="209">
        <f>INDEX(F_Interface!$C$2:$L$461,MATCH($A84&amp;$B84,F_Interface!$C$2:$C$4961,0),MATCH(I$2,F_Interface!$C$2:$L$2,0))</f>
        <v>3.4002170112047495E-2</v>
      </c>
      <c r="J84" s="209">
        <f>INDEX(F_Interface!$C$2:$L$461,MATCH($A84&amp;$B84,F_Interface!$C$2:$C$4961,0),MATCH(J$2,F_Interface!$C$2:$L$2,0))</f>
        <v>3.4002170112047495E-2</v>
      </c>
    </row>
    <row r="85" spans="1:10" x14ac:dyDescent="0.3">
      <c r="A85" s="192" t="s">
        <v>3</v>
      </c>
      <c r="B85" s="192" t="s">
        <v>344</v>
      </c>
      <c r="C85" s="192" t="s">
        <v>61</v>
      </c>
      <c r="D85" s="192" t="s">
        <v>310</v>
      </c>
      <c r="E85" s="192" t="s">
        <v>311</v>
      </c>
      <c r="F85" s="209">
        <f>INDEX(F_Interface!$C$2:$L$461,MATCH($A85&amp;$B85,F_Interface!$C$2:$C$4961,0),MATCH(F$2,F_Interface!$C$2:$L$2,0))</f>
        <v>0.85068646735292619</v>
      </c>
      <c r="G85" s="209">
        <f>INDEX(F_Interface!$C$2:$L$461,MATCH($A85&amp;$B85,F_Interface!$C$2:$C$4961,0),MATCH(G$2,F_Interface!$C$2:$L$2,0))</f>
        <v>0.85068646735292619</v>
      </c>
      <c r="H85" s="209">
        <f>INDEX(F_Interface!$C$2:$L$461,MATCH($A85&amp;$B85,F_Interface!$C$2:$C$4961,0),MATCH(H$2,F_Interface!$C$2:$L$2,0))</f>
        <v>0.85068646735292619</v>
      </c>
      <c r="I85" s="209">
        <f>INDEX(F_Interface!$C$2:$L$461,MATCH($A85&amp;$B85,F_Interface!$C$2:$C$4961,0),MATCH(I$2,F_Interface!$C$2:$L$2,0))</f>
        <v>0.85068646735292619</v>
      </c>
      <c r="J85" s="209">
        <f>INDEX(F_Interface!$C$2:$L$461,MATCH($A85&amp;$B85,F_Interface!$C$2:$C$4961,0),MATCH(J$2,F_Interface!$C$2:$L$2,0))</f>
        <v>0.85068646735292619</v>
      </c>
    </row>
    <row r="86" spans="1:10" x14ac:dyDescent="0.3">
      <c r="A86" s="192" t="s">
        <v>3</v>
      </c>
      <c r="B86" s="192" t="s">
        <v>346</v>
      </c>
      <c r="C86" s="192" t="s">
        <v>45</v>
      </c>
      <c r="D86" s="192" t="s">
        <v>310</v>
      </c>
      <c r="E86" s="192" t="s">
        <v>311</v>
      </c>
      <c r="F86" s="209">
        <f>INDEX(F_Interface!$C$2:$L$461,MATCH($A86&amp;$B86,F_Interface!$C$2:$C$4961,0),MATCH(F$2,F_Interface!$C$2:$L$2,0))</f>
        <v>1271.1687048690862</v>
      </c>
      <c r="G86" s="209">
        <f>INDEX(F_Interface!$C$2:$L$461,MATCH($A86&amp;$B86,F_Interface!$C$2:$C$4961,0),MATCH(G$2,F_Interface!$C$2:$L$2,0))</f>
        <v>1271.1687048690862</v>
      </c>
      <c r="H86" s="209">
        <f>INDEX(F_Interface!$C$2:$L$461,MATCH($A86&amp;$B86,F_Interface!$C$2:$C$4961,0),MATCH(H$2,F_Interface!$C$2:$L$2,0))</f>
        <v>1271.1687048690862</v>
      </c>
      <c r="I86" s="209">
        <f>INDEX(F_Interface!$C$2:$L$461,MATCH($A86&amp;$B86,F_Interface!$C$2:$C$4961,0),MATCH(I$2,F_Interface!$C$2:$L$2,0))</f>
        <v>1271.1687048690862</v>
      </c>
      <c r="J86" s="209">
        <f>INDEX(F_Interface!$C$2:$L$461,MATCH($A86&amp;$B86,F_Interface!$C$2:$C$4961,0),MATCH(J$2,F_Interface!$C$2:$L$2,0))</f>
        <v>1271.1687048690862</v>
      </c>
    </row>
    <row r="87" spans="1:10" x14ac:dyDescent="0.3">
      <c r="A87" s="192" t="s">
        <v>3</v>
      </c>
      <c r="B87" s="192" t="s">
        <v>348</v>
      </c>
      <c r="C87" s="192" t="s">
        <v>46</v>
      </c>
      <c r="D87" s="192" t="s">
        <v>310</v>
      </c>
      <c r="E87" s="192" t="s">
        <v>311</v>
      </c>
      <c r="F87" s="209">
        <f>INDEX(F_Interface!$C$2:$L$461,MATCH($A87&amp;$B87,F_Interface!$C$2:$C$4961,0),MATCH(F$2,F_Interface!$C$2:$L$2,0))</f>
        <v>3.2344634712047171E-4</v>
      </c>
      <c r="G87" s="209">
        <f>INDEX(F_Interface!$C$2:$L$461,MATCH($A87&amp;$B87,F_Interface!$C$2:$C$4961,0),MATCH(G$2,F_Interface!$C$2:$L$2,0))</f>
        <v>3.2211209266845141E-4</v>
      </c>
      <c r="H87" s="209">
        <f>INDEX(F_Interface!$C$2:$L$461,MATCH($A87&amp;$B87,F_Interface!$C$2:$C$4961,0),MATCH(H$2,F_Interface!$C$2:$L$2,0))</f>
        <v>3.2078880090899415E-4</v>
      </c>
      <c r="I87" s="209">
        <f>INDEX(F_Interface!$C$2:$L$461,MATCH($A87&amp;$B87,F_Interface!$C$2:$C$4961,0),MATCH(I$2,F_Interface!$C$2:$L$2,0))</f>
        <v>3.1947633728501596E-4</v>
      </c>
      <c r="J87" s="209">
        <f>INDEX(F_Interface!$C$2:$L$461,MATCH($A87&amp;$B87,F_Interface!$C$2:$C$4961,0),MATCH(J$2,F_Interface!$C$2:$L$2,0))</f>
        <v>3.1817456943254773E-4</v>
      </c>
    </row>
    <row r="88" spans="1:10" x14ac:dyDescent="0.3">
      <c r="A88" s="192" t="s">
        <v>3</v>
      </c>
      <c r="B88" s="192" t="s">
        <v>350</v>
      </c>
      <c r="C88" s="192" t="s">
        <v>351</v>
      </c>
      <c r="D88" s="192" t="s">
        <v>310</v>
      </c>
      <c r="E88" s="192" t="s">
        <v>311</v>
      </c>
      <c r="F88" s="209">
        <f>INDEX(F_Interface!$C$2:$L$461,MATCH($A88&amp;$B88,F_Interface!$C$2:$C$4961,0),MATCH(F$2,F_Interface!$C$2:$L$2,0))</f>
        <v>0.96335172619962073</v>
      </c>
      <c r="G88" s="209">
        <f>INDEX(F_Interface!$C$2:$L$461,MATCH($A88&amp;$B88,F_Interface!$C$2:$C$4961,0),MATCH(G$2,F_Interface!$C$2:$L$2,0))</f>
        <v>0.96335172619962073</v>
      </c>
      <c r="H88" s="209">
        <f>INDEX(F_Interface!$C$2:$L$461,MATCH($A88&amp;$B88,F_Interface!$C$2:$C$4961,0),MATCH(H$2,F_Interface!$C$2:$L$2,0))</f>
        <v>0.96335172619962073</v>
      </c>
      <c r="I88" s="209">
        <f>INDEX(F_Interface!$C$2:$L$461,MATCH($A88&amp;$B88,F_Interface!$C$2:$C$4961,0),MATCH(I$2,F_Interface!$C$2:$L$2,0))</f>
        <v>0.96335172619962073</v>
      </c>
      <c r="J88" s="209">
        <f>INDEX(F_Interface!$C$2:$L$461,MATCH($A88&amp;$B88,F_Interface!$C$2:$C$4961,0),MATCH(J$2,F_Interface!$C$2:$L$2,0))</f>
        <v>0.96335172619962073</v>
      </c>
    </row>
    <row r="89" spans="1:10" x14ac:dyDescent="0.3">
      <c r="A89" s="192" t="s">
        <v>3</v>
      </c>
      <c r="B89" s="192" t="s">
        <v>353</v>
      </c>
      <c r="C89" s="192" t="s">
        <v>354</v>
      </c>
      <c r="D89" s="192" t="s">
        <v>310</v>
      </c>
      <c r="E89" s="192" t="s">
        <v>311</v>
      </c>
      <c r="F89" s="209">
        <f>INDEX(F_Interface!$C$2:$L$461,MATCH($A89&amp;$B89,F_Interface!$C$2:$C$4961,0),MATCH(F$2,F_Interface!$C$2:$L$2,0))</f>
        <v>0.5</v>
      </c>
      <c r="G89" s="209">
        <f>INDEX(F_Interface!$C$2:$L$461,MATCH($A89&amp;$B89,F_Interface!$C$2:$C$4961,0),MATCH(G$2,F_Interface!$C$2:$L$2,0))</f>
        <v>0.5</v>
      </c>
      <c r="H89" s="209">
        <f>INDEX(F_Interface!$C$2:$L$461,MATCH($A89&amp;$B89,F_Interface!$C$2:$C$4961,0),MATCH(H$2,F_Interface!$C$2:$L$2,0))</f>
        <v>0.5</v>
      </c>
      <c r="I89" s="209">
        <f>INDEX(F_Interface!$C$2:$L$461,MATCH($A89&amp;$B89,F_Interface!$C$2:$C$4961,0),MATCH(I$2,F_Interface!$C$2:$L$2,0))</f>
        <v>0.5</v>
      </c>
      <c r="J89" s="209">
        <f>INDEX(F_Interface!$C$2:$L$461,MATCH($A89&amp;$B89,F_Interface!$C$2:$C$4961,0),MATCH(J$2,F_Interface!$C$2:$L$2,0))</f>
        <v>0.5</v>
      </c>
    </row>
    <row r="90" spans="1:10" x14ac:dyDescent="0.3">
      <c r="A90" s="192" t="s">
        <v>3</v>
      </c>
      <c r="B90" s="192" t="s">
        <v>356</v>
      </c>
      <c r="C90" s="192" t="s">
        <v>357</v>
      </c>
      <c r="D90" s="192" t="s">
        <v>310</v>
      </c>
      <c r="E90" s="192" t="s">
        <v>311</v>
      </c>
      <c r="F90" s="209">
        <f>INDEX(F_Interface!$C$2:$L$461,MATCH($A90&amp;$B90,F_Interface!$C$2:$C$4961,0),MATCH(F$2,F_Interface!$C$2:$L$2,0))</f>
        <v>0.5</v>
      </c>
      <c r="G90" s="209">
        <f>INDEX(F_Interface!$C$2:$L$461,MATCH($A90&amp;$B90,F_Interface!$C$2:$C$4961,0),MATCH(G$2,F_Interface!$C$2:$L$2,0))</f>
        <v>0.5</v>
      </c>
      <c r="H90" s="209">
        <f>INDEX(F_Interface!$C$2:$L$461,MATCH($A90&amp;$B90,F_Interface!$C$2:$C$4961,0),MATCH(H$2,F_Interface!$C$2:$L$2,0))</f>
        <v>0.5</v>
      </c>
      <c r="I90" s="209">
        <f>INDEX(F_Interface!$C$2:$L$461,MATCH($A90&amp;$B90,F_Interface!$C$2:$C$4961,0),MATCH(I$2,F_Interface!$C$2:$L$2,0))</f>
        <v>0.5</v>
      </c>
      <c r="J90" s="209">
        <f>INDEX(F_Interface!$C$2:$L$461,MATCH($A90&amp;$B90,F_Interface!$C$2:$C$4961,0),MATCH(J$2,F_Interface!$C$2:$L$2,0))</f>
        <v>0.5</v>
      </c>
    </row>
    <row r="91" spans="1:10" x14ac:dyDescent="0.3">
      <c r="A91" s="192" t="s">
        <v>3</v>
      </c>
      <c r="B91" s="192" t="s">
        <v>359</v>
      </c>
      <c r="C91" s="192" t="s">
        <v>360</v>
      </c>
      <c r="D91" s="192" t="s">
        <v>310</v>
      </c>
      <c r="E91" s="192" t="s">
        <v>311</v>
      </c>
      <c r="F91" s="209" t="str">
        <f ca="1">INDEX(F_Interface!$C$2:$L$461,MATCH($A91&amp;$B91,F_Interface!$C$2:$C$4961,0),MATCH(F$2,F_Interface!$C$2:$L$2,0))</f>
        <v>[…]08/04/2019 12:10:25</v>
      </c>
      <c r="G91" s="209" t="str">
        <f ca="1">INDEX(F_Interface!$C$2:$L$461,MATCH($A91&amp;$B91,F_Interface!$C$2:$C$4961,0),MATCH(G$2,F_Interface!$C$2:$L$2,0))</f>
        <v>[…]08/04/2019 12:10:25</v>
      </c>
      <c r="H91" s="209" t="str">
        <f ca="1">INDEX(F_Interface!$C$2:$L$461,MATCH($A91&amp;$B91,F_Interface!$C$2:$C$4961,0),MATCH(H$2,F_Interface!$C$2:$L$2,0))</f>
        <v>[…]08/04/2019 12:10:25</v>
      </c>
      <c r="I91" s="209" t="str">
        <f ca="1">INDEX(F_Interface!$C$2:$L$461,MATCH($A91&amp;$B91,F_Interface!$C$2:$C$4961,0),MATCH(I$2,F_Interface!$C$2:$L$2,0))</f>
        <v>[…]08/04/2019 12:10:25</v>
      </c>
      <c r="J91" s="209" t="str">
        <f ca="1">INDEX(F_Interface!$C$2:$L$461,MATCH($A91&amp;$B91,F_Interface!$C$2:$C$4961,0),MATCH(J$2,F_Interface!$C$2:$L$2,0))</f>
        <v>[…]08/04/2019 12:10:25</v>
      </c>
    </row>
    <row r="92" spans="1:10" x14ac:dyDescent="0.3">
      <c r="A92" s="192" t="s">
        <v>3</v>
      </c>
      <c r="B92" s="192" t="s">
        <v>362</v>
      </c>
      <c r="C92" s="192" t="s">
        <v>363</v>
      </c>
      <c r="D92" s="192" t="s">
        <v>310</v>
      </c>
      <c r="E92" s="192" t="s">
        <v>311</v>
      </c>
      <c r="F92" s="209" t="str">
        <f ca="1">INDEX(F_Interface!$C$2:$L$461,MATCH($A92&amp;$B92,F_Interface!$C$2:$C$4961,0),MATCH(F$2,F_Interface!$C$2:$L$2,0))</f>
        <v>FM_WWW4_fastDD</v>
      </c>
      <c r="G92" s="209" t="str">
        <f ca="1">INDEX(F_Interface!$C$2:$L$461,MATCH($A92&amp;$B92,F_Interface!$C$2:$C$4961,0),MATCH(G$2,F_Interface!$C$2:$L$2,0))</f>
        <v>FM_WWW4_fastDD</v>
      </c>
      <c r="H92" s="209" t="str">
        <f ca="1">INDEX(F_Interface!$C$2:$L$461,MATCH($A92&amp;$B92,F_Interface!$C$2:$C$4961,0),MATCH(H$2,F_Interface!$C$2:$L$2,0))</f>
        <v>FM_WWW4_fastDD</v>
      </c>
      <c r="I92" s="209" t="str">
        <f ca="1">INDEX(F_Interface!$C$2:$L$461,MATCH($A92&amp;$B92,F_Interface!$C$2:$C$4961,0),MATCH(I$2,F_Interface!$C$2:$L$2,0))</f>
        <v>FM_WWW4_fastDD</v>
      </c>
      <c r="J92" s="209" t="str">
        <f ca="1">INDEX(F_Interface!$C$2:$L$461,MATCH($A92&amp;$B92,F_Interface!$C$2:$C$4961,0),MATCH(J$2,F_Interface!$C$2:$L$2,0))</f>
        <v>FM_WWW4_fastDD</v>
      </c>
    </row>
    <row r="93" spans="1:10" x14ac:dyDescent="0.3">
      <c r="A93" s="192" t="s">
        <v>3</v>
      </c>
      <c r="B93" s="192" t="s">
        <v>209</v>
      </c>
      <c r="C93" s="192" t="s">
        <v>227</v>
      </c>
      <c r="D93" s="192" t="s">
        <v>310</v>
      </c>
      <c r="E93" s="192" t="s">
        <v>311</v>
      </c>
      <c r="F93" s="209">
        <f>INDEX(F_Interface!$C$2:$L$461,MATCH($A93&amp;$B93,F_Interface!$C$2:$C$4961,0),MATCH(F$2,F_Interface!$C$2:$L$2,0))</f>
        <v>77.667089765752166</v>
      </c>
      <c r="G93" s="209">
        <f>INDEX(F_Interface!$C$2:$L$461,MATCH($A93&amp;$B93,F_Interface!$C$2:$C$4961,0),MATCH(G$2,F_Interface!$C$2:$L$2,0))</f>
        <v>76.511277491844211</v>
      </c>
      <c r="H93" s="209">
        <f>INDEX(F_Interface!$C$2:$L$461,MATCH($A93&amp;$B93,F_Interface!$C$2:$C$4961,0),MATCH(H$2,F_Interface!$C$2:$L$2,0))</f>
        <v>73.722842731720135</v>
      </c>
      <c r="I93" s="209">
        <f>INDEX(F_Interface!$C$2:$L$461,MATCH($A93&amp;$B93,F_Interface!$C$2:$C$4961,0),MATCH(I$2,F_Interface!$C$2:$L$2,0))</f>
        <v>73.033469972458633</v>
      </c>
      <c r="J93" s="209">
        <f>INDEX(F_Interface!$C$2:$L$461,MATCH($A93&amp;$B93,F_Interface!$C$2:$C$4961,0),MATCH(J$2,F_Interface!$C$2:$L$2,0))</f>
        <v>72.960647831721261</v>
      </c>
    </row>
    <row r="94" spans="1:10" x14ac:dyDescent="0.3">
      <c r="A94" s="192" t="s">
        <v>3</v>
      </c>
      <c r="B94" s="192" t="s">
        <v>210</v>
      </c>
      <c r="C94" s="192" t="s">
        <v>228</v>
      </c>
      <c r="D94" s="192" t="s">
        <v>310</v>
      </c>
      <c r="E94" s="192" t="s">
        <v>311</v>
      </c>
      <c r="F94" s="209">
        <f>INDEX(F_Interface!$C$2:$L$461,MATCH($A94&amp;$B94,F_Interface!$C$2:$C$4961,0),MATCH(F$2,F_Interface!$C$2:$L$2,0))</f>
        <v>99.556956208990783</v>
      </c>
      <c r="G94" s="209">
        <f>INDEX(F_Interface!$C$2:$L$461,MATCH($A94&amp;$B94,F_Interface!$C$2:$C$4961,0),MATCH(G$2,F_Interface!$C$2:$L$2,0))</f>
        <v>100.71276848289875</v>
      </c>
      <c r="H94" s="209">
        <f>INDEX(F_Interface!$C$2:$L$461,MATCH($A94&amp;$B94,F_Interface!$C$2:$C$4961,0),MATCH(H$2,F_Interface!$C$2:$L$2,0))</f>
        <v>103.5012032430228</v>
      </c>
      <c r="I94" s="209">
        <f>INDEX(F_Interface!$C$2:$L$461,MATCH($A94&amp;$B94,F_Interface!$C$2:$C$4961,0),MATCH(I$2,F_Interface!$C$2:$L$2,0))</f>
        <v>104.19057600228433</v>
      </c>
      <c r="J94" s="209">
        <f>INDEX(F_Interface!$C$2:$L$461,MATCH($A94&amp;$B94,F_Interface!$C$2:$C$4961,0),MATCH(J$2,F_Interface!$C$2:$L$2,0))</f>
        <v>104.26339814302167</v>
      </c>
    </row>
    <row r="95" spans="1:10" x14ac:dyDescent="0.3">
      <c r="A95" s="192" t="s">
        <v>3</v>
      </c>
      <c r="B95" s="192" t="s">
        <v>211</v>
      </c>
      <c r="C95" s="192" t="s">
        <v>229</v>
      </c>
      <c r="D95" s="192" t="s">
        <v>310</v>
      </c>
      <c r="E95" s="192" t="s">
        <v>311</v>
      </c>
      <c r="F95" s="209">
        <f>INDEX(F_Interface!$C$2:$L$461,MATCH($A95&amp;$B95,F_Interface!$C$2:$C$4961,0),MATCH(F$2,F_Interface!$C$2:$L$2,0))</f>
        <v>177.22404597474298</v>
      </c>
      <c r="G95" s="209">
        <f>INDEX(F_Interface!$C$2:$L$461,MATCH($A95&amp;$B95,F_Interface!$C$2:$C$4961,0),MATCH(G$2,F_Interface!$C$2:$L$2,0))</f>
        <v>177.22404597474298</v>
      </c>
      <c r="H95" s="209">
        <f>INDEX(F_Interface!$C$2:$L$461,MATCH($A95&amp;$B95,F_Interface!$C$2:$C$4961,0),MATCH(H$2,F_Interface!$C$2:$L$2,0))</f>
        <v>177.22404597474298</v>
      </c>
      <c r="I95" s="209">
        <f>INDEX(F_Interface!$C$2:$L$461,MATCH($A95&amp;$B95,F_Interface!$C$2:$C$4961,0),MATCH(I$2,F_Interface!$C$2:$L$2,0))</f>
        <v>177.22404597474298</v>
      </c>
      <c r="J95" s="209">
        <f>INDEX(F_Interface!$C$2:$L$461,MATCH($A95&amp;$B95,F_Interface!$C$2:$C$4961,0),MATCH(J$2,F_Interface!$C$2:$L$2,0))</f>
        <v>177.22404597474298</v>
      </c>
    </row>
    <row r="96" spans="1:10" x14ac:dyDescent="0.3">
      <c r="A96" s="192" t="s">
        <v>3</v>
      </c>
      <c r="B96" s="192" t="s">
        <v>215</v>
      </c>
      <c r="C96" s="192" t="s">
        <v>233</v>
      </c>
      <c r="D96" s="192" t="s">
        <v>310</v>
      </c>
      <c r="E96" s="192" t="s">
        <v>311</v>
      </c>
      <c r="F96" s="209">
        <f>INDEX(F_Interface!$C$2:$L$461,MATCH($A96&amp;$B96,F_Interface!$C$2:$C$4961,0),MATCH(F$2,F_Interface!$C$2:$L$2,0))</f>
        <v>10.108125519464927</v>
      </c>
      <c r="G96" s="209">
        <f>INDEX(F_Interface!$C$2:$L$461,MATCH($A96&amp;$B96,F_Interface!$C$2:$C$4961,0),MATCH(G$2,F_Interface!$C$2:$L$2,0))</f>
        <v>10.050848852196241</v>
      </c>
      <c r="H96" s="209">
        <f>INDEX(F_Interface!$C$2:$L$461,MATCH($A96&amp;$B96,F_Interface!$C$2:$C$4961,0),MATCH(H$2,F_Interface!$C$2:$L$2,0))</f>
        <v>10.011119094569271</v>
      </c>
      <c r="I96" s="209">
        <f>INDEX(F_Interface!$C$2:$L$461,MATCH($A96&amp;$B96,F_Interface!$C$2:$C$4961,0),MATCH(I$2,F_Interface!$C$2:$L$2,0))</f>
        <v>9.9722175604364462</v>
      </c>
      <c r="J96" s="209">
        <f>INDEX(F_Interface!$C$2:$L$461,MATCH($A96&amp;$B96,F_Interface!$C$2:$C$4961,0),MATCH(J$2,F_Interface!$C$2:$L$2,0))</f>
        <v>9.9365360571435897</v>
      </c>
    </row>
    <row r="97" spans="1:10" x14ac:dyDescent="0.3">
      <c r="A97" s="192" t="s">
        <v>3</v>
      </c>
      <c r="B97" s="192" t="s">
        <v>216</v>
      </c>
      <c r="C97" s="192" t="s">
        <v>364</v>
      </c>
      <c r="D97" s="192" t="s">
        <v>310</v>
      </c>
      <c r="E97" s="192" t="s">
        <v>311</v>
      </c>
      <c r="F97" s="209">
        <f>INDEX(F_Interface!$C$2:$L$461,MATCH($A97&amp;$B97,F_Interface!$C$2:$C$4961,0),MATCH(F$2,F_Interface!$C$2:$L$2,0))</f>
        <v>14.448356085499539</v>
      </c>
      <c r="G97" s="209">
        <f>INDEX(F_Interface!$C$2:$L$461,MATCH($A97&amp;$B97,F_Interface!$C$2:$C$4961,0),MATCH(G$2,F_Interface!$C$2:$L$2,0))</f>
        <v>14.505632752768225</v>
      </c>
      <c r="H97" s="209">
        <f>INDEX(F_Interface!$C$2:$L$461,MATCH($A97&amp;$B97,F_Interface!$C$2:$C$4961,0),MATCH(H$2,F_Interface!$C$2:$L$2,0))</f>
        <v>14.545362510395195</v>
      </c>
      <c r="I97" s="209">
        <f>INDEX(F_Interface!$C$2:$L$461,MATCH($A97&amp;$B97,F_Interface!$C$2:$C$4961,0),MATCH(I$2,F_Interface!$C$2:$L$2,0))</f>
        <v>14.584264044528021</v>
      </c>
      <c r="J97" s="209">
        <f>INDEX(F_Interface!$C$2:$L$461,MATCH($A97&amp;$B97,F_Interface!$C$2:$C$4961,0),MATCH(J$2,F_Interface!$C$2:$L$2,0))</f>
        <v>14.619945547820878</v>
      </c>
    </row>
    <row r="98" spans="1:10" x14ac:dyDescent="0.3">
      <c r="A98" s="192" t="s">
        <v>3</v>
      </c>
      <c r="B98" s="192" t="s">
        <v>217</v>
      </c>
      <c r="C98" s="192" t="s">
        <v>365</v>
      </c>
      <c r="D98" s="192" t="s">
        <v>310</v>
      </c>
      <c r="E98" s="192" t="s">
        <v>311</v>
      </c>
      <c r="F98" s="209">
        <f>INDEX(F_Interface!$C$2:$L$461,MATCH($A98&amp;$B98,F_Interface!$C$2:$C$4961,0),MATCH(F$2,F_Interface!$C$2:$L$2,0))</f>
        <v>24.556481604964468</v>
      </c>
      <c r="G98" s="209">
        <f>INDEX(F_Interface!$C$2:$L$461,MATCH($A98&amp;$B98,F_Interface!$C$2:$C$4961,0),MATCH(G$2,F_Interface!$C$2:$L$2,0))</f>
        <v>24.556481604964468</v>
      </c>
      <c r="H98" s="209">
        <f>INDEX(F_Interface!$C$2:$L$461,MATCH($A98&amp;$B98,F_Interface!$C$2:$C$4961,0),MATCH(H$2,F_Interface!$C$2:$L$2,0))</f>
        <v>24.556481604964468</v>
      </c>
      <c r="I98" s="209">
        <f>INDEX(F_Interface!$C$2:$L$461,MATCH($A98&amp;$B98,F_Interface!$C$2:$C$4961,0),MATCH(I$2,F_Interface!$C$2:$L$2,0))</f>
        <v>24.556481604964468</v>
      </c>
      <c r="J98" s="209">
        <f>INDEX(F_Interface!$C$2:$L$461,MATCH($A98&amp;$B98,F_Interface!$C$2:$C$4961,0),MATCH(J$2,F_Interface!$C$2:$L$2,0))</f>
        <v>24.556481604964468</v>
      </c>
    </row>
    <row r="99" spans="1:10" x14ac:dyDescent="0.3">
      <c r="A99" s="192" t="s">
        <v>3</v>
      </c>
      <c r="B99" s="192" t="s">
        <v>218</v>
      </c>
      <c r="C99" s="192" t="s">
        <v>234</v>
      </c>
      <c r="D99" s="192" t="s">
        <v>310</v>
      </c>
      <c r="E99" s="192" t="s">
        <v>311</v>
      </c>
      <c r="F99" s="209">
        <f>INDEX(F_Interface!$C$2:$L$461,MATCH($A99&amp;$B99,F_Interface!$C$2:$C$4961,0),MATCH(F$2,F_Interface!$C$2:$L$2,0))</f>
        <v>0</v>
      </c>
      <c r="G99" s="209">
        <f>INDEX(F_Interface!$C$2:$L$461,MATCH($A99&amp;$B99,F_Interface!$C$2:$C$4961,0),MATCH(G$2,F_Interface!$C$2:$L$2,0))</f>
        <v>0</v>
      </c>
      <c r="H99" s="209">
        <f>INDEX(F_Interface!$C$2:$L$461,MATCH($A99&amp;$B99,F_Interface!$C$2:$C$4961,0),MATCH(H$2,F_Interface!$C$2:$L$2,0))</f>
        <v>0</v>
      </c>
      <c r="I99" s="209">
        <f>INDEX(F_Interface!$C$2:$L$461,MATCH($A99&amp;$B99,F_Interface!$C$2:$C$4961,0),MATCH(I$2,F_Interface!$C$2:$L$2,0))</f>
        <v>0</v>
      </c>
      <c r="J99" s="209">
        <f>INDEX(F_Interface!$C$2:$L$461,MATCH($A99&amp;$B99,F_Interface!$C$2:$C$4961,0),MATCH(J$2,F_Interface!$C$2:$L$2,0))</f>
        <v>0</v>
      </c>
    </row>
    <row r="100" spans="1:10" x14ac:dyDescent="0.3">
      <c r="A100" s="192" t="s">
        <v>3</v>
      </c>
      <c r="B100" s="192" t="s">
        <v>219</v>
      </c>
      <c r="C100" s="192" t="s">
        <v>366</v>
      </c>
      <c r="D100" s="192" t="s">
        <v>310</v>
      </c>
      <c r="E100" s="192" t="s">
        <v>311</v>
      </c>
      <c r="F100" s="209">
        <f>INDEX(F_Interface!$C$2:$L$461,MATCH($A100&amp;$B100,F_Interface!$C$2:$C$4961,0),MATCH(F$2,F_Interface!$C$2:$L$2,0))</f>
        <v>0</v>
      </c>
      <c r="G100" s="209">
        <f>INDEX(F_Interface!$C$2:$L$461,MATCH($A100&amp;$B100,F_Interface!$C$2:$C$4961,0),MATCH(G$2,F_Interface!$C$2:$L$2,0))</f>
        <v>0</v>
      </c>
      <c r="H100" s="209">
        <f>INDEX(F_Interface!$C$2:$L$461,MATCH($A100&amp;$B100,F_Interface!$C$2:$C$4961,0),MATCH(H$2,F_Interface!$C$2:$L$2,0))</f>
        <v>0</v>
      </c>
      <c r="I100" s="209">
        <f>INDEX(F_Interface!$C$2:$L$461,MATCH($A100&amp;$B100,F_Interface!$C$2:$C$4961,0),MATCH(I$2,F_Interface!$C$2:$L$2,0))</f>
        <v>0</v>
      </c>
      <c r="J100" s="209">
        <f>INDEX(F_Interface!$C$2:$L$461,MATCH($A100&amp;$B100,F_Interface!$C$2:$C$4961,0),MATCH(J$2,F_Interface!$C$2:$L$2,0))</f>
        <v>0</v>
      </c>
    </row>
    <row r="101" spans="1:10" x14ac:dyDescent="0.3">
      <c r="A101" s="192" t="s">
        <v>3</v>
      </c>
      <c r="B101" s="192" t="s">
        <v>220</v>
      </c>
      <c r="C101" s="192" t="s">
        <v>367</v>
      </c>
      <c r="D101" s="192" t="s">
        <v>310</v>
      </c>
      <c r="E101" s="192" t="s">
        <v>311</v>
      </c>
      <c r="F101" s="209">
        <f>INDEX(F_Interface!$C$2:$L$461,MATCH($A101&amp;$B101,F_Interface!$C$2:$C$4961,0),MATCH(F$2,F_Interface!$C$2:$L$2,0))</f>
        <v>0</v>
      </c>
      <c r="G101" s="209">
        <f>INDEX(F_Interface!$C$2:$L$461,MATCH($A101&amp;$B101,F_Interface!$C$2:$C$4961,0),MATCH(G$2,F_Interface!$C$2:$L$2,0))</f>
        <v>0</v>
      </c>
      <c r="H101" s="209">
        <f>INDEX(F_Interface!$C$2:$L$461,MATCH($A101&amp;$B101,F_Interface!$C$2:$C$4961,0),MATCH(H$2,F_Interface!$C$2:$L$2,0))</f>
        <v>0</v>
      </c>
      <c r="I101" s="209">
        <f>INDEX(F_Interface!$C$2:$L$461,MATCH($A101&amp;$B101,F_Interface!$C$2:$C$4961,0),MATCH(I$2,F_Interface!$C$2:$L$2,0))</f>
        <v>0</v>
      </c>
      <c r="J101" s="209">
        <f>INDEX(F_Interface!$C$2:$L$461,MATCH($A101&amp;$B101,F_Interface!$C$2:$C$4961,0),MATCH(J$2,F_Interface!$C$2:$L$2,0))</f>
        <v>0</v>
      </c>
    </row>
    <row r="102" spans="1:10" x14ac:dyDescent="0.3">
      <c r="A102" s="192" t="s">
        <v>3</v>
      </c>
      <c r="B102" s="192" t="s">
        <v>221</v>
      </c>
      <c r="C102" s="192" t="s">
        <v>235</v>
      </c>
      <c r="D102" s="192" t="s">
        <v>310</v>
      </c>
      <c r="E102" s="192" t="s">
        <v>311</v>
      </c>
      <c r="F102" s="209">
        <f>INDEX(F_Interface!$C$2:$L$461,MATCH($A102&amp;$B102,F_Interface!$C$2:$C$4961,0),MATCH(F$2,F_Interface!$C$2:$L$2,0))</f>
        <v>1.5586796547144668</v>
      </c>
      <c r="G102" s="209">
        <f>INDEX(F_Interface!$C$2:$L$461,MATCH($A102&amp;$B102,F_Interface!$C$2:$C$4961,0),MATCH(G$2,F_Interface!$C$2:$L$2,0))</f>
        <v>1.5586116394200189</v>
      </c>
      <c r="H102" s="209">
        <f>INDEX(F_Interface!$C$2:$L$461,MATCH($A102&amp;$B102,F_Interface!$C$2:$C$4961,0),MATCH(H$2,F_Interface!$C$2:$L$2,0))</f>
        <v>1.5588241983876916</v>
      </c>
      <c r="I102" s="209">
        <f>INDEX(F_Interface!$C$2:$L$461,MATCH($A102&amp;$B102,F_Interface!$C$2:$C$4961,0),MATCH(I$2,F_Interface!$C$2:$L$2,0))</f>
        <v>1.5590326594037665</v>
      </c>
      <c r="J102" s="209">
        <f>INDEX(F_Interface!$C$2:$L$461,MATCH($A102&amp;$B102,F_Interface!$C$2:$C$4961,0),MATCH(J$2,F_Interface!$C$2:$L$2,0))</f>
        <v>1.5588420086071051</v>
      </c>
    </row>
    <row r="103" spans="1:10" x14ac:dyDescent="0.3">
      <c r="A103" s="192" t="s">
        <v>3</v>
      </c>
      <c r="B103" s="192" t="s">
        <v>222</v>
      </c>
      <c r="C103" s="192" t="s">
        <v>236</v>
      </c>
      <c r="D103" s="192" t="s">
        <v>310</v>
      </c>
      <c r="E103" s="192" t="s">
        <v>311</v>
      </c>
      <c r="F103" s="209">
        <f>INDEX(F_Interface!$C$2:$L$461,MATCH($A103&amp;$B103,F_Interface!$C$2:$C$4961,0),MATCH(F$2,F_Interface!$C$2:$L$2,0))</f>
        <v>0.20983434287570812</v>
      </c>
      <c r="G103" s="209">
        <f>INDEX(F_Interface!$C$2:$L$461,MATCH($A103&amp;$B103,F_Interface!$C$2:$C$4961,0),MATCH(G$2,F_Interface!$C$2:$L$2,0))</f>
        <v>0.20971352623425502</v>
      </c>
      <c r="H103" s="209">
        <f>INDEX(F_Interface!$C$2:$L$461,MATCH($A103&amp;$B103,F_Interface!$C$2:$C$4961,0),MATCH(H$2,F_Interface!$C$2:$L$2,0))</f>
        <v>0.20972338721729139</v>
      </c>
      <c r="I103" s="209">
        <f>INDEX(F_Interface!$C$2:$L$461,MATCH($A103&amp;$B103,F_Interface!$C$2:$C$4961,0),MATCH(I$2,F_Interface!$C$2:$L$2,0))</f>
        <v>0.20973305808917117</v>
      </c>
      <c r="J103" s="209">
        <f>INDEX(F_Interface!$C$2:$L$461,MATCH($A103&amp;$B103,F_Interface!$C$2:$C$4961,0),MATCH(J$2,F_Interface!$C$2:$L$2,0))</f>
        <v>0.20975705633725808</v>
      </c>
    </row>
    <row r="104" spans="1:10" x14ac:dyDescent="0.3">
      <c r="A104" s="192" t="s">
        <v>3</v>
      </c>
      <c r="B104" s="192" t="s">
        <v>223</v>
      </c>
      <c r="C104" s="192" t="s">
        <v>237</v>
      </c>
      <c r="D104" s="192" t="s">
        <v>310</v>
      </c>
      <c r="E104" s="192" t="s">
        <v>311</v>
      </c>
      <c r="F104" s="209">
        <f>INDEX(F_Interface!$C$2:$L$461,MATCH($A104&amp;$B104,F_Interface!$C$2:$C$4961,0),MATCH(F$2,F_Interface!$C$2:$L$2,0))</f>
        <v>0</v>
      </c>
      <c r="G104" s="209">
        <f>INDEX(F_Interface!$C$2:$L$461,MATCH($A104&amp;$B104,F_Interface!$C$2:$C$4961,0),MATCH(G$2,F_Interface!$C$2:$L$2,0))</f>
        <v>0</v>
      </c>
      <c r="H104" s="209">
        <f>INDEX(F_Interface!$C$2:$L$461,MATCH($A104&amp;$B104,F_Interface!$C$2:$C$4961,0),MATCH(H$2,F_Interface!$C$2:$L$2,0))</f>
        <v>0</v>
      </c>
      <c r="I104" s="209">
        <f>INDEX(F_Interface!$C$2:$L$461,MATCH($A104&amp;$B104,F_Interface!$C$2:$C$4961,0),MATCH(I$2,F_Interface!$C$2:$L$2,0))</f>
        <v>0</v>
      </c>
      <c r="J104" s="209">
        <f>INDEX(F_Interface!$C$2:$L$461,MATCH($A104&amp;$B104,F_Interface!$C$2:$C$4961,0),MATCH(J$2,F_Interface!$C$2:$L$2,0))</f>
        <v>0</v>
      </c>
    </row>
    <row r="105" spans="1:10" x14ac:dyDescent="0.3">
      <c r="A105" s="192" t="s">
        <v>3</v>
      </c>
      <c r="B105" s="192" t="s">
        <v>398</v>
      </c>
      <c r="C105" s="192" t="s">
        <v>402</v>
      </c>
      <c r="D105" s="192" t="s">
        <v>310</v>
      </c>
      <c r="E105" s="192" t="s">
        <v>311</v>
      </c>
      <c r="F105" s="209">
        <f>INDEX(F_Interface!$C$2:$L$461,MATCH($A105&amp;$B105,F_Interface!$C$2:$C$4961,0),MATCH(F$2,F_Interface!$C$2:$L$2,0))</f>
        <v>0</v>
      </c>
      <c r="G105" s="209">
        <f>INDEX(F_Interface!$C$2:$L$461,MATCH($A105&amp;$B105,F_Interface!$C$2:$C$4961,0),MATCH(G$2,F_Interface!$C$2:$L$2,0))</f>
        <v>0</v>
      </c>
      <c r="H105" s="209">
        <f>INDEX(F_Interface!$C$2:$L$461,MATCH($A105&amp;$B105,F_Interface!$C$2:$C$4961,0),MATCH(H$2,F_Interface!$C$2:$L$2,0))</f>
        <v>0</v>
      </c>
      <c r="I105" s="209">
        <f>INDEX(F_Interface!$C$2:$L$461,MATCH($A105&amp;$B105,F_Interface!$C$2:$C$4961,0),MATCH(I$2,F_Interface!$C$2:$L$2,0))</f>
        <v>0</v>
      </c>
      <c r="J105" s="209">
        <f>INDEX(F_Interface!$C$2:$L$461,MATCH($A105&amp;$B105,F_Interface!$C$2:$C$4961,0),MATCH(J$2,F_Interface!$C$2:$L$2,0))</f>
        <v>0</v>
      </c>
    </row>
    <row r="106" spans="1:10" x14ac:dyDescent="0.3">
      <c r="A106" s="192" t="s">
        <v>3</v>
      </c>
      <c r="B106" s="192" t="s">
        <v>399</v>
      </c>
      <c r="C106" s="192" t="s">
        <v>403</v>
      </c>
      <c r="D106" s="192" t="s">
        <v>310</v>
      </c>
      <c r="E106" s="192" t="s">
        <v>311</v>
      </c>
      <c r="F106" s="209">
        <f>INDEX(F_Interface!$C$2:$L$461,MATCH($A106&amp;$B106,F_Interface!$C$2:$C$4961,0),MATCH(F$2,F_Interface!$C$2:$L$2,0))</f>
        <v>0.30200000000000005</v>
      </c>
      <c r="G106" s="209">
        <f>INDEX(F_Interface!$C$2:$L$461,MATCH($A106&amp;$B106,F_Interface!$C$2:$C$4961,0),MATCH(G$2,F_Interface!$C$2:$L$2,0))</f>
        <v>0.30200000000000005</v>
      </c>
      <c r="H106" s="209">
        <f>INDEX(F_Interface!$C$2:$L$461,MATCH($A106&amp;$B106,F_Interface!$C$2:$C$4961,0),MATCH(H$2,F_Interface!$C$2:$L$2,0))</f>
        <v>0.30200000000000005</v>
      </c>
      <c r="I106" s="209">
        <f>INDEX(F_Interface!$C$2:$L$461,MATCH($A106&amp;$B106,F_Interface!$C$2:$C$4961,0),MATCH(I$2,F_Interface!$C$2:$L$2,0))</f>
        <v>0.30200000000000005</v>
      </c>
      <c r="J106" s="209">
        <f>INDEX(F_Interface!$C$2:$L$461,MATCH($A106&amp;$B106,F_Interface!$C$2:$C$4961,0),MATCH(J$2,F_Interface!$C$2:$L$2,0))</f>
        <v>0.30200000000000005</v>
      </c>
    </row>
    <row r="107" spans="1:10" x14ac:dyDescent="0.3">
      <c r="A107" s="192" t="s">
        <v>3</v>
      </c>
      <c r="B107" s="192" t="s">
        <v>400</v>
      </c>
      <c r="C107" s="192" t="s">
        <v>404</v>
      </c>
      <c r="D107" s="192" t="s">
        <v>310</v>
      </c>
      <c r="E107" s="192" t="s">
        <v>311</v>
      </c>
      <c r="F107" s="209">
        <f>INDEX(F_Interface!$C$2:$L$461,MATCH($A107&amp;$B107,F_Interface!$C$2:$C$4961,0),MATCH(F$2,F_Interface!$C$2:$L$2,0))</f>
        <v>0</v>
      </c>
      <c r="G107" s="209">
        <f>INDEX(F_Interface!$C$2:$L$461,MATCH($A107&amp;$B107,F_Interface!$C$2:$C$4961,0),MATCH(G$2,F_Interface!$C$2:$L$2,0))</f>
        <v>0</v>
      </c>
      <c r="H107" s="209">
        <f>INDEX(F_Interface!$C$2:$L$461,MATCH($A107&amp;$B107,F_Interface!$C$2:$C$4961,0),MATCH(H$2,F_Interface!$C$2:$L$2,0))</f>
        <v>0</v>
      </c>
      <c r="I107" s="209">
        <f>INDEX(F_Interface!$C$2:$L$461,MATCH($A107&amp;$B107,F_Interface!$C$2:$C$4961,0),MATCH(I$2,F_Interface!$C$2:$L$2,0))</f>
        <v>0</v>
      </c>
      <c r="J107" s="209">
        <f>INDEX(F_Interface!$C$2:$L$461,MATCH($A107&amp;$B107,F_Interface!$C$2:$C$4961,0),MATCH(J$2,F_Interface!$C$2:$L$2,0))</f>
        <v>0</v>
      </c>
    </row>
    <row r="108" spans="1:10" x14ac:dyDescent="0.3">
      <c r="A108" s="192" t="s">
        <v>3</v>
      </c>
      <c r="B108" s="192" t="s">
        <v>401</v>
      </c>
      <c r="C108" s="192" t="s">
        <v>405</v>
      </c>
      <c r="D108" s="192" t="s">
        <v>310</v>
      </c>
      <c r="E108" s="192" t="s">
        <v>311</v>
      </c>
      <c r="F108" s="209">
        <f>INDEX(F_Interface!$C$2:$L$461,MATCH($A108&amp;$B108,F_Interface!$C$2:$C$4961,0),MATCH(F$2,F_Interface!$C$2:$L$2,0))</f>
        <v>0</v>
      </c>
      <c r="G108" s="209">
        <f>INDEX(F_Interface!$C$2:$L$461,MATCH($A108&amp;$B108,F_Interface!$C$2:$C$4961,0),MATCH(G$2,F_Interface!$C$2:$L$2,0))</f>
        <v>0</v>
      </c>
      <c r="H108" s="209">
        <f>INDEX(F_Interface!$C$2:$L$461,MATCH($A108&amp;$B108,F_Interface!$C$2:$C$4961,0),MATCH(H$2,F_Interface!$C$2:$L$2,0))</f>
        <v>0</v>
      </c>
      <c r="I108" s="209">
        <f>INDEX(F_Interface!$C$2:$L$461,MATCH($A108&amp;$B108,F_Interface!$C$2:$C$4961,0),MATCH(I$2,F_Interface!$C$2:$L$2,0))</f>
        <v>0</v>
      </c>
      <c r="J108" s="209">
        <f>INDEX(F_Interface!$C$2:$L$461,MATCH($A108&amp;$B108,F_Interface!$C$2:$C$4961,0),MATCH(J$2,F_Interface!$C$2:$L$2,0))</f>
        <v>0</v>
      </c>
    </row>
    <row r="109" spans="1:10" x14ac:dyDescent="0.3">
      <c r="A109" s="192" t="s">
        <v>4</v>
      </c>
      <c r="B109" s="192" t="s">
        <v>308</v>
      </c>
      <c r="C109" s="192" t="s">
        <v>309</v>
      </c>
      <c r="D109" s="192" t="s">
        <v>310</v>
      </c>
      <c r="E109" s="192" t="s">
        <v>311</v>
      </c>
      <c r="F109" s="209">
        <f>INDEX(F_Interface!$C$2:$L$461,MATCH($A109&amp;$B109,F_Interface!$C$2:$C$4961,0),MATCH(F$2,F_Interface!$C$2:$L$2,0))</f>
        <v>493.21909399764792</v>
      </c>
      <c r="G109" s="209">
        <f>INDEX(F_Interface!$C$2:$L$461,MATCH($A109&amp;$B109,F_Interface!$C$2:$C$4961,0),MATCH(G$2,F_Interface!$C$2:$L$2,0))</f>
        <v>493.21909399764792</v>
      </c>
      <c r="H109" s="209">
        <f>INDEX(F_Interface!$C$2:$L$461,MATCH($A109&amp;$B109,F_Interface!$C$2:$C$4961,0),MATCH(H$2,F_Interface!$C$2:$L$2,0))</f>
        <v>493.21909399764792</v>
      </c>
      <c r="I109" s="209">
        <f>INDEX(F_Interface!$C$2:$L$461,MATCH($A109&amp;$B109,F_Interface!$C$2:$C$4961,0),MATCH(I$2,F_Interface!$C$2:$L$2,0))</f>
        <v>493.21909399764792</v>
      </c>
      <c r="J109" s="209">
        <f>INDEX(F_Interface!$C$2:$L$461,MATCH($A109&amp;$B109,F_Interface!$C$2:$C$4961,0),MATCH(J$2,F_Interface!$C$2:$L$2,0))</f>
        <v>493.21909399764792</v>
      </c>
    </row>
    <row r="110" spans="1:10" x14ac:dyDescent="0.3">
      <c r="A110" s="192" t="s">
        <v>4</v>
      </c>
      <c r="B110" s="192" t="s">
        <v>312</v>
      </c>
      <c r="C110" s="192" t="s">
        <v>313</v>
      </c>
      <c r="D110" s="192" t="s">
        <v>310</v>
      </c>
      <c r="E110" s="192" t="s">
        <v>311</v>
      </c>
      <c r="F110" s="209">
        <f>INDEX(F_Interface!$C$2:$L$461,MATCH($A110&amp;$B110,F_Interface!$C$2:$C$4961,0),MATCH(F$2,F_Interface!$C$2:$L$2,0))</f>
        <v>73.762641552511951</v>
      </c>
      <c r="G110" s="209">
        <f>INDEX(F_Interface!$C$2:$L$461,MATCH($A110&amp;$B110,F_Interface!$C$2:$C$4961,0),MATCH(G$2,F_Interface!$C$2:$L$2,0))</f>
        <v>73.762641552511951</v>
      </c>
      <c r="H110" s="209">
        <f>INDEX(F_Interface!$C$2:$L$461,MATCH($A110&amp;$B110,F_Interface!$C$2:$C$4961,0),MATCH(H$2,F_Interface!$C$2:$L$2,0))</f>
        <v>73.762641552511951</v>
      </c>
      <c r="I110" s="209">
        <f>INDEX(F_Interface!$C$2:$L$461,MATCH($A110&amp;$B110,F_Interface!$C$2:$C$4961,0),MATCH(I$2,F_Interface!$C$2:$L$2,0))</f>
        <v>73.762641552511951</v>
      </c>
      <c r="J110" s="209">
        <f>INDEX(F_Interface!$C$2:$L$461,MATCH($A110&amp;$B110,F_Interface!$C$2:$C$4961,0),MATCH(J$2,F_Interface!$C$2:$L$2,0))</f>
        <v>73.762641552511951</v>
      </c>
    </row>
    <row r="111" spans="1:10" x14ac:dyDescent="0.3">
      <c r="A111" s="192" t="s">
        <v>4</v>
      </c>
      <c r="B111" s="192" t="s">
        <v>314</v>
      </c>
      <c r="C111" s="192" t="s">
        <v>315</v>
      </c>
      <c r="D111" s="192" t="s">
        <v>310</v>
      </c>
      <c r="E111" s="192" t="s">
        <v>311</v>
      </c>
      <c r="F111" s="209">
        <f>INDEX(F_Interface!$C$2:$L$461,MATCH($A111&amp;$B111,F_Interface!$C$2:$C$4961,0),MATCH(F$2,F_Interface!$C$2:$L$2,0))</f>
        <v>566.9817355501599</v>
      </c>
      <c r="G111" s="209">
        <f>INDEX(F_Interface!$C$2:$L$461,MATCH($A111&amp;$B111,F_Interface!$C$2:$C$4961,0),MATCH(G$2,F_Interface!$C$2:$L$2,0))</f>
        <v>566.9817355501599</v>
      </c>
      <c r="H111" s="209">
        <f>INDEX(F_Interface!$C$2:$L$461,MATCH($A111&amp;$B111,F_Interface!$C$2:$C$4961,0),MATCH(H$2,F_Interface!$C$2:$L$2,0))</f>
        <v>566.9817355501599</v>
      </c>
      <c r="I111" s="209">
        <f>INDEX(F_Interface!$C$2:$L$461,MATCH($A111&amp;$B111,F_Interface!$C$2:$C$4961,0),MATCH(I$2,F_Interface!$C$2:$L$2,0))</f>
        <v>566.9817355501599</v>
      </c>
      <c r="J111" s="209">
        <f>INDEX(F_Interface!$C$2:$L$461,MATCH($A111&amp;$B111,F_Interface!$C$2:$C$4961,0),MATCH(J$2,F_Interface!$C$2:$L$2,0))</f>
        <v>566.9817355501599</v>
      </c>
    </row>
    <row r="112" spans="1:10" x14ac:dyDescent="0.3">
      <c r="A112" s="192" t="s">
        <v>4</v>
      </c>
      <c r="B112" s="192" t="s">
        <v>316</v>
      </c>
      <c r="C112" s="192" t="s">
        <v>37</v>
      </c>
      <c r="D112" s="192" t="s">
        <v>310</v>
      </c>
      <c r="E112" s="192" t="s">
        <v>311</v>
      </c>
      <c r="F112" s="209">
        <f>INDEX(F_Interface!$C$2:$L$461,MATCH($A112&amp;$B112,F_Interface!$C$2:$C$4961,0),MATCH(F$2,F_Interface!$C$2:$L$2,0))</f>
        <v>3356532.3928571427</v>
      </c>
      <c r="G112" s="209">
        <f>INDEX(F_Interface!$C$2:$L$461,MATCH($A112&amp;$B112,F_Interface!$C$2:$C$4961,0),MATCH(G$2,F_Interface!$C$2:$L$2,0))</f>
        <v>3373263.2321428573</v>
      </c>
      <c r="H112" s="209">
        <f>INDEX(F_Interface!$C$2:$L$461,MATCH($A112&amp;$B112,F_Interface!$C$2:$C$4961,0),MATCH(H$2,F_Interface!$C$2:$L$2,0))</f>
        <v>3389994.0714285714</v>
      </c>
      <c r="I112" s="209">
        <f>INDEX(F_Interface!$C$2:$L$461,MATCH($A112&amp;$B112,F_Interface!$C$2:$C$4961,0),MATCH(I$2,F_Interface!$C$2:$L$2,0))</f>
        <v>3406724.9107142859</v>
      </c>
      <c r="J112" s="209">
        <f>INDEX(F_Interface!$C$2:$L$461,MATCH($A112&amp;$B112,F_Interface!$C$2:$C$4961,0),MATCH(J$2,F_Interface!$C$2:$L$2,0))</f>
        <v>3423455.75</v>
      </c>
    </row>
    <row r="113" spans="1:10" x14ac:dyDescent="0.3">
      <c r="A113" s="192" t="s">
        <v>4</v>
      </c>
      <c r="B113" s="192" t="s">
        <v>318</v>
      </c>
      <c r="C113" s="192" t="s">
        <v>41</v>
      </c>
      <c r="D113" s="192" t="s">
        <v>310</v>
      </c>
      <c r="E113" s="192" t="s">
        <v>311</v>
      </c>
      <c r="F113" s="209">
        <f>INDEX(F_Interface!$C$2:$L$461,MATCH($A113&amp;$B113,F_Interface!$C$2:$C$4961,0),MATCH(F$2,F_Interface!$C$2:$L$2,0))</f>
        <v>77792.592013104484</v>
      </c>
      <c r="G113" s="209">
        <f>INDEX(F_Interface!$C$2:$L$461,MATCH($A113&amp;$B113,F_Interface!$C$2:$C$4961,0),MATCH(G$2,F_Interface!$C$2:$L$2,0))</f>
        <v>77916.501204250861</v>
      </c>
      <c r="H113" s="209">
        <f>INDEX(F_Interface!$C$2:$L$461,MATCH($A113&amp;$B113,F_Interface!$C$2:$C$4961,0),MATCH(H$2,F_Interface!$C$2:$L$2,0))</f>
        <v>78040.410395397237</v>
      </c>
      <c r="I113" s="209">
        <f>INDEX(F_Interface!$C$2:$L$461,MATCH($A113&amp;$B113,F_Interface!$C$2:$C$4961,0),MATCH(I$2,F_Interface!$C$2:$L$2,0))</f>
        <v>78164.319586543628</v>
      </c>
      <c r="J113" s="209">
        <f>INDEX(F_Interface!$C$2:$L$461,MATCH($A113&amp;$B113,F_Interface!$C$2:$C$4961,0),MATCH(J$2,F_Interface!$C$2:$L$2,0))</f>
        <v>78288.228777690005</v>
      </c>
    </row>
    <row r="114" spans="1:10" x14ac:dyDescent="0.3">
      <c r="A114" s="192" t="s">
        <v>4</v>
      </c>
      <c r="B114" s="192" t="s">
        <v>320</v>
      </c>
      <c r="C114" s="192" t="s">
        <v>30</v>
      </c>
      <c r="D114" s="192" t="s">
        <v>310</v>
      </c>
      <c r="E114" s="192" t="s">
        <v>311</v>
      </c>
      <c r="F114" s="209">
        <f>INDEX(F_Interface!$C$2:$L$461,MATCH($A114&amp;$B114,F_Interface!$C$2:$C$4961,0),MATCH(F$2,F_Interface!$C$2:$L$2,0))</f>
        <v>547983.08961950196</v>
      </c>
      <c r="G114" s="209">
        <f>INDEX(F_Interface!$C$2:$L$461,MATCH($A114&amp;$B114,F_Interface!$C$2:$C$4961,0),MATCH(G$2,F_Interface!$C$2:$L$2,0))</f>
        <v>550593.35234821099</v>
      </c>
      <c r="H114" s="209">
        <f>INDEX(F_Interface!$C$2:$L$461,MATCH($A114&amp;$B114,F_Interface!$C$2:$C$4961,0),MATCH(H$2,F_Interface!$C$2:$L$2,0))</f>
        <v>553203.61507692013</v>
      </c>
      <c r="I114" s="209">
        <f>INDEX(F_Interface!$C$2:$L$461,MATCH($A114&amp;$B114,F_Interface!$C$2:$C$4961,0),MATCH(I$2,F_Interface!$C$2:$L$2,0))</f>
        <v>555813.87780562916</v>
      </c>
      <c r="J114" s="209">
        <f>INDEX(F_Interface!$C$2:$L$461,MATCH($A114&amp;$B114,F_Interface!$C$2:$C$4961,0),MATCH(J$2,F_Interface!$C$2:$L$2,0))</f>
        <v>558424.14053433831</v>
      </c>
    </row>
    <row r="115" spans="1:10" x14ac:dyDescent="0.3">
      <c r="A115" s="192" t="s">
        <v>4</v>
      </c>
      <c r="B115" s="192" t="s">
        <v>323</v>
      </c>
      <c r="C115" s="192" t="s">
        <v>42</v>
      </c>
      <c r="D115" s="192" t="s">
        <v>310</v>
      </c>
      <c r="E115" s="192" t="s">
        <v>311</v>
      </c>
      <c r="F115" s="209">
        <f>INDEX(F_Interface!$C$2:$L$461,MATCH($A115&amp;$B115,F_Interface!$C$2:$C$4961,0),MATCH(F$2,F_Interface!$C$2:$L$2,0))</f>
        <v>195.962014535984</v>
      </c>
      <c r="G115" s="209">
        <f>INDEX(F_Interface!$C$2:$L$461,MATCH($A115&amp;$B115,F_Interface!$C$2:$C$4961,0),MATCH(G$2,F_Interface!$C$2:$L$2,0))</f>
        <v>197.39397487372301</v>
      </c>
      <c r="H115" s="209">
        <f>INDEX(F_Interface!$C$2:$L$461,MATCH($A115&amp;$B115,F_Interface!$C$2:$C$4961,0),MATCH(H$2,F_Interface!$C$2:$L$2,0))</f>
        <v>199.215599845935</v>
      </c>
      <c r="I115" s="209">
        <f>INDEX(F_Interface!$C$2:$L$461,MATCH($A115&amp;$B115,F_Interface!$C$2:$C$4961,0),MATCH(I$2,F_Interface!$C$2:$L$2,0))</f>
        <v>201.74614203635201</v>
      </c>
      <c r="J115" s="209">
        <f>INDEX(F_Interface!$C$2:$L$461,MATCH($A115&amp;$B115,F_Interface!$C$2:$C$4961,0),MATCH(J$2,F_Interface!$C$2:$L$2,0))</f>
        <v>205.07856012146701</v>
      </c>
    </row>
    <row r="116" spans="1:10" x14ac:dyDescent="0.3">
      <c r="A116" s="192" t="s">
        <v>4</v>
      </c>
      <c r="B116" s="192" t="s">
        <v>329</v>
      </c>
      <c r="C116" s="192" t="s">
        <v>43</v>
      </c>
      <c r="D116" s="192" t="s">
        <v>310</v>
      </c>
      <c r="E116" s="192" t="s">
        <v>311</v>
      </c>
      <c r="F116" s="209">
        <f>INDEX(F_Interface!$C$2:$L$461,MATCH($A116&amp;$B116,F_Interface!$C$2:$C$4961,0),MATCH(F$2,F_Interface!$C$2:$L$2,0))</f>
        <v>43.147198287103237</v>
      </c>
      <c r="G116" s="209">
        <f>INDEX(F_Interface!$C$2:$L$461,MATCH($A116&amp;$B116,F_Interface!$C$2:$C$4961,0),MATCH(G$2,F_Interface!$C$2:$L$2,0))</f>
        <v>43.293309889520856</v>
      </c>
      <c r="H116" s="209">
        <f>INDEX(F_Interface!$C$2:$L$461,MATCH($A116&amp;$B116,F_Interface!$C$2:$C$4961,0),MATCH(H$2,F_Interface!$C$2:$L$2,0))</f>
        <v>43.438957512562112</v>
      </c>
      <c r="I116" s="209">
        <f>INDEX(F_Interface!$C$2:$L$461,MATCH($A116&amp;$B116,F_Interface!$C$2:$C$4961,0),MATCH(I$2,F_Interface!$C$2:$L$2,0))</f>
        <v>43.584143362782761</v>
      </c>
      <c r="J116" s="209">
        <f>INDEX(F_Interface!$C$2:$L$461,MATCH($A116&amp;$B116,F_Interface!$C$2:$C$4961,0),MATCH(J$2,F_Interface!$C$2:$L$2,0))</f>
        <v>43.728869632768991</v>
      </c>
    </row>
    <row r="117" spans="1:10" x14ac:dyDescent="0.3">
      <c r="A117" s="192" t="s">
        <v>4</v>
      </c>
      <c r="B117" s="192" t="s">
        <v>338</v>
      </c>
      <c r="C117" s="192" t="s">
        <v>44</v>
      </c>
      <c r="D117" s="192" t="s">
        <v>310</v>
      </c>
      <c r="E117" s="192" t="s">
        <v>311</v>
      </c>
      <c r="F117" s="209">
        <f>INDEX(F_Interface!$C$2:$L$461,MATCH($A117&amp;$B117,F_Interface!$C$2:$C$4961,0),MATCH(F$2,F_Interface!$C$2:$L$2,0))</f>
        <v>1.1060576664788</v>
      </c>
      <c r="G117" s="209">
        <f>INDEX(F_Interface!$C$2:$L$461,MATCH($A117&amp;$B117,F_Interface!$C$2:$C$4961,0),MATCH(G$2,F_Interface!$C$2:$L$2,0))</f>
        <v>1.1060576664788</v>
      </c>
      <c r="H117" s="209">
        <f>INDEX(F_Interface!$C$2:$L$461,MATCH($A117&amp;$B117,F_Interface!$C$2:$C$4961,0),MATCH(H$2,F_Interface!$C$2:$L$2,0))</f>
        <v>1.1060576664788</v>
      </c>
      <c r="I117" s="209">
        <f>INDEX(F_Interface!$C$2:$L$461,MATCH($A117&amp;$B117,F_Interface!$C$2:$C$4961,0),MATCH(I$2,F_Interface!$C$2:$L$2,0))</f>
        <v>1.1060576664788</v>
      </c>
      <c r="J117" s="209">
        <f>INDEX(F_Interface!$C$2:$L$461,MATCH($A117&amp;$B117,F_Interface!$C$2:$C$4961,0),MATCH(J$2,F_Interface!$C$2:$L$2,0))</f>
        <v>1.1060576664788</v>
      </c>
    </row>
    <row r="118" spans="1:10" x14ac:dyDescent="0.3">
      <c r="A118" s="192" t="s">
        <v>4</v>
      </c>
      <c r="B118" s="192" t="s">
        <v>340</v>
      </c>
      <c r="C118" s="192" t="s">
        <v>39</v>
      </c>
      <c r="D118" s="192" t="s">
        <v>310</v>
      </c>
      <c r="E118" s="192" t="s">
        <v>311</v>
      </c>
      <c r="F118" s="209">
        <f>INDEX(F_Interface!$C$2:$L$461,MATCH($A118&amp;$B118,F_Interface!$C$2:$C$4961,0),MATCH(F$2,F_Interface!$C$2:$L$2,0))</f>
        <v>1.4210332496763976E-2</v>
      </c>
      <c r="G118" s="209">
        <f>INDEX(F_Interface!$C$2:$L$461,MATCH($A118&amp;$B118,F_Interface!$C$2:$C$4961,0),MATCH(G$2,F_Interface!$C$2:$L$2,0))</f>
        <v>1.4210332496763976E-2</v>
      </c>
      <c r="H118" s="209">
        <f>INDEX(F_Interface!$C$2:$L$461,MATCH($A118&amp;$B118,F_Interface!$C$2:$C$4961,0),MATCH(H$2,F_Interface!$C$2:$L$2,0))</f>
        <v>1.4210332496763976E-2</v>
      </c>
      <c r="I118" s="209">
        <f>INDEX(F_Interface!$C$2:$L$461,MATCH($A118&amp;$B118,F_Interface!$C$2:$C$4961,0),MATCH(I$2,F_Interface!$C$2:$L$2,0))</f>
        <v>1.4210332496763976E-2</v>
      </c>
      <c r="J118" s="209">
        <f>INDEX(F_Interface!$C$2:$L$461,MATCH($A118&amp;$B118,F_Interface!$C$2:$C$4961,0),MATCH(J$2,F_Interface!$C$2:$L$2,0))</f>
        <v>1.4210332496763976E-2</v>
      </c>
    </row>
    <row r="119" spans="1:10" x14ac:dyDescent="0.3">
      <c r="A119" s="192" t="s">
        <v>4</v>
      </c>
      <c r="B119" s="192" t="s">
        <v>342</v>
      </c>
      <c r="C119" s="192" t="s">
        <v>38</v>
      </c>
      <c r="D119" s="192" t="s">
        <v>310</v>
      </c>
      <c r="E119" s="192" t="s">
        <v>311</v>
      </c>
      <c r="F119" s="209">
        <f>INDEX(F_Interface!$C$2:$L$461,MATCH($A119&amp;$B119,F_Interface!$C$2:$C$4961,0),MATCH(F$2,F_Interface!$C$2:$L$2,0))</f>
        <v>0.45452943070143786</v>
      </c>
      <c r="G119" s="209">
        <f>INDEX(F_Interface!$C$2:$L$461,MATCH($A119&amp;$B119,F_Interface!$C$2:$C$4961,0),MATCH(G$2,F_Interface!$C$2:$L$2,0))</f>
        <v>0.45452943070143786</v>
      </c>
      <c r="H119" s="209">
        <f>INDEX(F_Interface!$C$2:$L$461,MATCH($A119&amp;$B119,F_Interface!$C$2:$C$4961,0),MATCH(H$2,F_Interface!$C$2:$L$2,0))</f>
        <v>0.45452943070143786</v>
      </c>
      <c r="I119" s="209">
        <f>INDEX(F_Interface!$C$2:$L$461,MATCH($A119&amp;$B119,F_Interface!$C$2:$C$4961,0),MATCH(I$2,F_Interface!$C$2:$L$2,0))</f>
        <v>0.45452943070143786</v>
      </c>
      <c r="J119" s="209">
        <f>INDEX(F_Interface!$C$2:$L$461,MATCH($A119&amp;$B119,F_Interface!$C$2:$C$4961,0),MATCH(J$2,F_Interface!$C$2:$L$2,0))</f>
        <v>0.45452943070143786</v>
      </c>
    </row>
    <row r="120" spans="1:10" x14ac:dyDescent="0.3">
      <c r="A120" s="192" t="s">
        <v>4</v>
      </c>
      <c r="B120" s="192" t="s">
        <v>344</v>
      </c>
      <c r="C120" s="192" t="s">
        <v>61</v>
      </c>
      <c r="D120" s="192" t="s">
        <v>310</v>
      </c>
      <c r="E120" s="192" t="s">
        <v>311</v>
      </c>
      <c r="F120" s="209">
        <f>INDEX(F_Interface!$C$2:$L$461,MATCH($A120&amp;$B120,F_Interface!$C$2:$C$4961,0),MATCH(F$2,F_Interface!$C$2:$L$2,0))</f>
        <v>0.89570326826237245</v>
      </c>
      <c r="G120" s="209">
        <f>INDEX(F_Interface!$C$2:$L$461,MATCH($A120&amp;$B120,F_Interface!$C$2:$C$4961,0),MATCH(G$2,F_Interface!$C$2:$L$2,0))</f>
        <v>0.89570326826237245</v>
      </c>
      <c r="H120" s="209">
        <f>INDEX(F_Interface!$C$2:$L$461,MATCH($A120&amp;$B120,F_Interface!$C$2:$C$4961,0),MATCH(H$2,F_Interface!$C$2:$L$2,0))</f>
        <v>0.89570326826237245</v>
      </c>
      <c r="I120" s="209">
        <f>INDEX(F_Interface!$C$2:$L$461,MATCH($A120&amp;$B120,F_Interface!$C$2:$C$4961,0),MATCH(I$2,F_Interface!$C$2:$L$2,0))</f>
        <v>0.89570326826237245</v>
      </c>
      <c r="J120" s="209">
        <f>INDEX(F_Interface!$C$2:$L$461,MATCH($A120&amp;$B120,F_Interface!$C$2:$C$4961,0),MATCH(J$2,F_Interface!$C$2:$L$2,0))</f>
        <v>0.89570326826237245</v>
      </c>
    </row>
    <row r="121" spans="1:10" x14ac:dyDescent="0.3">
      <c r="A121" s="192" t="s">
        <v>4</v>
      </c>
      <c r="B121" s="192" t="s">
        <v>346</v>
      </c>
      <c r="C121" s="192" t="s">
        <v>45</v>
      </c>
      <c r="D121" s="192" t="s">
        <v>310</v>
      </c>
      <c r="E121" s="192" t="s">
        <v>311</v>
      </c>
      <c r="F121" s="209">
        <f>INDEX(F_Interface!$C$2:$L$461,MATCH($A121&amp;$B121,F_Interface!$C$2:$C$4961,0),MATCH(F$2,F_Interface!$C$2:$L$2,0))</f>
        <v>1780.0601396876652</v>
      </c>
      <c r="G121" s="209">
        <f>INDEX(F_Interface!$C$2:$L$461,MATCH($A121&amp;$B121,F_Interface!$C$2:$C$4961,0),MATCH(G$2,F_Interface!$C$2:$L$2,0))</f>
        <v>1780.0601396876652</v>
      </c>
      <c r="H121" s="209">
        <f>INDEX(F_Interface!$C$2:$L$461,MATCH($A121&amp;$B121,F_Interface!$C$2:$C$4961,0),MATCH(H$2,F_Interface!$C$2:$L$2,0))</f>
        <v>1780.0601396876652</v>
      </c>
      <c r="I121" s="209">
        <f>INDEX(F_Interface!$C$2:$L$461,MATCH($A121&amp;$B121,F_Interface!$C$2:$C$4961,0),MATCH(I$2,F_Interface!$C$2:$L$2,0))</f>
        <v>1780.0601396876652</v>
      </c>
      <c r="J121" s="209">
        <f>INDEX(F_Interface!$C$2:$L$461,MATCH($A121&amp;$B121,F_Interface!$C$2:$C$4961,0),MATCH(J$2,F_Interface!$C$2:$L$2,0))</f>
        <v>1780.0601396876652</v>
      </c>
    </row>
    <row r="122" spans="1:10" x14ac:dyDescent="0.3">
      <c r="A122" s="192" t="s">
        <v>4</v>
      </c>
      <c r="B122" s="192" t="s">
        <v>348</v>
      </c>
      <c r="C122" s="192" t="s">
        <v>46</v>
      </c>
      <c r="D122" s="192" t="s">
        <v>310</v>
      </c>
      <c r="E122" s="192" t="s">
        <v>311</v>
      </c>
      <c r="F122" s="209">
        <f>INDEX(F_Interface!$C$2:$L$461,MATCH($A122&amp;$B122,F_Interface!$C$2:$C$4961,0),MATCH(F$2,F_Interface!$C$2:$L$2,0))</f>
        <v>1.6683884868553812E-4</v>
      </c>
      <c r="G122" s="209">
        <f>INDEX(F_Interface!$C$2:$L$461,MATCH($A122&amp;$B122,F_Interface!$C$2:$C$4961,0),MATCH(G$2,F_Interface!$C$2:$L$2,0))</f>
        <v>1.6571490616962514E-4</v>
      </c>
      <c r="H122" s="209">
        <f>INDEX(F_Interface!$C$2:$L$461,MATCH($A122&amp;$B122,F_Interface!$C$2:$C$4961,0),MATCH(H$2,F_Interface!$C$2:$L$2,0))</f>
        <v>1.6489704354097375E-4</v>
      </c>
      <c r="I122" s="209">
        <f>INDEX(F_Interface!$C$2:$L$461,MATCH($A122&amp;$B122,F_Interface!$C$2:$C$4961,0),MATCH(I$2,F_Interface!$C$2:$L$2,0))</f>
        <v>1.6408721415748088E-4</v>
      </c>
      <c r="J122" s="209">
        <f>INDEX(F_Interface!$C$2:$L$461,MATCH($A122&amp;$B122,F_Interface!$C$2:$C$4961,0),MATCH(J$2,F_Interface!$C$2:$L$2,0))</f>
        <v>1.6328530024084582E-4</v>
      </c>
    </row>
    <row r="123" spans="1:10" x14ac:dyDescent="0.3">
      <c r="A123" s="192" t="s">
        <v>4</v>
      </c>
      <c r="B123" s="192" t="s">
        <v>350</v>
      </c>
      <c r="C123" s="192" t="s">
        <v>351</v>
      </c>
      <c r="D123" s="192" t="s">
        <v>310</v>
      </c>
      <c r="E123" s="192" t="s">
        <v>311</v>
      </c>
      <c r="F123" s="209">
        <f>INDEX(F_Interface!$C$2:$L$461,MATCH($A123&amp;$B123,F_Interface!$C$2:$C$4961,0),MATCH(F$2,F_Interface!$C$2:$L$2,0))</f>
        <v>0.96335172619962073</v>
      </c>
      <c r="G123" s="209">
        <f>INDEX(F_Interface!$C$2:$L$461,MATCH($A123&amp;$B123,F_Interface!$C$2:$C$4961,0),MATCH(G$2,F_Interface!$C$2:$L$2,0))</f>
        <v>0.96335172619962073</v>
      </c>
      <c r="H123" s="209">
        <f>INDEX(F_Interface!$C$2:$L$461,MATCH($A123&amp;$B123,F_Interface!$C$2:$C$4961,0),MATCH(H$2,F_Interface!$C$2:$L$2,0))</f>
        <v>0.96335172619962073</v>
      </c>
      <c r="I123" s="209">
        <f>INDEX(F_Interface!$C$2:$L$461,MATCH($A123&amp;$B123,F_Interface!$C$2:$C$4961,0),MATCH(I$2,F_Interface!$C$2:$L$2,0))</f>
        <v>0.96335172619962073</v>
      </c>
      <c r="J123" s="209">
        <f>INDEX(F_Interface!$C$2:$L$461,MATCH($A123&amp;$B123,F_Interface!$C$2:$C$4961,0),MATCH(J$2,F_Interface!$C$2:$L$2,0))</f>
        <v>0.96335172619962073</v>
      </c>
    </row>
    <row r="124" spans="1:10" x14ac:dyDescent="0.3">
      <c r="A124" s="192" t="s">
        <v>4</v>
      </c>
      <c r="B124" s="192" t="s">
        <v>353</v>
      </c>
      <c r="C124" s="192" t="s">
        <v>354</v>
      </c>
      <c r="D124" s="192" t="s">
        <v>310</v>
      </c>
      <c r="E124" s="192" t="s">
        <v>311</v>
      </c>
      <c r="F124" s="209">
        <f>INDEX(F_Interface!$C$2:$L$461,MATCH($A124&amp;$B124,F_Interface!$C$2:$C$4961,0),MATCH(F$2,F_Interface!$C$2:$L$2,0))</f>
        <v>0.5</v>
      </c>
      <c r="G124" s="209">
        <f>INDEX(F_Interface!$C$2:$L$461,MATCH($A124&amp;$B124,F_Interface!$C$2:$C$4961,0),MATCH(G$2,F_Interface!$C$2:$L$2,0))</f>
        <v>0.5</v>
      </c>
      <c r="H124" s="209">
        <f>INDEX(F_Interface!$C$2:$L$461,MATCH($A124&amp;$B124,F_Interface!$C$2:$C$4961,0),MATCH(H$2,F_Interface!$C$2:$L$2,0))</f>
        <v>0.5</v>
      </c>
      <c r="I124" s="209">
        <f>INDEX(F_Interface!$C$2:$L$461,MATCH($A124&amp;$B124,F_Interface!$C$2:$C$4961,0),MATCH(I$2,F_Interface!$C$2:$L$2,0))</f>
        <v>0.5</v>
      </c>
      <c r="J124" s="209">
        <f>INDEX(F_Interface!$C$2:$L$461,MATCH($A124&amp;$B124,F_Interface!$C$2:$C$4961,0),MATCH(J$2,F_Interface!$C$2:$L$2,0))</f>
        <v>0.5</v>
      </c>
    </row>
    <row r="125" spans="1:10" x14ac:dyDescent="0.3">
      <c r="A125" s="192" t="s">
        <v>4</v>
      </c>
      <c r="B125" s="192" t="s">
        <v>356</v>
      </c>
      <c r="C125" s="192" t="s">
        <v>357</v>
      </c>
      <c r="D125" s="192" t="s">
        <v>310</v>
      </c>
      <c r="E125" s="192" t="s">
        <v>311</v>
      </c>
      <c r="F125" s="209">
        <f>INDEX(F_Interface!$C$2:$L$461,MATCH($A125&amp;$B125,F_Interface!$C$2:$C$4961,0),MATCH(F$2,F_Interface!$C$2:$L$2,0))</f>
        <v>0.5</v>
      </c>
      <c r="G125" s="209">
        <f>INDEX(F_Interface!$C$2:$L$461,MATCH($A125&amp;$B125,F_Interface!$C$2:$C$4961,0),MATCH(G$2,F_Interface!$C$2:$L$2,0))</f>
        <v>0.5</v>
      </c>
      <c r="H125" s="209">
        <f>INDEX(F_Interface!$C$2:$L$461,MATCH($A125&amp;$B125,F_Interface!$C$2:$C$4961,0),MATCH(H$2,F_Interface!$C$2:$L$2,0))</f>
        <v>0.5</v>
      </c>
      <c r="I125" s="209">
        <f>INDEX(F_Interface!$C$2:$L$461,MATCH($A125&amp;$B125,F_Interface!$C$2:$C$4961,0),MATCH(I$2,F_Interface!$C$2:$L$2,0))</f>
        <v>0.5</v>
      </c>
      <c r="J125" s="209">
        <f>INDEX(F_Interface!$C$2:$L$461,MATCH($A125&amp;$B125,F_Interface!$C$2:$C$4961,0),MATCH(J$2,F_Interface!$C$2:$L$2,0))</f>
        <v>0.5</v>
      </c>
    </row>
    <row r="126" spans="1:10" x14ac:dyDescent="0.3">
      <c r="A126" s="192" t="s">
        <v>4</v>
      </c>
      <c r="B126" s="192" t="s">
        <v>359</v>
      </c>
      <c r="C126" s="192" t="s">
        <v>360</v>
      </c>
      <c r="D126" s="192" t="s">
        <v>310</v>
      </c>
      <c r="E126" s="192" t="s">
        <v>311</v>
      </c>
      <c r="F126" s="209" t="str">
        <f ca="1">INDEX(F_Interface!$C$2:$L$461,MATCH($A126&amp;$B126,F_Interface!$C$2:$C$4961,0),MATCH(F$2,F_Interface!$C$2:$L$2,0))</f>
        <v>[…]08/04/2019 12:10:25</v>
      </c>
      <c r="G126" s="209" t="str">
        <f ca="1">INDEX(F_Interface!$C$2:$L$461,MATCH($A126&amp;$B126,F_Interface!$C$2:$C$4961,0),MATCH(G$2,F_Interface!$C$2:$L$2,0))</f>
        <v>[…]08/04/2019 12:10:25</v>
      </c>
      <c r="H126" s="209" t="str">
        <f ca="1">INDEX(F_Interface!$C$2:$L$461,MATCH($A126&amp;$B126,F_Interface!$C$2:$C$4961,0),MATCH(H$2,F_Interface!$C$2:$L$2,0))</f>
        <v>[…]08/04/2019 12:10:25</v>
      </c>
      <c r="I126" s="209" t="str">
        <f ca="1">INDEX(F_Interface!$C$2:$L$461,MATCH($A126&amp;$B126,F_Interface!$C$2:$C$4961,0),MATCH(I$2,F_Interface!$C$2:$L$2,0))</f>
        <v>[…]08/04/2019 12:10:25</v>
      </c>
      <c r="J126" s="209" t="str">
        <f ca="1">INDEX(F_Interface!$C$2:$L$461,MATCH($A126&amp;$B126,F_Interface!$C$2:$C$4961,0),MATCH(J$2,F_Interface!$C$2:$L$2,0))</f>
        <v>[…]08/04/2019 12:10:25</v>
      </c>
    </row>
    <row r="127" spans="1:10" x14ac:dyDescent="0.3">
      <c r="A127" s="192" t="s">
        <v>4</v>
      </c>
      <c r="B127" s="192" t="s">
        <v>362</v>
      </c>
      <c r="C127" s="192" t="s">
        <v>363</v>
      </c>
      <c r="D127" s="192" t="s">
        <v>310</v>
      </c>
      <c r="E127" s="192" t="s">
        <v>311</v>
      </c>
      <c r="F127" s="209" t="str">
        <f ca="1">INDEX(F_Interface!$C$2:$L$461,MATCH($A127&amp;$B127,F_Interface!$C$2:$C$4961,0),MATCH(F$2,F_Interface!$C$2:$L$2,0))</f>
        <v>FM_WWW4_fastDD</v>
      </c>
      <c r="G127" s="209" t="str">
        <f ca="1">INDEX(F_Interface!$C$2:$L$461,MATCH($A127&amp;$B127,F_Interface!$C$2:$C$4961,0),MATCH(G$2,F_Interface!$C$2:$L$2,0))</f>
        <v>FM_WWW4_fastDD</v>
      </c>
      <c r="H127" s="209" t="str">
        <f ca="1">INDEX(F_Interface!$C$2:$L$461,MATCH($A127&amp;$B127,F_Interface!$C$2:$C$4961,0),MATCH(H$2,F_Interface!$C$2:$L$2,0))</f>
        <v>FM_WWW4_fastDD</v>
      </c>
      <c r="I127" s="209" t="str">
        <f ca="1">INDEX(F_Interface!$C$2:$L$461,MATCH($A127&amp;$B127,F_Interface!$C$2:$C$4961,0),MATCH(I$2,F_Interface!$C$2:$L$2,0))</f>
        <v>FM_WWW4_fastDD</v>
      </c>
      <c r="J127" s="209" t="str">
        <f ca="1">INDEX(F_Interface!$C$2:$L$461,MATCH($A127&amp;$B127,F_Interface!$C$2:$C$4961,0),MATCH(J$2,F_Interface!$C$2:$L$2,0))</f>
        <v>FM_WWW4_fastDD</v>
      </c>
    </row>
    <row r="128" spans="1:10" x14ac:dyDescent="0.3">
      <c r="A128" s="192" t="s">
        <v>4</v>
      </c>
      <c r="B128" s="192" t="s">
        <v>209</v>
      </c>
      <c r="C128" s="192" t="s">
        <v>227</v>
      </c>
      <c r="D128" s="192" t="s">
        <v>310</v>
      </c>
      <c r="E128" s="192" t="s">
        <v>311</v>
      </c>
      <c r="F128" s="209">
        <f>INDEX(F_Interface!$C$2:$L$461,MATCH($A128&amp;$B128,F_Interface!$C$2:$C$4961,0),MATCH(F$2,F_Interface!$C$2:$L$2,0))</f>
        <v>230.99456230737204</v>
      </c>
      <c r="G128" s="209">
        <f>INDEX(F_Interface!$C$2:$L$461,MATCH($A128&amp;$B128,F_Interface!$C$2:$C$4961,0),MATCH(G$2,F_Interface!$C$2:$L$2,0))</f>
        <v>223.01036048484087</v>
      </c>
      <c r="H128" s="209">
        <f>INDEX(F_Interface!$C$2:$L$461,MATCH($A128&amp;$B128,F_Interface!$C$2:$C$4961,0),MATCH(H$2,F_Interface!$C$2:$L$2,0))</f>
        <v>225.94833013112526</v>
      </c>
      <c r="I128" s="209">
        <f>INDEX(F_Interface!$C$2:$L$461,MATCH($A128&amp;$B128,F_Interface!$C$2:$C$4961,0),MATCH(I$2,F_Interface!$C$2:$L$2,0))</f>
        <v>212.44545209466742</v>
      </c>
      <c r="J128" s="209">
        <f>INDEX(F_Interface!$C$2:$L$461,MATCH($A128&amp;$B128,F_Interface!$C$2:$C$4961,0),MATCH(J$2,F_Interface!$C$2:$L$2,0))</f>
        <v>233.60796114529711</v>
      </c>
    </row>
    <row r="129" spans="1:10" x14ac:dyDescent="0.3">
      <c r="A129" s="192" t="s">
        <v>4</v>
      </c>
      <c r="B129" s="192" t="s">
        <v>210</v>
      </c>
      <c r="C129" s="192" t="s">
        <v>228</v>
      </c>
      <c r="D129" s="192" t="s">
        <v>310</v>
      </c>
      <c r="E129" s="192" t="s">
        <v>311</v>
      </c>
      <c r="F129" s="209">
        <f>INDEX(F_Interface!$C$2:$L$461,MATCH($A129&amp;$B129,F_Interface!$C$2:$C$4961,0),MATCH(F$2,F_Interface!$C$2:$L$2,0))</f>
        <v>262.22453169027585</v>
      </c>
      <c r="G129" s="209">
        <f>INDEX(F_Interface!$C$2:$L$461,MATCH($A129&amp;$B129,F_Interface!$C$2:$C$4961,0),MATCH(G$2,F_Interface!$C$2:$L$2,0))</f>
        <v>270.20873351280704</v>
      </c>
      <c r="H129" s="209">
        <f>INDEX(F_Interface!$C$2:$L$461,MATCH($A129&amp;$B129,F_Interface!$C$2:$C$4961,0),MATCH(H$2,F_Interface!$C$2:$L$2,0))</f>
        <v>267.27076386652271</v>
      </c>
      <c r="I129" s="209">
        <f>INDEX(F_Interface!$C$2:$L$461,MATCH($A129&amp;$B129,F_Interface!$C$2:$C$4961,0),MATCH(I$2,F_Interface!$C$2:$L$2,0))</f>
        <v>280.77364190298044</v>
      </c>
      <c r="J129" s="209">
        <f>INDEX(F_Interface!$C$2:$L$461,MATCH($A129&amp;$B129,F_Interface!$C$2:$C$4961,0),MATCH(J$2,F_Interface!$C$2:$L$2,0))</f>
        <v>259.61113285235081</v>
      </c>
    </row>
    <row r="130" spans="1:10" x14ac:dyDescent="0.3">
      <c r="A130" s="192" t="s">
        <v>4</v>
      </c>
      <c r="B130" s="192" t="s">
        <v>211</v>
      </c>
      <c r="C130" s="192" t="s">
        <v>229</v>
      </c>
      <c r="D130" s="192" t="s">
        <v>310</v>
      </c>
      <c r="E130" s="192" t="s">
        <v>311</v>
      </c>
      <c r="F130" s="209">
        <f>INDEX(F_Interface!$C$2:$L$461,MATCH($A130&amp;$B130,F_Interface!$C$2:$C$4961,0),MATCH(F$2,F_Interface!$C$2:$L$2,0))</f>
        <v>493.21909399764792</v>
      </c>
      <c r="G130" s="209">
        <f>INDEX(F_Interface!$C$2:$L$461,MATCH($A130&amp;$B130,F_Interface!$C$2:$C$4961,0),MATCH(G$2,F_Interface!$C$2:$L$2,0))</f>
        <v>493.21909399764792</v>
      </c>
      <c r="H130" s="209">
        <f>INDEX(F_Interface!$C$2:$L$461,MATCH($A130&amp;$B130,F_Interface!$C$2:$C$4961,0),MATCH(H$2,F_Interface!$C$2:$L$2,0))</f>
        <v>493.21909399764792</v>
      </c>
      <c r="I130" s="209">
        <f>INDEX(F_Interface!$C$2:$L$461,MATCH($A130&amp;$B130,F_Interface!$C$2:$C$4961,0),MATCH(I$2,F_Interface!$C$2:$L$2,0))</f>
        <v>493.21909399764792</v>
      </c>
      <c r="J130" s="209">
        <f>INDEX(F_Interface!$C$2:$L$461,MATCH($A130&amp;$B130,F_Interface!$C$2:$C$4961,0),MATCH(J$2,F_Interface!$C$2:$L$2,0))</f>
        <v>493.21909399764792</v>
      </c>
    </row>
    <row r="131" spans="1:10" x14ac:dyDescent="0.3">
      <c r="A131" s="192" t="s">
        <v>4</v>
      </c>
      <c r="B131" s="192" t="s">
        <v>215</v>
      </c>
      <c r="C131" s="192" t="s">
        <v>233</v>
      </c>
      <c r="D131" s="192" t="s">
        <v>310</v>
      </c>
      <c r="E131" s="192" t="s">
        <v>311</v>
      </c>
      <c r="F131" s="209">
        <f>INDEX(F_Interface!$C$2:$L$461,MATCH($A131&amp;$B131,F_Interface!$C$2:$C$4961,0),MATCH(F$2,F_Interface!$C$2:$L$2,0))</f>
        <v>40.03091505751069</v>
      </c>
      <c r="G131" s="209">
        <f>INDEX(F_Interface!$C$2:$L$461,MATCH($A131&amp;$B131,F_Interface!$C$2:$C$4961,0),MATCH(G$2,F_Interface!$C$2:$L$2,0))</f>
        <v>38.64207912060408</v>
      </c>
      <c r="H131" s="209">
        <f>INDEX(F_Interface!$C$2:$L$461,MATCH($A131&amp;$B131,F_Interface!$C$2:$C$4961,0),MATCH(H$2,F_Interface!$C$2:$L$2,0))</f>
        <v>40.85792068033696</v>
      </c>
      <c r="I131" s="209">
        <f>INDEX(F_Interface!$C$2:$L$461,MATCH($A131&amp;$B131,F_Interface!$C$2:$C$4961,0),MATCH(I$2,F_Interface!$C$2:$L$2,0))</f>
        <v>43.19072125874073</v>
      </c>
      <c r="J131" s="209">
        <f>INDEX(F_Interface!$C$2:$L$461,MATCH($A131&amp;$B131,F_Interface!$C$2:$C$4961,0),MATCH(J$2,F_Interface!$C$2:$L$2,0))</f>
        <v>41.899268712905354</v>
      </c>
    </row>
    <row r="132" spans="1:10" x14ac:dyDescent="0.3">
      <c r="A132" s="192" t="s">
        <v>4</v>
      </c>
      <c r="B132" s="192" t="s">
        <v>216</v>
      </c>
      <c r="C132" s="192" t="s">
        <v>364</v>
      </c>
      <c r="D132" s="192" t="s">
        <v>310</v>
      </c>
      <c r="E132" s="192" t="s">
        <v>311</v>
      </c>
      <c r="F132" s="209">
        <f>INDEX(F_Interface!$C$2:$L$461,MATCH($A132&amp;$B132,F_Interface!$C$2:$C$4961,0),MATCH(F$2,F_Interface!$C$2:$L$2,0))</f>
        <v>33.731726495001261</v>
      </c>
      <c r="G132" s="209">
        <f>INDEX(F_Interface!$C$2:$L$461,MATCH($A132&amp;$B132,F_Interface!$C$2:$C$4961,0),MATCH(G$2,F_Interface!$C$2:$L$2,0))</f>
        <v>35.120562431907871</v>
      </c>
      <c r="H132" s="209">
        <f>INDEX(F_Interface!$C$2:$L$461,MATCH($A132&amp;$B132,F_Interface!$C$2:$C$4961,0),MATCH(H$2,F_Interface!$C$2:$L$2,0))</f>
        <v>32.904720872174991</v>
      </c>
      <c r="I132" s="209">
        <f>INDEX(F_Interface!$C$2:$L$461,MATCH($A132&amp;$B132,F_Interface!$C$2:$C$4961,0),MATCH(I$2,F_Interface!$C$2:$L$2,0))</f>
        <v>30.571920293771218</v>
      </c>
      <c r="J132" s="209">
        <f>INDEX(F_Interface!$C$2:$L$461,MATCH($A132&amp;$B132,F_Interface!$C$2:$C$4961,0),MATCH(J$2,F_Interface!$C$2:$L$2,0))</f>
        <v>31.863372839606601</v>
      </c>
    </row>
    <row r="133" spans="1:10" x14ac:dyDescent="0.3">
      <c r="A133" s="192" t="s">
        <v>4</v>
      </c>
      <c r="B133" s="192" t="s">
        <v>217</v>
      </c>
      <c r="C133" s="192" t="s">
        <v>365</v>
      </c>
      <c r="D133" s="192" t="s">
        <v>310</v>
      </c>
      <c r="E133" s="192" t="s">
        <v>311</v>
      </c>
      <c r="F133" s="209">
        <f>INDEX(F_Interface!$C$2:$L$461,MATCH($A133&amp;$B133,F_Interface!$C$2:$C$4961,0),MATCH(F$2,F_Interface!$C$2:$L$2,0))</f>
        <v>73.762641552511951</v>
      </c>
      <c r="G133" s="209">
        <f>INDEX(F_Interface!$C$2:$L$461,MATCH($A133&amp;$B133,F_Interface!$C$2:$C$4961,0),MATCH(G$2,F_Interface!$C$2:$L$2,0))</f>
        <v>73.762641552511951</v>
      </c>
      <c r="H133" s="209">
        <f>INDEX(F_Interface!$C$2:$L$461,MATCH($A133&amp;$B133,F_Interface!$C$2:$C$4961,0),MATCH(H$2,F_Interface!$C$2:$L$2,0))</f>
        <v>73.762641552511951</v>
      </c>
      <c r="I133" s="209">
        <f>INDEX(F_Interface!$C$2:$L$461,MATCH($A133&amp;$B133,F_Interface!$C$2:$C$4961,0),MATCH(I$2,F_Interface!$C$2:$L$2,0))</f>
        <v>73.762641552511951</v>
      </c>
      <c r="J133" s="209">
        <f>INDEX(F_Interface!$C$2:$L$461,MATCH($A133&amp;$B133,F_Interface!$C$2:$C$4961,0),MATCH(J$2,F_Interface!$C$2:$L$2,0))</f>
        <v>73.762641552511951</v>
      </c>
    </row>
    <row r="134" spans="1:10" x14ac:dyDescent="0.3">
      <c r="A134" s="192" t="s">
        <v>4</v>
      </c>
      <c r="B134" s="192" t="s">
        <v>218</v>
      </c>
      <c r="C134" s="192" t="s">
        <v>234</v>
      </c>
      <c r="D134" s="192" t="s">
        <v>310</v>
      </c>
      <c r="E134" s="192" t="s">
        <v>311</v>
      </c>
      <c r="F134" s="209">
        <f>INDEX(F_Interface!$C$2:$L$461,MATCH($A134&amp;$B134,F_Interface!$C$2:$C$4961,0),MATCH(F$2,F_Interface!$C$2:$L$2,0))</f>
        <v>0</v>
      </c>
      <c r="G134" s="209">
        <f>INDEX(F_Interface!$C$2:$L$461,MATCH($A134&amp;$B134,F_Interface!$C$2:$C$4961,0),MATCH(G$2,F_Interface!$C$2:$L$2,0))</f>
        <v>0</v>
      </c>
      <c r="H134" s="209">
        <f>INDEX(F_Interface!$C$2:$L$461,MATCH($A134&amp;$B134,F_Interface!$C$2:$C$4961,0),MATCH(H$2,F_Interface!$C$2:$L$2,0))</f>
        <v>0</v>
      </c>
      <c r="I134" s="209">
        <f>INDEX(F_Interface!$C$2:$L$461,MATCH($A134&amp;$B134,F_Interface!$C$2:$C$4961,0),MATCH(I$2,F_Interface!$C$2:$L$2,0))</f>
        <v>0</v>
      </c>
      <c r="J134" s="209">
        <f>INDEX(F_Interface!$C$2:$L$461,MATCH($A134&amp;$B134,F_Interface!$C$2:$C$4961,0),MATCH(J$2,F_Interface!$C$2:$L$2,0))</f>
        <v>0</v>
      </c>
    </row>
    <row r="135" spans="1:10" x14ac:dyDescent="0.3">
      <c r="A135" s="192" t="s">
        <v>4</v>
      </c>
      <c r="B135" s="192" t="s">
        <v>219</v>
      </c>
      <c r="C135" s="192" t="s">
        <v>366</v>
      </c>
      <c r="D135" s="192" t="s">
        <v>310</v>
      </c>
      <c r="E135" s="192" t="s">
        <v>311</v>
      </c>
      <c r="F135" s="209">
        <f>INDEX(F_Interface!$C$2:$L$461,MATCH($A135&amp;$B135,F_Interface!$C$2:$C$4961,0),MATCH(F$2,F_Interface!$C$2:$L$2,0))</f>
        <v>0</v>
      </c>
      <c r="G135" s="209">
        <f>INDEX(F_Interface!$C$2:$L$461,MATCH($A135&amp;$B135,F_Interface!$C$2:$C$4961,0),MATCH(G$2,F_Interface!$C$2:$L$2,0))</f>
        <v>0</v>
      </c>
      <c r="H135" s="209">
        <f>INDEX(F_Interface!$C$2:$L$461,MATCH($A135&amp;$B135,F_Interface!$C$2:$C$4961,0),MATCH(H$2,F_Interface!$C$2:$L$2,0))</f>
        <v>0</v>
      </c>
      <c r="I135" s="209">
        <f>INDEX(F_Interface!$C$2:$L$461,MATCH($A135&amp;$B135,F_Interface!$C$2:$C$4961,0),MATCH(I$2,F_Interface!$C$2:$L$2,0))</f>
        <v>0</v>
      </c>
      <c r="J135" s="209">
        <f>INDEX(F_Interface!$C$2:$L$461,MATCH($A135&amp;$B135,F_Interface!$C$2:$C$4961,0),MATCH(J$2,F_Interface!$C$2:$L$2,0))</f>
        <v>0</v>
      </c>
    </row>
    <row r="136" spans="1:10" x14ac:dyDescent="0.3">
      <c r="A136" s="192" t="s">
        <v>4</v>
      </c>
      <c r="B136" s="192" t="s">
        <v>220</v>
      </c>
      <c r="C136" s="192" t="s">
        <v>367</v>
      </c>
      <c r="D136" s="192" t="s">
        <v>310</v>
      </c>
      <c r="E136" s="192" t="s">
        <v>311</v>
      </c>
      <c r="F136" s="209">
        <f>INDEX(F_Interface!$C$2:$L$461,MATCH($A136&amp;$B136,F_Interface!$C$2:$C$4961,0),MATCH(F$2,F_Interface!$C$2:$L$2,0))</f>
        <v>0</v>
      </c>
      <c r="G136" s="209">
        <f>INDEX(F_Interface!$C$2:$L$461,MATCH($A136&amp;$B136,F_Interface!$C$2:$C$4961,0),MATCH(G$2,F_Interface!$C$2:$L$2,0))</f>
        <v>0</v>
      </c>
      <c r="H136" s="209">
        <f>INDEX(F_Interface!$C$2:$L$461,MATCH($A136&amp;$B136,F_Interface!$C$2:$C$4961,0),MATCH(H$2,F_Interface!$C$2:$L$2,0))</f>
        <v>0</v>
      </c>
      <c r="I136" s="209">
        <f>INDEX(F_Interface!$C$2:$L$461,MATCH($A136&amp;$B136,F_Interface!$C$2:$C$4961,0),MATCH(I$2,F_Interface!$C$2:$L$2,0))</f>
        <v>0</v>
      </c>
      <c r="J136" s="209">
        <f>INDEX(F_Interface!$C$2:$L$461,MATCH($A136&amp;$B136,F_Interface!$C$2:$C$4961,0),MATCH(J$2,F_Interface!$C$2:$L$2,0))</f>
        <v>0</v>
      </c>
    </row>
    <row r="137" spans="1:10" x14ac:dyDescent="0.3">
      <c r="A137" s="192" t="s">
        <v>4</v>
      </c>
      <c r="B137" s="192" t="s">
        <v>221</v>
      </c>
      <c r="C137" s="192" t="s">
        <v>235</v>
      </c>
      <c r="D137" s="192" t="s">
        <v>310</v>
      </c>
      <c r="E137" s="192" t="s">
        <v>311</v>
      </c>
      <c r="F137" s="209">
        <f>INDEX(F_Interface!$C$2:$L$461,MATCH($A137&amp;$B137,F_Interface!$C$2:$C$4961,0),MATCH(F$2,F_Interface!$C$2:$L$2,0))</f>
        <v>0</v>
      </c>
      <c r="G137" s="209">
        <f>INDEX(F_Interface!$C$2:$L$461,MATCH($A137&amp;$B137,F_Interface!$C$2:$C$4961,0),MATCH(G$2,F_Interface!$C$2:$L$2,0))</f>
        <v>0</v>
      </c>
      <c r="H137" s="209">
        <f>INDEX(F_Interface!$C$2:$L$461,MATCH($A137&amp;$B137,F_Interface!$C$2:$C$4961,0),MATCH(H$2,F_Interface!$C$2:$L$2,0))</f>
        <v>0</v>
      </c>
      <c r="I137" s="209">
        <f>INDEX(F_Interface!$C$2:$L$461,MATCH($A137&amp;$B137,F_Interface!$C$2:$C$4961,0),MATCH(I$2,F_Interface!$C$2:$L$2,0))</f>
        <v>0</v>
      </c>
      <c r="J137" s="209">
        <f>INDEX(F_Interface!$C$2:$L$461,MATCH($A137&amp;$B137,F_Interface!$C$2:$C$4961,0),MATCH(J$2,F_Interface!$C$2:$L$2,0))</f>
        <v>0</v>
      </c>
    </row>
    <row r="138" spans="1:10" x14ac:dyDescent="0.3">
      <c r="A138" s="192" t="s">
        <v>4</v>
      </c>
      <c r="B138" s="192" t="s">
        <v>222</v>
      </c>
      <c r="C138" s="192" t="s">
        <v>236</v>
      </c>
      <c r="D138" s="192" t="s">
        <v>310</v>
      </c>
      <c r="E138" s="192" t="s">
        <v>311</v>
      </c>
      <c r="F138" s="209">
        <f>INDEX(F_Interface!$C$2:$L$461,MATCH($A138&amp;$B138,F_Interface!$C$2:$C$4961,0),MATCH(F$2,F_Interface!$C$2:$L$2,0))</f>
        <v>0</v>
      </c>
      <c r="G138" s="209">
        <f>INDEX(F_Interface!$C$2:$L$461,MATCH($A138&amp;$B138,F_Interface!$C$2:$C$4961,0),MATCH(G$2,F_Interface!$C$2:$L$2,0))</f>
        <v>0</v>
      </c>
      <c r="H138" s="209">
        <f>INDEX(F_Interface!$C$2:$L$461,MATCH($A138&amp;$B138,F_Interface!$C$2:$C$4961,0),MATCH(H$2,F_Interface!$C$2:$L$2,0))</f>
        <v>0</v>
      </c>
      <c r="I138" s="209">
        <f>INDEX(F_Interface!$C$2:$L$461,MATCH($A138&amp;$B138,F_Interface!$C$2:$C$4961,0),MATCH(I$2,F_Interface!$C$2:$L$2,0))</f>
        <v>0</v>
      </c>
      <c r="J138" s="209">
        <f>INDEX(F_Interface!$C$2:$L$461,MATCH($A138&amp;$B138,F_Interface!$C$2:$C$4961,0),MATCH(J$2,F_Interface!$C$2:$L$2,0))</f>
        <v>0</v>
      </c>
    </row>
    <row r="139" spans="1:10" x14ac:dyDescent="0.3">
      <c r="A139" s="192" t="s">
        <v>4</v>
      </c>
      <c r="B139" s="192" t="s">
        <v>223</v>
      </c>
      <c r="C139" s="192" t="s">
        <v>237</v>
      </c>
      <c r="D139" s="192" t="s">
        <v>310</v>
      </c>
      <c r="E139" s="192" t="s">
        <v>311</v>
      </c>
      <c r="F139" s="209">
        <f>INDEX(F_Interface!$C$2:$L$461,MATCH($A139&amp;$B139,F_Interface!$C$2:$C$4961,0),MATCH(F$2,F_Interface!$C$2:$L$2,0))</f>
        <v>0</v>
      </c>
      <c r="G139" s="209">
        <f>INDEX(F_Interface!$C$2:$L$461,MATCH($A139&amp;$B139,F_Interface!$C$2:$C$4961,0),MATCH(G$2,F_Interface!$C$2:$L$2,0))</f>
        <v>0</v>
      </c>
      <c r="H139" s="209">
        <f>INDEX(F_Interface!$C$2:$L$461,MATCH($A139&amp;$B139,F_Interface!$C$2:$C$4961,0),MATCH(H$2,F_Interface!$C$2:$L$2,0))</f>
        <v>0</v>
      </c>
      <c r="I139" s="209">
        <f>INDEX(F_Interface!$C$2:$L$461,MATCH($A139&amp;$B139,F_Interface!$C$2:$C$4961,0),MATCH(I$2,F_Interface!$C$2:$L$2,0))</f>
        <v>0</v>
      </c>
      <c r="J139" s="209">
        <f>INDEX(F_Interface!$C$2:$L$461,MATCH($A139&amp;$B139,F_Interface!$C$2:$C$4961,0),MATCH(J$2,F_Interface!$C$2:$L$2,0))</f>
        <v>0</v>
      </c>
    </row>
    <row r="140" spans="1:10" x14ac:dyDescent="0.3">
      <c r="A140" s="192" t="s">
        <v>4</v>
      </c>
      <c r="B140" s="192" t="s">
        <v>398</v>
      </c>
      <c r="C140" s="192" t="s">
        <v>402</v>
      </c>
      <c r="D140" s="192" t="s">
        <v>310</v>
      </c>
      <c r="E140" s="192" t="s">
        <v>311</v>
      </c>
      <c r="F140" s="209">
        <f>INDEX(F_Interface!$C$2:$L$461,MATCH($A140&amp;$B140,F_Interface!$C$2:$C$4961,0),MATCH(F$2,F_Interface!$C$2:$L$2,0))</f>
        <v>0.17951899996783599</v>
      </c>
      <c r="G140" s="209">
        <f>INDEX(F_Interface!$C$2:$L$461,MATCH($A140&amp;$B140,F_Interface!$C$2:$C$4961,0),MATCH(G$2,F_Interface!$C$2:$L$2,0))</f>
        <v>0.177132017915937</v>
      </c>
      <c r="H140" s="209">
        <f>INDEX(F_Interface!$C$2:$L$461,MATCH($A140&amp;$B140,F_Interface!$C$2:$C$4961,0),MATCH(H$2,F_Interface!$C$2:$L$2,0))</f>
        <v>0.177489475737061</v>
      </c>
      <c r="I140" s="209">
        <f>INDEX(F_Interface!$C$2:$L$461,MATCH($A140&amp;$B140,F_Interface!$C$2:$C$4961,0),MATCH(I$2,F_Interface!$C$2:$L$2,0))</f>
        <v>0.178359522186752</v>
      </c>
      <c r="J140" s="209">
        <f>INDEX(F_Interface!$C$2:$L$461,MATCH($A140&amp;$B140,F_Interface!$C$2:$C$4961,0),MATCH(J$2,F_Interface!$C$2:$L$2,0))</f>
        <v>0.17923383357002001</v>
      </c>
    </row>
    <row r="141" spans="1:10" x14ac:dyDescent="0.3">
      <c r="A141" s="192" t="s">
        <v>4</v>
      </c>
      <c r="B141" s="192" t="s">
        <v>399</v>
      </c>
      <c r="C141" s="192" t="s">
        <v>403</v>
      </c>
      <c r="D141" s="192" t="s">
        <v>310</v>
      </c>
      <c r="E141" s="192" t="s">
        <v>311</v>
      </c>
      <c r="F141" s="209">
        <f>INDEX(F_Interface!$C$2:$L$461,MATCH($A141&amp;$B141,F_Interface!$C$2:$C$4961,0),MATCH(F$2,F_Interface!$C$2:$L$2,0))</f>
        <v>0.12710788849039101</v>
      </c>
      <c r="G141" s="209">
        <f>INDEX(F_Interface!$C$2:$L$461,MATCH($A141&amp;$B141,F_Interface!$C$2:$C$4961,0),MATCH(G$2,F_Interface!$C$2:$L$2,0))</f>
        <v>0.127730966375148</v>
      </c>
      <c r="H141" s="209">
        <f>INDEX(F_Interface!$C$2:$L$461,MATCH($A141&amp;$B141,F_Interface!$C$2:$C$4961,0),MATCH(H$2,F_Interface!$C$2:$L$2,0))</f>
        <v>0.12804403246920501</v>
      </c>
      <c r="I141" s="209">
        <f>INDEX(F_Interface!$C$2:$L$461,MATCH($A141&amp;$B141,F_Interface!$C$2:$C$4961,0),MATCH(I$2,F_Interface!$C$2:$L$2,0))</f>
        <v>0.127730966375148</v>
      </c>
      <c r="J141" s="209">
        <f>INDEX(F_Interface!$C$2:$L$461,MATCH($A141&amp;$B141,F_Interface!$C$2:$C$4961,0),MATCH(J$2,F_Interface!$C$2:$L$2,0))</f>
        <v>0.127730966375148</v>
      </c>
    </row>
    <row r="142" spans="1:10" x14ac:dyDescent="0.3">
      <c r="A142" s="192" t="s">
        <v>4</v>
      </c>
      <c r="B142" s="192" t="s">
        <v>400</v>
      </c>
      <c r="C142" s="192" t="s">
        <v>404</v>
      </c>
      <c r="D142" s="192" t="s">
        <v>310</v>
      </c>
      <c r="E142" s="192" t="s">
        <v>311</v>
      </c>
      <c r="F142" s="209">
        <f>INDEX(F_Interface!$C$2:$L$461,MATCH($A142&amp;$B142,F_Interface!$C$2:$C$4961,0),MATCH(F$2,F_Interface!$C$2:$L$2,0))</f>
        <v>1.6381535417266899</v>
      </c>
      <c r="G142" s="209">
        <f>INDEX(F_Interface!$C$2:$L$461,MATCH($A142&amp;$B142,F_Interface!$C$2:$C$4961,0),MATCH(G$2,F_Interface!$C$2:$L$2,0))</f>
        <v>1.73462401893211</v>
      </c>
      <c r="H142" s="209">
        <f>INDEX(F_Interface!$C$2:$L$461,MATCH($A142&amp;$B142,F_Interface!$C$2:$C$4961,0),MATCH(H$2,F_Interface!$C$2:$L$2,0))</f>
        <v>1.7579811831254699</v>
      </c>
      <c r="I142" s="209">
        <f>INDEX(F_Interface!$C$2:$L$461,MATCH($A142&amp;$B142,F_Interface!$C$2:$C$4961,0),MATCH(I$2,F_Interface!$C$2:$L$2,0))</f>
        <v>1.7665987379447099</v>
      </c>
      <c r="J142" s="209">
        <f>INDEX(F_Interface!$C$2:$L$461,MATCH($A142&amp;$B142,F_Interface!$C$2:$C$4961,0),MATCH(J$2,F_Interface!$C$2:$L$2,0))</f>
        <v>1.7752585356797299</v>
      </c>
    </row>
    <row r="143" spans="1:10" x14ac:dyDescent="0.3">
      <c r="A143" s="192" t="s">
        <v>4</v>
      </c>
      <c r="B143" s="192" t="s">
        <v>401</v>
      </c>
      <c r="C143" s="192" t="s">
        <v>405</v>
      </c>
      <c r="D143" s="192" t="s">
        <v>310</v>
      </c>
      <c r="E143" s="192" t="s">
        <v>311</v>
      </c>
      <c r="F143" s="209">
        <f>INDEX(F_Interface!$C$2:$L$461,MATCH($A143&amp;$B143,F_Interface!$C$2:$C$4961,0),MATCH(F$2,F_Interface!$C$2:$L$2,0))</f>
        <v>0</v>
      </c>
      <c r="G143" s="209">
        <f>INDEX(F_Interface!$C$2:$L$461,MATCH($A143&amp;$B143,F_Interface!$C$2:$C$4961,0),MATCH(G$2,F_Interface!$C$2:$L$2,0))</f>
        <v>0</v>
      </c>
      <c r="H143" s="209">
        <f>INDEX(F_Interface!$C$2:$L$461,MATCH($A143&amp;$B143,F_Interface!$C$2:$C$4961,0),MATCH(H$2,F_Interface!$C$2:$L$2,0))</f>
        <v>0</v>
      </c>
      <c r="I143" s="209">
        <f>INDEX(F_Interface!$C$2:$L$461,MATCH($A143&amp;$B143,F_Interface!$C$2:$C$4961,0),MATCH(I$2,F_Interface!$C$2:$L$2,0))</f>
        <v>0</v>
      </c>
      <c r="J143" s="209">
        <f>INDEX(F_Interface!$C$2:$L$461,MATCH($A143&amp;$B143,F_Interface!$C$2:$C$4961,0),MATCH(J$2,F_Interface!$C$2:$L$2,0))</f>
        <v>0</v>
      </c>
    </row>
    <row r="144" spans="1:10" x14ac:dyDescent="0.3">
      <c r="A144" s="192" t="s">
        <v>5</v>
      </c>
      <c r="B144" s="192" t="s">
        <v>308</v>
      </c>
      <c r="C144" s="192" t="s">
        <v>309</v>
      </c>
      <c r="D144" s="192" t="s">
        <v>310</v>
      </c>
      <c r="E144" s="192" t="s">
        <v>311</v>
      </c>
      <c r="F144" s="209">
        <f>INDEX(F_Interface!$C$2:$L$461,MATCH($A144&amp;$B144,F_Interface!$C$2:$C$4961,0),MATCH(F$2,F_Interface!$C$2:$L$2,0))</f>
        <v>379.86318365201026</v>
      </c>
      <c r="G144" s="209">
        <f>INDEX(F_Interface!$C$2:$L$461,MATCH($A144&amp;$B144,F_Interface!$C$2:$C$4961,0),MATCH(G$2,F_Interface!$C$2:$L$2,0))</f>
        <v>379.86318365201026</v>
      </c>
      <c r="H144" s="209">
        <f>INDEX(F_Interface!$C$2:$L$461,MATCH($A144&amp;$B144,F_Interface!$C$2:$C$4961,0),MATCH(H$2,F_Interface!$C$2:$L$2,0))</f>
        <v>379.86318365201026</v>
      </c>
      <c r="I144" s="209">
        <f>INDEX(F_Interface!$C$2:$L$461,MATCH($A144&amp;$B144,F_Interface!$C$2:$C$4961,0),MATCH(I$2,F_Interface!$C$2:$L$2,0))</f>
        <v>379.86318365201026</v>
      </c>
      <c r="J144" s="209">
        <f>INDEX(F_Interface!$C$2:$L$461,MATCH($A144&amp;$B144,F_Interface!$C$2:$C$4961,0),MATCH(J$2,F_Interface!$C$2:$L$2,0))</f>
        <v>379.86318365201026</v>
      </c>
    </row>
    <row r="145" spans="1:10" x14ac:dyDescent="0.3">
      <c r="A145" s="192" t="s">
        <v>5</v>
      </c>
      <c r="B145" s="192" t="s">
        <v>312</v>
      </c>
      <c r="C145" s="192" t="s">
        <v>313</v>
      </c>
      <c r="D145" s="192" t="s">
        <v>310</v>
      </c>
      <c r="E145" s="192" t="s">
        <v>311</v>
      </c>
      <c r="F145" s="209">
        <f>INDEX(F_Interface!$C$2:$L$461,MATCH($A145&amp;$B145,F_Interface!$C$2:$C$4961,0),MATCH(F$2,F_Interface!$C$2:$L$2,0))</f>
        <v>40.232638168054415</v>
      </c>
      <c r="G145" s="209">
        <f>INDEX(F_Interface!$C$2:$L$461,MATCH($A145&amp;$B145,F_Interface!$C$2:$C$4961,0),MATCH(G$2,F_Interface!$C$2:$L$2,0))</f>
        <v>40.232638168054415</v>
      </c>
      <c r="H145" s="209">
        <f>INDEX(F_Interface!$C$2:$L$461,MATCH($A145&amp;$B145,F_Interface!$C$2:$C$4961,0),MATCH(H$2,F_Interface!$C$2:$L$2,0))</f>
        <v>40.232638168054415</v>
      </c>
      <c r="I145" s="209">
        <f>INDEX(F_Interface!$C$2:$L$461,MATCH($A145&amp;$B145,F_Interface!$C$2:$C$4961,0),MATCH(I$2,F_Interface!$C$2:$L$2,0))</f>
        <v>40.232638168054415</v>
      </c>
      <c r="J145" s="209">
        <f>INDEX(F_Interface!$C$2:$L$461,MATCH($A145&amp;$B145,F_Interface!$C$2:$C$4961,0),MATCH(J$2,F_Interface!$C$2:$L$2,0))</f>
        <v>40.232638168054415</v>
      </c>
    </row>
    <row r="146" spans="1:10" x14ac:dyDescent="0.3">
      <c r="A146" s="192" t="s">
        <v>5</v>
      </c>
      <c r="B146" s="192" t="s">
        <v>314</v>
      </c>
      <c r="C146" s="192" t="s">
        <v>315</v>
      </c>
      <c r="D146" s="192" t="s">
        <v>310</v>
      </c>
      <c r="E146" s="192" t="s">
        <v>311</v>
      </c>
      <c r="F146" s="209">
        <f>INDEX(F_Interface!$C$2:$L$461,MATCH($A146&amp;$B146,F_Interface!$C$2:$C$4961,0),MATCH(F$2,F_Interface!$C$2:$L$2,0))</f>
        <v>420.09582182006471</v>
      </c>
      <c r="G146" s="209">
        <f>INDEX(F_Interface!$C$2:$L$461,MATCH($A146&amp;$B146,F_Interface!$C$2:$C$4961,0),MATCH(G$2,F_Interface!$C$2:$L$2,0))</f>
        <v>420.09582182006471</v>
      </c>
      <c r="H146" s="209">
        <f>INDEX(F_Interface!$C$2:$L$461,MATCH($A146&amp;$B146,F_Interface!$C$2:$C$4961,0),MATCH(H$2,F_Interface!$C$2:$L$2,0))</f>
        <v>420.09582182006471</v>
      </c>
      <c r="I146" s="209">
        <f>INDEX(F_Interface!$C$2:$L$461,MATCH($A146&amp;$B146,F_Interface!$C$2:$C$4961,0),MATCH(I$2,F_Interface!$C$2:$L$2,0))</f>
        <v>420.09582182006471</v>
      </c>
      <c r="J146" s="209">
        <f>INDEX(F_Interface!$C$2:$L$461,MATCH($A146&amp;$B146,F_Interface!$C$2:$C$4961,0),MATCH(J$2,F_Interface!$C$2:$L$2,0))</f>
        <v>420.09582182006471</v>
      </c>
    </row>
    <row r="147" spans="1:10" x14ac:dyDescent="0.3">
      <c r="A147" s="192" t="s">
        <v>5</v>
      </c>
      <c r="B147" s="192" t="s">
        <v>316</v>
      </c>
      <c r="C147" s="192" t="s">
        <v>37</v>
      </c>
      <c r="D147" s="192" t="s">
        <v>310</v>
      </c>
      <c r="E147" s="192" t="s">
        <v>311</v>
      </c>
      <c r="F147" s="209">
        <f>INDEX(F_Interface!$C$2:$L$461,MATCH($A147&amp;$B147,F_Interface!$C$2:$C$4961,0),MATCH(F$2,F_Interface!$C$2:$L$2,0))</f>
        <v>2013577.8275421292</v>
      </c>
      <c r="G147" s="209">
        <f>INDEX(F_Interface!$C$2:$L$461,MATCH($A147&amp;$B147,F_Interface!$C$2:$C$4961,0),MATCH(G$2,F_Interface!$C$2:$L$2,0))</f>
        <v>2026366.4844644221</v>
      </c>
      <c r="H147" s="209">
        <f>INDEX(F_Interface!$C$2:$L$461,MATCH($A147&amp;$B147,F_Interface!$C$2:$C$4961,0),MATCH(H$2,F_Interface!$C$2:$L$2,0))</f>
        <v>2039155.1413867152</v>
      </c>
      <c r="I147" s="209">
        <f>INDEX(F_Interface!$C$2:$L$461,MATCH($A147&amp;$B147,F_Interface!$C$2:$C$4961,0),MATCH(I$2,F_Interface!$C$2:$L$2,0))</f>
        <v>2051943.7983090081</v>
      </c>
      <c r="J147" s="209">
        <f>INDEX(F_Interface!$C$2:$L$461,MATCH($A147&amp;$B147,F_Interface!$C$2:$C$4961,0),MATCH(J$2,F_Interface!$C$2:$L$2,0))</f>
        <v>2064732.455231301</v>
      </c>
    </row>
    <row r="148" spans="1:10" x14ac:dyDescent="0.3">
      <c r="A148" s="192" t="s">
        <v>5</v>
      </c>
      <c r="B148" s="192" t="s">
        <v>318</v>
      </c>
      <c r="C148" s="192" t="s">
        <v>41</v>
      </c>
      <c r="D148" s="192" t="s">
        <v>310</v>
      </c>
      <c r="E148" s="192" t="s">
        <v>311</v>
      </c>
      <c r="F148" s="209">
        <f>INDEX(F_Interface!$C$2:$L$461,MATCH($A148&amp;$B148,F_Interface!$C$2:$C$4961,0),MATCH(F$2,F_Interface!$C$2:$L$2,0))</f>
        <v>39864.077142857139</v>
      </c>
      <c r="G148" s="209">
        <f>INDEX(F_Interface!$C$2:$L$461,MATCH($A148&amp;$B148,F_Interface!$C$2:$C$4961,0),MATCH(G$2,F_Interface!$C$2:$L$2,0))</f>
        <v>39957.353571428568</v>
      </c>
      <c r="H148" s="209">
        <f>INDEX(F_Interface!$C$2:$L$461,MATCH($A148&amp;$B148,F_Interface!$C$2:$C$4961,0),MATCH(H$2,F_Interface!$C$2:$L$2,0))</f>
        <v>40050.629999999997</v>
      </c>
      <c r="I148" s="209">
        <f>INDEX(F_Interface!$C$2:$L$461,MATCH($A148&amp;$B148,F_Interface!$C$2:$C$4961,0),MATCH(I$2,F_Interface!$C$2:$L$2,0))</f>
        <v>40143.906428571427</v>
      </c>
      <c r="J148" s="209">
        <f>INDEX(F_Interface!$C$2:$L$461,MATCH($A148&amp;$B148,F_Interface!$C$2:$C$4961,0),MATCH(J$2,F_Interface!$C$2:$L$2,0))</f>
        <v>40237.182857142849</v>
      </c>
    </row>
    <row r="149" spans="1:10" x14ac:dyDescent="0.3">
      <c r="A149" s="192" t="s">
        <v>5</v>
      </c>
      <c r="B149" s="192" t="s">
        <v>320</v>
      </c>
      <c r="C149" s="192" t="s">
        <v>30</v>
      </c>
      <c r="D149" s="192" t="s">
        <v>310</v>
      </c>
      <c r="E149" s="192" t="s">
        <v>311</v>
      </c>
      <c r="F149" s="209">
        <f>INDEX(F_Interface!$C$2:$L$461,MATCH($A149&amp;$B149,F_Interface!$C$2:$C$4961,0),MATCH(F$2,F_Interface!$C$2:$L$2,0))</f>
        <v>311942.6050103493</v>
      </c>
      <c r="G149" s="209">
        <f>INDEX(F_Interface!$C$2:$L$461,MATCH($A149&amp;$B149,F_Interface!$C$2:$C$4961,0),MATCH(G$2,F_Interface!$C$2:$L$2,0))</f>
        <v>316560.77937770326</v>
      </c>
      <c r="H149" s="209">
        <f>INDEX(F_Interface!$C$2:$L$461,MATCH($A149&amp;$B149,F_Interface!$C$2:$C$4961,0),MATCH(H$2,F_Interface!$C$2:$L$2,0))</f>
        <v>321178.95374505722</v>
      </c>
      <c r="I149" s="209">
        <f>INDEX(F_Interface!$C$2:$L$461,MATCH($A149&amp;$B149,F_Interface!$C$2:$C$4961,0),MATCH(I$2,F_Interface!$C$2:$L$2,0))</f>
        <v>325797.12811241118</v>
      </c>
      <c r="J149" s="209">
        <f>INDEX(F_Interface!$C$2:$L$461,MATCH($A149&amp;$B149,F_Interface!$C$2:$C$4961,0),MATCH(J$2,F_Interface!$C$2:$L$2,0))</f>
        <v>330415.30247976515</v>
      </c>
    </row>
    <row r="150" spans="1:10" x14ac:dyDescent="0.3">
      <c r="A150" s="192" t="s">
        <v>5</v>
      </c>
      <c r="B150" s="192" t="s">
        <v>323</v>
      </c>
      <c r="C150" s="192" t="s">
        <v>42</v>
      </c>
      <c r="D150" s="192" t="s">
        <v>310</v>
      </c>
      <c r="E150" s="192" t="s">
        <v>311</v>
      </c>
      <c r="F150" s="209">
        <f>INDEX(F_Interface!$C$2:$L$461,MATCH($A150&amp;$B150,F_Interface!$C$2:$C$4961,0),MATCH(F$2,F_Interface!$C$2:$L$2,0))</f>
        <v>124.5</v>
      </c>
      <c r="G150" s="209">
        <f>INDEX(F_Interface!$C$2:$L$461,MATCH($A150&amp;$B150,F_Interface!$C$2:$C$4961,0),MATCH(G$2,F_Interface!$C$2:$L$2,0))</f>
        <v>125.6</v>
      </c>
      <c r="H150" s="209">
        <f>INDEX(F_Interface!$C$2:$L$461,MATCH($A150&amp;$B150,F_Interface!$C$2:$C$4961,0),MATCH(H$2,F_Interface!$C$2:$L$2,0))</f>
        <v>126.5</v>
      </c>
      <c r="I150" s="209">
        <f>INDEX(F_Interface!$C$2:$L$461,MATCH($A150&amp;$B150,F_Interface!$C$2:$C$4961,0),MATCH(I$2,F_Interface!$C$2:$L$2,0))</f>
        <v>127.7</v>
      </c>
      <c r="J150" s="209">
        <f>INDEX(F_Interface!$C$2:$L$461,MATCH($A150&amp;$B150,F_Interface!$C$2:$C$4961,0),MATCH(J$2,F_Interface!$C$2:$L$2,0))</f>
        <v>129.1</v>
      </c>
    </row>
    <row r="151" spans="1:10" x14ac:dyDescent="0.3">
      <c r="A151" s="192" t="s">
        <v>5</v>
      </c>
      <c r="B151" s="192" t="s">
        <v>329</v>
      </c>
      <c r="C151" s="192" t="s">
        <v>43</v>
      </c>
      <c r="D151" s="192" t="s">
        <v>310</v>
      </c>
      <c r="E151" s="192" t="s">
        <v>311</v>
      </c>
      <c r="F151" s="209">
        <f>INDEX(F_Interface!$C$2:$L$461,MATCH($A151&amp;$B151,F_Interface!$C$2:$C$4961,0),MATCH(F$2,F_Interface!$C$2:$L$2,0))</f>
        <v>50.511085966602465</v>
      </c>
      <c r="G151" s="209">
        <f>INDEX(F_Interface!$C$2:$L$461,MATCH($A151&amp;$B151,F_Interface!$C$2:$C$4961,0),MATCH(G$2,F_Interface!$C$2:$L$2,0))</f>
        <v>50.713230565734257</v>
      </c>
      <c r="H151" s="209">
        <f>INDEX(F_Interface!$C$2:$L$461,MATCH($A151&amp;$B151,F_Interface!$C$2:$C$4961,0),MATCH(H$2,F_Interface!$C$2:$L$2,0))</f>
        <v>50.914433590350896</v>
      </c>
      <c r="I151" s="209">
        <f>INDEX(F_Interface!$C$2:$L$461,MATCH($A151&amp;$B151,F_Interface!$C$2:$C$4961,0),MATCH(I$2,F_Interface!$C$2:$L$2,0))</f>
        <v>51.114701603842626</v>
      </c>
      <c r="J151" s="209">
        <f>INDEX(F_Interface!$C$2:$L$461,MATCH($A151&amp;$B151,F_Interface!$C$2:$C$4961,0),MATCH(J$2,F_Interface!$C$2:$L$2,0))</f>
        <v>51.314041108739616</v>
      </c>
    </row>
    <row r="152" spans="1:10" x14ac:dyDescent="0.3">
      <c r="A152" s="192" t="s">
        <v>5</v>
      </c>
      <c r="B152" s="192" t="s">
        <v>338</v>
      </c>
      <c r="C152" s="192" t="s">
        <v>44</v>
      </c>
      <c r="D152" s="192" t="s">
        <v>310</v>
      </c>
      <c r="E152" s="192" t="s">
        <v>311</v>
      </c>
      <c r="F152" s="209">
        <f>INDEX(F_Interface!$C$2:$L$461,MATCH($A152&amp;$B152,F_Interface!$C$2:$C$4961,0),MATCH(F$2,F_Interface!$C$2:$L$2,0))</f>
        <v>3.1611201467463208</v>
      </c>
      <c r="G152" s="209">
        <f>INDEX(F_Interface!$C$2:$L$461,MATCH($A152&amp;$B152,F_Interface!$C$2:$C$4961,0),MATCH(G$2,F_Interface!$C$2:$L$2,0))</f>
        <v>3.1611201467463208</v>
      </c>
      <c r="H152" s="209">
        <f>INDEX(F_Interface!$C$2:$L$461,MATCH($A152&amp;$B152,F_Interface!$C$2:$C$4961,0),MATCH(H$2,F_Interface!$C$2:$L$2,0))</f>
        <v>3.1611201467463208</v>
      </c>
      <c r="I152" s="209">
        <f>INDEX(F_Interface!$C$2:$L$461,MATCH($A152&amp;$B152,F_Interface!$C$2:$C$4961,0),MATCH(I$2,F_Interface!$C$2:$L$2,0))</f>
        <v>3.1611201467463208</v>
      </c>
      <c r="J152" s="209">
        <f>INDEX(F_Interface!$C$2:$L$461,MATCH($A152&amp;$B152,F_Interface!$C$2:$C$4961,0),MATCH(J$2,F_Interface!$C$2:$L$2,0))</f>
        <v>3.1611201467463208</v>
      </c>
    </row>
    <row r="153" spans="1:10" x14ac:dyDescent="0.3">
      <c r="A153" s="192" t="s">
        <v>5</v>
      </c>
      <c r="B153" s="192" t="s">
        <v>340</v>
      </c>
      <c r="C153" s="192" t="s">
        <v>39</v>
      </c>
      <c r="D153" s="192" t="s">
        <v>310</v>
      </c>
      <c r="E153" s="192" t="s">
        <v>311</v>
      </c>
      <c r="F153" s="209">
        <f>INDEX(F_Interface!$C$2:$L$461,MATCH($A153&amp;$B153,F_Interface!$C$2:$C$4961,0),MATCH(F$2,F_Interface!$C$2:$L$2,0))</f>
        <v>2.5693239281017344E-2</v>
      </c>
      <c r="G153" s="209">
        <f>INDEX(F_Interface!$C$2:$L$461,MATCH($A153&amp;$B153,F_Interface!$C$2:$C$4961,0),MATCH(G$2,F_Interface!$C$2:$L$2,0))</f>
        <v>2.5693239281017344E-2</v>
      </c>
      <c r="H153" s="209">
        <f>INDEX(F_Interface!$C$2:$L$461,MATCH($A153&amp;$B153,F_Interface!$C$2:$C$4961,0),MATCH(H$2,F_Interface!$C$2:$L$2,0))</f>
        <v>2.5693239281017344E-2</v>
      </c>
      <c r="I153" s="209">
        <f>INDEX(F_Interface!$C$2:$L$461,MATCH($A153&amp;$B153,F_Interface!$C$2:$C$4961,0),MATCH(I$2,F_Interface!$C$2:$L$2,0))</f>
        <v>2.5693239281017344E-2</v>
      </c>
      <c r="J153" s="209">
        <f>INDEX(F_Interface!$C$2:$L$461,MATCH($A153&amp;$B153,F_Interface!$C$2:$C$4961,0),MATCH(J$2,F_Interface!$C$2:$L$2,0))</f>
        <v>2.5693239281017344E-2</v>
      </c>
    </row>
    <row r="154" spans="1:10" x14ac:dyDescent="0.3">
      <c r="A154" s="192" t="s">
        <v>5</v>
      </c>
      <c r="B154" s="192" t="s">
        <v>342</v>
      </c>
      <c r="C154" s="192" t="s">
        <v>38</v>
      </c>
      <c r="D154" s="192" t="s">
        <v>310</v>
      </c>
      <c r="E154" s="192" t="s">
        <v>311</v>
      </c>
      <c r="F154" s="209">
        <f>INDEX(F_Interface!$C$2:$L$461,MATCH($A154&amp;$B154,F_Interface!$C$2:$C$4961,0),MATCH(F$2,F_Interface!$C$2:$L$2,0))</f>
        <v>0.14876343855834967</v>
      </c>
      <c r="G154" s="209">
        <f>INDEX(F_Interface!$C$2:$L$461,MATCH($A154&amp;$B154,F_Interface!$C$2:$C$4961,0),MATCH(G$2,F_Interface!$C$2:$L$2,0))</f>
        <v>0.14876343855834967</v>
      </c>
      <c r="H154" s="209">
        <f>INDEX(F_Interface!$C$2:$L$461,MATCH($A154&amp;$B154,F_Interface!$C$2:$C$4961,0),MATCH(H$2,F_Interface!$C$2:$L$2,0))</f>
        <v>0.14876343855834967</v>
      </c>
      <c r="I154" s="209">
        <f>INDEX(F_Interface!$C$2:$L$461,MATCH($A154&amp;$B154,F_Interface!$C$2:$C$4961,0),MATCH(I$2,F_Interface!$C$2:$L$2,0))</f>
        <v>0.14876343855834967</v>
      </c>
      <c r="J154" s="209">
        <f>INDEX(F_Interface!$C$2:$L$461,MATCH($A154&amp;$B154,F_Interface!$C$2:$C$4961,0),MATCH(J$2,F_Interface!$C$2:$L$2,0))</f>
        <v>0.14876343855834967</v>
      </c>
    </row>
    <row r="155" spans="1:10" x14ac:dyDescent="0.3">
      <c r="A155" s="192" t="s">
        <v>5</v>
      </c>
      <c r="B155" s="192" t="s">
        <v>344</v>
      </c>
      <c r="C155" s="192" t="s">
        <v>61</v>
      </c>
      <c r="D155" s="192" t="s">
        <v>310</v>
      </c>
      <c r="E155" s="192" t="s">
        <v>311</v>
      </c>
      <c r="F155" s="209">
        <f>INDEX(F_Interface!$C$2:$L$461,MATCH($A155&amp;$B155,F_Interface!$C$2:$C$4961,0),MATCH(F$2,F_Interface!$C$2:$L$2,0))</f>
        <v>0.82625810889280404</v>
      </c>
      <c r="G155" s="209">
        <f>INDEX(F_Interface!$C$2:$L$461,MATCH($A155&amp;$B155,F_Interface!$C$2:$C$4961,0),MATCH(G$2,F_Interface!$C$2:$L$2,0))</f>
        <v>0.82625810889280404</v>
      </c>
      <c r="H155" s="209">
        <f>INDEX(F_Interface!$C$2:$L$461,MATCH($A155&amp;$B155,F_Interface!$C$2:$C$4961,0),MATCH(H$2,F_Interface!$C$2:$L$2,0))</f>
        <v>0.82625810889280404</v>
      </c>
      <c r="I155" s="209">
        <f>INDEX(F_Interface!$C$2:$L$461,MATCH($A155&amp;$B155,F_Interface!$C$2:$C$4961,0),MATCH(I$2,F_Interface!$C$2:$L$2,0))</f>
        <v>0.82625810889280404</v>
      </c>
      <c r="J155" s="209">
        <f>INDEX(F_Interface!$C$2:$L$461,MATCH($A155&amp;$B155,F_Interface!$C$2:$C$4961,0),MATCH(J$2,F_Interface!$C$2:$L$2,0))</f>
        <v>0.82625810889280404</v>
      </c>
    </row>
    <row r="156" spans="1:10" x14ac:dyDescent="0.3">
      <c r="A156" s="192" t="s">
        <v>5</v>
      </c>
      <c r="B156" s="192" t="s">
        <v>346</v>
      </c>
      <c r="C156" s="192" t="s">
        <v>45</v>
      </c>
      <c r="D156" s="192" t="s">
        <v>310</v>
      </c>
      <c r="E156" s="192" t="s">
        <v>311</v>
      </c>
      <c r="F156" s="209">
        <f>INDEX(F_Interface!$C$2:$L$461,MATCH($A156&amp;$B156,F_Interface!$C$2:$C$4961,0),MATCH(F$2,F_Interface!$C$2:$L$2,0))</f>
        <v>1465.4732229630533</v>
      </c>
      <c r="G156" s="209">
        <f>INDEX(F_Interface!$C$2:$L$461,MATCH($A156&amp;$B156,F_Interface!$C$2:$C$4961,0),MATCH(G$2,F_Interface!$C$2:$L$2,0))</f>
        <v>1465.4732229630533</v>
      </c>
      <c r="H156" s="209">
        <f>INDEX(F_Interface!$C$2:$L$461,MATCH($A156&amp;$B156,F_Interface!$C$2:$C$4961,0),MATCH(H$2,F_Interface!$C$2:$L$2,0))</f>
        <v>1465.4732229630533</v>
      </c>
      <c r="I156" s="209">
        <f>INDEX(F_Interface!$C$2:$L$461,MATCH($A156&amp;$B156,F_Interface!$C$2:$C$4961,0),MATCH(I$2,F_Interface!$C$2:$L$2,0))</f>
        <v>1465.4732229630533</v>
      </c>
      <c r="J156" s="209">
        <f>INDEX(F_Interface!$C$2:$L$461,MATCH($A156&amp;$B156,F_Interface!$C$2:$C$4961,0),MATCH(J$2,F_Interface!$C$2:$L$2,0))</f>
        <v>1465.4732229630533</v>
      </c>
    </row>
    <row r="157" spans="1:10" x14ac:dyDescent="0.3">
      <c r="A157" s="192" t="s">
        <v>5</v>
      </c>
      <c r="B157" s="192" t="s">
        <v>348</v>
      </c>
      <c r="C157" s="192" t="s">
        <v>46</v>
      </c>
      <c r="D157" s="192" t="s">
        <v>310</v>
      </c>
      <c r="E157" s="192" t="s">
        <v>311</v>
      </c>
      <c r="F157" s="209">
        <f>INDEX(F_Interface!$C$2:$L$461,MATCH($A157&amp;$B157,F_Interface!$C$2:$C$4961,0),MATCH(F$2,F_Interface!$C$2:$L$2,0))</f>
        <v>1.8126937782461417E-4</v>
      </c>
      <c r="G157" s="209">
        <f>INDEX(F_Interface!$C$2:$L$461,MATCH($A157&amp;$B157,F_Interface!$C$2:$C$4961,0),MATCH(G$2,F_Interface!$C$2:$L$2,0))</f>
        <v>1.8012536369820149E-4</v>
      </c>
      <c r="H157" s="209">
        <f>INDEX(F_Interface!$C$2:$L$461,MATCH($A157&amp;$B157,F_Interface!$C$2:$C$4961,0),MATCH(H$2,F_Interface!$C$2:$L$2,0))</f>
        <v>1.7899569904807926E-4</v>
      </c>
      <c r="I157" s="209">
        <f>INDEX(F_Interface!$C$2:$L$461,MATCH($A157&amp;$B157,F_Interface!$C$2:$C$4961,0),MATCH(I$2,F_Interface!$C$2:$L$2,0))</f>
        <v>1.7788011557665168E-4</v>
      </c>
      <c r="J157" s="209">
        <f>INDEX(F_Interface!$C$2:$L$461,MATCH($A157&amp;$B157,F_Interface!$C$2:$C$4961,0),MATCH(J$2,F_Interface!$C$2:$L$2,0))</f>
        <v>1.7532537888035815E-4</v>
      </c>
    </row>
    <row r="158" spans="1:10" x14ac:dyDescent="0.3">
      <c r="A158" s="192" t="s">
        <v>5</v>
      </c>
      <c r="B158" s="192" t="s">
        <v>350</v>
      </c>
      <c r="C158" s="192" t="s">
        <v>351</v>
      </c>
      <c r="D158" s="192" t="s">
        <v>310</v>
      </c>
      <c r="E158" s="192" t="s">
        <v>311</v>
      </c>
      <c r="F158" s="209">
        <f>INDEX(F_Interface!$C$2:$L$461,MATCH($A158&amp;$B158,F_Interface!$C$2:$C$4961,0),MATCH(F$2,F_Interface!$C$2:$L$2,0))</f>
        <v>0.96335172619962073</v>
      </c>
      <c r="G158" s="209">
        <f>INDEX(F_Interface!$C$2:$L$461,MATCH($A158&amp;$B158,F_Interface!$C$2:$C$4961,0),MATCH(G$2,F_Interface!$C$2:$L$2,0))</f>
        <v>0.96335172619962073</v>
      </c>
      <c r="H158" s="209">
        <f>INDEX(F_Interface!$C$2:$L$461,MATCH($A158&amp;$B158,F_Interface!$C$2:$C$4961,0),MATCH(H$2,F_Interface!$C$2:$L$2,0))</f>
        <v>0.96335172619962073</v>
      </c>
      <c r="I158" s="209">
        <f>INDEX(F_Interface!$C$2:$L$461,MATCH($A158&amp;$B158,F_Interface!$C$2:$C$4961,0),MATCH(I$2,F_Interface!$C$2:$L$2,0))</f>
        <v>0.96335172619962073</v>
      </c>
      <c r="J158" s="209">
        <f>INDEX(F_Interface!$C$2:$L$461,MATCH($A158&amp;$B158,F_Interface!$C$2:$C$4961,0),MATCH(J$2,F_Interface!$C$2:$L$2,0))</f>
        <v>0.96335172619962073</v>
      </c>
    </row>
    <row r="159" spans="1:10" x14ac:dyDescent="0.3">
      <c r="A159" s="192" t="s">
        <v>5</v>
      </c>
      <c r="B159" s="192" t="s">
        <v>353</v>
      </c>
      <c r="C159" s="192" t="s">
        <v>354</v>
      </c>
      <c r="D159" s="192" t="s">
        <v>310</v>
      </c>
      <c r="E159" s="192" t="s">
        <v>311</v>
      </c>
      <c r="F159" s="209">
        <f>INDEX(F_Interface!$C$2:$L$461,MATCH($A159&amp;$B159,F_Interface!$C$2:$C$4961,0),MATCH(F$2,F_Interface!$C$2:$L$2,0))</f>
        <v>0.5</v>
      </c>
      <c r="G159" s="209">
        <f>INDEX(F_Interface!$C$2:$L$461,MATCH($A159&amp;$B159,F_Interface!$C$2:$C$4961,0),MATCH(G$2,F_Interface!$C$2:$L$2,0))</f>
        <v>0.5</v>
      </c>
      <c r="H159" s="209">
        <f>INDEX(F_Interface!$C$2:$L$461,MATCH($A159&amp;$B159,F_Interface!$C$2:$C$4961,0),MATCH(H$2,F_Interface!$C$2:$L$2,0))</f>
        <v>0.5</v>
      </c>
      <c r="I159" s="209">
        <f>INDEX(F_Interface!$C$2:$L$461,MATCH($A159&amp;$B159,F_Interface!$C$2:$C$4961,0),MATCH(I$2,F_Interface!$C$2:$L$2,0))</f>
        <v>0.5</v>
      </c>
      <c r="J159" s="209">
        <f>INDEX(F_Interface!$C$2:$L$461,MATCH($A159&amp;$B159,F_Interface!$C$2:$C$4961,0),MATCH(J$2,F_Interface!$C$2:$L$2,0))</f>
        <v>0.5</v>
      </c>
    </row>
    <row r="160" spans="1:10" x14ac:dyDescent="0.3">
      <c r="A160" s="192" t="s">
        <v>5</v>
      </c>
      <c r="B160" s="192" t="s">
        <v>356</v>
      </c>
      <c r="C160" s="192" t="s">
        <v>357</v>
      </c>
      <c r="D160" s="192" t="s">
        <v>310</v>
      </c>
      <c r="E160" s="192" t="s">
        <v>311</v>
      </c>
      <c r="F160" s="209">
        <f>INDEX(F_Interface!$C$2:$L$461,MATCH($A160&amp;$B160,F_Interface!$C$2:$C$4961,0),MATCH(F$2,F_Interface!$C$2:$L$2,0))</f>
        <v>0.5</v>
      </c>
      <c r="G160" s="209">
        <f>INDEX(F_Interface!$C$2:$L$461,MATCH($A160&amp;$B160,F_Interface!$C$2:$C$4961,0),MATCH(G$2,F_Interface!$C$2:$L$2,0))</f>
        <v>0.5</v>
      </c>
      <c r="H160" s="209">
        <f>INDEX(F_Interface!$C$2:$L$461,MATCH($A160&amp;$B160,F_Interface!$C$2:$C$4961,0),MATCH(H$2,F_Interface!$C$2:$L$2,0))</f>
        <v>0.5</v>
      </c>
      <c r="I160" s="209">
        <f>INDEX(F_Interface!$C$2:$L$461,MATCH($A160&amp;$B160,F_Interface!$C$2:$C$4961,0),MATCH(I$2,F_Interface!$C$2:$L$2,0))</f>
        <v>0.5</v>
      </c>
      <c r="J160" s="209">
        <f>INDEX(F_Interface!$C$2:$L$461,MATCH($A160&amp;$B160,F_Interface!$C$2:$C$4961,0),MATCH(J$2,F_Interface!$C$2:$L$2,0))</f>
        <v>0.5</v>
      </c>
    </row>
    <row r="161" spans="1:10" x14ac:dyDescent="0.3">
      <c r="A161" s="192" t="s">
        <v>5</v>
      </c>
      <c r="B161" s="192" t="s">
        <v>359</v>
      </c>
      <c r="C161" s="192" t="s">
        <v>360</v>
      </c>
      <c r="D161" s="192" t="s">
        <v>310</v>
      </c>
      <c r="E161" s="192" t="s">
        <v>311</v>
      </c>
      <c r="F161" s="209" t="str">
        <f ca="1">INDEX(F_Interface!$C$2:$L$461,MATCH($A161&amp;$B161,F_Interface!$C$2:$C$4961,0),MATCH(F$2,F_Interface!$C$2:$L$2,0))</f>
        <v>[…]08/04/2019 12:10:25</v>
      </c>
      <c r="G161" s="209" t="str">
        <f ca="1">INDEX(F_Interface!$C$2:$L$461,MATCH($A161&amp;$B161,F_Interface!$C$2:$C$4961,0),MATCH(G$2,F_Interface!$C$2:$L$2,0))</f>
        <v>[…]08/04/2019 12:10:25</v>
      </c>
      <c r="H161" s="209" t="str">
        <f ca="1">INDEX(F_Interface!$C$2:$L$461,MATCH($A161&amp;$B161,F_Interface!$C$2:$C$4961,0),MATCH(H$2,F_Interface!$C$2:$L$2,0))</f>
        <v>[…]08/04/2019 12:10:25</v>
      </c>
      <c r="I161" s="209" t="str">
        <f ca="1">INDEX(F_Interface!$C$2:$L$461,MATCH($A161&amp;$B161,F_Interface!$C$2:$C$4961,0),MATCH(I$2,F_Interface!$C$2:$L$2,0))</f>
        <v>[…]08/04/2019 12:10:25</v>
      </c>
      <c r="J161" s="209" t="str">
        <f ca="1">INDEX(F_Interface!$C$2:$L$461,MATCH($A161&amp;$B161,F_Interface!$C$2:$C$4961,0),MATCH(J$2,F_Interface!$C$2:$L$2,0))</f>
        <v>[…]08/04/2019 12:10:25</v>
      </c>
    </row>
    <row r="162" spans="1:10" x14ac:dyDescent="0.3">
      <c r="A162" s="192" t="s">
        <v>5</v>
      </c>
      <c r="B162" s="192" t="s">
        <v>362</v>
      </c>
      <c r="C162" s="192" t="s">
        <v>363</v>
      </c>
      <c r="D162" s="192" t="s">
        <v>310</v>
      </c>
      <c r="E162" s="192" t="s">
        <v>311</v>
      </c>
      <c r="F162" s="209" t="str">
        <f ca="1">INDEX(F_Interface!$C$2:$L$461,MATCH($A162&amp;$B162,F_Interface!$C$2:$C$4961,0),MATCH(F$2,F_Interface!$C$2:$L$2,0))</f>
        <v>FM_WWW4_fastDD</v>
      </c>
      <c r="G162" s="209" t="str">
        <f ca="1">INDEX(F_Interface!$C$2:$L$461,MATCH($A162&amp;$B162,F_Interface!$C$2:$C$4961,0),MATCH(G$2,F_Interface!$C$2:$L$2,0))</f>
        <v>FM_WWW4_fastDD</v>
      </c>
      <c r="H162" s="209" t="str">
        <f ca="1">INDEX(F_Interface!$C$2:$L$461,MATCH($A162&amp;$B162,F_Interface!$C$2:$C$4961,0),MATCH(H$2,F_Interface!$C$2:$L$2,0))</f>
        <v>FM_WWW4_fastDD</v>
      </c>
      <c r="I162" s="209" t="str">
        <f ca="1">INDEX(F_Interface!$C$2:$L$461,MATCH($A162&amp;$B162,F_Interface!$C$2:$C$4961,0),MATCH(I$2,F_Interface!$C$2:$L$2,0))</f>
        <v>FM_WWW4_fastDD</v>
      </c>
      <c r="J162" s="209" t="str">
        <f ca="1">INDEX(F_Interface!$C$2:$L$461,MATCH($A162&amp;$B162,F_Interface!$C$2:$C$4961,0),MATCH(J$2,F_Interface!$C$2:$L$2,0))</f>
        <v>FM_WWW4_fastDD</v>
      </c>
    </row>
    <row r="163" spans="1:10" x14ac:dyDescent="0.3">
      <c r="A163" s="192" t="s">
        <v>5</v>
      </c>
      <c r="B163" s="192" t="s">
        <v>209</v>
      </c>
      <c r="C163" s="192" t="s">
        <v>227</v>
      </c>
      <c r="D163" s="192" t="s">
        <v>310</v>
      </c>
      <c r="E163" s="192" t="s">
        <v>311</v>
      </c>
      <c r="F163" s="209">
        <f>INDEX(F_Interface!$C$2:$L$461,MATCH($A163&amp;$B163,F_Interface!$C$2:$C$4961,0),MATCH(F$2,F_Interface!$C$2:$L$2,0))</f>
        <v>135.05530354693329</v>
      </c>
      <c r="G163" s="209">
        <f>INDEX(F_Interface!$C$2:$L$461,MATCH($A163&amp;$B163,F_Interface!$C$2:$C$4961,0),MATCH(G$2,F_Interface!$C$2:$L$2,0))</f>
        <v>126.13918125829755</v>
      </c>
      <c r="H163" s="209">
        <f>INDEX(F_Interface!$C$2:$L$461,MATCH($A163&amp;$B163,F_Interface!$C$2:$C$4961,0),MATCH(H$2,F_Interface!$C$2:$L$2,0))</f>
        <v>119.24604151735262</v>
      </c>
      <c r="I163" s="209">
        <f>INDEX(F_Interface!$C$2:$L$461,MATCH($A163&amp;$B163,F_Interface!$C$2:$C$4961,0),MATCH(I$2,F_Interface!$C$2:$L$2,0))</f>
        <v>110.67234993243444</v>
      </c>
      <c r="J163" s="209">
        <f>INDEX(F_Interface!$C$2:$L$461,MATCH($A163&amp;$B163,F_Interface!$C$2:$C$4961,0),MATCH(J$2,F_Interface!$C$2:$L$2,0))</f>
        <v>119.62489671655185</v>
      </c>
    </row>
    <row r="164" spans="1:10" x14ac:dyDescent="0.3">
      <c r="A164" s="192" t="s">
        <v>5</v>
      </c>
      <c r="B164" s="192" t="s">
        <v>210</v>
      </c>
      <c r="C164" s="192" t="s">
        <v>228</v>
      </c>
      <c r="D164" s="192" t="s">
        <v>310</v>
      </c>
      <c r="E164" s="192" t="s">
        <v>311</v>
      </c>
      <c r="F164" s="209">
        <f>INDEX(F_Interface!$C$2:$L$461,MATCH($A164&amp;$B164,F_Interface!$C$2:$C$4961,0),MATCH(F$2,F_Interface!$C$2:$L$2,0))</f>
        <v>244.80788010507703</v>
      </c>
      <c r="G164" s="209">
        <f>INDEX(F_Interface!$C$2:$L$461,MATCH($A164&amp;$B164,F_Interface!$C$2:$C$4961,0),MATCH(G$2,F_Interface!$C$2:$L$2,0))</f>
        <v>253.72400239371274</v>
      </c>
      <c r="H164" s="209">
        <f>INDEX(F_Interface!$C$2:$L$461,MATCH($A164&amp;$B164,F_Interface!$C$2:$C$4961,0),MATCH(H$2,F_Interface!$C$2:$L$2,0))</f>
        <v>260.61714213465768</v>
      </c>
      <c r="I164" s="209">
        <f>INDEX(F_Interface!$C$2:$L$461,MATCH($A164&amp;$B164,F_Interface!$C$2:$C$4961,0),MATCH(I$2,F_Interface!$C$2:$L$2,0))</f>
        <v>269.19083371957583</v>
      </c>
      <c r="J164" s="209">
        <f>INDEX(F_Interface!$C$2:$L$461,MATCH($A164&amp;$B164,F_Interface!$C$2:$C$4961,0),MATCH(J$2,F_Interface!$C$2:$L$2,0))</f>
        <v>260.23828693545846</v>
      </c>
    </row>
    <row r="165" spans="1:10" x14ac:dyDescent="0.3">
      <c r="A165" s="192" t="s">
        <v>5</v>
      </c>
      <c r="B165" s="192" t="s">
        <v>211</v>
      </c>
      <c r="C165" s="192" t="s">
        <v>229</v>
      </c>
      <c r="D165" s="192" t="s">
        <v>310</v>
      </c>
      <c r="E165" s="192" t="s">
        <v>311</v>
      </c>
      <c r="F165" s="209">
        <f>INDEX(F_Interface!$C$2:$L$461,MATCH($A165&amp;$B165,F_Interface!$C$2:$C$4961,0),MATCH(F$2,F_Interface!$C$2:$L$2,0))</f>
        <v>379.86318365201026</v>
      </c>
      <c r="G165" s="209">
        <f>INDEX(F_Interface!$C$2:$L$461,MATCH($A165&amp;$B165,F_Interface!$C$2:$C$4961,0),MATCH(G$2,F_Interface!$C$2:$L$2,0))</f>
        <v>379.86318365201026</v>
      </c>
      <c r="H165" s="209">
        <f>INDEX(F_Interface!$C$2:$L$461,MATCH($A165&amp;$B165,F_Interface!$C$2:$C$4961,0),MATCH(H$2,F_Interface!$C$2:$L$2,0))</f>
        <v>379.86318365201026</v>
      </c>
      <c r="I165" s="209">
        <f>INDEX(F_Interface!$C$2:$L$461,MATCH($A165&amp;$B165,F_Interface!$C$2:$C$4961,0),MATCH(I$2,F_Interface!$C$2:$L$2,0))</f>
        <v>379.86318365201026</v>
      </c>
      <c r="J165" s="209">
        <f>INDEX(F_Interface!$C$2:$L$461,MATCH($A165&amp;$B165,F_Interface!$C$2:$C$4961,0),MATCH(J$2,F_Interface!$C$2:$L$2,0))</f>
        <v>379.86318365201026</v>
      </c>
    </row>
    <row r="166" spans="1:10" x14ac:dyDescent="0.3">
      <c r="A166" s="192" t="s">
        <v>5</v>
      </c>
      <c r="B166" s="192" t="s">
        <v>215</v>
      </c>
      <c r="C166" s="192" t="s">
        <v>233</v>
      </c>
      <c r="D166" s="192" t="s">
        <v>310</v>
      </c>
      <c r="E166" s="192" t="s">
        <v>311</v>
      </c>
      <c r="F166" s="209">
        <f>INDEX(F_Interface!$C$2:$L$461,MATCH($A166&amp;$B166,F_Interface!$C$2:$C$4961,0),MATCH(F$2,F_Interface!$C$2:$L$2,0))</f>
        <v>23.522696584040691</v>
      </c>
      <c r="G166" s="209">
        <f>INDEX(F_Interface!$C$2:$L$461,MATCH($A166&amp;$B166,F_Interface!$C$2:$C$4961,0),MATCH(G$2,F_Interface!$C$2:$L$2,0))</f>
        <v>20.6309935497639</v>
      </c>
      <c r="H166" s="209">
        <f>INDEX(F_Interface!$C$2:$L$461,MATCH($A166&amp;$B166,F_Interface!$C$2:$C$4961,0),MATCH(H$2,F_Interface!$C$2:$L$2,0))</f>
        <v>14.725494101912695</v>
      </c>
      <c r="I166" s="209">
        <f>INDEX(F_Interface!$C$2:$L$461,MATCH($A166&amp;$B166,F_Interface!$C$2:$C$4961,0),MATCH(I$2,F_Interface!$C$2:$L$2,0))</f>
        <v>22.838436538436707</v>
      </c>
      <c r="J166" s="209">
        <f>INDEX(F_Interface!$C$2:$L$461,MATCH($A166&amp;$B166,F_Interface!$C$2:$C$4961,0),MATCH(J$2,F_Interface!$C$2:$L$2,0))</f>
        <v>25.816116811001184</v>
      </c>
    </row>
    <row r="167" spans="1:10" x14ac:dyDescent="0.3">
      <c r="A167" s="192" t="s">
        <v>5</v>
      </c>
      <c r="B167" s="192" t="s">
        <v>216</v>
      </c>
      <c r="C167" s="192" t="s">
        <v>364</v>
      </c>
      <c r="D167" s="192" t="s">
        <v>310</v>
      </c>
      <c r="E167" s="192" t="s">
        <v>311</v>
      </c>
      <c r="F167" s="209">
        <f>INDEX(F_Interface!$C$2:$L$461,MATCH($A167&amp;$B167,F_Interface!$C$2:$C$4961,0),MATCH(F$2,F_Interface!$C$2:$L$2,0))</f>
        <v>16.709941584013727</v>
      </c>
      <c r="G167" s="209">
        <f>INDEX(F_Interface!$C$2:$L$461,MATCH($A167&amp;$B167,F_Interface!$C$2:$C$4961,0),MATCH(G$2,F_Interface!$C$2:$L$2,0))</f>
        <v>19.601644618290518</v>
      </c>
      <c r="H167" s="209">
        <f>INDEX(F_Interface!$C$2:$L$461,MATCH($A167&amp;$B167,F_Interface!$C$2:$C$4961,0),MATCH(H$2,F_Interface!$C$2:$L$2,0))</f>
        <v>25.507144066141723</v>
      </c>
      <c r="I167" s="209">
        <f>INDEX(F_Interface!$C$2:$L$461,MATCH($A167&amp;$B167,F_Interface!$C$2:$C$4961,0),MATCH(I$2,F_Interface!$C$2:$L$2,0))</f>
        <v>17.394201629617708</v>
      </c>
      <c r="J167" s="209">
        <f>INDEX(F_Interface!$C$2:$L$461,MATCH($A167&amp;$B167,F_Interface!$C$2:$C$4961,0),MATCH(J$2,F_Interface!$C$2:$L$2,0))</f>
        <v>14.416521357053227</v>
      </c>
    </row>
    <row r="168" spans="1:10" x14ac:dyDescent="0.3">
      <c r="A168" s="192" t="s">
        <v>5</v>
      </c>
      <c r="B168" s="192" t="s">
        <v>217</v>
      </c>
      <c r="C168" s="192" t="s">
        <v>365</v>
      </c>
      <c r="D168" s="192" t="s">
        <v>310</v>
      </c>
      <c r="E168" s="192" t="s">
        <v>311</v>
      </c>
      <c r="F168" s="209">
        <f>INDEX(F_Interface!$C$2:$L$461,MATCH($A168&amp;$B168,F_Interface!$C$2:$C$4961,0),MATCH(F$2,F_Interface!$C$2:$L$2,0))</f>
        <v>40.232638168054415</v>
      </c>
      <c r="G168" s="209">
        <f>INDEX(F_Interface!$C$2:$L$461,MATCH($A168&amp;$B168,F_Interface!$C$2:$C$4961,0),MATCH(G$2,F_Interface!$C$2:$L$2,0))</f>
        <v>40.232638168054415</v>
      </c>
      <c r="H168" s="209">
        <f>INDEX(F_Interface!$C$2:$L$461,MATCH($A168&amp;$B168,F_Interface!$C$2:$C$4961,0),MATCH(H$2,F_Interface!$C$2:$L$2,0))</f>
        <v>40.232638168054415</v>
      </c>
      <c r="I168" s="209">
        <f>INDEX(F_Interface!$C$2:$L$461,MATCH($A168&amp;$B168,F_Interface!$C$2:$C$4961,0),MATCH(I$2,F_Interface!$C$2:$L$2,0))</f>
        <v>40.232638168054415</v>
      </c>
      <c r="J168" s="209">
        <f>INDEX(F_Interface!$C$2:$L$461,MATCH($A168&amp;$B168,F_Interface!$C$2:$C$4961,0),MATCH(J$2,F_Interface!$C$2:$L$2,0))</f>
        <v>40.232638168054415</v>
      </c>
    </row>
    <row r="169" spans="1:10" x14ac:dyDescent="0.3">
      <c r="A169" s="192" t="s">
        <v>5</v>
      </c>
      <c r="B169" s="192" t="s">
        <v>218</v>
      </c>
      <c r="C169" s="192" t="s">
        <v>234</v>
      </c>
      <c r="D169" s="192" t="s">
        <v>310</v>
      </c>
      <c r="E169" s="192" t="s">
        <v>311</v>
      </c>
      <c r="F169" s="209">
        <f>INDEX(F_Interface!$C$2:$L$461,MATCH($A169&amp;$B169,F_Interface!$C$2:$C$4961,0),MATCH(F$2,F_Interface!$C$2:$L$2,0))</f>
        <v>0</v>
      </c>
      <c r="G169" s="209">
        <f>INDEX(F_Interface!$C$2:$L$461,MATCH($A169&amp;$B169,F_Interface!$C$2:$C$4961,0),MATCH(G$2,F_Interface!$C$2:$L$2,0))</f>
        <v>0</v>
      </c>
      <c r="H169" s="209">
        <f>INDEX(F_Interface!$C$2:$L$461,MATCH($A169&amp;$B169,F_Interface!$C$2:$C$4961,0),MATCH(H$2,F_Interface!$C$2:$L$2,0))</f>
        <v>0</v>
      </c>
      <c r="I169" s="209">
        <f>INDEX(F_Interface!$C$2:$L$461,MATCH($A169&amp;$B169,F_Interface!$C$2:$C$4961,0),MATCH(I$2,F_Interface!$C$2:$L$2,0))</f>
        <v>0</v>
      </c>
      <c r="J169" s="209">
        <f>INDEX(F_Interface!$C$2:$L$461,MATCH($A169&amp;$B169,F_Interface!$C$2:$C$4961,0),MATCH(J$2,F_Interface!$C$2:$L$2,0))</f>
        <v>0</v>
      </c>
    </row>
    <row r="170" spans="1:10" x14ac:dyDescent="0.3">
      <c r="A170" s="192" t="s">
        <v>5</v>
      </c>
      <c r="B170" s="192" t="s">
        <v>219</v>
      </c>
      <c r="C170" s="192" t="s">
        <v>366</v>
      </c>
      <c r="D170" s="192" t="s">
        <v>310</v>
      </c>
      <c r="E170" s="192" t="s">
        <v>311</v>
      </c>
      <c r="F170" s="209">
        <f>INDEX(F_Interface!$C$2:$L$461,MATCH($A170&amp;$B170,F_Interface!$C$2:$C$4961,0),MATCH(F$2,F_Interface!$C$2:$L$2,0))</f>
        <v>0</v>
      </c>
      <c r="G170" s="209">
        <f>INDEX(F_Interface!$C$2:$L$461,MATCH($A170&amp;$B170,F_Interface!$C$2:$C$4961,0),MATCH(G$2,F_Interface!$C$2:$L$2,0))</f>
        <v>0</v>
      </c>
      <c r="H170" s="209">
        <f>INDEX(F_Interface!$C$2:$L$461,MATCH($A170&amp;$B170,F_Interface!$C$2:$C$4961,0),MATCH(H$2,F_Interface!$C$2:$L$2,0))</f>
        <v>0</v>
      </c>
      <c r="I170" s="209">
        <f>INDEX(F_Interface!$C$2:$L$461,MATCH($A170&amp;$B170,F_Interface!$C$2:$C$4961,0),MATCH(I$2,F_Interface!$C$2:$L$2,0))</f>
        <v>0</v>
      </c>
      <c r="J170" s="209">
        <f>INDEX(F_Interface!$C$2:$L$461,MATCH($A170&amp;$B170,F_Interface!$C$2:$C$4961,0),MATCH(J$2,F_Interface!$C$2:$L$2,0))</f>
        <v>0</v>
      </c>
    </row>
    <row r="171" spans="1:10" x14ac:dyDescent="0.3">
      <c r="A171" s="192" t="s">
        <v>5</v>
      </c>
      <c r="B171" s="192" t="s">
        <v>220</v>
      </c>
      <c r="C171" s="192" t="s">
        <v>367</v>
      </c>
      <c r="D171" s="192" t="s">
        <v>310</v>
      </c>
      <c r="E171" s="192" t="s">
        <v>311</v>
      </c>
      <c r="F171" s="209">
        <f>INDEX(F_Interface!$C$2:$L$461,MATCH($A171&amp;$B171,F_Interface!$C$2:$C$4961,0),MATCH(F$2,F_Interface!$C$2:$L$2,0))</f>
        <v>0</v>
      </c>
      <c r="G171" s="209">
        <f>INDEX(F_Interface!$C$2:$L$461,MATCH($A171&amp;$B171,F_Interface!$C$2:$C$4961,0),MATCH(G$2,F_Interface!$C$2:$L$2,0))</f>
        <v>0</v>
      </c>
      <c r="H171" s="209">
        <f>INDEX(F_Interface!$C$2:$L$461,MATCH($A171&amp;$B171,F_Interface!$C$2:$C$4961,0),MATCH(H$2,F_Interface!$C$2:$L$2,0))</f>
        <v>0</v>
      </c>
      <c r="I171" s="209">
        <f>INDEX(F_Interface!$C$2:$L$461,MATCH($A171&amp;$B171,F_Interface!$C$2:$C$4961,0),MATCH(I$2,F_Interface!$C$2:$L$2,0))</f>
        <v>0</v>
      </c>
      <c r="J171" s="209">
        <f>INDEX(F_Interface!$C$2:$L$461,MATCH($A171&amp;$B171,F_Interface!$C$2:$C$4961,0),MATCH(J$2,F_Interface!$C$2:$L$2,0))</f>
        <v>0</v>
      </c>
    </row>
    <row r="172" spans="1:10" x14ac:dyDescent="0.3">
      <c r="A172" s="192" t="s">
        <v>5</v>
      </c>
      <c r="B172" s="192" t="s">
        <v>221</v>
      </c>
      <c r="C172" s="192" t="s">
        <v>235</v>
      </c>
      <c r="D172" s="192" t="s">
        <v>310</v>
      </c>
      <c r="E172" s="192" t="s">
        <v>311</v>
      </c>
      <c r="F172" s="209">
        <f>INDEX(F_Interface!$C$2:$L$461,MATCH($A172&amp;$B172,F_Interface!$C$2:$C$4961,0),MATCH(F$2,F_Interface!$C$2:$L$2,0))</f>
        <v>5.4677358677384191</v>
      </c>
      <c r="G172" s="209">
        <f>INDEX(F_Interface!$C$2:$L$461,MATCH($A172&amp;$B172,F_Interface!$C$2:$C$4961,0),MATCH(G$2,F_Interface!$C$2:$L$2,0))</f>
        <v>5.3233315882735397</v>
      </c>
      <c r="H172" s="209">
        <f>INDEX(F_Interface!$C$2:$L$461,MATCH($A172&amp;$B172,F_Interface!$C$2:$C$4961,0),MATCH(H$2,F_Interface!$C$2:$L$2,0))</f>
        <v>5.1826040372682591</v>
      </c>
      <c r="I172" s="209">
        <f>INDEX(F_Interface!$C$2:$L$461,MATCH($A172&amp;$B172,F_Interface!$C$2:$C$4961,0),MATCH(I$2,F_Interface!$C$2:$L$2,0))</f>
        <v>5.0453874649510251</v>
      </c>
      <c r="J172" s="209">
        <f>INDEX(F_Interface!$C$2:$L$461,MATCH($A172&amp;$B172,F_Interface!$C$2:$C$4961,0),MATCH(J$2,F_Interface!$C$2:$L$2,0))</f>
        <v>4.9116702427952186</v>
      </c>
    </row>
    <row r="173" spans="1:10" x14ac:dyDescent="0.3">
      <c r="A173" s="192" t="s">
        <v>5</v>
      </c>
      <c r="B173" s="192" t="s">
        <v>222</v>
      </c>
      <c r="C173" s="192" t="s">
        <v>236</v>
      </c>
      <c r="D173" s="192" t="s">
        <v>310</v>
      </c>
      <c r="E173" s="192" t="s">
        <v>311</v>
      </c>
      <c r="F173" s="209">
        <f>INDEX(F_Interface!$C$2:$L$461,MATCH($A173&amp;$B173,F_Interface!$C$2:$C$4961,0),MATCH(F$2,F_Interface!$C$2:$L$2,0))</f>
        <v>0.4429994395229766</v>
      </c>
      <c r="G173" s="209">
        <f>INDEX(F_Interface!$C$2:$L$461,MATCH($A173&amp;$B173,F_Interface!$C$2:$C$4961,0),MATCH(G$2,F_Interface!$C$2:$L$2,0))</f>
        <v>0.43154930503913108</v>
      </c>
      <c r="H173" s="209">
        <f>INDEX(F_Interface!$C$2:$L$461,MATCH($A173&amp;$B173,F_Interface!$C$2:$C$4961,0),MATCH(H$2,F_Interface!$C$2:$L$2,0))</f>
        <v>0.42004540708287408</v>
      </c>
      <c r="I173" s="209">
        <f>INDEX(F_Interface!$C$2:$L$461,MATCH($A173&amp;$B173,F_Interface!$C$2:$C$4961,0),MATCH(I$2,F_Interface!$C$2:$L$2,0))</f>
        <v>0.40870736248068307</v>
      </c>
      <c r="J173" s="209">
        <f>INDEX(F_Interface!$C$2:$L$461,MATCH($A173&amp;$B173,F_Interface!$C$2:$C$4961,0),MATCH(J$2,F_Interface!$C$2:$L$2,0))</f>
        <v>0.39803540331128323</v>
      </c>
    </row>
    <row r="174" spans="1:10" x14ac:dyDescent="0.3">
      <c r="A174" s="192" t="s">
        <v>5</v>
      </c>
      <c r="B174" s="192" t="s">
        <v>223</v>
      </c>
      <c r="C174" s="192" t="s">
        <v>237</v>
      </c>
      <c r="D174" s="192" t="s">
        <v>310</v>
      </c>
      <c r="E174" s="192" t="s">
        <v>311</v>
      </c>
      <c r="F174" s="209">
        <f>INDEX(F_Interface!$C$2:$L$461,MATCH($A174&amp;$B174,F_Interface!$C$2:$C$4961,0),MATCH(F$2,F_Interface!$C$2:$L$2,0))</f>
        <v>0</v>
      </c>
      <c r="G174" s="209">
        <f>INDEX(F_Interface!$C$2:$L$461,MATCH($A174&amp;$B174,F_Interface!$C$2:$C$4961,0),MATCH(G$2,F_Interface!$C$2:$L$2,0))</f>
        <v>0</v>
      </c>
      <c r="H174" s="209">
        <f>INDEX(F_Interface!$C$2:$L$461,MATCH($A174&amp;$B174,F_Interface!$C$2:$C$4961,0),MATCH(H$2,F_Interface!$C$2:$L$2,0))</f>
        <v>0</v>
      </c>
      <c r="I174" s="209">
        <f>INDEX(F_Interface!$C$2:$L$461,MATCH($A174&amp;$B174,F_Interface!$C$2:$C$4961,0),MATCH(I$2,F_Interface!$C$2:$L$2,0))</f>
        <v>0</v>
      </c>
      <c r="J174" s="209">
        <f>INDEX(F_Interface!$C$2:$L$461,MATCH($A174&amp;$B174,F_Interface!$C$2:$C$4961,0),MATCH(J$2,F_Interface!$C$2:$L$2,0))</f>
        <v>0</v>
      </c>
    </row>
    <row r="175" spans="1:10" x14ac:dyDescent="0.3">
      <c r="A175" s="192" t="s">
        <v>5</v>
      </c>
      <c r="B175" s="192" t="s">
        <v>398</v>
      </c>
      <c r="C175" s="192" t="s">
        <v>402</v>
      </c>
      <c r="D175" s="192" t="s">
        <v>310</v>
      </c>
      <c r="E175" s="192" t="s">
        <v>311</v>
      </c>
      <c r="F175" s="209">
        <f>INDEX(F_Interface!$C$2:$L$461,MATCH($A175&amp;$B175,F_Interface!$C$2:$C$4961,0),MATCH(F$2,F_Interface!$C$2:$L$2,0))</f>
        <v>0</v>
      </c>
      <c r="G175" s="209">
        <f>INDEX(F_Interface!$C$2:$L$461,MATCH($A175&amp;$B175,F_Interface!$C$2:$C$4961,0),MATCH(G$2,F_Interface!$C$2:$L$2,0))</f>
        <v>0</v>
      </c>
      <c r="H175" s="209">
        <f>INDEX(F_Interface!$C$2:$L$461,MATCH($A175&amp;$B175,F_Interface!$C$2:$C$4961,0),MATCH(H$2,F_Interface!$C$2:$L$2,0))</f>
        <v>0</v>
      </c>
      <c r="I175" s="209">
        <f>INDEX(F_Interface!$C$2:$L$461,MATCH($A175&amp;$B175,F_Interface!$C$2:$C$4961,0),MATCH(I$2,F_Interface!$C$2:$L$2,0))</f>
        <v>0</v>
      </c>
      <c r="J175" s="209">
        <f>INDEX(F_Interface!$C$2:$L$461,MATCH($A175&amp;$B175,F_Interface!$C$2:$C$4961,0),MATCH(J$2,F_Interface!$C$2:$L$2,0))</f>
        <v>0</v>
      </c>
    </row>
    <row r="176" spans="1:10" x14ac:dyDescent="0.3">
      <c r="A176" s="192" t="s">
        <v>5</v>
      </c>
      <c r="B176" s="192" t="s">
        <v>399</v>
      </c>
      <c r="C176" s="192" t="s">
        <v>403</v>
      </c>
      <c r="D176" s="192" t="s">
        <v>310</v>
      </c>
      <c r="E176" s="192" t="s">
        <v>311</v>
      </c>
      <c r="F176" s="209">
        <f>INDEX(F_Interface!$C$2:$L$461,MATCH($A176&amp;$B176,F_Interface!$C$2:$C$4961,0),MATCH(F$2,F_Interface!$C$2:$L$2,0))</f>
        <v>1.8839999999999999</v>
      </c>
      <c r="G176" s="209">
        <f>INDEX(F_Interface!$C$2:$L$461,MATCH($A176&amp;$B176,F_Interface!$C$2:$C$4961,0),MATCH(G$2,F_Interface!$C$2:$L$2,0))</f>
        <v>1.8839999999999999</v>
      </c>
      <c r="H176" s="209">
        <f>INDEX(F_Interface!$C$2:$L$461,MATCH($A176&amp;$B176,F_Interface!$C$2:$C$4961,0),MATCH(H$2,F_Interface!$C$2:$L$2,0))</f>
        <v>1.8839999999999999</v>
      </c>
      <c r="I176" s="209">
        <f>INDEX(F_Interface!$C$2:$L$461,MATCH($A176&amp;$B176,F_Interface!$C$2:$C$4961,0),MATCH(I$2,F_Interface!$C$2:$L$2,0))</f>
        <v>1.8839999999999999</v>
      </c>
      <c r="J176" s="209">
        <f>INDEX(F_Interface!$C$2:$L$461,MATCH($A176&amp;$B176,F_Interface!$C$2:$C$4961,0),MATCH(J$2,F_Interface!$C$2:$L$2,0))</f>
        <v>1.8839999999999999</v>
      </c>
    </row>
    <row r="177" spans="1:10" x14ac:dyDescent="0.3">
      <c r="A177" s="192" t="s">
        <v>5</v>
      </c>
      <c r="B177" s="192" t="s">
        <v>400</v>
      </c>
      <c r="C177" s="192" t="s">
        <v>404</v>
      </c>
      <c r="D177" s="192" t="s">
        <v>310</v>
      </c>
      <c r="E177" s="192" t="s">
        <v>311</v>
      </c>
      <c r="F177" s="209">
        <f>INDEX(F_Interface!$C$2:$L$461,MATCH($A177&amp;$B177,F_Interface!$C$2:$C$4961,0),MATCH(F$2,F_Interface!$C$2:$L$2,0))</f>
        <v>0</v>
      </c>
      <c r="G177" s="209">
        <f>INDEX(F_Interface!$C$2:$L$461,MATCH($A177&amp;$B177,F_Interface!$C$2:$C$4961,0),MATCH(G$2,F_Interface!$C$2:$L$2,0))</f>
        <v>0</v>
      </c>
      <c r="H177" s="209">
        <f>INDEX(F_Interface!$C$2:$L$461,MATCH($A177&amp;$B177,F_Interface!$C$2:$C$4961,0),MATCH(H$2,F_Interface!$C$2:$L$2,0))</f>
        <v>0</v>
      </c>
      <c r="I177" s="209">
        <f>INDEX(F_Interface!$C$2:$L$461,MATCH($A177&amp;$B177,F_Interface!$C$2:$C$4961,0),MATCH(I$2,F_Interface!$C$2:$L$2,0))</f>
        <v>0</v>
      </c>
      <c r="J177" s="209">
        <f>INDEX(F_Interface!$C$2:$L$461,MATCH($A177&amp;$B177,F_Interface!$C$2:$C$4961,0),MATCH(J$2,F_Interface!$C$2:$L$2,0))</f>
        <v>0</v>
      </c>
    </row>
    <row r="178" spans="1:10" x14ac:dyDescent="0.3">
      <c r="A178" s="192" t="s">
        <v>5</v>
      </c>
      <c r="B178" s="192" t="s">
        <v>401</v>
      </c>
      <c r="C178" s="192" t="s">
        <v>405</v>
      </c>
      <c r="D178" s="192" t="s">
        <v>310</v>
      </c>
      <c r="E178" s="192" t="s">
        <v>311</v>
      </c>
      <c r="F178" s="209">
        <f>INDEX(F_Interface!$C$2:$L$461,MATCH($A178&amp;$B178,F_Interface!$C$2:$C$4961,0),MATCH(F$2,F_Interface!$C$2:$L$2,0))</f>
        <v>0</v>
      </c>
      <c r="G178" s="209">
        <f>INDEX(F_Interface!$C$2:$L$461,MATCH($A178&amp;$B178,F_Interface!$C$2:$C$4961,0),MATCH(G$2,F_Interface!$C$2:$L$2,0))</f>
        <v>0</v>
      </c>
      <c r="H178" s="209">
        <f>INDEX(F_Interface!$C$2:$L$461,MATCH($A178&amp;$B178,F_Interface!$C$2:$C$4961,0),MATCH(H$2,F_Interface!$C$2:$L$2,0))</f>
        <v>0</v>
      </c>
      <c r="I178" s="209">
        <f>INDEX(F_Interface!$C$2:$L$461,MATCH($A178&amp;$B178,F_Interface!$C$2:$C$4961,0),MATCH(I$2,F_Interface!$C$2:$L$2,0))</f>
        <v>0</v>
      </c>
      <c r="J178" s="209">
        <f>INDEX(F_Interface!$C$2:$L$461,MATCH($A178&amp;$B178,F_Interface!$C$2:$C$4961,0),MATCH(J$2,F_Interface!$C$2:$L$2,0))</f>
        <v>0</v>
      </c>
    </row>
    <row r="179" spans="1:10" x14ac:dyDescent="0.3">
      <c r="A179" s="192" t="s">
        <v>82</v>
      </c>
      <c r="B179" s="192" t="s">
        <v>308</v>
      </c>
      <c r="C179" s="192" t="s">
        <v>309</v>
      </c>
      <c r="D179" s="192" t="s">
        <v>310</v>
      </c>
      <c r="E179" s="192" t="s">
        <v>311</v>
      </c>
      <c r="F179" s="209">
        <f>INDEX(F_Interface!$C$2:$L$461,MATCH($A179&amp;$B179,F_Interface!$C$2:$C$4961,0),MATCH(F$2,F_Interface!$C$2:$L$2,0))</f>
        <v>528.46421405500257</v>
      </c>
      <c r="G179" s="209">
        <f>INDEX(F_Interface!$C$2:$L$461,MATCH($A179&amp;$B179,F_Interface!$C$2:$C$4961,0),MATCH(G$2,F_Interface!$C$2:$L$2,0))</f>
        <v>528.46421405500257</v>
      </c>
      <c r="H179" s="209">
        <f>INDEX(F_Interface!$C$2:$L$461,MATCH($A179&amp;$B179,F_Interface!$C$2:$C$4961,0),MATCH(H$2,F_Interface!$C$2:$L$2,0))</f>
        <v>528.46421405500257</v>
      </c>
      <c r="I179" s="209">
        <f>INDEX(F_Interface!$C$2:$L$461,MATCH($A179&amp;$B179,F_Interface!$C$2:$C$4961,0),MATCH(I$2,F_Interface!$C$2:$L$2,0))</f>
        <v>528.46421405500257</v>
      </c>
      <c r="J179" s="209">
        <f>INDEX(F_Interface!$C$2:$L$461,MATCH($A179&amp;$B179,F_Interface!$C$2:$C$4961,0),MATCH(J$2,F_Interface!$C$2:$L$2,0))</f>
        <v>528.46421405500257</v>
      </c>
    </row>
    <row r="180" spans="1:10" x14ac:dyDescent="0.3">
      <c r="A180" s="192" t="s">
        <v>82</v>
      </c>
      <c r="B180" s="192" t="s">
        <v>312</v>
      </c>
      <c r="C180" s="192" t="s">
        <v>313</v>
      </c>
      <c r="D180" s="192" t="s">
        <v>310</v>
      </c>
      <c r="E180" s="192" t="s">
        <v>311</v>
      </c>
      <c r="F180" s="209">
        <f>INDEX(F_Interface!$C$2:$L$461,MATCH($A180&amp;$B180,F_Interface!$C$2:$C$4961,0),MATCH(F$2,F_Interface!$C$2:$L$2,0))</f>
        <v>85.454813353095318</v>
      </c>
      <c r="G180" s="209">
        <f>INDEX(F_Interface!$C$2:$L$461,MATCH($A180&amp;$B180,F_Interface!$C$2:$C$4961,0),MATCH(G$2,F_Interface!$C$2:$L$2,0))</f>
        <v>85.454813353095318</v>
      </c>
      <c r="H180" s="209">
        <f>INDEX(F_Interface!$C$2:$L$461,MATCH($A180&amp;$B180,F_Interface!$C$2:$C$4961,0),MATCH(H$2,F_Interface!$C$2:$L$2,0))</f>
        <v>85.454813353095318</v>
      </c>
      <c r="I180" s="209">
        <f>INDEX(F_Interface!$C$2:$L$461,MATCH($A180&amp;$B180,F_Interface!$C$2:$C$4961,0),MATCH(I$2,F_Interface!$C$2:$L$2,0))</f>
        <v>85.454813353095318</v>
      </c>
      <c r="J180" s="209">
        <f>INDEX(F_Interface!$C$2:$L$461,MATCH($A180&amp;$B180,F_Interface!$C$2:$C$4961,0),MATCH(J$2,F_Interface!$C$2:$L$2,0))</f>
        <v>85.454813353095318</v>
      </c>
    </row>
    <row r="181" spans="1:10" x14ac:dyDescent="0.3">
      <c r="A181" s="192" t="s">
        <v>82</v>
      </c>
      <c r="B181" s="192" t="s">
        <v>314</v>
      </c>
      <c r="C181" s="192" t="s">
        <v>315</v>
      </c>
      <c r="D181" s="192" t="s">
        <v>310</v>
      </c>
      <c r="E181" s="192" t="s">
        <v>311</v>
      </c>
      <c r="F181" s="209">
        <f>INDEX(F_Interface!$C$2:$L$461,MATCH($A181&amp;$B181,F_Interface!$C$2:$C$4961,0),MATCH(F$2,F_Interface!$C$2:$L$2,0))</f>
        <v>613.9190274080978</v>
      </c>
      <c r="G181" s="209">
        <f>INDEX(F_Interface!$C$2:$L$461,MATCH($A181&amp;$B181,F_Interface!$C$2:$C$4961,0),MATCH(G$2,F_Interface!$C$2:$L$2,0))</f>
        <v>613.9190274080978</v>
      </c>
      <c r="H181" s="209">
        <f>INDEX(F_Interface!$C$2:$L$461,MATCH($A181&amp;$B181,F_Interface!$C$2:$C$4961,0),MATCH(H$2,F_Interface!$C$2:$L$2,0))</f>
        <v>613.9190274080978</v>
      </c>
      <c r="I181" s="209">
        <f>INDEX(F_Interface!$C$2:$L$461,MATCH($A181&amp;$B181,F_Interface!$C$2:$C$4961,0),MATCH(I$2,F_Interface!$C$2:$L$2,0))</f>
        <v>613.9190274080978</v>
      </c>
      <c r="J181" s="209">
        <f>INDEX(F_Interface!$C$2:$L$461,MATCH($A181&amp;$B181,F_Interface!$C$2:$C$4961,0),MATCH(J$2,F_Interface!$C$2:$L$2,0))</f>
        <v>613.9190274080978</v>
      </c>
    </row>
    <row r="182" spans="1:10" x14ac:dyDescent="0.3">
      <c r="A182" s="192" t="s">
        <v>82</v>
      </c>
      <c r="B182" s="192" t="s">
        <v>316</v>
      </c>
      <c r="C182" s="192" t="s">
        <v>37</v>
      </c>
      <c r="D182" s="192" t="s">
        <v>310</v>
      </c>
      <c r="E182" s="192" t="s">
        <v>311</v>
      </c>
      <c r="F182" s="209">
        <f>INDEX(F_Interface!$C$2:$L$461,MATCH($A182&amp;$B182,F_Interface!$C$2:$C$4961,0),MATCH(F$2,F_Interface!$C$2:$L$2,0))</f>
        <v>0</v>
      </c>
      <c r="G182" s="209">
        <f>INDEX(F_Interface!$C$2:$L$461,MATCH($A182&amp;$B182,F_Interface!$C$2:$C$4961,0),MATCH(G$2,F_Interface!$C$2:$L$2,0))</f>
        <v>0</v>
      </c>
      <c r="H182" s="209">
        <f>INDEX(F_Interface!$C$2:$L$461,MATCH($A182&amp;$B182,F_Interface!$C$2:$C$4961,0),MATCH(H$2,F_Interface!$C$2:$L$2,0))</f>
        <v>0</v>
      </c>
      <c r="I182" s="209">
        <f>INDEX(F_Interface!$C$2:$L$461,MATCH($A182&amp;$B182,F_Interface!$C$2:$C$4961,0),MATCH(I$2,F_Interface!$C$2:$L$2,0))</f>
        <v>0</v>
      </c>
      <c r="J182" s="209">
        <f>INDEX(F_Interface!$C$2:$L$461,MATCH($A182&amp;$B182,F_Interface!$C$2:$C$4961,0),MATCH(J$2,F_Interface!$C$2:$L$2,0))</f>
        <v>0</v>
      </c>
    </row>
    <row r="183" spans="1:10" x14ac:dyDescent="0.3">
      <c r="A183" s="192" t="s">
        <v>82</v>
      </c>
      <c r="B183" s="192" t="s">
        <v>318</v>
      </c>
      <c r="C183" s="192" t="s">
        <v>41</v>
      </c>
      <c r="D183" s="192" t="s">
        <v>310</v>
      </c>
      <c r="E183" s="192" t="s">
        <v>311</v>
      </c>
      <c r="F183" s="209">
        <f>INDEX(F_Interface!$C$2:$L$461,MATCH($A183&amp;$B183,F_Interface!$C$2:$C$4961,0),MATCH(F$2,F_Interface!$C$2:$L$2,0))</f>
        <v>0</v>
      </c>
      <c r="G183" s="209">
        <f>INDEX(F_Interface!$C$2:$L$461,MATCH($A183&amp;$B183,F_Interface!$C$2:$C$4961,0),MATCH(G$2,F_Interface!$C$2:$L$2,0))</f>
        <v>0</v>
      </c>
      <c r="H183" s="209">
        <f>INDEX(F_Interface!$C$2:$L$461,MATCH($A183&amp;$B183,F_Interface!$C$2:$C$4961,0),MATCH(H$2,F_Interface!$C$2:$L$2,0))</f>
        <v>0</v>
      </c>
      <c r="I183" s="209">
        <f>INDEX(F_Interface!$C$2:$L$461,MATCH($A183&amp;$B183,F_Interface!$C$2:$C$4961,0),MATCH(I$2,F_Interface!$C$2:$L$2,0))</f>
        <v>0</v>
      </c>
      <c r="J183" s="209">
        <f>INDEX(F_Interface!$C$2:$L$461,MATCH($A183&amp;$B183,F_Interface!$C$2:$C$4961,0),MATCH(J$2,F_Interface!$C$2:$L$2,0))</f>
        <v>0</v>
      </c>
    </row>
    <row r="184" spans="1:10" x14ac:dyDescent="0.3">
      <c r="A184" s="192" t="s">
        <v>82</v>
      </c>
      <c r="B184" s="192" t="s">
        <v>320</v>
      </c>
      <c r="C184" s="192" t="s">
        <v>30</v>
      </c>
      <c r="D184" s="192" t="s">
        <v>310</v>
      </c>
      <c r="E184" s="192" t="s">
        <v>311</v>
      </c>
      <c r="F184" s="209">
        <f>INDEX(F_Interface!$C$2:$L$461,MATCH($A184&amp;$B184,F_Interface!$C$2:$C$4961,0),MATCH(F$2,F_Interface!$C$2:$L$2,0))</f>
        <v>0</v>
      </c>
      <c r="G184" s="209">
        <f>INDEX(F_Interface!$C$2:$L$461,MATCH($A184&amp;$B184,F_Interface!$C$2:$C$4961,0),MATCH(G$2,F_Interface!$C$2:$L$2,0))</f>
        <v>0</v>
      </c>
      <c r="H184" s="209">
        <f>INDEX(F_Interface!$C$2:$L$461,MATCH($A184&amp;$B184,F_Interface!$C$2:$C$4961,0),MATCH(H$2,F_Interface!$C$2:$L$2,0))</f>
        <v>0</v>
      </c>
      <c r="I184" s="209">
        <f>INDEX(F_Interface!$C$2:$L$461,MATCH($A184&amp;$B184,F_Interface!$C$2:$C$4961,0),MATCH(I$2,F_Interface!$C$2:$L$2,0))</f>
        <v>0</v>
      </c>
      <c r="J184" s="209">
        <f>INDEX(F_Interface!$C$2:$L$461,MATCH($A184&amp;$B184,F_Interface!$C$2:$C$4961,0),MATCH(J$2,F_Interface!$C$2:$L$2,0))</f>
        <v>0</v>
      </c>
    </row>
    <row r="185" spans="1:10" x14ac:dyDescent="0.3">
      <c r="A185" s="192" t="s">
        <v>82</v>
      </c>
      <c r="B185" s="192" t="s">
        <v>323</v>
      </c>
      <c r="C185" s="192" t="s">
        <v>42</v>
      </c>
      <c r="D185" s="192" t="s">
        <v>310</v>
      </c>
      <c r="E185" s="192" t="s">
        <v>311</v>
      </c>
      <c r="F185" s="209">
        <f>INDEX(F_Interface!$C$2:$L$461,MATCH($A185&amp;$B185,F_Interface!$C$2:$C$4961,0),MATCH(F$2,F_Interface!$C$2:$L$2,0))</f>
        <v>0</v>
      </c>
      <c r="G185" s="209">
        <f>INDEX(F_Interface!$C$2:$L$461,MATCH($A185&amp;$B185,F_Interface!$C$2:$C$4961,0),MATCH(G$2,F_Interface!$C$2:$L$2,0))</f>
        <v>0</v>
      </c>
      <c r="H185" s="209">
        <f>INDEX(F_Interface!$C$2:$L$461,MATCH($A185&amp;$B185,F_Interface!$C$2:$C$4961,0),MATCH(H$2,F_Interface!$C$2:$L$2,0))</f>
        <v>0</v>
      </c>
      <c r="I185" s="209">
        <f>INDEX(F_Interface!$C$2:$L$461,MATCH($A185&amp;$B185,F_Interface!$C$2:$C$4961,0),MATCH(I$2,F_Interface!$C$2:$L$2,0))</f>
        <v>0</v>
      </c>
      <c r="J185" s="209">
        <f>INDEX(F_Interface!$C$2:$L$461,MATCH($A185&amp;$B185,F_Interface!$C$2:$C$4961,0),MATCH(J$2,F_Interface!$C$2:$L$2,0))</f>
        <v>0</v>
      </c>
    </row>
    <row r="186" spans="1:10" x14ac:dyDescent="0.3">
      <c r="A186" s="192" t="s">
        <v>82</v>
      </c>
      <c r="B186" s="192" t="s">
        <v>329</v>
      </c>
      <c r="C186" s="192" t="s">
        <v>43</v>
      </c>
      <c r="D186" s="192" t="s">
        <v>310</v>
      </c>
      <c r="E186" s="192" t="s">
        <v>311</v>
      </c>
      <c r="F186" s="209">
        <f>INDEX(F_Interface!$C$2:$L$461,MATCH($A186&amp;$B186,F_Interface!$C$2:$C$4961,0),MATCH(F$2,F_Interface!$C$2:$L$2,0))</f>
        <v>0</v>
      </c>
      <c r="G186" s="209">
        <f>INDEX(F_Interface!$C$2:$L$461,MATCH($A186&amp;$B186,F_Interface!$C$2:$C$4961,0),MATCH(G$2,F_Interface!$C$2:$L$2,0))</f>
        <v>0</v>
      </c>
      <c r="H186" s="209">
        <f>INDEX(F_Interface!$C$2:$L$461,MATCH($A186&amp;$B186,F_Interface!$C$2:$C$4961,0),MATCH(H$2,F_Interface!$C$2:$L$2,0))</f>
        <v>0</v>
      </c>
      <c r="I186" s="209">
        <f>INDEX(F_Interface!$C$2:$L$461,MATCH($A186&amp;$B186,F_Interface!$C$2:$C$4961,0),MATCH(I$2,F_Interface!$C$2:$L$2,0))</f>
        <v>0</v>
      </c>
      <c r="J186" s="209">
        <f>INDEX(F_Interface!$C$2:$L$461,MATCH($A186&amp;$B186,F_Interface!$C$2:$C$4961,0),MATCH(J$2,F_Interface!$C$2:$L$2,0))</f>
        <v>0</v>
      </c>
    </row>
    <row r="187" spans="1:10" x14ac:dyDescent="0.3">
      <c r="A187" s="192" t="s">
        <v>82</v>
      </c>
      <c r="B187" s="192" t="s">
        <v>338</v>
      </c>
      <c r="C187" s="192" t="s">
        <v>44</v>
      </c>
      <c r="D187" s="192" t="s">
        <v>310</v>
      </c>
      <c r="E187" s="192" t="s">
        <v>311</v>
      </c>
      <c r="F187" s="209">
        <f>INDEX(F_Interface!$C$2:$L$461,MATCH($A187&amp;$B187,F_Interface!$C$2:$C$4961,0),MATCH(F$2,F_Interface!$C$2:$L$2,0))</f>
        <v>0</v>
      </c>
      <c r="G187" s="209">
        <f>INDEX(F_Interface!$C$2:$L$461,MATCH($A187&amp;$B187,F_Interface!$C$2:$C$4961,0),MATCH(G$2,F_Interface!$C$2:$L$2,0))</f>
        <v>0</v>
      </c>
      <c r="H187" s="209">
        <f>INDEX(F_Interface!$C$2:$L$461,MATCH($A187&amp;$B187,F_Interface!$C$2:$C$4961,0),MATCH(H$2,F_Interface!$C$2:$L$2,0))</f>
        <v>0</v>
      </c>
      <c r="I187" s="209">
        <f>INDEX(F_Interface!$C$2:$L$461,MATCH($A187&amp;$B187,F_Interface!$C$2:$C$4961,0),MATCH(I$2,F_Interface!$C$2:$L$2,0))</f>
        <v>0</v>
      </c>
      <c r="J187" s="209">
        <f>INDEX(F_Interface!$C$2:$L$461,MATCH($A187&amp;$B187,F_Interface!$C$2:$C$4961,0),MATCH(J$2,F_Interface!$C$2:$L$2,0))</f>
        <v>0</v>
      </c>
    </row>
    <row r="188" spans="1:10" x14ac:dyDescent="0.3">
      <c r="A188" s="192" t="s">
        <v>82</v>
      </c>
      <c r="B188" s="192" t="s">
        <v>340</v>
      </c>
      <c r="C188" s="192" t="s">
        <v>39</v>
      </c>
      <c r="D188" s="192" t="s">
        <v>310</v>
      </c>
      <c r="E188" s="192" t="s">
        <v>311</v>
      </c>
      <c r="F188" s="209">
        <f>INDEX(F_Interface!$C$2:$L$461,MATCH($A188&amp;$B188,F_Interface!$C$2:$C$4961,0),MATCH(F$2,F_Interface!$C$2:$L$2,0))</f>
        <v>0</v>
      </c>
      <c r="G188" s="209">
        <f>INDEX(F_Interface!$C$2:$L$461,MATCH($A188&amp;$B188,F_Interface!$C$2:$C$4961,0),MATCH(G$2,F_Interface!$C$2:$L$2,0))</f>
        <v>0</v>
      </c>
      <c r="H188" s="209">
        <f>INDEX(F_Interface!$C$2:$L$461,MATCH($A188&amp;$B188,F_Interface!$C$2:$C$4961,0),MATCH(H$2,F_Interface!$C$2:$L$2,0))</f>
        <v>0</v>
      </c>
      <c r="I188" s="209">
        <f>INDEX(F_Interface!$C$2:$L$461,MATCH($A188&amp;$B188,F_Interface!$C$2:$C$4961,0),MATCH(I$2,F_Interface!$C$2:$L$2,0))</f>
        <v>0</v>
      </c>
      <c r="J188" s="209">
        <f>INDEX(F_Interface!$C$2:$L$461,MATCH($A188&amp;$B188,F_Interface!$C$2:$C$4961,0),MATCH(J$2,F_Interface!$C$2:$L$2,0))</f>
        <v>0</v>
      </c>
    </row>
    <row r="189" spans="1:10" x14ac:dyDescent="0.3">
      <c r="A189" s="192" t="s">
        <v>82</v>
      </c>
      <c r="B189" s="192" t="s">
        <v>342</v>
      </c>
      <c r="C189" s="192" t="s">
        <v>38</v>
      </c>
      <c r="D189" s="192" t="s">
        <v>310</v>
      </c>
      <c r="E189" s="192" t="s">
        <v>311</v>
      </c>
      <c r="F189" s="209">
        <f>INDEX(F_Interface!$C$2:$L$461,MATCH($A189&amp;$B189,F_Interface!$C$2:$C$4961,0),MATCH(F$2,F_Interface!$C$2:$L$2,0))</f>
        <v>0</v>
      </c>
      <c r="G189" s="209">
        <f>INDEX(F_Interface!$C$2:$L$461,MATCH($A189&amp;$B189,F_Interface!$C$2:$C$4961,0),MATCH(G$2,F_Interface!$C$2:$L$2,0))</f>
        <v>0</v>
      </c>
      <c r="H189" s="209">
        <f>INDEX(F_Interface!$C$2:$L$461,MATCH($A189&amp;$B189,F_Interface!$C$2:$C$4961,0),MATCH(H$2,F_Interface!$C$2:$L$2,0))</f>
        <v>0</v>
      </c>
      <c r="I189" s="209">
        <f>INDEX(F_Interface!$C$2:$L$461,MATCH($A189&amp;$B189,F_Interface!$C$2:$C$4961,0),MATCH(I$2,F_Interface!$C$2:$L$2,0))</f>
        <v>0</v>
      </c>
      <c r="J189" s="209">
        <f>INDEX(F_Interface!$C$2:$L$461,MATCH($A189&amp;$B189,F_Interface!$C$2:$C$4961,0),MATCH(J$2,F_Interface!$C$2:$L$2,0))</f>
        <v>0</v>
      </c>
    </row>
    <row r="190" spans="1:10" x14ac:dyDescent="0.3">
      <c r="A190" s="192" t="s">
        <v>82</v>
      </c>
      <c r="B190" s="192" t="s">
        <v>344</v>
      </c>
      <c r="C190" s="192" t="s">
        <v>61</v>
      </c>
      <c r="D190" s="192" t="s">
        <v>310</v>
      </c>
      <c r="E190" s="192" t="s">
        <v>311</v>
      </c>
      <c r="F190" s="209">
        <f>INDEX(F_Interface!$C$2:$L$461,MATCH($A190&amp;$B190,F_Interface!$C$2:$C$4961,0),MATCH(F$2,F_Interface!$C$2:$L$2,0))</f>
        <v>0</v>
      </c>
      <c r="G190" s="209">
        <f>INDEX(F_Interface!$C$2:$L$461,MATCH($A190&amp;$B190,F_Interface!$C$2:$C$4961,0),MATCH(G$2,F_Interface!$C$2:$L$2,0))</f>
        <v>0</v>
      </c>
      <c r="H190" s="209">
        <f>INDEX(F_Interface!$C$2:$L$461,MATCH($A190&amp;$B190,F_Interface!$C$2:$C$4961,0),MATCH(H$2,F_Interface!$C$2:$L$2,0))</f>
        <v>0</v>
      </c>
      <c r="I190" s="209">
        <f>INDEX(F_Interface!$C$2:$L$461,MATCH($A190&amp;$B190,F_Interface!$C$2:$C$4961,0),MATCH(I$2,F_Interface!$C$2:$L$2,0))</f>
        <v>0</v>
      </c>
      <c r="J190" s="209">
        <f>INDEX(F_Interface!$C$2:$L$461,MATCH($A190&amp;$B190,F_Interface!$C$2:$C$4961,0),MATCH(J$2,F_Interface!$C$2:$L$2,0))</f>
        <v>0</v>
      </c>
    </row>
    <row r="191" spans="1:10" x14ac:dyDescent="0.3">
      <c r="A191" s="192" t="s">
        <v>82</v>
      </c>
      <c r="B191" s="192" t="s">
        <v>346</v>
      </c>
      <c r="C191" s="192" t="s">
        <v>45</v>
      </c>
      <c r="D191" s="192" t="s">
        <v>310</v>
      </c>
      <c r="E191" s="192" t="s">
        <v>311</v>
      </c>
      <c r="F191" s="209">
        <f>INDEX(F_Interface!$C$2:$L$461,MATCH($A191&amp;$B191,F_Interface!$C$2:$C$4961,0),MATCH(F$2,F_Interface!$C$2:$L$2,0))</f>
        <v>0</v>
      </c>
      <c r="G191" s="209">
        <f>INDEX(F_Interface!$C$2:$L$461,MATCH($A191&amp;$B191,F_Interface!$C$2:$C$4961,0),MATCH(G$2,F_Interface!$C$2:$L$2,0))</f>
        <v>0</v>
      </c>
      <c r="H191" s="209">
        <f>INDEX(F_Interface!$C$2:$L$461,MATCH($A191&amp;$B191,F_Interface!$C$2:$C$4961,0),MATCH(H$2,F_Interface!$C$2:$L$2,0))</f>
        <v>0</v>
      </c>
      <c r="I191" s="209">
        <f>INDEX(F_Interface!$C$2:$L$461,MATCH($A191&amp;$B191,F_Interface!$C$2:$C$4961,0),MATCH(I$2,F_Interface!$C$2:$L$2,0))</f>
        <v>0</v>
      </c>
      <c r="J191" s="209">
        <f>INDEX(F_Interface!$C$2:$L$461,MATCH($A191&amp;$B191,F_Interface!$C$2:$C$4961,0),MATCH(J$2,F_Interface!$C$2:$L$2,0))</f>
        <v>0</v>
      </c>
    </row>
    <row r="192" spans="1:10" x14ac:dyDescent="0.3">
      <c r="A192" s="192" t="s">
        <v>82</v>
      </c>
      <c r="B192" s="192" t="s">
        <v>348</v>
      </c>
      <c r="C192" s="192" t="s">
        <v>46</v>
      </c>
      <c r="D192" s="192" t="s">
        <v>310</v>
      </c>
      <c r="E192" s="192" t="s">
        <v>311</v>
      </c>
      <c r="F192" s="209">
        <f>INDEX(F_Interface!$C$2:$L$461,MATCH($A192&amp;$B192,F_Interface!$C$2:$C$4961,0),MATCH(F$2,F_Interface!$C$2:$L$2,0))</f>
        <v>0</v>
      </c>
      <c r="G192" s="209">
        <f>INDEX(F_Interface!$C$2:$L$461,MATCH($A192&amp;$B192,F_Interface!$C$2:$C$4961,0),MATCH(G$2,F_Interface!$C$2:$L$2,0))</f>
        <v>0</v>
      </c>
      <c r="H192" s="209">
        <f>INDEX(F_Interface!$C$2:$L$461,MATCH($A192&amp;$B192,F_Interface!$C$2:$C$4961,0),MATCH(H$2,F_Interface!$C$2:$L$2,0))</f>
        <v>0</v>
      </c>
      <c r="I192" s="209">
        <f>INDEX(F_Interface!$C$2:$L$461,MATCH($A192&amp;$B192,F_Interface!$C$2:$C$4961,0),MATCH(I$2,F_Interface!$C$2:$L$2,0))</f>
        <v>0</v>
      </c>
      <c r="J192" s="209">
        <f>INDEX(F_Interface!$C$2:$L$461,MATCH($A192&amp;$B192,F_Interface!$C$2:$C$4961,0),MATCH(J$2,F_Interface!$C$2:$L$2,0))</f>
        <v>0</v>
      </c>
    </row>
    <row r="193" spans="1:10" x14ac:dyDescent="0.3">
      <c r="A193" s="192" t="s">
        <v>82</v>
      </c>
      <c r="B193" s="192" t="s">
        <v>350</v>
      </c>
      <c r="C193" s="192" t="s">
        <v>351</v>
      </c>
      <c r="D193" s="192" t="s">
        <v>310</v>
      </c>
      <c r="E193" s="192" t="s">
        <v>311</v>
      </c>
      <c r="F193" s="209">
        <f>INDEX(F_Interface!$C$2:$L$461,MATCH($A193&amp;$B193,F_Interface!$C$2:$C$4961,0),MATCH(F$2,F_Interface!$C$2:$L$2,0))</f>
        <v>0.96335172619962073</v>
      </c>
      <c r="G193" s="209">
        <f>INDEX(F_Interface!$C$2:$L$461,MATCH($A193&amp;$B193,F_Interface!$C$2:$C$4961,0),MATCH(G$2,F_Interface!$C$2:$L$2,0))</f>
        <v>0.96335172619962073</v>
      </c>
      <c r="H193" s="209">
        <f>INDEX(F_Interface!$C$2:$L$461,MATCH($A193&amp;$B193,F_Interface!$C$2:$C$4961,0),MATCH(H$2,F_Interface!$C$2:$L$2,0))</f>
        <v>0.96335172619962073</v>
      </c>
      <c r="I193" s="209">
        <f>INDEX(F_Interface!$C$2:$L$461,MATCH($A193&amp;$B193,F_Interface!$C$2:$C$4961,0),MATCH(I$2,F_Interface!$C$2:$L$2,0))</f>
        <v>0.96335172619962073</v>
      </c>
      <c r="J193" s="209">
        <f>INDEX(F_Interface!$C$2:$L$461,MATCH($A193&amp;$B193,F_Interface!$C$2:$C$4961,0),MATCH(J$2,F_Interface!$C$2:$L$2,0))</f>
        <v>0.96335172619962073</v>
      </c>
    </row>
    <row r="194" spans="1:10" x14ac:dyDescent="0.3">
      <c r="A194" s="192" t="s">
        <v>82</v>
      </c>
      <c r="B194" s="192" t="s">
        <v>353</v>
      </c>
      <c r="C194" s="192" t="s">
        <v>354</v>
      </c>
      <c r="D194" s="192" t="s">
        <v>310</v>
      </c>
      <c r="E194" s="192" t="s">
        <v>311</v>
      </c>
      <c r="F194" s="209">
        <f>INDEX(F_Interface!$C$2:$L$461,MATCH($A194&amp;$B194,F_Interface!$C$2:$C$4961,0),MATCH(F$2,F_Interface!$C$2:$L$2,0))</f>
        <v>0.5</v>
      </c>
      <c r="G194" s="209">
        <f>INDEX(F_Interface!$C$2:$L$461,MATCH($A194&amp;$B194,F_Interface!$C$2:$C$4961,0),MATCH(G$2,F_Interface!$C$2:$L$2,0))</f>
        <v>0.5</v>
      </c>
      <c r="H194" s="209">
        <f>INDEX(F_Interface!$C$2:$L$461,MATCH($A194&amp;$B194,F_Interface!$C$2:$C$4961,0),MATCH(H$2,F_Interface!$C$2:$L$2,0))</f>
        <v>0.5</v>
      </c>
      <c r="I194" s="209">
        <f>INDEX(F_Interface!$C$2:$L$461,MATCH($A194&amp;$B194,F_Interface!$C$2:$C$4961,0),MATCH(I$2,F_Interface!$C$2:$L$2,0))</f>
        <v>0.5</v>
      </c>
      <c r="J194" s="209">
        <f>INDEX(F_Interface!$C$2:$L$461,MATCH($A194&amp;$B194,F_Interface!$C$2:$C$4961,0),MATCH(J$2,F_Interface!$C$2:$L$2,0))</f>
        <v>0.5</v>
      </c>
    </row>
    <row r="195" spans="1:10" x14ac:dyDescent="0.3">
      <c r="A195" s="192" t="s">
        <v>82</v>
      </c>
      <c r="B195" s="192" t="s">
        <v>356</v>
      </c>
      <c r="C195" s="192" t="s">
        <v>357</v>
      </c>
      <c r="D195" s="192" t="s">
        <v>310</v>
      </c>
      <c r="E195" s="192" t="s">
        <v>311</v>
      </c>
      <c r="F195" s="209">
        <f>INDEX(F_Interface!$C$2:$L$461,MATCH($A195&amp;$B195,F_Interface!$C$2:$C$4961,0),MATCH(F$2,F_Interface!$C$2:$L$2,0))</f>
        <v>0.5</v>
      </c>
      <c r="G195" s="209">
        <f>INDEX(F_Interface!$C$2:$L$461,MATCH($A195&amp;$B195,F_Interface!$C$2:$C$4961,0),MATCH(G$2,F_Interface!$C$2:$L$2,0))</f>
        <v>0.5</v>
      </c>
      <c r="H195" s="209">
        <f>INDEX(F_Interface!$C$2:$L$461,MATCH($A195&amp;$B195,F_Interface!$C$2:$C$4961,0),MATCH(H$2,F_Interface!$C$2:$L$2,0))</f>
        <v>0.5</v>
      </c>
      <c r="I195" s="209">
        <f>INDEX(F_Interface!$C$2:$L$461,MATCH($A195&amp;$B195,F_Interface!$C$2:$C$4961,0),MATCH(I$2,F_Interface!$C$2:$L$2,0))</f>
        <v>0.5</v>
      </c>
      <c r="J195" s="209">
        <f>INDEX(F_Interface!$C$2:$L$461,MATCH($A195&amp;$B195,F_Interface!$C$2:$C$4961,0),MATCH(J$2,F_Interface!$C$2:$L$2,0))</f>
        <v>0.5</v>
      </c>
    </row>
    <row r="196" spans="1:10" x14ac:dyDescent="0.3">
      <c r="A196" s="192" t="s">
        <v>82</v>
      </c>
      <c r="B196" s="192" t="s">
        <v>359</v>
      </c>
      <c r="C196" s="192" t="s">
        <v>360</v>
      </c>
      <c r="D196" s="192" t="s">
        <v>310</v>
      </c>
      <c r="E196" s="192" t="s">
        <v>311</v>
      </c>
      <c r="F196" s="209" t="str">
        <f ca="1">INDEX(F_Interface!$C$2:$L$461,MATCH($A196&amp;$B196,F_Interface!$C$2:$C$4961,0),MATCH(F$2,F_Interface!$C$2:$L$2,0))</f>
        <v>[…]08/04/2019 12:10:25</v>
      </c>
      <c r="G196" s="209" t="str">
        <f ca="1">INDEX(F_Interface!$C$2:$L$461,MATCH($A196&amp;$B196,F_Interface!$C$2:$C$4961,0),MATCH(G$2,F_Interface!$C$2:$L$2,0))</f>
        <v>[…]08/04/2019 12:10:25</v>
      </c>
      <c r="H196" s="209" t="str">
        <f ca="1">INDEX(F_Interface!$C$2:$L$461,MATCH($A196&amp;$B196,F_Interface!$C$2:$C$4961,0),MATCH(H$2,F_Interface!$C$2:$L$2,0))</f>
        <v>[…]08/04/2019 12:10:25</v>
      </c>
      <c r="I196" s="209" t="str">
        <f ca="1">INDEX(F_Interface!$C$2:$L$461,MATCH($A196&amp;$B196,F_Interface!$C$2:$C$4961,0),MATCH(I$2,F_Interface!$C$2:$L$2,0))</f>
        <v>[…]08/04/2019 12:10:25</v>
      </c>
      <c r="J196" s="209" t="str">
        <f ca="1">INDEX(F_Interface!$C$2:$L$461,MATCH($A196&amp;$B196,F_Interface!$C$2:$C$4961,0),MATCH(J$2,F_Interface!$C$2:$L$2,0))</f>
        <v>[…]08/04/2019 12:10:25</v>
      </c>
    </row>
    <row r="197" spans="1:10" x14ac:dyDescent="0.3">
      <c r="A197" s="192" t="s">
        <v>82</v>
      </c>
      <c r="B197" s="192" t="s">
        <v>362</v>
      </c>
      <c r="C197" s="192" t="s">
        <v>363</v>
      </c>
      <c r="D197" s="192" t="s">
        <v>310</v>
      </c>
      <c r="E197" s="192" t="s">
        <v>311</v>
      </c>
      <c r="F197" s="209" t="str">
        <f ca="1">INDEX(F_Interface!$C$2:$L$461,MATCH($A197&amp;$B197,F_Interface!$C$2:$C$4961,0),MATCH(F$2,F_Interface!$C$2:$L$2,0))</f>
        <v>FM_WWW4_fastDD</v>
      </c>
      <c r="G197" s="209" t="str">
        <f ca="1">INDEX(F_Interface!$C$2:$L$461,MATCH($A197&amp;$B197,F_Interface!$C$2:$C$4961,0),MATCH(G$2,F_Interface!$C$2:$L$2,0))</f>
        <v>FM_WWW4_fastDD</v>
      </c>
      <c r="H197" s="209" t="str">
        <f ca="1">INDEX(F_Interface!$C$2:$L$461,MATCH($A197&amp;$B197,F_Interface!$C$2:$C$4961,0),MATCH(H$2,F_Interface!$C$2:$L$2,0))</f>
        <v>FM_WWW4_fastDD</v>
      </c>
      <c r="I197" s="209" t="str">
        <f ca="1">INDEX(F_Interface!$C$2:$L$461,MATCH($A197&amp;$B197,F_Interface!$C$2:$C$4961,0),MATCH(I$2,F_Interface!$C$2:$L$2,0))</f>
        <v>FM_WWW4_fastDD</v>
      </c>
      <c r="J197" s="209" t="str">
        <f ca="1">INDEX(F_Interface!$C$2:$L$461,MATCH($A197&amp;$B197,F_Interface!$C$2:$C$4961,0),MATCH(J$2,F_Interface!$C$2:$L$2,0))</f>
        <v>FM_WWW4_fastDD</v>
      </c>
    </row>
    <row r="198" spans="1:10" x14ac:dyDescent="0.3">
      <c r="A198" s="192" t="s">
        <v>82</v>
      </c>
      <c r="B198" s="192" t="s">
        <v>209</v>
      </c>
      <c r="C198" s="192" t="s">
        <v>227</v>
      </c>
      <c r="D198" s="192" t="s">
        <v>310</v>
      </c>
      <c r="E198" s="192" t="s">
        <v>311</v>
      </c>
      <c r="F198" s="209">
        <f>INDEX(F_Interface!$C$2:$L$461,MATCH($A198&amp;$B198,F_Interface!$C$2:$C$4961,0),MATCH(F$2,F_Interface!$C$2:$L$2,0))</f>
        <v>267.65898268020072</v>
      </c>
      <c r="G198" s="209">
        <f>INDEX(F_Interface!$C$2:$L$461,MATCH($A198&amp;$B198,F_Interface!$C$2:$C$4961,0),MATCH(G$2,F_Interface!$C$2:$L$2,0))</f>
        <v>265.0109263847292</v>
      </c>
      <c r="H198" s="209">
        <f>INDEX(F_Interface!$C$2:$L$461,MATCH($A198&amp;$B198,F_Interface!$C$2:$C$4961,0),MATCH(H$2,F_Interface!$C$2:$L$2,0))</f>
        <v>261.58926209808141</v>
      </c>
      <c r="I198" s="209">
        <f>INDEX(F_Interface!$C$2:$L$461,MATCH($A198&amp;$B198,F_Interface!$C$2:$C$4961,0),MATCH(I$2,F_Interface!$C$2:$L$2,0))</f>
        <v>264.61989298809084</v>
      </c>
      <c r="J198" s="209">
        <f>INDEX(F_Interface!$C$2:$L$461,MATCH($A198&amp;$B198,F_Interface!$C$2:$C$4961,0),MATCH(J$2,F_Interface!$C$2:$L$2,0))</f>
        <v>271.27831791071361</v>
      </c>
    </row>
    <row r="199" spans="1:10" x14ac:dyDescent="0.3">
      <c r="A199" s="192" t="s">
        <v>82</v>
      </c>
      <c r="B199" s="192" t="s">
        <v>210</v>
      </c>
      <c r="C199" s="192" t="s">
        <v>228</v>
      </c>
      <c r="D199" s="192" t="s">
        <v>310</v>
      </c>
      <c r="E199" s="192" t="s">
        <v>311</v>
      </c>
      <c r="F199" s="209">
        <f>INDEX(F_Interface!$C$2:$L$461,MATCH($A199&amp;$B199,F_Interface!$C$2:$C$4961,0),MATCH(F$2,F_Interface!$C$2:$L$2,0))</f>
        <v>260.80523137480179</v>
      </c>
      <c r="G199" s="209">
        <f>INDEX(F_Interface!$C$2:$L$461,MATCH($A199&amp;$B199,F_Interface!$C$2:$C$4961,0),MATCH(G$2,F_Interface!$C$2:$L$2,0))</f>
        <v>263.45328767027331</v>
      </c>
      <c r="H199" s="209">
        <f>INDEX(F_Interface!$C$2:$L$461,MATCH($A199&amp;$B199,F_Interface!$C$2:$C$4961,0),MATCH(H$2,F_Interface!$C$2:$L$2,0))</f>
        <v>266.87495195692111</v>
      </c>
      <c r="I199" s="209">
        <f>INDEX(F_Interface!$C$2:$L$461,MATCH($A199&amp;$B199,F_Interface!$C$2:$C$4961,0),MATCH(I$2,F_Interface!$C$2:$L$2,0))</f>
        <v>263.84432106691168</v>
      </c>
      <c r="J199" s="209">
        <f>INDEX(F_Interface!$C$2:$L$461,MATCH($A199&amp;$B199,F_Interface!$C$2:$C$4961,0),MATCH(J$2,F_Interface!$C$2:$L$2,0))</f>
        <v>257.1858961442889</v>
      </c>
    </row>
    <row r="200" spans="1:10" x14ac:dyDescent="0.3">
      <c r="A200" s="192" t="s">
        <v>82</v>
      </c>
      <c r="B200" s="192" t="s">
        <v>211</v>
      </c>
      <c r="C200" s="192" t="s">
        <v>229</v>
      </c>
      <c r="D200" s="192" t="s">
        <v>310</v>
      </c>
      <c r="E200" s="192" t="s">
        <v>311</v>
      </c>
      <c r="F200" s="209">
        <f>INDEX(F_Interface!$C$2:$L$461,MATCH($A200&amp;$B200,F_Interface!$C$2:$C$4961,0),MATCH(F$2,F_Interface!$C$2:$L$2,0))</f>
        <v>528.46421405500257</v>
      </c>
      <c r="G200" s="209">
        <f>INDEX(F_Interface!$C$2:$L$461,MATCH($A200&amp;$B200,F_Interface!$C$2:$C$4961,0),MATCH(G$2,F_Interface!$C$2:$L$2,0))</f>
        <v>528.46421405500257</v>
      </c>
      <c r="H200" s="209">
        <f>INDEX(F_Interface!$C$2:$L$461,MATCH($A200&amp;$B200,F_Interface!$C$2:$C$4961,0),MATCH(H$2,F_Interface!$C$2:$L$2,0))</f>
        <v>528.46421405500257</v>
      </c>
      <c r="I200" s="209">
        <f>INDEX(F_Interface!$C$2:$L$461,MATCH($A200&amp;$B200,F_Interface!$C$2:$C$4961,0),MATCH(I$2,F_Interface!$C$2:$L$2,0))</f>
        <v>528.46421405500257</v>
      </c>
      <c r="J200" s="209">
        <f>INDEX(F_Interface!$C$2:$L$461,MATCH($A200&amp;$B200,F_Interface!$C$2:$C$4961,0),MATCH(J$2,F_Interface!$C$2:$L$2,0))</f>
        <v>528.46421405500257</v>
      </c>
    </row>
    <row r="201" spans="1:10" x14ac:dyDescent="0.3">
      <c r="A201" s="192" t="s">
        <v>82</v>
      </c>
      <c r="B201" s="192" t="s">
        <v>215</v>
      </c>
      <c r="C201" s="192" t="s">
        <v>233</v>
      </c>
      <c r="D201" s="192" t="s">
        <v>310</v>
      </c>
      <c r="E201" s="192" t="s">
        <v>311</v>
      </c>
      <c r="F201" s="209">
        <f>INDEX(F_Interface!$C$2:$L$461,MATCH($A201&amp;$B201,F_Interface!$C$2:$C$4961,0),MATCH(F$2,F_Interface!$C$2:$L$2,0))</f>
        <v>28.588509699589441</v>
      </c>
      <c r="G201" s="209">
        <f>INDEX(F_Interface!$C$2:$L$461,MATCH($A201&amp;$B201,F_Interface!$C$2:$C$4961,0),MATCH(G$2,F_Interface!$C$2:$L$2,0))</f>
        <v>29.467780105985582</v>
      </c>
      <c r="H201" s="209">
        <f>INDEX(F_Interface!$C$2:$L$461,MATCH($A201&amp;$B201,F_Interface!$C$2:$C$4961,0),MATCH(H$2,F_Interface!$C$2:$L$2,0))</f>
        <v>28.496424610403061</v>
      </c>
      <c r="I201" s="209">
        <f>INDEX(F_Interface!$C$2:$L$461,MATCH($A201&amp;$B201,F_Interface!$C$2:$C$4961,0),MATCH(I$2,F_Interface!$C$2:$L$2,0))</f>
        <v>29.998621678530213</v>
      </c>
      <c r="J201" s="209">
        <f>INDEX(F_Interface!$C$2:$L$461,MATCH($A201&amp;$B201,F_Interface!$C$2:$C$4961,0),MATCH(J$2,F_Interface!$C$2:$L$2,0))</f>
        <v>32.761983563886353</v>
      </c>
    </row>
    <row r="202" spans="1:10" x14ac:dyDescent="0.3">
      <c r="A202" s="192" t="s">
        <v>82</v>
      </c>
      <c r="B202" s="192" t="s">
        <v>216</v>
      </c>
      <c r="C202" s="192" t="s">
        <v>364</v>
      </c>
      <c r="D202" s="192" t="s">
        <v>310</v>
      </c>
      <c r="E202" s="192" t="s">
        <v>311</v>
      </c>
      <c r="F202" s="209">
        <f>INDEX(F_Interface!$C$2:$L$461,MATCH($A202&amp;$B202,F_Interface!$C$2:$C$4961,0),MATCH(F$2,F_Interface!$C$2:$L$2,0))</f>
        <v>56.866303653505888</v>
      </c>
      <c r="G202" s="209">
        <f>INDEX(F_Interface!$C$2:$L$461,MATCH($A202&amp;$B202,F_Interface!$C$2:$C$4961,0),MATCH(G$2,F_Interface!$C$2:$L$2,0))</f>
        <v>55.987033247109743</v>
      </c>
      <c r="H202" s="209">
        <f>INDEX(F_Interface!$C$2:$L$461,MATCH($A202&amp;$B202,F_Interface!$C$2:$C$4961,0),MATCH(H$2,F_Interface!$C$2:$L$2,0))</f>
        <v>56.95838874269225</v>
      </c>
      <c r="I202" s="209">
        <f>INDEX(F_Interface!$C$2:$L$461,MATCH($A202&amp;$B202,F_Interface!$C$2:$C$4961,0),MATCH(I$2,F_Interface!$C$2:$L$2,0))</f>
        <v>55.456191674565105</v>
      </c>
      <c r="J202" s="209">
        <f>INDEX(F_Interface!$C$2:$L$461,MATCH($A202&amp;$B202,F_Interface!$C$2:$C$4961,0),MATCH(J$2,F_Interface!$C$2:$L$2,0))</f>
        <v>52.692829789208972</v>
      </c>
    </row>
    <row r="203" spans="1:10" x14ac:dyDescent="0.3">
      <c r="A203" s="192" t="s">
        <v>82</v>
      </c>
      <c r="B203" s="192" t="s">
        <v>217</v>
      </c>
      <c r="C203" s="192" t="s">
        <v>365</v>
      </c>
      <c r="D203" s="192" t="s">
        <v>310</v>
      </c>
      <c r="E203" s="192" t="s">
        <v>311</v>
      </c>
      <c r="F203" s="209">
        <f>INDEX(F_Interface!$C$2:$L$461,MATCH($A203&amp;$B203,F_Interface!$C$2:$C$4961,0),MATCH(F$2,F_Interface!$C$2:$L$2,0))</f>
        <v>85.454813353095318</v>
      </c>
      <c r="G203" s="209">
        <f>INDEX(F_Interface!$C$2:$L$461,MATCH($A203&amp;$B203,F_Interface!$C$2:$C$4961,0),MATCH(G$2,F_Interface!$C$2:$L$2,0))</f>
        <v>85.454813353095318</v>
      </c>
      <c r="H203" s="209">
        <f>INDEX(F_Interface!$C$2:$L$461,MATCH($A203&amp;$B203,F_Interface!$C$2:$C$4961,0),MATCH(H$2,F_Interface!$C$2:$L$2,0))</f>
        <v>85.454813353095318</v>
      </c>
      <c r="I203" s="209">
        <f>INDEX(F_Interface!$C$2:$L$461,MATCH($A203&amp;$B203,F_Interface!$C$2:$C$4961,0),MATCH(I$2,F_Interface!$C$2:$L$2,0))</f>
        <v>85.454813353095318</v>
      </c>
      <c r="J203" s="209">
        <f>INDEX(F_Interface!$C$2:$L$461,MATCH($A203&amp;$B203,F_Interface!$C$2:$C$4961,0),MATCH(J$2,F_Interface!$C$2:$L$2,0))</f>
        <v>85.454813353095318</v>
      </c>
    </row>
    <row r="204" spans="1:10" x14ac:dyDescent="0.3">
      <c r="A204" s="192" t="s">
        <v>82</v>
      </c>
      <c r="B204" s="192" t="s">
        <v>218</v>
      </c>
      <c r="C204" s="192" t="s">
        <v>234</v>
      </c>
      <c r="D204" s="192" t="s">
        <v>310</v>
      </c>
      <c r="E204" s="192" t="s">
        <v>311</v>
      </c>
      <c r="F204" s="209">
        <f>INDEX(F_Interface!$C$2:$L$461,MATCH($A204&amp;$B204,F_Interface!$C$2:$C$4961,0),MATCH(F$2,F_Interface!$C$2:$L$2,0))</f>
        <v>0</v>
      </c>
      <c r="G204" s="209">
        <f>INDEX(F_Interface!$C$2:$L$461,MATCH($A204&amp;$B204,F_Interface!$C$2:$C$4961,0),MATCH(G$2,F_Interface!$C$2:$L$2,0))</f>
        <v>0</v>
      </c>
      <c r="H204" s="209">
        <f>INDEX(F_Interface!$C$2:$L$461,MATCH($A204&amp;$B204,F_Interface!$C$2:$C$4961,0),MATCH(H$2,F_Interface!$C$2:$L$2,0))</f>
        <v>0</v>
      </c>
      <c r="I204" s="209">
        <f>INDEX(F_Interface!$C$2:$L$461,MATCH($A204&amp;$B204,F_Interface!$C$2:$C$4961,0),MATCH(I$2,F_Interface!$C$2:$L$2,0))</f>
        <v>0</v>
      </c>
      <c r="J204" s="209">
        <f>INDEX(F_Interface!$C$2:$L$461,MATCH($A204&amp;$B204,F_Interface!$C$2:$C$4961,0),MATCH(J$2,F_Interface!$C$2:$L$2,0))</f>
        <v>0</v>
      </c>
    </row>
    <row r="205" spans="1:10" x14ac:dyDescent="0.3">
      <c r="A205" s="192" t="s">
        <v>82</v>
      </c>
      <c r="B205" s="192" t="s">
        <v>219</v>
      </c>
      <c r="C205" s="192" t="s">
        <v>366</v>
      </c>
      <c r="D205" s="192" t="s">
        <v>310</v>
      </c>
      <c r="E205" s="192" t="s">
        <v>311</v>
      </c>
      <c r="F205" s="209">
        <f>INDEX(F_Interface!$C$2:$L$461,MATCH($A205&amp;$B205,F_Interface!$C$2:$C$4961,0),MATCH(F$2,F_Interface!$C$2:$L$2,0))</f>
        <v>0</v>
      </c>
      <c r="G205" s="209">
        <f>INDEX(F_Interface!$C$2:$L$461,MATCH($A205&amp;$B205,F_Interface!$C$2:$C$4961,0),MATCH(G$2,F_Interface!$C$2:$L$2,0))</f>
        <v>0</v>
      </c>
      <c r="H205" s="209">
        <f>INDEX(F_Interface!$C$2:$L$461,MATCH($A205&amp;$B205,F_Interface!$C$2:$C$4961,0),MATCH(H$2,F_Interface!$C$2:$L$2,0))</f>
        <v>0</v>
      </c>
      <c r="I205" s="209">
        <f>INDEX(F_Interface!$C$2:$L$461,MATCH($A205&amp;$B205,F_Interface!$C$2:$C$4961,0),MATCH(I$2,F_Interface!$C$2:$L$2,0))</f>
        <v>0</v>
      </c>
      <c r="J205" s="209">
        <f>INDEX(F_Interface!$C$2:$L$461,MATCH($A205&amp;$B205,F_Interface!$C$2:$C$4961,0),MATCH(J$2,F_Interface!$C$2:$L$2,0))</f>
        <v>0</v>
      </c>
    </row>
    <row r="206" spans="1:10" x14ac:dyDescent="0.3">
      <c r="A206" s="192" t="s">
        <v>82</v>
      </c>
      <c r="B206" s="192" t="s">
        <v>220</v>
      </c>
      <c r="C206" s="192" t="s">
        <v>367</v>
      </c>
      <c r="D206" s="192" t="s">
        <v>310</v>
      </c>
      <c r="E206" s="192" t="s">
        <v>311</v>
      </c>
      <c r="F206" s="209">
        <f>INDEX(F_Interface!$C$2:$L$461,MATCH($A206&amp;$B206,F_Interface!$C$2:$C$4961,0),MATCH(F$2,F_Interface!$C$2:$L$2,0))</f>
        <v>0</v>
      </c>
      <c r="G206" s="209">
        <f>INDEX(F_Interface!$C$2:$L$461,MATCH($A206&amp;$B206,F_Interface!$C$2:$C$4961,0),MATCH(G$2,F_Interface!$C$2:$L$2,0))</f>
        <v>0</v>
      </c>
      <c r="H206" s="209">
        <f>INDEX(F_Interface!$C$2:$L$461,MATCH($A206&amp;$B206,F_Interface!$C$2:$C$4961,0),MATCH(H$2,F_Interface!$C$2:$L$2,0))</f>
        <v>0</v>
      </c>
      <c r="I206" s="209">
        <f>INDEX(F_Interface!$C$2:$L$461,MATCH($A206&amp;$B206,F_Interface!$C$2:$C$4961,0),MATCH(I$2,F_Interface!$C$2:$L$2,0))</f>
        <v>0</v>
      </c>
      <c r="J206" s="209">
        <f>INDEX(F_Interface!$C$2:$L$461,MATCH($A206&amp;$B206,F_Interface!$C$2:$C$4961,0),MATCH(J$2,F_Interface!$C$2:$L$2,0))</f>
        <v>0</v>
      </c>
    </row>
    <row r="207" spans="1:10" x14ac:dyDescent="0.3">
      <c r="A207" s="192" t="s">
        <v>82</v>
      </c>
      <c r="B207" s="192" t="s">
        <v>221</v>
      </c>
      <c r="C207" s="192" t="s">
        <v>235</v>
      </c>
      <c r="D207" s="192" t="s">
        <v>310</v>
      </c>
      <c r="E207" s="192" t="s">
        <v>311</v>
      </c>
      <c r="F207" s="209">
        <f>INDEX(F_Interface!$C$2:$L$461,MATCH($A207&amp;$B207,F_Interface!$C$2:$C$4961,0),MATCH(F$2,F_Interface!$C$2:$L$2,0))</f>
        <v>2.7854742402202843</v>
      </c>
      <c r="G207" s="209">
        <f>INDEX(F_Interface!$C$2:$L$461,MATCH($A207&amp;$B207,F_Interface!$C$2:$C$4961,0),MATCH(G$2,F_Interface!$C$2:$L$2,0))</f>
        <v>2.7753818147311029</v>
      </c>
      <c r="H207" s="209">
        <f>INDEX(F_Interface!$C$2:$L$461,MATCH($A207&amp;$B207,F_Interface!$C$2:$C$4961,0),MATCH(H$2,F_Interface!$C$2:$L$2,0))</f>
        <v>2.764835386346765</v>
      </c>
      <c r="I207" s="209">
        <f>INDEX(F_Interface!$C$2:$L$461,MATCH($A207&amp;$B207,F_Interface!$C$2:$C$4961,0),MATCH(I$2,F_Interface!$C$2:$L$2,0))</f>
        <v>2.7537772498086159</v>
      </c>
      <c r="J207" s="209">
        <f>INDEX(F_Interface!$C$2:$L$461,MATCH($A207&amp;$B207,F_Interface!$C$2:$C$4961,0),MATCH(J$2,F_Interface!$C$2:$L$2,0))</f>
        <v>2.7423562043498348</v>
      </c>
    </row>
    <row r="208" spans="1:10" x14ac:dyDescent="0.3">
      <c r="A208" s="192" t="s">
        <v>82</v>
      </c>
      <c r="B208" s="192" t="s">
        <v>222</v>
      </c>
      <c r="C208" s="192" t="s">
        <v>236</v>
      </c>
      <c r="D208" s="192" t="s">
        <v>310</v>
      </c>
      <c r="E208" s="192" t="s">
        <v>311</v>
      </c>
      <c r="F208" s="209">
        <f>INDEX(F_Interface!$C$2:$L$461,MATCH($A208&amp;$B208,F_Interface!$C$2:$C$4961,0),MATCH(F$2,F_Interface!$C$2:$L$2,0))</f>
        <v>0.82014935816676693</v>
      </c>
      <c r="G208" s="209">
        <f>INDEX(F_Interface!$C$2:$L$461,MATCH($A208&amp;$B208,F_Interface!$C$2:$C$4961,0),MATCH(G$2,F_Interface!$C$2:$L$2,0))</f>
        <v>0.81717776497528105</v>
      </c>
      <c r="H208" s="209">
        <f>INDEX(F_Interface!$C$2:$L$461,MATCH($A208&amp;$B208,F_Interface!$C$2:$C$4961,0),MATCH(H$2,F_Interface!$C$2:$L$2,0))</f>
        <v>0.81407249609665555</v>
      </c>
      <c r="I208" s="209">
        <f>INDEX(F_Interface!$C$2:$L$461,MATCH($A208&amp;$B208,F_Interface!$C$2:$C$4961,0),MATCH(I$2,F_Interface!$C$2:$L$2,0))</f>
        <v>0.81081656091214493</v>
      </c>
      <c r="J208" s="209">
        <f>INDEX(F_Interface!$C$2:$L$461,MATCH($A208&amp;$B208,F_Interface!$C$2:$C$4961,0),MATCH(J$2,F_Interface!$C$2:$L$2,0))</f>
        <v>0.80745377156469189</v>
      </c>
    </row>
    <row r="209" spans="1:10" x14ac:dyDescent="0.3">
      <c r="A209" s="192" t="s">
        <v>82</v>
      </c>
      <c r="B209" s="192" t="s">
        <v>223</v>
      </c>
      <c r="C209" s="192" t="s">
        <v>237</v>
      </c>
      <c r="D209" s="192" t="s">
        <v>310</v>
      </c>
      <c r="E209" s="192" t="s">
        <v>311</v>
      </c>
      <c r="F209" s="209">
        <f>INDEX(F_Interface!$C$2:$L$461,MATCH($A209&amp;$B209,F_Interface!$C$2:$C$4961,0),MATCH(F$2,F_Interface!$C$2:$L$2,0))</f>
        <v>0</v>
      </c>
      <c r="G209" s="209">
        <f>INDEX(F_Interface!$C$2:$L$461,MATCH($A209&amp;$B209,F_Interface!$C$2:$C$4961,0),MATCH(G$2,F_Interface!$C$2:$L$2,0))</f>
        <v>0</v>
      </c>
      <c r="H209" s="209">
        <f>INDEX(F_Interface!$C$2:$L$461,MATCH($A209&amp;$B209,F_Interface!$C$2:$C$4961,0),MATCH(H$2,F_Interface!$C$2:$L$2,0))</f>
        <v>0</v>
      </c>
      <c r="I209" s="209">
        <f>INDEX(F_Interface!$C$2:$L$461,MATCH($A209&amp;$B209,F_Interface!$C$2:$C$4961,0),MATCH(I$2,F_Interface!$C$2:$L$2,0))</f>
        <v>0</v>
      </c>
      <c r="J209" s="209">
        <f>INDEX(F_Interface!$C$2:$L$461,MATCH($A209&amp;$B209,F_Interface!$C$2:$C$4961,0),MATCH(J$2,F_Interface!$C$2:$L$2,0))</f>
        <v>0</v>
      </c>
    </row>
    <row r="210" spans="1:10" x14ac:dyDescent="0.3">
      <c r="A210" s="192" t="s">
        <v>82</v>
      </c>
      <c r="B210" s="192" t="s">
        <v>398</v>
      </c>
      <c r="C210" s="192" t="s">
        <v>402</v>
      </c>
      <c r="D210" s="192" t="s">
        <v>310</v>
      </c>
      <c r="E210" s="192" t="s">
        <v>311</v>
      </c>
      <c r="F210" s="209">
        <f>INDEX(F_Interface!$C$2:$L$461,MATCH($A210&amp;$B210,F_Interface!$C$2:$C$4961,0),MATCH(F$2,F_Interface!$C$2:$L$2,0))</f>
        <v>0</v>
      </c>
      <c r="G210" s="209">
        <f>INDEX(F_Interface!$C$2:$L$461,MATCH($A210&amp;$B210,F_Interface!$C$2:$C$4961,0),MATCH(G$2,F_Interface!$C$2:$L$2,0))</f>
        <v>0</v>
      </c>
      <c r="H210" s="209">
        <f>INDEX(F_Interface!$C$2:$L$461,MATCH($A210&amp;$B210,F_Interface!$C$2:$C$4961,0),MATCH(H$2,F_Interface!$C$2:$L$2,0))</f>
        <v>0</v>
      </c>
      <c r="I210" s="209">
        <f>INDEX(F_Interface!$C$2:$L$461,MATCH($A210&amp;$B210,F_Interface!$C$2:$C$4961,0),MATCH(I$2,F_Interface!$C$2:$L$2,0))</f>
        <v>0</v>
      </c>
      <c r="J210" s="209">
        <f>INDEX(F_Interface!$C$2:$L$461,MATCH($A210&amp;$B210,F_Interface!$C$2:$C$4961,0),MATCH(J$2,F_Interface!$C$2:$L$2,0))</f>
        <v>0</v>
      </c>
    </row>
    <row r="211" spans="1:10" x14ac:dyDescent="0.3">
      <c r="A211" s="192" t="s">
        <v>82</v>
      </c>
      <c r="B211" s="192" t="s">
        <v>399</v>
      </c>
      <c r="C211" s="192" t="s">
        <v>403</v>
      </c>
      <c r="D211" s="192" t="s">
        <v>310</v>
      </c>
      <c r="E211" s="192" t="s">
        <v>311</v>
      </c>
      <c r="F211" s="209">
        <f>INDEX(F_Interface!$C$2:$L$461,MATCH($A211&amp;$B211,F_Interface!$C$2:$C$4961,0),MATCH(F$2,F_Interface!$C$2:$L$2,0))</f>
        <v>0.69901504068353104</v>
      </c>
      <c r="G211" s="209">
        <f>INDEX(F_Interface!$C$2:$L$461,MATCH($A211&amp;$B211,F_Interface!$C$2:$C$4961,0),MATCH(G$2,F_Interface!$C$2:$L$2,0))</f>
        <v>0.703175095192618</v>
      </c>
      <c r="H211" s="209">
        <f>INDEX(F_Interface!$C$2:$L$461,MATCH($A211&amp;$B211,F_Interface!$C$2:$C$4961,0),MATCH(H$2,F_Interface!$C$2:$L$2,0))</f>
        <v>0.70716511736719501</v>
      </c>
      <c r="I211" s="209">
        <f>INDEX(F_Interface!$C$2:$L$461,MATCH($A211&amp;$B211,F_Interface!$C$2:$C$4961,0),MATCH(I$2,F_Interface!$C$2:$L$2,0))</f>
        <v>0.71094911210287903</v>
      </c>
      <c r="J211" s="209">
        <f>INDEX(F_Interface!$C$2:$L$461,MATCH($A211&amp;$B211,F_Interface!$C$2:$C$4961,0),MATCH(J$2,F_Interface!$C$2:$L$2,0))</f>
        <v>0.71462172127678503</v>
      </c>
    </row>
    <row r="212" spans="1:10" x14ac:dyDescent="0.3">
      <c r="A212" s="192" t="s">
        <v>82</v>
      </c>
      <c r="B212" s="192" t="s">
        <v>400</v>
      </c>
      <c r="C212" s="192" t="s">
        <v>404</v>
      </c>
      <c r="D212" s="192" t="s">
        <v>310</v>
      </c>
      <c r="E212" s="192" t="s">
        <v>311</v>
      </c>
      <c r="F212" s="209">
        <f>INDEX(F_Interface!$C$2:$L$461,MATCH($A212&amp;$B212,F_Interface!$C$2:$C$4961,0),MATCH(F$2,F_Interface!$C$2:$L$2,0))</f>
        <v>0</v>
      </c>
      <c r="G212" s="209">
        <f>INDEX(F_Interface!$C$2:$L$461,MATCH($A212&amp;$B212,F_Interface!$C$2:$C$4961,0),MATCH(G$2,F_Interface!$C$2:$L$2,0))</f>
        <v>0</v>
      </c>
      <c r="H212" s="209">
        <f>INDEX(F_Interface!$C$2:$L$461,MATCH($A212&amp;$B212,F_Interface!$C$2:$C$4961,0),MATCH(H$2,F_Interface!$C$2:$L$2,0))</f>
        <v>0</v>
      </c>
      <c r="I212" s="209">
        <f>INDEX(F_Interface!$C$2:$L$461,MATCH($A212&amp;$B212,F_Interface!$C$2:$C$4961,0),MATCH(I$2,F_Interface!$C$2:$L$2,0))</f>
        <v>0</v>
      </c>
      <c r="J212" s="209">
        <f>INDEX(F_Interface!$C$2:$L$461,MATCH($A212&amp;$B212,F_Interface!$C$2:$C$4961,0),MATCH(J$2,F_Interface!$C$2:$L$2,0))</f>
        <v>0</v>
      </c>
    </row>
    <row r="213" spans="1:10" x14ac:dyDescent="0.3">
      <c r="A213" s="192" t="s">
        <v>82</v>
      </c>
      <c r="B213" s="192" t="s">
        <v>401</v>
      </c>
      <c r="C213" s="192" t="s">
        <v>405</v>
      </c>
      <c r="D213" s="192" t="s">
        <v>310</v>
      </c>
      <c r="E213" s="192" t="s">
        <v>311</v>
      </c>
      <c r="F213" s="209">
        <f>INDEX(F_Interface!$C$2:$L$461,MATCH($A213&amp;$B213,F_Interface!$C$2:$C$4961,0),MATCH(F$2,F_Interface!$C$2:$L$2,0))</f>
        <v>0</v>
      </c>
      <c r="G213" s="209">
        <f>INDEX(F_Interface!$C$2:$L$461,MATCH($A213&amp;$B213,F_Interface!$C$2:$C$4961,0),MATCH(G$2,F_Interface!$C$2:$L$2,0))</f>
        <v>0</v>
      </c>
      <c r="H213" s="209">
        <f>INDEX(F_Interface!$C$2:$L$461,MATCH($A213&amp;$B213,F_Interface!$C$2:$C$4961,0),MATCH(H$2,F_Interface!$C$2:$L$2,0))</f>
        <v>0</v>
      </c>
      <c r="I213" s="209">
        <f>INDEX(F_Interface!$C$2:$L$461,MATCH($A213&amp;$B213,F_Interface!$C$2:$C$4961,0),MATCH(I$2,F_Interface!$C$2:$L$2,0))</f>
        <v>0</v>
      </c>
      <c r="J213" s="209">
        <f>INDEX(F_Interface!$C$2:$L$461,MATCH($A213&amp;$B213,F_Interface!$C$2:$C$4961,0),MATCH(J$2,F_Interface!$C$2:$L$2,0))</f>
        <v>0</v>
      </c>
    </row>
    <row r="214" spans="1:10" x14ac:dyDescent="0.3">
      <c r="A214" s="192" t="s">
        <v>67</v>
      </c>
      <c r="B214" s="192" t="s">
        <v>308</v>
      </c>
      <c r="C214" s="192" t="s">
        <v>309</v>
      </c>
      <c r="D214" s="192" t="s">
        <v>310</v>
      </c>
      <c r="E214" s="192" t="s">
        <v>311</v>
      </c>
      <c r="F214" s="209">
        <f>INDEX(F_Interface!$C$2:$L$461,MATCH($A214&amp;$B214,F_Interface!$C$2:$C$4961,0),MATCH(F$2,F_Interface!$C$2:$L$2,0))</f>
        <v>0</v>
      </c>
      <c r="G214" s="209">
        <f>INDEX(F_Interface!$C$2:$L$461,MATCH($A214&amp;$B214,F_Interface!$C$2:$C$4961,0),MATCH(G$2,F_Interface!$C$2:$L$2,0))</f>
        <v>0</v>
      </c>
      <c r="H214" s="209">
        <f>INDEX(F_Interface!$C$2:$L$461,MATCH($A214&amp;$B214,F_Interface!$C$2:$C$4961,0),MATCH(H$2,F_Interface!$C$2:$L$2,0))</f>
        <v>0</v>
      </c>
      <c r="I214" s="209">
        <f>INDEX(F_Interface!$C$2:$L$461,MATCH($A214&amp;$B214,F_Interface!$C$2:$C$4961,0),MATCH(I$2,F_Interface!$C$2:$L$2,0))</f>
        <v>0</v>
      </c>
      <c r="J214" s="209">
        <f>INDEX(F_Interface!$C$2:$L$461,MATCH($A214&amp;$B214,F_Interface!$C$2:$C$4961,0),MATCH(J$2,F_Interface!$C$2:$L$2,0))</f>
        <v>0</v>
      </c>
    </row>
    <row r="215" spans="1:10" x14ac:dyDescent="0.3">
      <c r="A215" s="192" t="s">
        <v>67</v>
      </c>
      <c r="B215" s="192" t="s">
        <v>312</v>
      </c>
      <c r="C215" s="192" t="s">
        <v>313</v>
      </c>
      <c r="D215" s="192" t="s">
        <v>310</v>
      </c>
      <c r="E215" s="192" t="s">
        <v>311</v>
      </c>
      <c r="F215" s="209">
        <f>INDEX(F_Interface!$C$2:$L$461,MATCH($A215&amp;$B215,F_Interface!$C$2:$C$4961,0),MATCH(F$2,F_Interface!$C$2:$L$2,0))</f>
        <v>0</v>
      </c>
      <c r="G215" s="209">
        <f>INDEX(F_Interface!$C$2:$L$461,MATCH($A215&amp;$B215,F_Interface!$C$2:$C$4961,0),MATCH(G$2,F_Interface!$C$2:$L$2,0))</f>
        <v>0</v>
      </c>
      <c r="H215" s="209">
        <f>INDEX(F_Interface!$C$2:$L$461,MATCH($A215&amp;$B215,F_Interface!$C$2:$C$4961,0),MATCH(H$2,F_Interface!$C$2:$L$2,0))</f>
        <v>0</v>
      </c>
      <c r="I215" s="209">
        <f>INDEX(F_Interface!$C$2:$L$461,MATCH($A215&amp;$B215,F_Interface!$C$2:$C$4961,0),MATCH(I$2,F_Interface!$C$2:$L$2,0))</f>
        <v>0</v>
      </c>
      <c r="J215" s="209">
        <f>INDEX(F_Interface!$C$2:$L$461,MATCH($A215&amp;$B215,F_Interface!$C$2:$C$4961,0),MATCH(J$2,F_Interface!$C$2:$L$2,0))</f>
        <v>0</v>
      </c>
    </row>
    <row r="216" spans="1:10" x14ac:dyDescent="0.3">
      <c r="A216" s="192" t="s">
        <v>67</v>
      </c>
      <c r="B216" s="192" t="s">
        <v>314</v>
      </c>
      <c r="C216" s="192" t="s">
        <v>315</v>
      </c>
      <c r="D216" s="192" t="s">
        <v>310</v>
      </c>
      <c r="E216" s="192" t="s">
        <v>311</v>
      </c>
      <c r="F216" s="209">
        <f>INDEX(F_Interface!$C$2:$L$461,MATCH($A216&amp;$B216,F_Interface!$C$2:$C$4961,0),MATCH(F$2,F_Interface!$C$2:$L$2,0))</f>
        <v>0</v>
      </c>
      <c r="G216" s="209">
        <f>INDEX(F_Interface!$C$2:$L$461,MATCH($A216&amp;$B216,F_Interface!$C$2:$C$4961,0),MATCH(G$2,F_Interface!$C$2:$L$2,0))</f>
        <v>0</v>
      </c>
      <c r="H216" s="209">
        <f>INDEX(F_Interface!$C$2:$L$461,MATCH($A216&amp;$B216,F_Interface!$C$2:$C$4961,0),MATCH(H$2,F_Interface!$C$2:$L$2,0))</f>
        <v>0</v>
      </c>
      <c r="I216" s="209">
        <f>INDEX(F_Interface!$C$2:$L$461,MATCH($A216&amp;$B216,F_Interface!$C$2:$C$4961,0),MATCH(I$2,F_Interface!$C$2:$L$2,0))</f>
        <v>0</v>
      </c>
      <c r="J216" s="209">
        <f>INDEX(F_Interface!$C$2:$L$461,MATCH($A216&amp;$B216,F_Interface!$C$2:$C$4961,0),MATCH(J$2,F_Interface!$C$2:$L$2,0))</f>
        <v>0</v>
      </c>
    </row>
    <row r="217" spans="1:10" x14ac:dyDescent="0.3">
      <c r="A217" s="192" t="s">
        <v>67</v>
      </c>
      <c r="B217" s="192" t="s">
        <v>316</v>
      </c>
      <c r="C217" s="192" t="s">
        <v>37</v>
      </c>
      <c r="D217" s="192" t="s">
        <v>310</v>
      </c>
      <c r="E217" s="192" t="s">
        <v>311</v>
      </c>
      <c r="F217" s="209">
        <f>INDEX(F_Interface!$C$2:$L$461,MATCH($A217&amp;$B217,F_Interface!$C$2:$C$4961,0),MATCH(F$2,F_Interface!$C$2:$L$2,0))</f>
        <v>4205001.7857142854</v>
      </c>
      <c r="G217" s="209">
        <f>INDEX(F_Interface!$C$2:$L$461,MATCH($A217&amp;$B217,F_Interface!$C$2:$C$4961,0),MATCH(G$2,F_Interface!$C$2:$L$2,0))</f>
        <v>4236630.75</v>
      </c>
      <c r="H217" s="209">
        <f>INDEX(F_Interface!$C$2:$L$461,MATCH($A217&amp;$B217,F_Interface!$C$2:$C$4961,0),MATCH(H$2,F_Interface!$C$2:$L$2,0))</f>
        <v>4268259.7142857146</v>
      </c>
      <c r="I217" s="209">
        <f>INDEX(F_Interface!$C$2:$L$461,MATCH($A217&amp;$B217,F_Interface!$C$2:$C$4961,0),MATCH(I$2,F_Interface!$C$2:$L$2,0))</f>
        <v>4299888.6785714291</v>
      </c>
      <c r="J217" s="209">
        <f>INDEX(F_Interface!$C$2:$L$461,MATCH($A217&amp;$B217,F_Interface!$C$2:$C$4961,0),MATCH(J$2,F_Interface!$C$2:$L$2,0))</f>
        <v>4331517.6428571427</v>
      </c>
    </row>
    <row r="218" spans="1:10" x14ac:dyDescent="0.3">
      <c r="A218" s="192" t="s">
        <v>67</v>
      </c>
      <c r="B218" s="192" t="s">
        <v>318</v>
      </c>
      <c r="C218" s="192" t="s">
        <v>41</v>
      </c>
      <c r="D218" s="192" t="s">
        <v>310</v>
      </c>
      <c r="E218" s="192" t="s">
        <v>311</v>
      </c>
      <c r="F218" s="209">
        <f>INDEX(F_Interface!$C$2:$L$461,MATCH($A218&amp;$B218,F_Interface!$C$2:$C$4961,0),MATCH(F$2,F_Interface!$C$2:$L$2,0))</f>
        <v>94738.266457465157</v>
      </c>
      <c r="G218" s="209">
        <f>INDEX(F_Interface!$C$2:$L$461,MATCH($A218&amp;$B218,F_Interface!$C$2:$C$4961,0),MATCH(G$2,F_Interface!$C$2:$L$2,0))</f>
        <v>94988.591532913721</v>
      </c>
      <c r="H218" s="209">
        <f>INDEX(F_Interface!$C$2:$L$461,MATCH($A218&amp;$B218,F_Interface!$C$2:$C$4961,0),MATCH(H$2,F_Interface!$C$2:$L$2,0))</f>
        <v>95238.916608362299</v>
      </c>
      <c r="I218" s="209">
        <f>INDEX(F_Interface!$C$2:$L$461,MATCH($A218&amp;$B218,F_Interface!$C$2:$C$4961,0),MATCH(I$2,F_Interface!$C$2:$L$2,0))</f>
        <v>95489.241683810862</v>
      </c>
      <c r="J218" s="209">
        <f>INDEX(F_Interface!$C$2:$L$461,MATCH($A218&amp;$B218,F_Interface!$C$2:$C$4961,0),MATCH(J$2,F_Interface!$C$2:$L$2,0))</f>
        <v>95739.56675925944</v>
      </c>
    </row>
    <row r="219" spans="1:10" x14ac:dyDescent="0.3">
      <c r="A219" s="192" t="s">
        <v>67</v>
      </c>
      <c r="B219" s="192" t="s">
        <v>320</v>
      </c>
      <c r="C219" s="192" t="s">
        <v>30</v>
      </c>
      <c r="D219" s="192" t="s">
        <v>310</v>
      </c>
      <c r="E219" s="192" t="s">
        <v>311</v>
      </c>
      <c r="F219" s="209">
        <f>INDEX(F_Interface!$C$2:$L$461,MATCH($A219&amp;$B219,F_Interface!$C$2:$C$4961,0),MATCH(F$2,F_Interface!$C$2:$L$2,0))</f>
        <v>621530.56982544926</v>
      </c>
      <c r="G219" s="209">
        <f>INDEX(F_Interface!$C$2:$L$461,MATCH($A219&amp;$B219,F_Interface!$C$2:$C$4961,0),MATCH(G$2,F_Interface!$C$2:$L$2,0))</f>
        <v>623531.53907857754</v>
      </c>
      <c r="H219" s="209">
        <f>INDEX(F_Interface!$C$2:$L$461,MATCH($A219&amp;$B219,F_Interface!$C$2:$C$4961,0),MATCH(H$2,F_Interface!$C$2:$L$2,0))</f>
        <v>625532.50833170582</v>
      </c>
      <c r="I219" s="209">
        <f>INDEX(F_Interface!$C$2:$L$461,MATCH($A219&amp;$B219,F_Interface!$C$2:$C$4961,0),MATCH(I$2,F_Interface!$C$2:$L$2,0))</f>
        <v>627533.47758483409</v>
      </c>
      <c r="J219" s="209">
        <f>INDEX(F_Interface!$C$2:$L$461,MATCH($A219&amp;$B219,F_Interface!$C$2:$C$4961,0),MATCH(J$2,F_Interface!$C$2:$L$2,0))</f>
        <v>629534.44683796237</v>
      </c>
    </row>
    <row r="220" spans="1:10" x14ac:dyDescent="0.3">
      <c r="A220" s="192" t="s">
        <v>67</v>
      </c>
      <c r="B220" s="192" t="s">
        <v>323</v>
      </c>
      <c r="C220" s="192" t="s">
        <v>42</v>
      </c>
      <c r="D220" s="192" t="s">
        <v>310</v>
      </c>
      <c r="E220" s="192" t="s">
        <v>311</v>
      </c>
      <c r="F220" s="209">
        <f>INDEX(F_Interface!$C$2:$L$461,MATCH($A220&amp;$B220,F_Interface!$C$2:$C$4961,0),MATCH(F$2,F_Interface!$C$2:$L$2,0))</f>
        <v>238.14250322381685</v>
      </c>
      <c r="G220" s="209">
        <f>INDEX(F_Interface!$C$2:$L$461,MATCH($A220&amp;$B220,F_Interface!$C$2:$C$4961,0),MATCH(G$2,F_Interface!$C$2:$L$2,0))</f>
        <v>238.91176129610227</v>
      </c>
      <c r="H220" s="209">
        <f>INDEX(F_Interface!$C$2:$L$461,MATCH($A220&amp;$B220,F_Interface!$C$2:$C$4961,0),MATCH(H$2,F_Interface!$C$2:$L$2,0))</f>
        <v>239.95180506336101</v>
      </c>
      <c r="I220" s="209">
        <f>INDEX(F_Interface!$C$2:$L$461,MATCH($A220&amp;$B220,F_Interface!$C$2:$C$4961,0),MATCH(I$2,F_Interface!$C$2:$L$2,0))</f>
        <v>240.6098490123382</v>
      </c>
      <c r="J220" s="209">
        <f>INDEX(F_Interface!$C$2:$L$461,MATCH($A220&amp;$B220,F_Interface!$C$2:$C$4961,0),MATCH(J$2,F_Interface!$C$2:$L$2,0))</f>
        <v>241.67043933362919</v>
      </c>
    </row>
    <row r="221" spans="1:10" x14ac:dyDescent="0.3">
      <c r="A221" s="192" t="s">
        <v>67</v>
      </c>
      <c r="B221" s="192" t="s">
        <v>329</v>
      </c>
      <c r="C221" s="192" t="s">
        <v>43</v>
      </c>
      <c r="D221" s="192" t="s">
        <v>310</v>
      </c>
      <c r="E221" s="192" t="s">
        <v>311</v>
      </c>
      <c r="F221" s="209">
        <f>INDEX(F_Interface!$C$2:$L$461,MATCH($A221&amp;$B221,F_Interface!$C$2:$C$4961,0),MATCH(F$2,F_Interface!$C$2:$L$2,0))</f>
        <v>44.38546263248562</v>
      </c>
      <c r="G221" s="209">
        <f>INDEX(F_Interface!$C$2:$L$461,MATCH($A221&amp;$B221,F_Interface!$C$2:$C$4961,0),MATCH(G$2,F_Interface!$C$2:$L$2,0))</f>
        <v>44.601469309417013</v>
      </c>
      <c r="H221" s="209">
        <f>INDEX(F_Interface!$C$2:$L$461,MATCH($A221&amp;$B221,F_Interface!$C$2:$C$4961,0),MATCH(H$2,F_Interface!$C$2:$L$2,0))</f>
        <v>44.816340486499683</v>
      </c>
      <c r="I221" s="209">
        <f>INDEX(F_Interface!$C$2:$L$461,MATCH($A221&amp;$B221,F_Interface!$C$2:$C$4961,0),MATCH(I$2,F_Interface!$C$2:$L$2,0))</f>
        <v>45.030085093873225</v>
      </c>
      <c r="J221" s="209">
        <f>INDEX(F_Interface!$C$2:$L$461,MATCH($A221&amp;$B221,F_Interface!$C$2:$C$4961,0),MATCH(J$2,F_Interface!$C$2:$L$2,0))</f>
        <v>45.24271196828056</v>
      </c>
    </row>
    <row r="222" spans="1:10" x14ac:dyDescent="0.3">
      <c r="A222" s="192" t="s">
        <v>67</v>
      </c>
      <c r="B222" s="192" t="s">
        <v>338</v>
      </c>
      <c r="C222" s="192" t="s">
        <v>44</v>
      </c>
      <c r="D222" s="192" t="s">
        <v>310</v>
      </c>
      <c r="E222" s="192" t="s">
        <v>311</v>
      </c>
      <c r="F222" s="209">
        <f>INDEX(F_Interface!$C$2:$L$461,MATCH($A222&amp;$B222,F_Interface!$C$2:$C$4961,0),MATCH(F$2,F_Interface!$C$2:$L$2,0))</f>
        <v>1.2151460102135938</v>
      </c>
      <c r="G222" s="209">
        <f>INDEX(F_Interface!$C$2:$L$461,MATCH($A222&amp;$B222,F_Interface!$C$2:$C$4961,0),MATCH(G$2,F_Interface!$C$2:$L$2,0))</f>
        <v>1.2151460102135938</v>
      </c>
      <c r="H222" s="209">
        <f>INDEX(F_Interface!$C$2:$L$461,MATCH($A222&amp;$B222,F_Interface!$C$2:$C$4961,0),MATCH(H$2,F_Interface!$C$2:$L$2,0))</f>
        <v>1.2151460102135938</v>
      </c>
      <c r="I222" s="209">
        <f>INDEX(F_Interface!$C$2:$L$461,MATCH($A222&amp;$B222,F_Interface!$C$2:$C$4961,0),MATCH(I$2,F_Interface!$C$2:$L$2,0))</f>
        <v>1.2151460102135938</v>
      </c>
      <c r="J222" s="209">
        <f>INDEX(F_Interface!$C$2:$L$461,MATCH($A222&amp;$B222,F_Interface!$C$2:$C$4961,0),MATCH(J$2,F_Interface!$C$2:$L$2,0))</f>
        <v>1.2151460102135938</v>
      </c>
    </row>
    <row r="223" spans="1:10" x14ac:dyDescent="0.3">
      <c r="A223" s="192" t="s">
        <v>67</v>
      </c>
      <c r="B223" s="192" t="s">
        <v>340</v>
      </c>
      <c r="C223" s="192" t="s">
        <v>39</v>
      </c>
      <c r="D223" s="192" t="s">
        <v>310</v>
      </c>
      <c r="E223" s="192" t="s">
        <v>311</v>
      </c>
      <c r="F223" s="209">
        <f>INDEX(F_Interface!$C$2:$L$461,MATCH($A223&amp;$B223,F_Interface!$C$2:$C$4961,0),MATCH(F$2,F_Interface!$C$2:$L$2,0))</f>
        <v>2.4947934150699781E-2</v>
      </c>
      <c r="G223" s="209">
        <f>INDEX(F_Interface!$C$2:$L$461,MATCH($A223&amp;$B223,F_Interface!$C$2:$C$4961,0),MATCH(G$2,F_Interface!$C$2:$L$2,0))</f>
        <v>2.4947934150699781E-2</v>
      </c>
      <c r="H223" s="209">
        <f>INDEX(F_Interface!$C$2:$L$461,MATCH($A223&amp;$B223,F_Interface!$C$2:$C$4961,0),MATCH(H$2,F_Interface!$C$2:$L$2,0))</f>
        <v>2.4947934150699781E-2</v>
      </c>
      <c r="I223" s="209">
        <f>INDEX(F_Interface!$C$2:$L$461,MATCH($A223&amp;$B223,F_Interface!$C$2:$C$4961,0),MATCH(I$2,F_Interface!$C$2:$L$2,0))</f>
        <v>2.4947934150699781E-2</v>
      </c>
      <c r="J223" s="209">
        <f>INDEX(F_Interface!$C$2:$L$461,MATCH($A223&amp;$B223,F_Interface!$C$2:$C$4961,0),MATCH(J$2,F_Interface!$C$2:$L$2,0))</f>
        <v>2.4947934150699781E-2</v>
      </c>
    </row>
    <row r="224" spans="1:10" x14ac:dyDescent="0.3">
      <c r="A224" s="192" t="s">
        <v>67</v>
      </c>
      <c r="B224" s="192" t="s">
        <v>342</v>
      </c>
      <c r="C224" s="192" t="s">
        <v>38</v>
      </c>
      <c r="D224" s="192" t="s">
        <v>310</v>
      </c>
      <c r="E224" s="192" t="s">
        <v>311</v>
      </c>
      <c r="F224" s="209">
        <f>INDEX(F_Interface!$C$2:$L$461,MATCH($A224&amp;$B224,F_Interface!$C$2:$C$4961,0),MATCH(F$2,F_Interface!$C$2:$L$2,0))</f>
        <v>0.46342652136321744</v>
      </c>
      <c r="G224" s="209">
        <f>INDEX(F_Interface!$C$2:$L$461,MATCH($A224&amp;$B224,F_Interface!$C$2:$C$4961,0),MATCH(G$2,F_Interface!$C$2:$L$2,0))</f>
        <v>0.46342652136321744</v>
      </c>
      <c r="H224" s="209">
        <f>INDEX(F_Interface!$C$2:$L$461,MATCH($A224&amp;$B224,F_Interface!$C$2:$C$4961,0),MATCH(H$2,F_Interface!$C$2:$L$2,0))</f>
        <v>0.46342652136321744</v>
      </c>
      <c r="I224" s="209">
        <f>INDEX(F_Interface!$C$2:$L$461,MATCH($A224&amp;$B224,F_Interface!$C$2:$C$4961,0),MATCH(I$2,F_Interface!$C$2:$L$2,0))</f>
        <v>0.46342652136321744</v>
      </c>
      <c r="J224" s="209">
        <f>INDEX(F_Interface!$C$2:$L$461,MATCH($A224&amp;$B224,F_Interface!$C$2:$C$4961,0),MATCH(J$2,F_Interface!$C$2:$L$2,0))</f>
        <v>0.46342652136321744</v>
      </c>
    </row>
    <row r="225" spans="1:10" x14ac:dyDescent="0.3">
      <c r="A225" s="192" t="s">
        <v>67</v>
      </c>
      <c r="B225" s="192" t="s">
        <v>344</v>
      </c>
      <c r="C225" s="192" t="s">
        <v>61</v>
      </c>
      <c r="D225" s="192" t="s">
        <v>310</v>
      </c>
      <c r="E225" s="192" t="s">
        <v>311</v>
      </c>
      <c r="F225" s="209">
        <f>INDEX(F_Interface!$C$2:$L$461,MATCH($A225&amp;$B225,F_Interface!$C$2:$C$4961,0),MATCH(F$2,F_Interface!$C$2:$L$2,0))</f>
        <v>0.82493446792535186</v>
      </c>
      <c r="G225" s="209">
        <f>INDEX(F_Interface!$C$2:$L$461,MATCH($A225&amp;$B225,F_Interface!$C$2:$C$4961,0),MATCH(G$2,F_Interface!$C$2:$L$2,0))</f>
        <v>0.82493446792535186</v>
      </c>
      <c r="H225" s="209">
        <f>INDEX(F_Interface!$C$2:$L$461,MATCH($A225&amp;$B225,F_Interface!$C$2:$C$4961,0),MATCH(H$2,F_Interface!$C$2:$L$2,0))</f>
        <v>0.82493446792535186</v>
      </c>
      <c r="I225" s="209">
        <f>INDEX(F_Interface!$C$2:$L$461,MATCH($A225&amp;$B225,F_Interface!$C$2:$C$4961,0),MATCH(I$2,F_Interface!$C$2:$L$2,0))</f>
        <v>0.82493446792535186</v>
      </c>
      <c r="J225" s="209">
        <f>INDEX(F_Interface!$C$2:$L$461,MATCH($A225&amp;$B225,F_Interface!$C$2:$C$4961,0),MATCH(J$2,F_Interface!$C$2:$L$2,0))</f>
        <v>0.82493446792535186</v>
      </c>
    </row>
    <row r="226" spans="1:10" x14ac:dyDescent="0.3">
      <c r="A226" s="192" t="s">
        <v>67</v>
      </c>
      <c r="B226" s="192" t="s">
        <v>346</v>
      </c>
      <c r="C226" s="192" t="s">
        <v>45</v>
      </c>
      <c r="D226" s="192" t="s">
        <v>310</v>
      </c>
      <c r="E226" s="192" t="s">
        <v>311</v>
      </c>
      <c r="F226" s="209">
        <f>INDEX(F_Interface!$C$2:$L$461,MATCH($A226&amp;$B226,F_Interface!$C$2:$C$4961,0),MATCH(F$2,F_Interface!$C$2:$L$2,0))</f>
        <v>1994.5952918895093</v>
      </c>
      <c r="G226" s="209">
        <f>INDEX(F_Interface!$C$2:$L$461,MATCH($A226&amp;$B226,F_Interface!$C$2:$C$4961,0),MATCH(G$2,F_Interface!$C$2:$L$2,0))</f>
        <v>1994.5952918895093</v>
      </c>
      <c r="H226" s="209">
        <f>INDEX(F_Interface!$C$2:$L$461,MATCH($A226&amp;$B226,F_Interface!$C$2:$C$4961,0),MATCH(H$2,F_Interface!$C$2:$L$2,0))</f>
        <v>1994.5952918895093</v>
      </c>
      <c r="I226" s="209">
        <f>INDEX(F_Interface!$C$2:$L$461,MATCH($A226&amp;$B226,F_Interface!$C$2:$C$4961,0),MATCH(I$2,F_Interface!$C$2:$L$2,0))</f>
        <v>1994.5952918895093</v>
      </c>
      <c r="J226" s="209">
        <f>INDEX(F_Interface!$C$2:$L$461,MATCH($A226&amp;$B226,F_Interface!$C$2:$C$4961,0),MATCH(J$2,F_Interface!$C$2:$L$2,0))</f>
        <v>1994.5952918895093</v>
      </c>
    </row>
    <row r="227" spans="1:10" x14ac:dyDescent="0.3">
      <c r="A227" s="192" t="s">
        <v>67</v>
      </c>
      <c r="B227" s="192" t="s">
        <v>348</v>
      </c>
      <c r="C227" s="192" t="s">
        <v>46</v>
      </c>
      <c r="D227" s="192" t="s">
        <v>310</v>
      </c>
      <c r="E227" s="192" t="s">
        <v>311</v>
      </c>
      <c r="F227" s="209">
        <f>INDEX(F_Interface!$C$2:$L$461,MATCH($A227&amp;$B227,F_Interface!$C$2:$C$4961,0),MATCH(F$2,F_Interface!$C$2:$L$2,0))</f>
        <v>2.3900108756536116E-4</v>
      </c>
      <c r="G227" s="209">
        <f>INDEX(F_Interface!$C$2:$L$461,MATCH($A227&amp;$B227,F_Interface!$C$2:$C$4961,0),MATCH(G$2,F_Interface!$C$2:$L$2,0))</f>
        <v>2.3721680252639435E-4</v>
      </c>
      <c r="H227" s="209">
        <f>INDEX(F_Interface!$C$2:$L$461,MATCH($A227&amp;$B227,F_Interface!$C$2:$C$4961,0),MATCH(H$2,F_Interface!$C$2:$L$2,0))</f>
        <v>2.3499038651349973E-4</v>
      </c>
      <c r="I227" s="209">
        <f>INDEX(F_Interface!$C$2:$L$461,MATCH($A227&amp;$B227,F_Interface!$C$2:$C$4961,0),MATCH(I$2,F_Interface!$C$2:$L$2,0))</f>
        <v>2.3326185280062438E-4</v>
      </c>
      <c r="J227" s="209">
        <f>INDEX(F_Interface!$C$2:$L$461,MATCH($A227&amp;$B227,F_Interface!$C$2:$C$4961,0),MATCH(J$2,F_Interface!$C$2:$L$2,0))</f>
        <v>2.2994250101750053E-4</v>
      </c>
    </row>
    <row r="228" spans="1:10" x14ac:dyDescent="0.3">
      <c r="A228" s="192" t="s">
        <v>67</v>
      </c>
      <c r="B228" s="192" t="s">
        <v>350</v>
      </c>
      <c r="C228" s="192" t="s">
        <v>351</v>
      </c>
      <c r="D228" s="192" t="s">
        <v>310</v>
      </c>
      <c r="E228" s="192" t="s">
        <v>311</v>
      </c>
      <c r="F228" s="209">
        <f>INDEX(F_Interface!$C$2:$L$461,MATCH($A228&amp;$B228,F_Interface!$C$2:$C$4961,0),MATCH(F$2,F_Interface!$C$2:$L$2,0))</f>
        <v>0.96335172619962073</v>
      </c>
      <c r="G228" s="209">
        <f>INDEX(F_Interface!$C$2:$L$461,MATCH($A228&amp;$B228,F_Interface!$C$2:$C$4961,0),MATCH(G$2,F_Interface!$C$2:$L$2,0))</f>
        <v>0.96335172619962073</v>
      </c>
      <c r="H228" s="209">
        <f>INDEX(F_Interface!$C$2:$L$461,MATCH($A228&amp;$B228,F_Interface!$C$2:$C$4961,0),MATCH(H$2,F_Interface!$C$2:$L$2,0))</f>
        <v>0.96335172619962073</v>
      </c>
      <c r="I228" s="209">
        <f>INDEX(F_Interface!$C$2:$L$461,MATCH($A228&amp;$B228,F_Interface!$C$2:$C$4961,0),MATCH(I$2,F_Interface!$C$2:$L$2,0))</f>
        <v>0.96335172619962073</v>
      </c>
      <c r="J228" s="209">
        <f>INDEX(F_Interface!$C$2:$L$461,MATCH($A228&amp;$B228,F_Interface!$C$2:$C$4961,0),MATCH(J$2,F_Interface!$C$2:$L$2,0))</f>
        <v>0.96335172619962073</v>
      </c>
    </row>
    <row r="229" spans="1:10" x14ac:dyDescent="0.3">
      <c r="A229" s="192" t="s">
        <v>67</v>
      </c>
      <c r="B229" s="192" t="s">
        <v>353</v>
      </c>
      <c r="C229" s="192" t="s">
        <v>354</v>
      </c>
      <c r="D229" s="192" t="s">
        <v>310</v>
      </c>
      <c r="E229" s="192" t="s">
        <v>311</v>
      </c>
      <c r="F229" s="209">
        <f>INDEX(F_Interface!$C$2:$L$461,MATCH($A229&amp;$B229,F_Interface!$C$2:$C$4961,0),MATCH(F$2,F_Interface!$C$2:$L$2,0))</f>
        <v>0.5</v>
      </c>
      <c r="G229" s="209">
        <f>INDEX(F_Interface!$C$2:$L$461,MATCH($A229&amp;$B229,F_Interface!$C$2:$C$4961,0),MATCH(G$2,F_Interface!$C$2:$L$2,0))</f>
        <v>0.5</v>
      </c>
      <c r="H229" s="209">
        <f>INDEX(F_Interface!$C$2:$L$461,MATCH($A229&amp;$B229,F_Interface!$C$2:$C$4961,0),MATCH(H$2,F_Interface!$C$2:$L$2,0))</f>
        <v>0.5</v>
      </c>
      <c r="I229" s="209">
        <f>INDEX(F_Interface!$C$2:$L$461,MATCH($A229&amp;$B229,F_Interface!$C$2:$C$4961,0),MATCH(I$2,F_Interface!$C$2:$L$2,0))</f>
        <v>0.5</v>
      </c>
      <c r="J229" s="209">
        <f>INDEX(F_Interface!$C$2:$L$461,MATCH($A229&amp;$B229,F_Interface!$C$2:$C$4961,0),MATCH(J$2,F_Interface!$C$2:$L$2,0))</f>
        <v>0.5</v>
      </c>
    </row>
    <row r="230" spans="1:10" x14ac:dyDescent="0.3">
      <c r="A230" s="192" t="s">
        <v>67</v>
      </c>
      <c r="B230" s="192" t="s">
        <v>356</v>
      </c>
      <c r="C230" s="192" t="s">
        <v>357</v>
      </c>
      <c r="D230" s="192" t="s">
        <v>310</v>
      </c>
      <c r="E230" s="192" t="s">
        <v>311</v>
      </c>
      <c r="F230" s="209">
        <f>INDEX(F_Interface!$C$2:$L$461,MATCH($A230&amp;$B230,F_Interface!$C$2:$C$4961,0),MATCH(F$2,F_Interface!$C$2:$L$2,0))</f>
        <v>0.5</v>
      </c>
      <c r="G230" s="209">
        <f>INDEX(F_Interface!$C$2:$L$461,MATCH($A230&amp;$B230,F_Interface!$C$2:$C$4961,0),MATCH(G$2,F_Interface!$C$2:$L$2,0))</f>
        <v>0.5</v>
      </c>
      <c r="H230" s="209">
        <f>INDEX(F_Interface!$C$2:$L$461,MATCH($A230&amp;$B230,F_Interface!$C$2:$C$4961,0),MATCH(H$2,F_Interface!$C$2:$L$2,0))</f>
        <v>0.5</v>
      </c>
      <c r="I230" s="209">
        <f>INDEX(F_Interface!$C$2:$L$461,MATCH($A230&amp;$B230,F_Interface!$C$2:$C$4961,0),MATCH(I$2,F_Interface!$C$2:$L$2,0))</f>
        <v>0.5</v>
      </c>
      <c r="J230" s="209">
        <f>INDEX(F_Interface!$C$2:$L$461,MATCH($A230&amp;$B230,F_Interface!$C$2:$C$4961,0),MATCH(J$2,F_Interface!$C$2:$L$2,0))</f>
        <v>0.5</v>
      </c>
    </row>
    <row r="231" spans="1:10" x14ac:dyDescent="0.3">
      <c r="A231" s="192" t="s">
        <v>67</v>
      </c>
      <c r="B231" s="192" t="s">
        <v>359</v>
      </c>
      <c r="C231" s="192" t="s">
        <v>360</v>
      </c>
      <c r="D231" s="192" t="s">
        <v>310</v>
      </c>
      <c r="E231" s="192" t="s">
        <v>311</v>
      </c>
      <c r="F231" s="209" t="str">
        <f ca="1">INDEX(F_Interface!$C$2:$L$461,MATCH($A231&amp;$B231,F_Interface!$C$2:$C$4961,0),MATCH(F$2,F_Interface!$C$2:$L$2,0))</f>
        <v>[…]08/04/2019 12:10:25</v>
      </c>
      <c r="G231" s="209" t="str">
        <f ca="1">INDEX(F_Interface!$C$2:$L$461,MATCH($A231&amp;$B231,F_Interface!$C$2:$C$4961,0),MATCH(G$2,F_Interface!$C$2:$L$2,0))</f>
        <v>[…]08/04/2019 12:10:25</v>
      </c>
      <c r="H231" s="209" t="str">
        <f ca="1">INDEX(F_Interface!$C$2:$L$461,MATCH($A231&amp;$B231,F_Interface!$C$2:$C$4961,0),MATCH(H$2,F_Interface!$C$2:$L$2,0))</f>
        <v>[…]08/04/2019 12:10:25</v>
      </c>
      <c r="I231" s="209" t="str">
        <f ca="1">INDEX(F_Interface!$C$2:$L$461,MATCH($A231&amp;$B231,F_Interface!$C$2:$C$4961,0),MATCH(I$2,F_Interface!$C$2:$L$2,0))</f>
        <v>[…]08/04/2019 12:10:25</v>
      </c>
      <c r="J231" s="209" t="str">
        <f ca="1">INDEX(F_Interface!$C$2:$L$461,MATCH($A231&amp;$B231,F_Interface!$C$2:$C$4961,0),MATCH(J$2,F_Interface!$C$2:$L$2,0))</f>
        <v>[…]08/04/2019 12:10:25</v>
      </c>
    </row>
    <row r="232" spans="1:10" x14ac:dyDescent="0.3">
      <c r="A232" s="192" t="s">
        <v>67</v>
      </c>
      <c r="B232" s="192" t="s">
        <v>362</v>
      </c>
      <c r="C232" s="192" t="s">
        <v>363</v>
      </c>
      <c r="D232" s="192" t="s">
        <v>310</v>
      </c>
      <c r="E232" s="192" t="s">
        <v>311</v>
      </c>
      <c r="F232" s="209" t="str">
        <f ca="1">INDEX(F_Interface!$C$2:$L$461,MATCH($A232&amp;$B232,F_Interface!$C$2:$C$4961,0),MATCH(F$2,F_Interface!$C$2:$L$2,0))</f>
        <v>FM_WWW4_fastDD</v>
      </c>
      <c r="G232" s="209" t="str">
        <f ca="1">INDEX(F_Interface!$C$2:$L$461,MATCH($A232&amp;$B232,F_Interface!$C$2:$C$4961,0),MATCH(G$2,F_Interface!$C$2:$L$2,0))</f>
        <v>FM_WWW4_fastDD</v>
      </c>
      <c r="H232" s="209" t="str">
        <f ca="1">INDEX(F_Interface!$C$2:$L$461,MATCH($A232&amp;$B232,F_Interface!$C$2:$C$4961,0),MATCH(H$2,F_Interface!$C$2:$L$2,0))</f>
        <v>FM_WWW4_fastDD</v>
      </c>
      <c r="I232" s="209" t="str">
        <f ca="1">INDEX(F_Interface!$C$2:$L$461,MATCH($A232&amp;$B232,F_Interface!$C$2:$C$4961,0),MATCH(I$2,F_Interface!$C$2:$L$2,0))</f>
        <v>FM_WWW4_fastDD</v>
      </c>
      <c r="J232" s="209" t="str">
        <f ca="1">INDEX(F_Interface!$C$2:$L$461,MATCH($A232&amp;$B232,F_Interface!$C$2:$C$4961,0),MATCH(J$2,F_Interface!$C$2:$L$2,0))</f>
        <v>FM_WWW4_fastDD</v>
      </c>
    </row>
    <row r="233" spans="1:10" x14ac:dyDescent="0.3">
      <c r="A233" s="192" t="s">
        <v>67</v>
      </c>
      <c r="B233" s="192" t="s">
        <v>209</v>
      </c>
      <c r="C233" s="192" t="s">
        <v>227</v>
      </c>
      <c r="D233" s="192" t="s">
        <v>310</v>
      </c>
      <c r="E233" s="192" t="s">
        <v>311</v>
      </c>
      <c r="F233" s="209">
        <f>INDEX(F_Interface!$C$2:$L$461,MATCH($A233&amp;$B233,F_Interface!$C$2:$C$4961,0),MATCH(F$2,F_Interface!$C$2:$L$2,0))</f>
        <v>0</v>
      </c>
      <c r="G233" s="209">
        <f>INDEX(F_Interface!$C$2:$L$461,MATCH($A233&amp;$B233,F_Interface!$C$2:$C$4961,0),MATCH(G$2,F_Interface!$C$2:$L$2,0))</f>
        <v>0</v>
      </c>
      <c r="H233" s="209">
        <f>INDEX(F_Interface!$C$2:$L$461,MATCH($A233&amp;$B233,F_Interface!$C$2:$C$4961,0),MATCH(H$2,F_Interface!$C$2:$L$2,0))</f>
        <v>0</v>
      </c>
      <c r="I233" s="209">
        <f>INDEX(F_Interface!$C$2:$L$461,MATCH($A233&amp;$B233,F_Interface!$C$2:$C$4961,0),MATCH(I$2,F_Interface!$C$2:$L$2,0))</f>
        <v>0</v>
      </c>
      <c r="J233" s="209">
        <f>INDEX(F_Interface!$C$2:$L$461,MATCH($A233&amp;$B233,F_Interface!$C$2:$C$4961,0),MATCH(J$2,F_Interface!$C$2:$L$2,0))</f>
        <v>0</v>
      </c>
    </row>
    <row r="234" spans="1:10" x14ac:dyDescent="0.3">
      <c r="A234" s="192" t="s">
        <v>67</v>
      </c>
      <c r="B234" s="192" t="s">
        <v>210</v>
      </c>
      <c r="C234" s="192" t="s">
        <v>228</v>
      </c>
      <c r="D234" s="192" t="s">
        <v>310</v>
      </c>
      <c r="E234" s="192" t="s">
        <v>311</v>
      </c>
      <c r="F234" s="209">
        <f>INDEX(F_Interface!$C$2:$L$461,MATCH($A234&amp;$B234,F_Interface!$C$2:$C$4961,0),MATCH(F$2,F_Interface!$C$2:$L$2,0))</f>
        <v>0</v>
      </c>
      <c r="G234" s="209">
        <f>INDEX(F_Interface!$C$2:$L$461,MATCH($A234&amp;$B234,F_Interface!$C$2:$C$4961,0),MATCH(G$2,F_Interface!$C$2:$L$2,0))</f>
        <v>0</v>
      </c>
      <c r="H234" s="209">
        <f>INDEX(F_Interface!$C$2:$L$461,MATCH($A234&amp;$B234,F_Interface!$C$2:$C$4961,0),MATCH(H$2,F_Interface!$C$2:$L$2,0))</f>
        <v>0</v>
      </c>
      <c r="I234" s="209">
        <f>INDEX(F_Interface!$C$2:$L$461,MATCH($A234&amp;$B234,F_Interface!$C$2:$C$4961,0),MATCH(I$2,F_Interface!$C$2:$L$2,0))</f>
        <v>0</v>
      </c>
      <c r="J234" s="209">
        <f>INDEX(F_Interface!$C$2:$L$461,MATCH($A234&amp;$B234,F_Interface!$C$2:$C$4961,0),MATCH(J$2,F_Interface!$C$2:$L$2,0))</f>
        <v>0</v>
      </c>
    </row>
    <row r="235" spans="1:10" x14ac:dyDescent="0.3">
      <c r="A235" s="192" t="s">
        <v>67</v>
      </c>
      <c r="B235" s="192" t="s">
        <v>211</v>
      </c>
      <c r="C235" s="192" t="s">
        <v>229</v>
      </c>
      <c r="D235" s="192" t="s">
        <v>310</v>
      </c>
      <c r="E235" s="192" t="s">
        <v>311</v>
      </c>
      <c r="F235" s="209">
        <f>INDEX(F_Interface!$C$2:$L$461,MATCH($A235&amp;$B235,F_Interface!$C$2:$C$4961,0),MATCH(F$2,F_Interface!$C$2:$L$2,0))</f>
        <v>0</v>
      </c>
      <c r="G235" s="209">
        <f>INDEX(F_Interface!$C$2:$L$461,MATCH($A235&amp;$B235,F_Interface!$C$2:$C$4961,0),MATCH(G$2,F_Interface!$C$2:$L$2,0))</f>
        <v>0</v>
      </c>
      <c r="H235" s="209">
        <f>INDEX(F_Interface!$C$2:$L$461,MATCH($A235&amp;$B235,F_Interface!$C$2:$C$4961,0),MATCH(H$2,F_Interface!$C$2:$L$2,0))</f>
        <v>0</v>
      </c>
      <c r="I235" s="209">
        <f>INDEX(F_Interface!$C$2:$L$461,MATCH($A235&amp;$B235,F_Interface!$C$2:$C$4961,0),MATCH(I$2,F_Interface!$C$2:$L$2,0))</f>
        <v>0</v>
      </c>
      <c r="J235" s="209">
        <f>INDEX(F_Interface!$C$2:$L$461,MATCH($A235&amp;$B235,F_Interface!$C$2:$C$4961,0),MATCH(J$2,F_Interface!$C$2:$L$2,0))</f>
        <v>0</v>
      </c>
    </row>
    <row r="236" spans="1:10" x14ac:dyDescent="0.3">
      <c r="A236" s="192" t="s">
        <v>67</v>
      </c>
      <c r="B236" s="192" t="s">
        <v>215</v>
      </c>
      <c r="C236" s="192" t="s">
        <v>233</v>
      </c>
      <c r="D236" s="192" t="s">
        <v>310</v>
      </c>
      <c r="E236" s="192" t="s">
        <v>311</v>
      </c>
      <c r="F236" s="209">
        <f>INDEX(F_Interface!$C$2:$L$461,MATCH($A236&amp;$B236,F_Interface!$C$2:$C$4961,0),MATCH(F$2,F_Interface!$C$2:$L$2,0))</f>
        <v>0</v>
      </c>
      <c r="G236" s="209">
        <f>INDEX(F_Interface!$C$2:$L$461,MATCH($A236&amp;$B236,F_Interface!$C$2:$C$4961,0),MATCH(G$2,F_Interface!$C$2:$L$2,0))</f>
        <v>0</v>
      </c>
      <c r="H236" s="209">
        <f>INDEX(F_Interface!$C$2:$L$461,MATCH($A236&amp;$B236,F_Interface!$C$2:$C$4961,0),MATCH(H$2,F_Interface!$C$2:$L$2,0))</f>
        <v>0</v>
      </c>
      <c r="I236" s="209">
        <f>INDEX(F_Interface!$C$2:$L$461,MATCH($A236&amp;$B236,F_Interface!$C$2:$C$4961,0),MATCH(I$2,F_Interface!$C$2:$L$2,0))</f>
        <v>0</v>
      </c>
      <c r="J236" s="209">
        <f>INDEX(F_Interface!$C$2:$L$461,MATCH($A236&amp;$B236,F_Interface!$C$2:$C$4961,0),MATCH(J$2,F_Interface!$C$2:$L$2,0))</f>
        <v>0</v>
      </c>
    </row>
    <row r="237" spans="1:10" x14ac:dyDescent="0.3">
      <c r="A237" s="192" t="s">
        <v>67</v>
      </c>
      <c r="B237" s="192" t="s">
        <v>216</v>
      </c>
      <c r="C237" s="192" t="s">
        <v>364</v>
      </c>
      <c r="D237" s="192" t="s">
        <v>310</v>
      </c>
      <c r="E237" s="192" t="s">
        <v>311</v>
      </c>
      <c r="F237" s="209">
        <f>INDEX(F_Interface!$C$2:$L$461,MATCH($A237&amp;$B237,F_Interface!$C$2:$C$4961,0),MATCH(F$2,F_Interface!$C$2:$L$2,0))</f>
        <v>0</v>
      </c>
      <c r="G237" s="209">
        <f>INDEX(F_Interface!$C$2:$L$461,MATCH($A237&amp;$B237,F_Interface!$C$2:$C$4961,0),MATCH(G$2,F_Interface!$C$2:$L$2,0))</f>
        <v>0</v>
      </c>
      <c r="H237" s="209">
        <f>INDEX(F_Interface!$C$2:$L$461,MATCH($A237&amp;$B237,F_Interface!$C$2:$C$4961,0),MATCH(H$2,F_Interface!$C$2:$L$2,0))</f>
        <v>0</v>
      </c>
      <c r="I237" s="209">
        <f>INDEX(F_Interface!$C$2:$L$461,MATCH($A237&amp;$B237,F_Interface!$C$2:$C$4961,0),MATCH(I$2,F_Interface!$C$2:$L$2,0))</f>
        <v>0</v>
      </c>
      <c r="J237" s="209">
        <f>INDEX(F_Interface!$C$2:$L$461,MATCH($A237&amp;$B237,F_Interface!$C$2:$C$4961,0),MATCH(J$2,F_Interface!$C$2:$L$2,0))</f>
        <v>0</v>
      </c>
    </row>
    <row r="238" spans="1:10" x14ac:dyDescent="0.3">
      <c r="A238" s="192" t="s">
        <v>67</v>
      </c>
      <c r="B238" s="192" t="s">
        <v>217</v>
      </c>
      <c r="C238" s="192" t="s">
        <v>365</v>
      </c>
      <c r="D238" s="192" t="s">
        <v>310</v>
      </c>
      <c r="E238" s="192" t="s">
        <v>311</v>
      </c>
      <c r="F238" s="209">
        <f>INDEX(F_Interface!$C$2:$L$461,MATCH($A238&amp;$B238,F_Interface!$C$2:$C$4961,0),MATCH(F$2,F_Interface!$C$2:$L$2,0))</f>
        <v>0</v>
      </c>
      <c r="G238" s="209">
        <f>INDEX(F_Interface!$C$2:$L$461,MATCH($A238&amp;$B238,F_Interface!$C$2:$C$4961,0),MATCH(G$2,F_Interface!$C$2:$L$2,0))</f>
        <v>0</v>
      </c>
      <c r="H238" s="209">
        <f>INDEX(F_Interface!$C$2:$L$461,MATCH($A238&amp;$B238,F_Interface!$C$2:$C$4961,0),MATCH(H$2,F_Interface!$C$2:$L$2,0))</f>
        <v>0</v>
      </c>
      <c r="I238" s="209">
        <f>INDEX(F_Interface!$C$2:$L$461,MATCH($A238&amp;$B238,F_Interface!$C$2:$C$4961,0),MATCH(I$2,F_Interface!$C$2:$L$2,0))</f>
        <v>0</v>
      </c>
      <c r="J238" s="209">
        <f>INDEX(F_Interface!$C$2:$L$461,MATCH($A238&amp;$B238,F_Interface!$C$2:$C$4961,0),MATCH(J$2,F_Interface!$C$2:$L$2,0))</f>
        <v>0</v>
      </c>
    </row>
    <row r="239" spans="1:10" x14ac:dyDescent="0.3">
      <c r="A239" s="192" t="s">
        <v>67</v>
      </c>
      <c r="B239" s="192" t="s">
        <v>218</v>
      </c>
      <c r="C239" s="192" t="s">
        <v>234</v>
      </c>
      <c r="D239" s="192" t="s">
        <v>310</v>
      </c>
      <c r="E239" s="192" t="s">
        <v>311</v>
      </c>
      <c r="F239" s="209">
        <f>INDEX(F_Interface!$C$2:$L$461,MATCH($A239&amp;$B239,F_Interface!$C$2:$C$4961,0),MATCH(F$2,F_Interface!$C$2:$L$2,0))</f>
        <v>0</v>
      </c>
      <c r="G239" s="209">
        <f>INDEX(F_Interface!$C$2:$L$461,MATCH($A239&amp;$B239,F_Interface!$C$2:$C$4961,0),MATCH(G$2,F_Interface!$C$2:$L$2,0))</f>
        <v>0</v>
      </c>
      <c r="H239" s="209">
        <f>INDEX(F_Interface!$C$2:$L$461,MATCH($A239&amp;$B239,F_Interface!$C$2:$C$4961,0),MATCH(H$2,F_Interface!$C$2:$L$2,0))</f>
        <v>0</v>
      </c>
      <c r="I239" s="209">
        <f>INDEX(F_Interface!$C$2:$L$461,MATCH($A239&amp;$B239,F_Interface!$C$2:$C$4961,0),MATCH(I$2,F_Interface!$C$2:$L$2,0))</f>
        <v>0</v>
      </c>
      <c r="J239" s="209">
        <f>INDEX(F_Interface!$C$2:$L$461,MATCH($A239&amp;$B239,F_Interface!$C$2:$C$4961,0),MATCH(J$2,F_Interface!$C$2:$L$2,0))</f>
        <v>0</v>
      </c>
    </row>
    <row r="240" spans="1:10" x14ac:dyDescent="0.3">
      <c r="A240" s="192" t="s">
        <v>67</v>
      </c>
      <c r="B240" s="192" t="s">
        <v>219</v>
      </c>
      <c r="C240" s="192" t="s">
        <v>366</v>
      </c>
      <c r="D240" s="192" t="s">
        <v>310</v>
      </c>
      <c r="E240" s="192" t="s">
        <v>311</v>
      </c>
      <c r="F240" s="209">
        <f>INDEX(F_Interface!$C$2:$L$461,MATCH($A240&amp;$B240,F_Interface!$C$2:$C$4961,0),MATCH(F$2,F_Interface!$C$2:$L$2,0))</f>
        <v>0</v>
      </c>
      <c r="G240" s="209">
        <f>INDEX(F_Interface!$C$2:$L$461,MATCH($A240&amp;$B240,F_Interface!$C$2:$C$4961,0),MATCH(G$2,F_Interface!$C$2:$L$2,0))</f>
        <v>0</v>
      </c>
      <c r="H240" s="209">
        <f>INDEX(F_Interface!$C$2:$L$461,MATCH($A240&amp;$B240,F_Interface!$C$2:$C$4961,0),MATCH(H$2,F_Interface!$C$2:$L$2,0))</f>
        <v>0</v>
      </c>
      <c r="I240" s="209">
        <f>INDEX(F_Interface!$C$2:$L$461,MATCH($A240&amp;$B240,F_Interface!$C$2:$C$4961,0),MATCH(I$2,F_Interface!$C$2:$L$2,0))</f>
        <v>0</v>
      </c>
      <c r="J240" s="209">
        <f>INDEX(F_Interface!$C$2:$L$461,MATCH($A240&amp;$B240,F_Interface!$C$2:$C$4961,0),MATCH(J$2,F_Interface!$C$2:$L$2,0))</f>
        <v>0</v>
      </c>
    </row>
    <row r="241" spans="1:10" x14ac:dyDescent="0.3">
      <c r="A241" s="192" t="s">
        <v>67</v>
      </c>
      <c r="B241" s="192" t="s">
        <v>220</v>
      </c>
      <c r="C241" s="192" t="s">
        <v>367</v>
      </c>
      <c r="D241" s="192" t="s">
        <v>310</v>
      </c>
      <c r="E241" s="192" t="s">
        <v>311</v>
      </c>
      <c r="F241" s="209">
        <f>INDEX(F_Interface!$C$2:$L$461,MATCH($A241&amp;$B241,F_Interface!$C$2:$C$4961,0),MATCH(F$2,F_Interface!$C$2:$L$2,0))</f>
        <v>0</v>
      </c>
      <c r="G241" s="209">
        <f>INDEX(F_Interface!$C$2:$L$461,MATCH($A241&amp;$B241,F_Interface!$C$2:$C$4961,0),MATCH(G$2,F_Interface!$C$2:$L$2,0))</f>
        <v>0</v>
      </c>
      <c r="H241" s="209">
        <f>INDEX(F_Interface!$C$2:$L$461,MATCH($A241&amp;$B241,F_Interface!$C$2:$C$4961,0),MATCH(H$2,F_Interface!$C$2:$L$2,0))</f>
        <v>0</v>
      </c>
      <c r="I241" s="209">
        <f>INDEX(F_Interface!$C$2:$L$461,MATCH($A241&amp;$B241,F_Interface!$C$2:$C$4961,0),MATCH(I$2,F_Interface!$C$2:$L$2,0))</f>
        <v>0</v>
      </c>
      <c r="J241" s="209">
        <f>INDEX(F_Interface!$C$2:$L$461,MATCH($A241&amp;$B241,F_Interface!$C$2:$C$4961,0),MATCH(J$2,F_Interface!$C$2:$L$2,0))</f>
        <v>0</v>
      </c>
    </row>
    <row r="242" spans="1:10" x14ac:dyDescent="0.3">
      <c r="A242" s="192" t="s">
        <v>67</v>
      </c>
      <c r="B242" s="192" t="s">
        <v>221</v>
      </c>
      <c r="C242" s="192" t="s">
        <v>235</v>
      </c>
      <c r="D242" s="192" t="s">
        <v>310</v>
      </c>
      <c r="E242" s="192" t="s">
        <v>311</v>
      </c>
      <c r="F242" s="209">
        <f>INDEX(F_Interface!$C$2:$L$461,MATCH($A242&amp;$B242,F_Interface!$C$2:$C$4961,0),MATCH(F$2,F_Interface!$C$2:$L$2,0))</f>
        <v>0</v>
      </c>
      <c r="G242" s="209">
        <f>INDEX(F_Interface!$C$2:$L$461,MATCH($A242&amp;$B242,F_Interface!$C$2:$C$4961,0),MATCH(G$2,F_Interface!$C$2:$L$2,0))</f>
        <v>0</v>
      </c>
      <c r="H242" s="209">
        <f>INDEX(F_Interface!$C$2:$L$461,MATCH($A242&amp;$B242,F_Interface!$C$2:$C$4961,0),MATCH(H$2,F_Interface!$C$2:$L$2,0))</f>
        <v>0</v>
      </c>
      <c r="I242" s="209">
        <f>INDEX(F_Interface!$C$2:$L$461,MATCH($A242&amp;$B242,F_Interface!$C$2:$C$4961,0),MATCH(I$2,F_Interface!$C$2:$L$2,0))</f>
        <v>0</v>
      </c>
      <c r="J242" s="209">
        <f>INDEX(F_Interface!$C$2:$L$461,MATCH($A242&amp;$B242,F_Interface!$C$2:$C$4961,0),MATCH(J$2,F_Interface!$C$2:$L$2,0))</f>
        <v>0</v>
      </c>
    </row>
    <row r="243" spans="1:10" x14ac:dyDescent="0.3">
      <c r="A243" s="192" t="s">
        <v>67</v>
      </c>
      <c r="B243" s="192" t="s">
        <v>222</v>
      </c>
      <c r="C243" s="192" t="s">
        <v>236</v>
      </c>
      <c r="D243" s="192" t="s">
        <v>310</v>
      </c>
      <c r="E243" s="192" t="s">
        <v>311</v>
      </c>
      <c r="F243" s="209">
        <f>INDEX(F_Interface!$C$2:$L$461,MATCH($A243&amp;$B243,F_Interface!$C$2:$C$4961,0),MATCH(F$2,F_Interface!$C$2:$L$2,0))</f>
        <v>0</v>
      </c>
      <c r="G243" s="209">
        <f>INDEX(F_Interface!$C$2:$L$461,MATCH($A243&amp;$B243,F_Interface!$C$2:$C$4961,0),MATCH(G$2,F_Interface!$C$2:$L$2,0))</f>
        <v>0</v>
      </c>
      <c r="H243" s="209">
        <f>INDEX(F_Interface!$C$2:$L$461,MATCH($A243&amp;$B243,F_Interface!$C$2:$C$4961,0),MATCH(H$2,F_Interface!$C$2:$L$2,0))</f>
        <v>0</v>
      </c>
      <c r="I243" s="209">
        <f>INDEX(F_Interface!$C$2:$L$461,MATCH($A243&amp;$B243,F_Interface!$C$2:$C$4961,0),MATCH(I$2,F_Interface!$C$2:$L$2,0))</f>
        <v>0</v>
      </c>
      <c r="J243" s="209">
        <f>INDEX(F_Interface!$C$2:$L$461,MATCH($A243&amp;$B243,F_Interface!$C$2:$C$4961,0),MATCH(J$2,F_Interface!$C$2:$L$2,0))</f>
        <v>0</v>
      </c>
    </row>
    <row r="244" spans="1:10" x14ac:dyDescent="0.3">
      <c r="A244" s="192" t="s">
        <v>67</v>
      </c>
      <c r="B244" s="192" t="s">
        <v>223</v>
      </c>
      <c r="C244" s="192" t="s">
        <v>237</v>
      </c>
      <c r="D244" s="192" t="s">
        <v>310</v>
      </c>
      <c r="E244" s="192" t="s">
        <v>311</v>
      </c>
      <c r="F244" s="209">
        <f>INDEX(F_Interface!$C$2:$L$461,MATCH($A244&amp;$B244,F_Interface!$C$2:$C$4961,0),MATCH(F$2,F_Interface!$C$2:$L$2,0))</f>
        <v>0</v>
      </c>
      <c r="G244" s="209">
        <f>INDEX(F_Interface!$C$2:$L$461,MATCH($A244&amp;$B244,F_Interface!$C$2:$C$4961,0),MATCH(G$2,F_Interface!$C$2:$L$2,0))</f>
        <v>0</v>
      </c>
      <c r="H244" s="209">
        <f>INDEX(F_Interface!$C$2:$L$461,MATCH($A244&amp;$B244,F_Interface!$C$2:$C$4961,0),MATCH(H$2,F_Interface!$C$2:$L$2,0))</f>
        <v>0</v>
      </c>
      <c r="I244" s="209">
        <f>INDEX(F_Interface!$C$2:$L$461,MATCH($A244&amp;$B244,F_Interface!$C$2:$C$4961,0),MATCH(I$2,F_Interface!$C$2:$L$2,0))</f>
        <v>0</v>
      </c>
      <c r="J244" s="209">
        <f>INDEX(F_Interface!$C$2:$L$461,MATCH($A244&amp;$B244,F_Interface!$C$2:$C$4961,0),MATCH(J$2,F_Interface!$C$2:$L$2,0))</f>
        <v>0</v>
      </c>
    </row>
    <row r="245" spans="1:10" x14ac:dyDescent="0.3">
      <c r="A245" s="192" t="s">
        <v>67</v>
      </c>
      <c r="B245" s="192" t="s">
        <v>398</v>
      </c>
      <c r="C245" s="192" t="s">
        <v>402</v>
      </c>
      <c r="D245" s="192" t="s">
        <v>310</v>
      </c>
      <c r="E245" s="192" t="s">
        <v>311</v>
      </c>
      <c r="F245" s="209">
        <f>INDEX(F_Interface!$C$2:$L$461,MATCH($A245&amp;$B245,F_Interface!$C$2:$C$4961,0),MATCH(F$2,F_Interface!$C$2:$L$2,0))</f>
        <v>0</v>
      </c>
      <c r="G245" s="209">
        <f>INDEX(F_Interface!$C$2:$L$461,MATCH($A245&amp;$B245,F_Interface!$C$2:$C$4961,0),MATCH(G$2,F_Interface!$C$2:$L$2,0))</f>
        <v>0</v>
      </c>
      <c r="H245" s="209">
        <f>INDEX(F_Interface!$C$2:$L$461,MATCH($A245&amp;$B245,F_Interface!$C$2:$C$4961,0),MATCH(H$2,F_Interface!$C$2:$L$2,0))</f>
        <v>0</v>
      </c>
      <c r="I245" s="209">
        <f>INDEX(F_Interface!$C$2:$L$461,MATCH($A245&amp;$B245,F_Interface!$C$2:$C$4961,0),MATCH(I$2,F_Interface!$C$2:$L$2,0))</f>
        <v>0</v>
      </c>
      <c r="J245" s="209">
        <f>INDEX(F_Interface!$C$2:$L$461,MATCH($A245&amp;$B245,F_Interface!$C$2:$C$4961,0),MATCH(J$2,F_Interface!$C$2:$L$2,0))</f>
        <v>0</v>
      </c>
    </row>
    <row r="246" spans="1:10" x14ac:dyDescent="0.3">
      <c r="A246" s="192" t="s">
        <v>67</v>
      </c>
      <c r="B246" s="192" t="s">
        <v>399</v>
      </c>
      <c r="C246" s="192" t="s">
        <v>403</v>
      </c>
      <c r="D246" s="192" t="s">
        <v>310</v>
      </c>
      <c r="E246" s="192" t="s">
        <v>311</v>
      </c>
      <c r="F246" s="209">
        <f>INDEX(F_Interface!$C$2:$L$461,MATCH($A246&amp;$B246,F_Interface!$C$2:$C$4961,0),MATCH(F$2,F_Interface!$C$2:$L$2,0))</f>
        <v>0</v>
      </c>
      <c r="G246" s="209">
        <f>INDEX(F_Interface!$C$2:$L$461,MATCH($A246&amp;$B246,F_Interface!$C$2:$C$4961,0),MATCH(G$2,F_Interface!$C$2:$L$2,0))</f>
        <v>0</v>
      </c>
      <c r="H246" s="209">
        <f>INDEX(F_Interface!$C$2:$L$461,MATCH($A246&amp;$B246,F_Interface!$C$2:$C$4961,0),MATCH(H$2,F_Interface!$C$2:$L$2,0))</f>
        <v>0</v>
      </c>
      <c r="I246" s="209">
        <f>INDEX(F_Interface!$C$2:$L$461,MATCH($A246&amp;$B246,F_Interface!$C$2:$C$4961,0),MATCH(I$2,F_Interface!$C$2:$L$2,0))</f>
        <v>0</v>
      </c>
      <c r="J246" s="209">
        <f>INDEX(F_Interface!$C$2:$L$461,MATCH($A246&amp;$B246,F_Interface!$C$2:$C$4961,0),MATCH(J$2,F_Interface!$C$2:$L$2,0))</f>
        <v>0</v>
      </c>
    </row>
    <row r="247" spans="1:10" x14ac:dyDescent="0.3">
      <c r="A247" s="192" t="s">
        <v>67</v>
      </c>
      <c r="B247" s="192" t="s">
        <v>400</v>
      </c>
      <c r="C247" s="192" t="s">
        <v>404</v>
      </c>
      <c r="D247" s="192" t="s">
        <v>310</v>
      </c>
      <c r="E247" s="192" t="s">
        <v>311</v>
      </c>
      <c r="F247" s="209">
        <f>INDEX(F_Interface!$C$2:$L$461,MATCH($A247&amp;$B247,F_Interface!$C$2:$C$4961,0),MATCH(F$2,F_Interface!$C$2:$L$2,0))</f>
        <v>0</v>
      </c>
      <c r="G247" s="209">
        <f>INDEX(F_Interface!$C$2:$L$461,MATCH($A247&amp;$B247,F_Interface!$C$2:$C$4961,0),MATCH(G$2,F_Interface!$C$2:$L$2,0))</f>
        <v>0</v>
      </c>
      <c r="H247" s="209">
        <f>INDEX(F_Interface!$C$2:$L$461,MATCH($A247&amp;$B247,F_Interface!$C$2:$C$4961,0),MATCH(H$2,F_Interface!$C$2:$L$2,0))</f>
        <v>0</v>
      </c>
      <c r="I247" s="209">
        <f>INDEX(F_Interface!$C$2:$L$461,MATCH($A247&amp;$B247,F_Interface!$C$2:$C$4961,0),MATCH(I$2,F_Interface!$C$2:$L$2,0))</f>
        <v>0</v>
      </c>
      <c r="J247" s="209">
        <f>INDEX(F_Interface!$C$2:$L$461,MATCH($A247&amp;$B247,F_Interface!$C$2:$C$4961,0),MATCH(J$2,F_Interface!$C$2:$L$2,0))</f>
        <v>0</v>
      </c>
    </row>
    <row r="248" spans="1:10" x14ac:dyDescent="0.3">
      <c r="A248" s="192" t="s">
        <v>67</v>
      </c>
      <c r="B248" s="192" t="s">
        <v>401</v>
      </c>
      <c r="C248" s="192" t="s">
        <v>405</v>
      </c>
      <c r="D248" s="192" t="s">
        <v>310</v>
      </c>
      <c r="E248" s="192" t="s">
        <v>311</v>
      </c>
      <c r="F248" s="209">
        <f>INDEX(F_Interface!$C$2:$L$461,MATCH($A248&amp;$B248,F_Interface!$C$2:$C$4961,0),MATCH(F$2,F_Interface!$C$2:$L$2,0))</f>
        <v>0</v>
      </c>
      <c r="G248" s="209">
        <f>INDEX(F_Interface!$C$2:$L$461,MATCH($A248&amp;$B248,F_Interface!$C$2:$C$4961,0),MATCH(G$2,F_Interface!$C$2:$L$2,0))</f>
        <v>0</v>
      </c>
      <c r="H248" s="209">
        <f>INDEX(F_Interface!$C$2:$L$461,MATCH($A248&amp;$B248,F_Interface!$C$2:$C$4961,0),MATCH(H$2,F_Interface!$C$2:$L$2,0))</f>
        <v>0</v>
      </c>
      <c r="I248" s="209">
        <f>INDEX(F_Interface!$C$2:$L$461,MATCH($A248&amp;$B248,F_Interface!$C$2:$C$4961,0),MATCH(I$2,F_Interface!$C$2:$L$2,0))</f>
        <v>0</v>
      </c>
      <c r="J248" s="209">
        <f>INDEX(F_Interface!$C$2:$L$461,MATCH($A248&amp;$B248,F_Interface!$C$2:$C$4961,0),MATCH(J$2,F_Interface!$C$2:$L$2,0))</f>
        <v>0</v>
      </c>
    </row>
    <row r="249" spans="1:10" x14ac:dyDescent="0.3">
      <c r="A249" s="192" t="s">
        <v>6</v>
      </c>
      <c r="B249" s="192" t="s">
        <v>308</v>
      </c>
      <c r="C249" s="192" t="s">
        <v>309</v>
      </c>
      <c r="D249" s="192" t="s">
        <v>310</v>
      </c>
      <c r="E249" s="192" t="s">
        <v>311</v>
      </c>
      <c r="F249" s="209">
        <f>INDEX(F_Interface!$C$2:$L$461,MATCH($A249&amp;$B249,F_Interface!$C$2:$C$4961,0),MATCH(F$2,F_Interface!$C$2:$L$2,0))</f>
        <v>0</v>
      </c>
      <c r="G249" s="209">
        <f>INDEX(F_Interface!$C$2:$L$461,MATCH($A249&amp;$B249,F_Interface!$C$2:$C$4961,0),MATCH(G$2,F_Interface!$C$2:$L$2,0))</f>
        <v>0</v>
      </c>
      <c r="H249" s="209">
        <f>INDEX(F_Interface!$C$2:$L$461,MATCH($A249&amp;$B249,F_Interface!$C$2:$C$4961,0),MATCH(H$2,F_Interface!$C$2:$L$2,0))</f>
        <v>0</v>
      </c>
      <c r="I249" s="209">
        <f>INDEX(F_Interface!$C$2:$L$461,MATCH($A249&amp;$B249,F_Interface!$C$2:$C$4961,0),MATCH(I$2,F_Interface!$C$2:$L$2,0))</f>
        <v>0</v>
      </c>
      <c r="J249" s="209">
        <f>INDEX(F_Interface!$C$2:$L$461,MATCH($A249&amp;$B249,F_Interface!$C$2:$C$4961,0),MATCH(J$2,F_Interface!$C$2:$L$2,0))</f>
        <v>0</v>
      </c>
    </row>
    <row r="250" spans="1:10" x14ac:dyDescent="0.3">
      <c r="A250" s="192" t="s">
        <v>6</v>
      </c>
      <c r="B250" s="192" t="s">
        <v>312</v>
      </c>
      <c r="C250" s="192" t="s">
        <v>313</v>
      </c>
      <c r="D250" s="192" t="s">
        <v>310</v>
      </c>
      <c r="E250" s="192" t="s">
        <v>311</v>
      </c>
      <c r="F250" s="209">
        <f>INDEX(F_Interface!$C$2:$L$461,MATCH($A250&amp;$B250,F_Interface!$C$2:$C$4961,0),MATCH(F$2,F_Interface!$C$2:$L$2,0))</f>
        <v>0</v>
      </c>
      <c r="G250" s="209">
        <f>INDEX(F_Interface!$C$2:$L$461,MATCH($A250&amp;$B250,F_Interface!$C$2:$C$4961,0),MATCH(G$2,F_Interface!$C$2:$L$2,0))</f>
        <v>0</v>
      </c>
      <c r="H250" s="209">
        <f>INDEX(F_Interface!$C$2:$L$461,MATCH($A250&amp;$B250,F_Interface!$C$2:$C$4961,0),MATCH(H$2,F_Interface!$C$2:$L$2,0))</f>
        <v>0</v>
      </c>
      <c r="I250" s="209">
        <f>INDEX(F_Interface!$C$2:$L$461,MATCH($A250&amp;$B250,F_Interface!$C$2:$C$4961,0),MATCH(I$2,F_Interface!$C$2:$L$2,0))</f>
        <v>0</v>
      </c>
      <c r="J250" s="209">
        <f>INDEX(F_Interface!$C$2:$L$461,MATCH($A250&amp;$B250,F_Interface!$C$2:$C$4961,0),MATCH(J$2,F_Interface!$C$2:$L$2,0))</f>
        <v>0</v>
      </c>
    </row>
    <row r="251" spans="1:10" x14ac:dyDescent="0.3">
      <c r="A251" s="192" t="s">
        <v>6</v>
      </c>
      <c r="B251" s="192" t="s">
        <v>314</v>
      </c>
      <c r="C251" s="192" t="s">
        <v>315</v>
      </c>
      <c r="D251" s="192" t="s">
        <v>310</v>
      </c>
      <c r="E251" s="192" t="s">
        <v>311</v>
      </c>
      <c r="F251" s="209">
        <f>INDEX(F_Interface!$C$2:$L$461,MATCH($A251&amp;$B251,F_Interface!$C$2:$C$4961,0),MATCH(F$2,F_Interface!$C$2:$L$2,0))</f>
        <v>0</v>
      </c>
      <c r="G251" s="209">
        <f>INDEX(F_Interface!$C$2:$L$461,MATCH($A251&amp;$B251,F_Interface!$C$2:$C$4961,0),MATCH(G$2,F_Interface!$C$2:$L$2,0))</f>
        <v>0</v>
      </c>
      <c r="H251" s="209">
        <f>INDEX(F_Interface!$C$2:$L$461,MATCH($A251&amp;$B251,F_Interface!$C$2:$C$4961,0),MATCH(H$2,F_Interface!$C$2:$L$2,0))</f>
        <v>0</v>
      </c>
      <c r="I251" s="209">
        <f>INDEX(F_Interface!$C$2:$L$461,MATCH($A251&amp;$B251,F_Interface!$C$2:$C$4961,0),MATCH(I$2,F_Interface!$C$2:$L$2,0))</f>
        <v>0</v>
      </c>
      <c r="J251" s="209">
        <f>INDEX(F_Interface!$C$2:$L$461,MATCH($A251&amp;$B251,F_Interface!$C$2:$C$4961,0),MATCH(J$2,F_Interface!$C$2:$L$2,0))</f>
        <v>0</v>
      </c>
    </row>
    <row r="252" spans="1:10" x14ac:dyDescent="0.3">
      <c r="A252" s="192" t="s">
        <v>6</v>
      </c>
      <c r="B252" s="192" t="s">
        <v>316</v>
      </c>
      <c r="C252" s="192" t="s">
        <v>37</v>
      </c>
      <c r="D252" s="192" t="s">
        <v>310</v>
      </c>
      <c r="E252" s="192" t="s">
        <v>311</v>
      </c>
      <c r="F252" s="209">
        <f>INDEX(F_Interface!$C$2:$L$461,MATCH($A252&amp;$B252,F_Interface!$C$2:$C$4961,0),MATCH(F$2,F_Interface!$C$2:$L$2,0))</f>
        <v>4205001.7857142854</v>
      </c>
      <c r="G252" s="209">
        <f>INDEX(F_Interface!$C$2:$L$461,MATCH($A252&amp;$B252,F_Interface!$C$2:$C$4961,0),MATCH(G$2,F_Interface!$C$2:$L$2,0))</f>
        <v>4236630.75</v>
      </c>
      <c r="H252" s="209">
        <f>INDEX(F_Interface!$C$2:$L$461,MATCH($A252&amp;$B252,F_Interface!$C$2:$C$4961,0),MATCH(H$2,F_Interface!$C$2:$L$2,0))</f>
        <v>4268259.7142857146</v>
      </c>
      <c r="I252" s="209">
        <f>INDEX(F_Interface!$C$2:$L$461,MATCH($A252&amp;$B252,F_Interface!$C$2:$C$4961,0),MATCH(I$2,F_Interface!$C$2:$L$2,0))</f>
        <v>4299888.6785714291</v>
      </c>
      <c r="J252" s="209">
        <f>INDEX(F_Interface!$C$2:$L$461,MATCH($A252&amp;$B252,F_Interface!$C$2:$C$4961,0),MATCH(J$2,F_Interface!$C$2:$L$2,0))</f>
        <v>4331517.6428571427</v>
      </c>
    </row>
    <row r="253" spans="1:10" x14ac:dyDescent="0.3">
      <c r="A253" s="192" t="s">
        <v>6</v>
      </c>
      <c r="B253" s="192" t="s">
        <v>318</v>
      </c>
      <c r="C253" s="192" t="s">
        <v>41</v>
      </c>
      <c r="D253" s="192" t="s">
        <v>310</v>
      </c>
      <c r="E253" s="192" t="s">
        <v>311</v>
      </c>
      <c r="F253" s="209">
        <f>INDEX(F_Interface!$C$2:$L$461,MATCH($A253&amp;$B253,F_Interface!$C$2:$C$4961,0),MATCH(F$2,F_Interface!$C$2:$L$2,0))</f>
        <v>94738.266457465157</v>
      </c>
      <c r="G253" s="209">
        <f>INDEX(F_Interface!$C$2:$L$461,MATCH($A253&amp;$B253,F_Interface!$C$2:$C$4961,0),MATCH(G$2,F_Interface!$C$2:$L$2,0))</f>
        <v>94988.591532913721</v>
      </c>
      <c r="H253" s="209">
        <f>INDEX(F_Interface!$C$2:$L$461,MATCH($A253&amp;$B253,F_Interface!$C$2:$C$4961,0),MATCH(H$2,F_Interface!$C$2:$L$2,0))</f>
        <v>95238.916608362299</v>
      </c>
      <c r="I253" s="209">
        <f>INDEX(F_Interface!$C$2:$L$461,MATCH($A253&amp;$B253,F_Interface!$C$2:$C$4961,0),MATCH(I$2,F_Interface!$C$2:$L$2,0))</f>
        <v>95489.241683810862</v>
      </c>
      <c r="J253" s="209">
        <f>INDEX(F_Interface!$C$2:$L$461,MATCH($A253&amp;$B253,F_Interface!$C$2:$C$4961,0),MATCH(J$2,F_Interface!$C$2:$L$2,0))</f>
        <v>95739.56675925944</v>
      </c>
    </row>
    <row r="254" spans="1:10" x14ac:dyDescent="0.3">
      <c r="A254" s="192" t="s">
        <v>6</v>
      </c>
      <c r="B254" s="192" t="s">
        <v>320</v>
      </c>
      <c r="C254" s="192" t="s">
        <v>30</v>
      </c>
      <c r="D254" s="192" t="s">
        <v>310</v>
      </c>
      <c r="E254" s="192" t="s">
        <v>311</v>
      </c>
      <c r="F254" s="209">
        <f>INDEX(F_Interface!$C$2:$L$461,MATCH($A254&amp;$B254,F_Interface!$C$2:$C$4961,0),MATCH(F$2,F_Interface!$C$2:$L$2,0))</f>
        <v>621530.56982544926</v>
      </c>
      <c r="G254" s="209">
        <f>INDEX(F_Interface!$C$2:$L$461,MATCH($A254&amp;$B254,F_Interface!$C$2:$C$4961,0),MATCH(G$2,F_Interface!$C$2:$L$2,0))</f>
        <v>623531.53907857754</v>
      </c>
      <c r="H254" s="209">
        <f>INDEX(F_Interface!$C$2:$L$461,MATCH($A254&amp;$B254,F_Interface!$C$2:$C$4961,0),MATCH(H$2,F_Interface!$C$2:$L$2,0))</f>
        <v>625532.50833170582</v>
      </c>
      <c r="I254" s="209">
        <f>INDEX(F_Interface!$C$2:$L$461,MATCH($A254&amp;$B254,F_Interface!$C$2:$C$4961,0),MATCH(I$2,F_Interface!$C$2:$L$2,0))</f>
        <v>627533.47758483409</v>
      </c>
      <c r="J254" s="209">
        <f>INDEX(F_Interface!$C$2:$L$461,MATCH($A254&amp;$B254,F_Interface!$C$2:$C$4961,0),MATCH(J$2,F_Interface!$C$2:$L$2,0))</f>
        <v>629534.44683796237</v>
      </c>
    </row>
    <row r="255" spans="1:10" x14ac:dyDescent="0.3">
      <c r="A255" s="192" t="s">
        <v>6</v>
      </c>
      <c r="B255" s="192" t="s">
        <v>323</v>
      </c>
      <c r="C255" s="192" t="s">
        <v>42</v>
      </c>
      <c r="D255" s="192" t="s">
        <v>310</v>
      </c>
      <c r="E255" s="192" t="s">
        <v>311</v>
      </c>
      <c r="F255" s="209">
        <f>INDEX(F_Interface!$C$2:$L$461,MATCH($A255&amp;$B255,F_Interface!$C$2:$C$4961,0),MATCH(F$2,F_Interface!$C$2:$L$2,0))</f>
        <v>0</v>
      </c>
      <c r="G255" s="209">
        <f>INDEX(F_Interface!$C$2:$L$461,MATCH($A255&amp;$B255,F_Interface!$C$2:$C$4961,0),MATCH(G$2,F_Interface!$C$2:$L$2,0))</f>
        <v>0</v>
      </c>
      <c r="H255" s="209">
        <f>INDEX(F_Interface!$C$2:$L$461,MATCH($A255&amp;$B255,F_Interface!$C$2:$C$4961,0),MATCH(H$2,F_Interface!$C$2:$L$2,0))</f>
        <v>0</v>
      </c>
      <c r="I255" s="209">
        <f>INDEX(F_Interface!$C$2:$L$461,MATCH($A255&amp;$B255,F_Interface!$C$2:$C$4961,0),MATCH(I$2,F_Interface!$C$2:$L$2,0))</f>
        <v>0</v>
      </c>
      <c r="J255" s="209">
        <f>INDEX(F_Interface!$C$2:$L$461,MATCH($A255&amp;$B255,F_Interface!$C$2:$C$4961,0),MATCH(J$2,F_Interface!$C$2:$L$2,0))</f>
        <v>0</v>
      </c>
    </row>
    <row r="256" spans="1:10" x14ac:dyDescent="0.3">
      <c r="A256" s="192" t="s">
        <v>6</v>
      </c>
      <c r="B256" s="192" t="s">
        <v>329</v>
      </c>
      <c r="C256" s="192" t="s">
        <v>43</v>
      </c>
      <c r="D256" s="192" t="s">
        <v>310</v>
      </c>
      <c r="E256" s="192" t="s">
        <v>311</v>
      </c>
      <c r="F256" s="209">
        <f>INDEX(F_Interface!$C$2:$L$461,MATCH($A256&amp;$B256,F_Interface!$C$2:$C$4961,0),MATCH(F$2,F_Interface!$C$2:$L$2,0))</f>
        <v>44.38546263248562</v>
      </c>
      <c r="G256" s="209">
        <f>INDEX(F_Interface!$C$2:$L$461,MATCH($A256&amp;$B256,F_Interface!$C$2:$C$4961,0),MATCH(G$2,F_Interface!$C$2:$L$2,0))</f>
        <v>44.601469309417013</v>
      </c>
      <c r="H256" s="209">
        <f>INDEX(F_Interface!$C$2:$L$461,MATCH($A256&amp;$B256,F_Interface!$C$2:$C$4961,0),MATCH(H$2,F_Interface!$C$2:$L$2,0))</f>
        <v>44.816340486499683</v>
      </c>
      <c r="I256" s="209">
        <f>INDEX(F_Interface!$C$2:$L$461,MATCH($A256&amp;$B256,F_Interface!$C$2:$C$4961,0),MATCH(I$2,F_Interface!$C$2:$L$2,0))</f>
        <v>45.030085093873225</v>
      </c>
      <c r="J256" s="209">
        <f>INDEX(F_Interface!$C$2:$L$461,MATCH($A256&amp;$B256,F_Interface!$C$2:$C$4961,0),MATCH(J$2,F_Interface!$C$2:$L$2,0))</f>
        <v>45.24271196828056</v>
      </c>
    </row>
    <row r="257" spans="1:10" x14ac:dyDescent="0.3">
      <c r="A257" s="192" t="s">
        <v>6</v>
      </c>
      <c r="B257" s="192" t="s">
        <v>338</v>
      </c>
      <c r="C257" s="192" t="s">
        <v>44</v>
      </c>
      <c r="D257" s="192" t="s">
        <v>310</v>
      </c>
      <c r="E257" s="192" t="s">
        <v>311</v>
      </c>
      <c r="F257" s="209">
        <f>INDEX(F_Interface!$C$2:$L$461,MATCH($A257&amp;$B257,F_Interface!$C$2:$C$4961,0),MATCH(F$2,F_Interface!$C$2:$L$2,0))</f>
        <v>1.2151460102135938</v>
      </c>
      <c r="G257" s="209">
        <f>INDEX(F_Interface!$C$2:$L$461,MATCH($A257&amp;$B257,F_Interface!$C$2:$C$4961,0),MATCH(G$2,F_Interface!$C$2:$L$2,0))</f>
        <v>1.2151460102135938</v>
      </c>
      <c r="H257" s="209">
        <f>INDEX(F_Interface!$C$2:$L$461,MATCH($A257&amp;$B257,F_Interface!$C$2:$C$4961,0),MATCH(H$2,F_Interface!$C$2:$L$2,0))</f>
        <v>1.2151460102135938</v>
      </c>
      <c r="I257" s="209">
        <f>INDEX(F_Interface!$C$2:$L$461,MATCH($A257&amp;$B257,F_Interface!$C$2:$C$4961,0),MATCH(I$2,F_Interface!$C$2:$L$2,0))</f>
        <v>1.2151460102135938</v>
      </c>
      <c r="J257" s="209">
        <f>INDEX(F_Interface!$C$2:$L$461,MATCH($A257&amp;$B257,F_Interface!$C$2:$C$4961,0),MATCH(J$2,F_Interface!$C$2:$L$2,0))</f>
        <v>1.2151460102135938</v>
      </c>
    </row>
    <row r="258" spans="1:10" x14ac:dyDescent="0.3">
      <c r="A258" s="192" t="s">
        <v>6</v>
      </c>
      <c r="B258" s="192" t="s">
        <v>340</v>
      </c>
      <c r="C258" s="192" t="s">
        <v>39</v>
      </c>
      <c r="D258" s="192" t="s">
        <v>310</v>
      </c>
      <c r="E258" s="192" t="s">
        <v>311</v>
      </c>
      <c r="F258" s="209">
        <f>INDEX(F_Interface!$C$2:$L$461,MATCH($A258&amp;$B258,F_Interface!$C$2:$C$4961,0),MATCH(F$2,F_Interface!$C$2:$L$2,0))</f>
        <v>2.4947934150699781E-2</v>
      </c>
      <c r="G258" s="209">
        <f>INDEX(F_Interface!$C$2:$L$461,MATCH($A258&amp;$B258,F_Interface!$C$2:$C$4961,0),MATCH(G$2,F_Interface!$C$2:$L$2,0))</f>
        <v>2.4947934150699781E-2</v>
      </c>
      <c r="H258" s="209">
        <f>INDEX(F_Interface!$C$2:$L$461,MATCH($A258&amp;$B258,F_Interface!$C$2:$C$4961,0),MATCH(H$2,F_Interface!$C$2:$L$2,0))</f>
        <v>2.4947934150699781E-2</v>
      </c>
      <c r="I258" s="209">
        <f>INDEX(F_Interface!$C$2:$L$461,MATCH($A258&amp;$B258,F_Interface!$C$2:$C$4961,0),MATCH(I$2,F_Interface!$C$2:$L$2,0))</f>
        <v>2.4947934150699781E-2</v>
      </c>
      <c r="J258" s="209">
        <f>INDEX(F_Interface!$C$2:$L$461,MATCH($A258&amp;$B258,F_Interface!$C$2:$C$4961,0),MATCH(J$2,F_Interface!$C$2:$L$2,0))</f>
        <v>2.4947934150699781E-2</v>
      </c>
    </row>
    <row r="259" spans="1:10" x14ac:dyDescent="0.3">
      <c r="A259" s="192" t="s">
        <v>6</v>
      </c>
      <c r="B259" s="192" t="s">
        <v>342</v>
      </c>
      <c r="C259" s="192" t="s">
        <v>38</v>
      </c>
      <c r="D259" s="192" t="s">
        <v>310</v>
      </c>
      <c r="E259" s="192" t="s">
        <v>311</v>
      </c>
      <c r="F259" s="209">
        <f>INDEX(F_Interface!$C$2:$L$461,MATCH($A259&amp;$B259,F_Interface!$C$2:$C$4961,0),MATCH(F$2,F_Interface!$C$2:$L$2,0))</f>
        <v>0.46342652136321744</v>
      </c>
      <c r="G259" s="209">
        <f>INDEX(F_Interface!$C$2:$L$461,MATCH($A259&amp;$B259,F_Interface!$C$2:$C$4961,0),MATCH(G$2,F_Interface!$C$2:$L$2,0))</f>
        <v>0.46342652136321744</v>
      </c>
      <c r="H259" s="209">
        <f>INDEX(F_Interface!$C$2:$L$461,MATCH($A259&amp;$B259,F_Interface!$C$2:$C$4961,0),MATCH(H$2,F_Interface!$C$2:$L$2,0))</f>
        <v>0.46342652136321744</v>
      </c>
      <c r="I259" s="209">
        <f>INDEX(F_Interface!$C$2:$L$461,MATCH($A259&amp;$B259,F_Interface!$C$2:$C$4961,0),MATCH(I$2,F_Interface!$C$2:$L$2,0))</f>
        <v>0.46342652136321744</v>
      </c>
      <c r="J259" s="209">
        <f>INDEX(F_Interface!$C$2:$L$461,MATCH($A259&amp;$B259,F_Interface!$C$2:$C$4961,0),MATCH(J$2,F_Interface!$C$2:$L$2,0))</f>
        <v>0.46342652136321744</v>
      </c>
    </row>
    <row r="260" spans="1:10" x14ac:dyDescent="0.3">
      <c r="A260" s="192" t="s">
        <v>6</v>
      </c>
      <c r="B260" s="192" t="s">
        <v>344</v>
      </c>
      <c r="C260" s="192" t="s">
        <v>61</v>
      </c>
      <c r="D260" s="192" t="s">
        <v>310</v>
      </c>
      <c r="E260" s="192" t="s">
        <v>311</v>
      </c>
      <c r="F260" s="209">
        <f>INDEX(F_Interface!$C$2:$L$461,MATCH($A260&amp;$B260,F_Interface!$C$2:$C$4961,0),MATCH(F$2,F_Interface!$C$2:$L$2,0))</f>
        <v>0.82493446792535186</v>
      </c>
      <c r="G260" s="209">
        <f>INDEX(F_Interface!$C$2:$L$461,MATCH($A260&amp;$B260,F_Interface!$C$2:$C$4961,0),MATCH(G$2,F_Interface!$C$2:$L$2,0))</f>
        <v>0.82493446792535186</v>
      </c>
      <c r="H260" s="209">
        <f>INDEX(F_Interface!$C$2:$L$461,MATCH($A260&amp;$B260,F_Interface!$C$2:$C$4961,0),MATCH(H$2,F_Interface!$C$2:$L$2,0))</f>
        <v>0.82493446792535186</v>
      </c>
      <c r="I260" s="209">
        <f>INDEX(F_Interface!$C$2:$L$461,MATCH($A260&amp;$B260,F_Interface!$C$2:$C$4961,0),MATCH(I$2,F_Interface!$C$2:$L$2,0))</f>
        <v>0.82493446792535186</v>
      </c>
      <c r="J260" s="209">
        <f>INDEX(F_Interface!$C$2:$L$461,MATCH($A260&amp;$B260,F_Interface!$C$2:$C$4961,0),MATCH(J$2,F_Interface!$C$2:$L$2,0))</f>
        <v>0.82493446792535186</v>
      </c>
    </row>
    <row r="261" spans="1:10" x14ac:dyDescent="0.3">
      <c r="A261" s="192" t="s">
        <v>6</v>
      </c>
      <c r="B261" s="192" t="s">
        <v>346</v>
      </c>
      <c r="C261" s="192" t="s">
        <v>45</v>
      </c>
      <c r="D261" s="192" t="s">
        <v>310</v>
      </c>
      <c r="E261" s="192" t="s">
        <v>311</v>
      </c>
      <c r="F261" s="209">
        <f>INDEX(F_Interface!$C$2:$L$461,MATCH($A261&amp;$B261,F_Interface!$C$2:$C$4961,0),MATCH(F$2,F_Interface!$C$2:$L$2,0))</f>
        <v>1994.5952918895093</v>
      </c>
      <c r="G261" s="209">
        <f>INDEX(F_Interface!$C$2:$L$461,MATCH($A261&amp;$B261,F_Interface!$C$2:$C$4961,0),MATCH(G$2,F_Interface!$C$2:$L$2,0))</f>
        <v>1994.5952918895093</v>
      </c>
      <c r="H261" s="209">
        <f>INDEX(F_Interface!$C$2:$L$461,MATCH($A261&amp;$B261,F_Interface!$C$2:$C$4961,0),MATCH(H$2,F_Interface!$C$2:$L$2,0))</f>
        <v>1994.5952918895093</v>
      </c>
      <c r="I261" s="209">
        <f>INDEX(F_Interface!$C$2:$L$461,MATCH($A261&amp;$B261,F_Interface!$C$2:$C$4961,0),MATCH(I$2,F_Interface!$C$2:$L$2,0))</f>
        <v>1994.5952918895093</v>
      </c>
      <c r="J261" s="209">
        <f>INDEX(F_Interface!$C$2:$L$461,MATCH($A261&amp;$B261,F_Interface!$C$2:$C$4961,0),MATCH(J$2,F_Interface!$C$2:$L$2,0))</f>
        <v>1994.5952918895093</v>
      </c>
    </row>
    <row r="262" spans="1:10" x14ac:dyDescent="0.3">
      <c r="A262" s="192" t="s">
        <v>6</v>
      </c>
      <c r="B262" s="192" t="s">
        <v>348</v>
      </c>
      <c r="C262" s="192" t="s">
        <v>46</v>
      </c>
      <c r="D262" s="192" t="s">
        <v>310</v>
      </c>
      <c r="E262" s="192" t="s">
        <v>311</v>
      </c>
      <c r="F262" s="209">
        <f>INDEX(F_Interface!$C$2:$L$461,MATCH($A262&amp;$B262,F_Interface!$C$2:$C$4961,0),MATCH(F$2,F_Interface!$C$2:$L$2,0))</f>
        <v>2.3900108756536116E-4</v>
      </c>
      <c r="G262" s="209">
        <f>INDEX(F_Interface!$C$2:$L$461,MATCH($A262&amp;$B262,F_Interface!$C$2:$C$4961,0),MATCH(G$2,F_Interface!$C$2:$L$2,0))</f>
        <v>2.3721680252639435E-4</v>
      </c>
      <c r="H262" s="209">
        <f>INDEX(F_Interface!$C$2:$L$461,MATCH($A262&amp;$B262,F_Interface!$C$2:$C$4961,0),MATCH(H$2,F_Interface!$C$2:$L$2,0))</f>
        <v>2.3499038651349973E-4</v>
      </c>
      <c r="I262" s="209">
        <f>INDEX(F_Interface!$C$2:$L$461,MATCH($A262&amp;$B262,F_Interface!$C$2:$C$4961,0),MATCH(I$2,F_Interface!$C$2:$L$2,0))</f>
        <v>2.3326185280062438E-4</v>
      </c>
      <c r="J262" s="209">
        <f>INDEX(F_Interface!$C$2:$L$461,MATCH($A262&amp;$B262,F_Interface!$C$2:$C$4961,0),MATCH(J$2,F_Interface!$C$2:$L$2,0))</f>
        <v>2.2994250101750053E-4</v>
      </c>
    </row>
    <row r="263" spans="1:10" x14ac:dyDescent="0.3">
      <c r="A263" s="192" t="s">
        <v>6</v>
      </c>
      <c r="B263" s="192" t="s">
        <v>350</v>
      </c>
      <c r="C263" s="192" t="s">
        <v>351</v>
      </c>
      <c r="D263" s="192" t="s">
        <v>310</v>
      </c>
      <c r="E263" s="192" t="s">
        <v>311</v>
      </c>
      <c r="F263" s="209">
        <f>INDEX(F_Interface!$C$2:$L$461,MATCH($A263&amp;$B263,F_Interface!$C$2:$C$4961,0),MATCH(F$2,F_Interface!$C$2:$L$2,0))</f>
        <v>0.96335172619962073</v>
      </c>
      <c r="G263" s="209">
        <f>INDEX(F_Interface!$C$2:$L$461,MATCH($A263&amp;$B263,F_Interface!$C$2:$C$4961,0),MATCH(G$2,F_Interface!$C$2:$L$2,0))</f>
        <v>0.96335172619962073</v>
      </c>
      <c r="H263" s="209">
        <f>INDEX(F_Interface!$C$2:$L$461,MATCH($A263&amp;$B263,F_Interface!$C$2:$C$4961,0),MATCH(H$2,F_Interface!$C$2:$L$2,0))</f>
        <v>0.96335172619962073</v>
      </c>
      <c r="I263" s="209">
        <f>INDEX(F_Interface!$C$2:$L$461,MATCH($A263&amp;$B263,F_Interface!$C$2:$C$4961,0),MATCH(I$2,F_Interface!$C$2:$L$2,0))</f>
        <v>0.96335172619962073</v>
      </c>
      <c r="J263" s="209">
        <f>INDEX(F_Interface!$C$2:$L$461,MATCH($A263&amp;$B263,F_Interface!$C$2:$C$4961,0),MATCH(J$2,F_Interface!$C$2:$L$2,0))</f>
        <v>0.96335172619962073</v>
      </c>
    </row>
    <row r="264" spans="1:10" x14ac:dyDescent="0.3">
      <c r="A264" s="192" t="s">
        <v>6</v>
      </c>
      <c r="B264" s="192" t="s">
        <v>353</v>
      </c>
      <c r="C264" s="192" t="s">
        <v>354</v>
      </c>
      <c r="D264" s="192" t="s">
        <v>310</v>
      </c>
      <c r="E264" s="192" t="s">
        <v>311</v>
      </c>
      <c r="F264" s="209">
        <f>INDEX(F_Interface!$C$2:$L$461,MATCH($A264&amp;$B264,F_Interface!$C$2:$C$4961,0),MATCH(F$2,F_Interface!$C$2:$L$2,0))</f>
        <v>0.5</v>
      </c>
      <c r="G264" s="209">
        <f>INDEX(F_Interface!$C$2:$L$461,MATCH($A264&amp;$B264,F_Interface!$C$2:$C$4961,0),MATCH(G$2,F_Interface!$C$2:$L$2,0))</f>
        <v>0.5</v>
      </c>
      <c r="H264" s="209">
        <f>INDEX(F_Interface!$C$2:$L$461,MATCH($A264&amp;$B264,F_Interface!$C$2:$C$4961,0),MATCH(H$2,F_Interface!$C$2:$L$2,0))</f>
        <v>0.5</v>
      </c>
      <c r="I264" s="209">
        <f>INDEX(F_Interface!$C$2:$L$461,MATCH($A264&amp;$B264,F_Interface!$C$2:$C$4961,0),MATCH(I$2,F_Interface!$C$2:$L$2,0))</f>
        <v>0.5</v>
      </c>
      <c r="J264" s="209">
        <f>INDEX(F_Interface!$C$2:$L$461,MATCH($A264&amp;$B264,F_Interface!$C$2:$C$4961,0),MATCH(J$2,F_Interface!$C$2:$L$2,0))</f>
        <v>0.5</v>
      </c>
    </row>
    <row r="265" spans="1:10" x14ac:dyDescent="0.3">
      <c r="A265" s="192" t="s">
        <v>6</v>
      </c>
      <c r="B265" s="192" t="s">
        <v>356</v>
      </c>
      <c r="C265" s="192" t="s">
        <v>357</v>
      </c>
      <c r="D265" s="192" t="s">
        <v>310</v>
      </c>
      <c r="E265" s="192" t="s">
        <v>311</v>
      </c>
      <c r="F265" s="209">
        <f>INDEX(F_Interface!$C$2:$L$461,MATCH($A265&amp;$B265,F_Interface!$C$2:$C$4961,0),MATCH(F$2,F_Interface!$C$2:$L$2,0))</f>
        <v>0.5</v>
      </c>
      <c r="G265" s="209">
        <f>INDEX(F_Interface!$C$2:$L$461,MATCH($A265&amp;$B265,F_Interface!$C$2:$C$4961,0),MATCH(G$2,F_Interface!$C$2:$L$2,0))</f>
        <v>0.5</v>
      </c>
      <c r="H265" s="209">
        <f>INDEX(F_Interface!$C$2:$L$461,MATCH($A265&amp;$B265,F_Interface!$C$2:$C$4961,0),MATCH(H$2,F_Interface!$C$2:$L$2,0))</f>
        <v>0.5</v>
      </c>
      <c r="I265" s="209">
        <f>INDEX(F_Interface!$C$2:$L$461,MATCH($A265&amp;$B265,F_Interface!$C$2:$C$4961,0),MATCH(I$2,F_Interface!$C$2:$L$2,0))</f>
        <v>0.5</v>
      </c>
      <c r="J265" s="209">
        <f>INDEX(F_Interface!$C$2:$L$461,MATCH($A265&amp;$B265,F_Interface!$C$2:$C$4961,0),MATCH(J$2,F_Interface!$C$2:$L$2,0))</f>
        <v>0.5</v>
      </c>
    </row>
    <row r="266" spans="1:10" x14ac:dyDescent="0.3">
      <c r="A266" s="192" t="s">
        <v>6</v>
      </c>
      <c r="B266" s="192" t="s">
        <v>359</v>
      </c>
      <c r="C266" s="192" t="s">
        <v>360</v>
      </c>
      <c r="D266" s="192" t="s">
        <v>310</v>
      </c>
      <c r="E266" s="192" t="s">
        <v>311</v>
      </c>
      <c r="F266" s="209" t="str">
        <f ca="1">INDEX(F_Interface!$C$2:$L$461,MATCH($A266&amp;$B266,F_Interface!$C$2:$C$4961,0),MATCH(F$2,F_Interface!$C$2:$L$2,0))</f>
        <v>[…]08/04/2019 12:10:25</v>
      </c>
      <c r="G266" s="209" t="str">
        <f ca="1">INDEX(F_Interface!$C$2:$L$461,MATCH($A266&amp;$B266,F_Interface!$C$2:$C$4961,0),MATCH(G$2,F_Interface!$C$2:$L$2,0))</f>
        <v>[…]08/04/2019 12:10:25</v>
      </c>
      <c r="H266" s="209" t="str">
        <f ca="1">INDEX(F_Interface!$C$2:$L$461,MATCH($A266&amp;$B266,F_Interface!$C$2:$C$4961,0),MATCH(H$2,F_Interface!$C$2:$L$2,0))</f>
        <v>[…]08/04/2019 12:10:25</v>
      </c>
      <c r="I266" s="209" t="str">
        <f ca="1">INDEX(F_Interface!$C$2:$L$461,MATCH($A266&amp;$B266,F_Interface!$C$2:$C$4961,0),MATCH(I$2,F_Interface!$C$2:$L$2,0))</f>
        <v>[…]08/04/2019 12:10:25</v>
      </c>
      <c r="J266" s="209" t="str">
        <f ca="1">INDEX(F_Interface!$C$2:$L$461,MATCH($A266&amp;$B266,F_Interface!$C$2:$C$4961,0),MATCH(J$2,F_Interface!$C$2:$L$2,0))</f>
        <v>[…]08/04/2019 12:10:25</v>
      </c>
    </row>
    <row r="267" spans="1:10" x14ac:dyDescent="0.3">
      <c r="A267" s="192" t="s">
        <v>6</v>
      </c>
      <c r="B267" s="192" t="s">
        <v>362</v>
      </c>
      <c r="C267" s="192" t="s">
        <v>363</v>
      </c>
      <c r="D267" s="192" t="s">
        <v>310</v>
      </c>
      <c r="E267" s="192" t="s">
        <v>311</v>
      </c>
      <c r="F267" s="209" t="str">
        <f ca="1">INDEX(F_Interface!$C$2:$L$461,MATCH($A267&amp;$B267,F_Interface!$C$2:$C$4961,0),MATCH(F$2,F_Interface!$C$2:$L$2,0))</f>
        <v>FM_WWW4_fastDD</v>
      </c>
      <c r="G267" s="209" t="str">
        <f ca="1">INDEX(F_Interface!$C$2:$L$461,MATCH($A267&amp;$B267,F_Interface!$C$2:$C$4961,0),MATCH(G$2,F_Interface!$C$2:$L$2,0))</f>
        <v>FM_WWW4_fastDD</v>
      </c>
      <c r="H267" s="209" t="str">
        <f ca="1">INDEX(F_Interface!$C$2:$L$461,MATCH($A267&amp;$B267,F_Interface!$C$2:$C$4961,0),MATCH(H$2,F_Interface!$C$2:$L$2,0))</f>
        <v>FM_WWW4_fastDD</v>
      </c>
      <c r="I267" s="209" t="str">
        <f ca="1">INDEX(F_Interface!$C$2:$L$461,MATCH($A267&amp;$B267,F_Interface!$C$2:$C$4961,0),MATCH(I$2,F_Interface!$C$2:$L$2,0))</f>
        <v>FM_WWW4_fastDD</v>
      </c>
      <c r="J267" s="209" t="str">
        <f ca="1">INDEX(F_Interface!$C$2:$L$461,MATCH($A267&amp;$B267,F_Interface!$C$2:$C$4961,0),MATCH(J$2,F_Interface!$C$2:$L$2,0))</f>
        <v>FM_WWW4_fastDD</v>
      </c>
    </row>
    <row r="268" spans="1:10" x14ac:dyDescent="0.3">
      <c r="A268" s="192" t="s">
        <v>6</v>
      </c>
      <c r="B268" s="192" t="s">
        <v>209</v>
      </c>
      <c r="C268" s="192" t="s">
        <v>227</v>
      </c>
      <c r="D268" s="192" t="s">
        <v>310</v>
      </c>
      <c r="E268" s="192" t="s">
        <v>311</v>
      </c>
      <c r="F268" s="209">
        <f>INDEX(F_Interface!$C$2:$L$461,MATCH($A268&amp;$B268,F_Interface!$C$2:$C$4961,0),MATCH(F$2,F_Interface!$C$2:$L$2,0))</f>
        <v>0</v>
      </c>
      <c r="G268" s="209">
        <f>INDEX(F_Interface!$C$2:$L$461,MATCH($A268&amp;$B268,F_Interface!$C$2:$C$4961,0),MATCH(G$2,F_Interface!$C$2:$L$2,0))</f>
        <v>0</v>
      </c>
      <c r="H268" s="209">
        <f>INDEX(F_Interface!$C$2:$L$461,MATCH($A268&amp;$B268,F_Interface!$C$2:$C$4961,0),MATCH(H$2,F_Interface!$C$2:$L$2,0))</f>
        <v>0</v>
      </c>
      <c r="I268" s="209">
        <f>INDEX(F_Interface!$C$2:$L$461,MATCH($A268&amp;$B268,F_Interface!$C$2:$C$4961,0),MATCH(I$2,F_Interface!$C$2:$L$2,0))</f>
        <v>0</v>
      </c>
      <c r="J268" s="209">
        <f>INDEX(F_Interface!$C$2:$L$461,MATCH($A268&amp;$B268,F_Interface!$C$2:$C$4961,0),MATCH(J$2,F_Interface!$C$2:$L$2,0))</f>
        <v>0</v>
      </c>
    </row>
    <row r="269" spans="1:10" x14ac:dyDescent="0.3">
      <c r="A269" s="192" t="s">
        <v>6</v>
      </c>
      <c r="B269" s="192" t="s">
        <v>210</v>
      </c>
      <c r="C269" s="192" t="s">
        <v>228</v>
      </c>
      <c r="D269" s="192" t="s">
        <v>310</v>
      </c>
      <c r="E269" s="192" t="s">
        <v>311</v>
      </c>
      <c r="F269" s="209">
        <f>INDEX(F_Interface!$C$2:$L$461,MATCH($A269&amp;$B269,F_Interface!$C$2:$C$4961,0),MATCH(F$2,F_Interface!$C$2:$L$2,0))</f>
        <v>0</v>
      </c>
      <c r="G269" s="209">
        <f>INDEX(F_Interface!$C$2:$L$461,MATCH($A269&amp;$B269,F_Interface!$C$2:$C$4961,0),MATCH(G$2,F_Interface!$C$2:$L$2,0))</f>
        <v>0</v>
      </c>
      <c r="H269" s="209">
        <f>INDEX(F_Interface!$C$2:$L$461,MATCH($A269&amp;$B269,F_Interface!$C$2:$C$4961,0),MATCH(H$2,F_Interface!$C$2:$L$2,0))</f>
        <v>0</v>
      </c>
      <c r="I269" s="209">
        <f>INDEX(F_Interface!$C$2:$L$461,MATCH($A269&amp;$B269,F_Interface!$C$2:$C$4961,0),MATCH(I$2,F_Interface!$C$2:$L$2,0))</f>
        <v>0</v>
      </c>
      <c r="J269" s="209">
        <f>INDEX(F_Interface!$C$2:$L$461,MATCH($A269&amp;$B269,F_Interface!$C$2:$C$4961,0),MATCH(J$2,F_Interface!$C$2:$L$2,0))</f>
        <v>0</v>
      </c>
    </row>
    <row r="270" spans="1:10" x14ac:dyDescent="0.3">
      <c r="A270" s="192" t="s">
        <v>6</v>
      </c>
      <c r="B270" s="192" t="s">
        <v>211</v>
      </c>
      <c r="C270" s="192" t="s">
        <v>229</v>
      </c>
      <c r="D270" s="192" t="s">
        <v>310</v>
      </c>
      <c r="E270" s="192" t="s">
        <v>311</v>
      </c>
      <c r="F270" s="209">
        <f>INDEX(F_Interface!$C$2:$L$461,MATCH($A270&amp;$B270,F_Interface!$C$2:$C$4961,0),MATCH(F$2,F_Interface!$C$2:$L$2,0))</f>
        <v>0</v>
      </c>
      <c r="G270" s="209">
        <f>INDEX(F_Interface!$C$2:$L$461,MATCH($A270&amp;$B270,F_Interface!$C$2:$C$4961,0),MATCH(G$2,F_Interface!$C$2:$L$2,0))</f>
        <v>0</v>
      </c>
      <c r="H270" s="209">
        <f>INDEX(F_Interface!$C$2:$L$461,MATCH($A270&amp;$B270,F_Interface!$C$2:$C$4961,0),MATCH(H$2,F_Interface!$C$2:$L$2,0))</f>
        <v>0</v>
      </c>
      <c r="I270" s="209">
        <f>INDEX(F_Interface!$C$2:$L$461,MATCH($A270&amp;$B270,F_Interface!$C$2:$C$4961,0),MATCH(I$2,F_Interface!$C$2:$L$2,0))</f>
        <v>0</v>
      </c>
      <c r="J270" s="209">
        <f>INDEX(F_Interface!$C$2:$L$461,MATCH($A270&amp;$B270,F_Interface!$C$2:$C$4961,0),MATCH(J$2,F_Interface!$C$2:$L$2,0))</f>
        <v>0</v>
      </c>
    </row>
    <row r="271" spans="1:10" x14ac:dyDescent="0.3">
      <c r="A271" s="192" t="s">
        <v>6</v>
      </c>
      <c r="B271" s="192" t="s">
        <v>215</v>
      </c>
      <c r="C271" s="192" t="s">
        <v>233</v>
      </c>
      <c r="D271" s="192" t="s">
        <v>310</v>
      </c>
      <c r="E271" s="192" t="s">
        <v>311</v>
      </c>
      <c r="F271" s="209">
        <f>INDEX(F_Interface!$C$2:$L$461,MATCH($A271&amp;$B271,F_Interface!$C$2:$C$4961,0),MATCH(F$2,F_Interface!$C$2:$L$2,0))</f>
        <v>0</v>
      </c>
      <c r="G271" s="209">
        <f>INDEX(F_Interface!$C$2:$L$461,MATCH($A271&amp;$B271,F_Interface!$C$2:$C$4961,0),MATCH(G$2,F_Interface!$C$2:$L$2,0))</f>
        <v>0</v>
      </c>
      <c r="H271" s="209">
        <f>INDEX(F_Interface!$C$2:$L$461,MATCH($A271&amp;$B271,F_Interface!$C$2:$C$4961,0),MATCH(H$2,F_Interface!$C$2:$L$2,0))</f>
        <v>0</v>
      </c>
      <c r="I271" s="209">
        <f>INDEX(F_Interface!$C$2:$L$461,MATCH($A271&amp;$B271,F_Interface!$C$2:$C$4961,0),MATCH(I$2,F_Interface!$C$2:$L$2,0))</f>
        <v>0</v>
      </c>
      <c r="J271" s="209">
        <f>INDEX(F_Interface!$C$2:$L$461,MATCH($A271&amp;$B271,F_Interface!$C$2:$C$4961,0),MATCH(J$2,F_Interface!$C$2:$L$2,0))</f>
        <v>0</v>
      </c>
    </row>
    <row r="272" spans="1:10" x14ac:dyDescent="0.3">
      <c r="A272" s="192" t="s">
        <v>6</v>
      </c>
      <c r="B272" s="192" t="s">
        <v>216</v>
      </c>
      <c r="C272" s="192" t="s">
        <v>364</v>
      </c>
      <c r="D272" s="192" t="s">
        <v>310</v>
      </c>
      <c r="E272" s="192" t="s">
        <v>311</v>
      </c>
      <c r="F272" s="209">
        <f>INDEX(F_Interface!$C$2:$L$461,MATCH($A272&amp;$B272,F_Interface!$C$2:$C$4961,0),MATCH(F$2,F_Interface!$C$2:$L$2,0))</f>
        <v>0</v>
      </c>
      <c r="G272" s="209">
        <f>INDEX(F_Interface!$C$2:$L$461,MATCH($A272&amp;$B272,F_Interface!$C$2:$C$4961,0),MATCH(G$2,F_Interface!$C$2:$L$2,0))</f>
        <v>0</v>
      </c>
      <c r="H272" s="209">
        <f>INDEX(F_Interface!$C$2:$L$461,MATCH($A272&amp;$B272,F_Interface!$C$2:$C$4961,0),MATCH(H$2,F_Interface!$C$2:$L$2,0))</f>
        <v>0</v>
      </c>
      <c r="I272" s="209">
        <f>INDEX(F_Interface!$C$2:$L$461,MATCH($A272&amp;$B272,F_Interface!$C$2:$C$4961,0),MATCH(I$2,F_Interface!$C$2:$L$2,0))</f>
        <v>0</v>
      </c>
      <c r="J272" s="209">
        <f>INDEX(F_Interface!$C$2:$L$461,MATCH($A272&amp;$B272,F_Interface!$C$2:$C$4961,0),MATCH(J$2,F_Interface!$C$2:$L$2,0))</f>
        <v>0</v>
      </c>
    </row>
    <row r="273" spans="1:10" x14ac:dyDescent="0.3">
      <c r="A273" s="192" t="s">
        <v>6</v>
      </c>
      <c r="B273" s="192" t="s">
        <v>217</v>
      </c>
      <c r="C273" s="192" t="s">
        <v>365</v>
      </c>
      <c r="D273" s="192" t="s">
        <v>310</v>
      </c>
      <c r="E273" s="192" t="s">
        <v>311</v>
      </c>
      <c r="F273" s="209">
        <f>INDEX(F_Interface!$C$2:$L$461,MATCH($A273&amp;$B273,F_Interface!$C$2:$C$4961,0),MATCH(F$2,F_Interface!$C$2:$L$2,0))</f>
        <v>0</v>
      </c>
      <c r="G273" s="209">
        <f>INDEX(F_Interface!$C$2:$L$461,MATCH($A273&amp;$B273,F_Interface!$C$2:$C$4961,0),MATCH(G$2,F_Interface!$C$2:$L$2,0))</f>
        <v>0</v>
      </c>
      <c r="H273" s="209">
        <f>INDEX(F_Interface!$C$2:$L$461,MATCH($A273&amp;$B273,F_Interface!$C$2:$C$4961,0),MATCH(H$2,F_Interface!$C$2:$L$2,0))</f>
        <v>0</v>
      </c>
      <c r="I273" s="209">
        <f>INDEX(F_Interface!$C$2:$L$461,MATCH($A273&amp;$B273,F_Interface!$C$2:$C$4961,0),MATCH(I$2,F_Interface!$C$2:$L$2,0))</f>
        <v>0</v>
      </c>
      <c r="J273" s="209">
        <f>INDEX(F_Interface!$C$2:$L$461,MATCH($A273&amp;$B273,F_Interface!$C$2:$C$4961,0),MATCH(J$2,F_Interface!$C$2:$L$2,0))</f>
        <v>0</v>
      </c>
    </row>
    <row r="274" spans="1:10" x14ac:dyDescent="0.3">
      <c r="A274" s="192" t="s">
        <v>6</v>
      </c>
      <c r="B274" s="192" t="s">
        <v>218</v>
      </c>
      <c r="C274" s="192" t="s">
        <v>234</v>
      </c>
      <c r="D274" s="192" t="s">
        <v>310</v>
      </c>
      <c r="E274" s="192" t="s">
        <v>311</v>
      </c>
      <c r="F274" s="209">
        <f>INDEX(F_Interface!$C$2:$L$461,MATCH($A274&amp;$B274,F_Interface!$C$2:$C$4961,0),MATCH(F$2,F_Interface!$C$2:$L$2,0))</f>
        <v>0</v>
      </c>
      <c r="G274" s="209">
        <f>INDEX(F_Interface!$C$2:$L$461,MATCH($A274&amp;$B274,F_Interface!$C$2:$C$4961,0),MATCH(G$2,F_Interface!$C$2:$L$2,0))</f>
        <v>0</v>
      </c>
      <c r="H274" s="209">
        <f>INDEX(F_Interface!$C$2:$L$461,MATCH($A274&amp;$B274,F_Interface!$C$2:$C$4961,0),MATCH(H$2,F_Interface!$C$2:$L$2,0))</f>
        <v>0</v>
      </c>
      <c r="I274" s="209">
        <f>INDEX(F_Interface!$C$2:$L$461,MATCH($A274&amp;$B274,F_Interface!$C$2:$C$4961,0),MATCH(I$2,F_Interface!$C$2:$L$2,0))</f>
        <v>0</v>
      </c>
      <c r="J274" s="209">
        <f>INDEX(F_Interface!$C$2:$L$461,MATCH($A274&amp;$B274,F_Interface!$C$2:$C$4961,0),MATCH(J$2,F_Interface!$C$2:$L$2,0))</f>
        <v>0</v>
      </c>
    </row>
    <row r="275" spans="1:10" x14ac:dyDescent="0.3">
      <c r="A275" s="192" t="s">
        <v>6</v>
      </c>
      <c r="B275" s="192" t="s">
        <v>219</v>
      </c>
      <c r="C275" s="192" t="s">
        <v>366</v>
      </c>
      <c r="D275" s="192" t="s">
        <v>310</v>
      </c>
      <c r="E275" s="192" t="s">
        <v>311</v>
      </c>
      <c r="F275" s="209">
        <f>INDEX(F_Interface!$C$2:$L$461,MATCH($A275&amp;$B275,F_Interface!$C$2:$C$4961,0),MATCH(F$2,F_Interface!$C$2:$L$2,0))</f>
        <v>0</v>
      </c>
      <c r="G275" s="209">
        <f>INDEX(F_Interface!$C$2:$L$461,MATCH($A275&amp;$B275,F_Interface!$C$2:$C$4961,0),MATCH(G$2,F_Interface!$C$2:$L$2,0))</f>
        <v>0</v>
      </c>
      <c r="H275" s="209">
        <f>INDEX(F_Interface!$C$2:$L$461,MATCH($A275&amp;$B275,F_Interface!$C$2:$C$4961,0),MATCH(H$2,F_Interface!$C$2:$L$2,0))</f>
        <v>0</v>
      </c>
      <c r="I275" s="209">
        <f>INDEX(F_Interface!$C$2:$L$461,MATCH($A275&amp;$B275,F_Interface!$C$2:$C$4961,0),MATCH(I$2,F_Interface!$C$2:$L$2,0))</f>
        <v>0</v>
      </c>
      <c r="J275" s="209">
        <f>INDEX(F_Interface!$C$2:$L$461,MATCH($A275&amp;$B275,F_Interface!$C$2:$C$4961,0),MATCH(J$2,F_Interface!$C$2:$L$2,0))</f>
        <v>0</v>
      </c>
    </row>
    <row r="276" spans="1:10" x14ac:dyDescent="0.3">
      <c r="A276" s="192" t="s">
        <v>6</v>
      </c>
      <c r="B276" s="192" t="s">
        <v>220</v>
      </c>
      <c r="C276" s="192" t="s">
        <v>367</v>
      </c>
      <c r="D276" s="192" t="s">
        <v>310</v>
      </c>
      <c r="E276" s="192" t="s">
        <v>311</v>
      </c>
      <c r="F276" s="209">
        <f>INDEX(F_Interface!$C$2:$L$461,MATCH($A276&amp;$B276,F_Interface!$C$2:$C$4961,0),MATCH(F$2,F_Interface!$C$2:$L$2,0))</f>
        <v>0</v>
      </c>
      <c r="G276" s="209">
        <f>INDEX(F_Interface!$C$2:$L$461,MATCH($A276&amp;$B276,F_Interface!$C$2:$C$4961,0),MATCH(G$2,F_Interface!$C$2:$L$2,0))</f>
        <v>0</v>
      </c>
      <c r="H276" s="209">
        <f>INDEX(F_Interface!$C$2:$L$461,MATCH($A276&amp;$B276,F_Interface!$C$2:$C$4961,0),MATCH(H$2,F_Interface!$C$2:$L$2,0))</f>
        <v>0</v>
      </c>
      <c r="I276" s="209">
        <f>INDEX(F_Interface!$C$2:$L$461,MATCH($A276&amp;$B276,F_Interface!$C$2:$C$4961,0),MATCH(I$2,F_Interface!$C$2:$L$2,0))</f>
        <v>0</v>
      </c>
      <c r="J276" s="209">
        <f>INDEX(F_Interface!$C$2:$L$461,MATCH($A276&amp;$B276,F_Interface!$C$2:$C$4961,0),MATCH(J$2,F_Interface!$C$2:$L$2,0))</f>
        <v>0</v>
      </c>
    </row>
    <row r="277" spans="1:10" x14ac:dyDescent="0.3">
      <c r="A277" s="192" t="s">
        <v>6</v>
      </c>
      <c r="B277" s="192" t="s">
        <v>221</v>
      </c>
      <c r="C277" s="192" t="s">
        <v>235</v>
      </c>
      <c r="D277" s="192" t="s">
        <v>310</v>
      </c>
      <c r="E277" s="192" t="s">
        <v>311</v>
      </c>
      <c r="F277" s="209">
        <f>INDEX(F_Interface!$C$2:$L$461,MATCH($A277&amp;$B277,F_Interface!$C$2:$C$4961,0),MATCH(F$2,F_Interface!$C$2:$L$2,0))</f>
        <v>0</v>
      </c>
      <c r="G277" s="209">
        <f>INDEX(F_Interface!$C$2:$L$461,MATCH($A277&amp;$B277,F_Interface!$C$2:$C$4961,0),MATCH(G$2,F_Interface!$C$2:$L$2,0))</f>
        <v>0</v>
      </c>
      <c r="H277" s="209">
        <f>INDEX(F_Interface!$C$2:$L$461,MATCH($A277&amp;$B277,F_Interface!$C$2:$C$4961,0),MATCH(H$2,F_Interface!$C$2:$L$2,0))</f>
        <v>0</v>
      </c>
      <c r="I277" s="209">
        <f>INDEX(F_Interface!$C$2:$L$461,MATCH($A277&amp;$B277,F_Interface!$C$2:$C$4961,0),MATCH(I$2,F_Interface!$C$2:$L$2,0))</f>
        <v>0</v>
      </c>
      <c r="J277" s="209">
        <f>INDEX(F_Interface!$C$2:$L$461,MATCH($A277&amp;$B277,F_Interface!$C$2:$C$4961,0),MATCH(J$2,F_Interface!$C$2:$L$2,0))</f>
        <v>0</v>
      </c>
    </row>
    <row r="278" spans="1:10" x14ac:dyDescent="0.3">
      <c r="A278" s="192" t="s">
        <v>6</v>
      </c>
      <c r="B278" s="192" t="s">
        <v>222</v>
      </c>
      <c r="C278" s="192" t="s">
        <v>236</v>
      </c>
      <c r="D278" s="192" t="s">
        <v>310</v>
      </c>
      <c r="E278" s="192" t="s">
        <v>311</v>
      </c>
      <c r="F278" s="209">
        <f>INDEX(F_Interface!$C$2:$L$461,MATCH($A278&amp;$B278,F_Interface!$C$2:$C$4961,0),MATCH(F$2,F_Interface!$C$2:$L$2,0))</f>
        <v>0</v>
      </c>
      <c r="G278" s="209">
        <f>INDEX(F_Interface!$C$2:$L$461,MATCH($A278&amp;$B278,F_Interface!$C$2:$C$4961,0),MATCH(G$2,F_Interface!$C$2:$L$2,0))</f>
        <v>0</v>
      </c>
      <c r="H278" s="209">
        <f>INDEX(F_Interface!$C$2:$L$461,MATCH($A278&amp;$B278,F_Interface!$C$2:$C$4961,0),MATCH(H$2,F_Interface!$C$2:$L$2,0))</f>
        <v>0</v>
      </c>
      <c r="I278" s="209">
        <f>INDEX(F_Interface!$C$2:$L$461,MATCH($A278&amp;$B278,F_Interface!$C$2:$C$4961,0),MATCH(I$2,F_Interface!$C$2:$L$2,0))</f>
        <v>0</v>
      </c>
      <c r="J278" s="209">
        <f>INDEX(F_Interface!$C$2:$L$461,MATCH($A278&amp;$B278,F_Interface!$C$2:$C$4961,0),MATCH(J$2,F_Interface!$C$2:$L$2,0))</f>
        <v>0</v>
      </c>
    </row>
    <row r="279" spans="1:10" x14ac:dyDescent="0.3">
      <c r="A279" s="192" t="s">
        <v>6</v>
      </c>
      <c r="B279" s="192" t="s">
        <v>223</v>
      </c>
      <c r="C279" s="192" t="s">
        <v>237</v>
      </c>
      <c r="D279" s="192" t="s">
        <v>310</v>
      </c>
      <c r="E279" s="192" t="s">
        <v>311</v>
      </c>
      <c r="F279" s="209">
        <f>INDEX(F_Interface!$C$2:$L$461,MATCH($A279&amp;$B279,F_Interface!$C$2:$C$4961,0),MATCH(F$2,F_Interface!$C$2:$L$2,0))</f>
        <v>0</v>
      </c>
      <c r="G279" s="209">
        <f>INDEX(F_Interface!$C$2:$L$461,MATCH($A279&amp;$B279,F_Interface!$C$2:$C$4961,0),MATCH(G$2,F_Interface!$C$2:$L$2,0))</f>
        <v>0</v>
      </c>
      <c r="H279" s="209">
        <f>INDEX(F_Interface!$C$2:$L$461,MATCH($A279&amp;$B279,F_Interface!$C$2:$C$4961,0),MATCH(H$2,F_Interface!$C$2:$L$2,0))</f>
        <v>0</v>
      </c>
      <c r="I279" s="209">
        <f>INDEX(F_Interface!$C$2:$L$461,MATCH($A279&amp;$B279,F_Interface!$C$2:$C$4961,0),MATCH(I$2,F_Interface!$C$2:$L$2,0))</f>
        <v>0</v>
      </c>
      <c r="J279" s="209">
        <f>INDEX(F_Interface!$C$2:$L$461,MATCH($A279&amp;$B279,F_Interface!$C$2:$C$4961,0),MATCH(J$2,F_Interface!$C$2:$L$2,0))</f>
        <v>0</v>
      </c>
    </row>
    <row r="280" spans="1:10" x14ac:dyDescent="0.3">
      <c r="A280" s="192" t="s">
        <v>6</v>
      </c>
      <c r="B280" s="192" t="s">
        <v>398</v>
      </c>
      <c r="C280" s="192" t="s">
        <v>402</v>
      </c>
      <c r="D280" s="192" t="s">
        <v>310</v>
      </c>
      <c r="E280" s="192" t="s">
        <v>311</v>
      </c>
      <c r="F280" s="209">
        <f>INDEX(F_Interface!$C$2:$L$461,MATCH($A280&amp;$B280,F_Interface!$C$2:$C$4961,0),MATCH(F$2,F_Interface!$C$2:$L$2,0))</f>
        <v>0</v>
      </c>
      <c r="G280" s="209">
        <f>INDEX(F_Interface!$C$2:$L$461,MATCH($A280&amp;$B280,F_Interface!$C$2:$C$4961,0),MATCH(G$2,F_Interface!$C$2:$L$2,0))</f>
        <v>0</v>
      </c>
      <c r="H280" s="209">
        <f>INDEX(F_Interface!$C$2:$L$461,MATCH($A280&amp;$B280,F_Interface!$C$2:$C$4961,0),MATCH(H$2,F_Interface!$C$2:$L$2,0))</f>
        <v>0</v>
      </c>
      <c r="I280" s="209">
        <f>INDEX(F_Interface!$C$2:$L$461,MATCH($A280&amp;$B280,F_Interface!$C$2:$C$4961,0),MATCH(I$2,F_Interface!$C$2:$L$2,0))</f>
        <v>0</v>
      </c>
      <c r="J280" s="209">
        <f>INDEX(F_Interface!$C$2:$L$461,MATCH($A280&amp;$B280,F_Interface!$C$2:$C$4961,0),MATCH(J$2,F_Interface!$C$2:$L$2,0))</f>
        <v>0</v>
      </c>
    </row>
    <row r="281" spans="1:10" x14ac:dyDescent="0.3">
      <c r="A281" s="192" t="s">
        <v>6</v>
      </c>
      <c r="B281" s="192" t="s">
        <v>399</v>
      </c>
      <c r="C281" s="192" t="s">
        <v>403</v>
      </c>
      <c r="D281" s="192" t="s">
        <v>310</v>
      </c>
      <c r="E281" s="192" t="s">
        <v>311</v>
      </c>
      <c r="F281" s="209">
        <f>INDEX(F_Interface!$C$2:$L$461,MATCH($A281&amp;$B281,F_Interface!$C$2:$C$4961,0),MATCH(F$2,F_Interface!$C$2:$L$2,0))</f>
        <v>0</v>
      </c>
      <c r="G281" s="209">
        <f>INDEX(F_Interface!$C$2:$L$461,MATCH($A281&amp;$B281,F_Interface!$C$2:$C$4961,0),MATCH(G$2,F_Interface!$C$2:$L$2,0))</f>
        <v>0</v>
      </c>
      <c r="H281" s="209">
        <f>INDEX(F_Interface!$C$2:$L$461,MATCH($A281&amp;$B281,F_Interface!$C$2:$C$4961,0),MATCH(H$2,F_Interface!$C$2:$L$2,0))</f>
        <v>0</v>
      </c>
      <c r="I281" s="209">
        <f>INDEX(F_Interface!$C$2:$L$461,MATCH($A281&amp;$B281,F_Interface!$C$2:$C$4961,0),MATCH(I$2,F_Interface!$C$2:$L$2,0))</f>
        <v>0</v>
      </c>
      <c r="J281" s="209">
        <f>INDEX(F_Interface!$C$2:$L$461,MATCH($A281&amp;$B281,F_Interface!$C$2:$C$4961,0),MATCH(J$2,F_Interface!$C$2:$L$2,0))</f>
        <v>0</v>
      </c>
    </row>
    <row r="282" spans="1:10" x14ac:dyDescent="0.3">
      <c r="A282" s="192" t="s">
        <v>6</v>
      </c>
      <c r="B282" s="192" t="s">
        <v>400</v>
      </c>
      <c r="C282" s="192" t="s">
        <v>404</v>
      </c>
      <c r="D282" s="192" t="s">
        <v>310</v>
      </c>
      <c r="E282" s="192" t="s">
        <v>311</v>
      </c>
      <c r="F282" s="209">
        <f>INDEX(F_Interface!$C$2:$L$461,MATCH($A282&amp;$B282,F_Interface!$C$2:$C$4961,0),MATCH(F$2,F_Interface!$C$2:$L$2,0))</f>
        <v>0</v>
      </c>
      <c r="G282" s="209">
        <f>INDEX(F_Interface!$C$2:$L$461,MATCH($A282&amp;$B282,F_Interface!$C$2:$C$4961,0),MATCH(G$2,F_Interface!$C$2:$L$2,0))</f>
        <v>0</v>
      </c>
      <c r="H282" s="209">
        <f>INDEX(F_Interface!$C$2:$L$461,MATCH($A282&amp;$B282,F_Interface!$C$2:$C$4961,0),MATCH(H$2,F_Interface!$C$2:$L$2,0))</f>
        <v>0</v>
      </c>
      <c r="I282" s="209">
        <f>INDEX(F_Interface!$C$2:$L$461,MATCH($A282&amp;$B282,F_Interface!$C$2:$C$4961,0),MATCH(I$2,F_Interface!$C$2:$L$2,0))</f>
        <v>0</v>
      </c>
      <c r="J282" s="209">
        <f>INDEX(F_Interface!$C$2:$L$461,MATCH($A282&amp;$B282,F_Interface!$C$2:$C$4961,0),MATCH(J$2,F_Interface!$C$2:$L$2,0))</f>
        <v>0</v>
      </c>
    </row>
    <row r="283" spans="1:10" x14ac:dyDescent="0.3">
      <c r="A283" s="192" t="s">
        <v>6</v>
      </c>
      <c r="B283" s="192" t="s">
        <v>401</v>
      </c>
      <c r="C283" s="192" t="s">
        <v>405</v>
      </c>
      <c r="D283" s="192" t="s">
        <v>310</v>
      </c>
      <c r="E283" s="192" t="s">
        <v>311</v>
      </c>
      <c r="F283" s="209">
        <f>INDEX(F_Interface!$C$2:$L$461,MATCH($A283&amp;$B283,F_Interface!$C$2:$C$4961,0),MATCH(F$2,F_Interface!$C$2:$L$2,0))</f>
        <v>0</v>
      </c>
      <c r="G283" s="209">
        <f>INDEX(F_Interface!$C$2:$L$461,MATCH($A283&amp;$B283,F_Interface!$C$2:$C$4961,0),MATCH(G$2,F_Interface!$C$2:$L$2,0))</f>
        <v>0</v>
      </c>
      <c r="H283" s="209">
        <f>INDEX(F_Interface!$C$2:$L$461,MATCH($A283&amp;$B283,F_Interface!$C$2:$C$4961,0),MATCH(H$2,F_Interface!$C$2:$L$2,0))</f>
        <v>0</v>
      </c>
      <c r="I283" s="209">
        <f>INDEX(F_Interface!$C$2:$L$461,MATCH($A283&amp;$B283,F_Interface!$C$2:$C$4961,0),MATCH(I$2,F_Interface!$C$2:$L$2,0))</f>
        <v>0</v>
      </c>
      <c r="J283" s="209">
        <f>INDEX(F_Interface!$C$2:$L$461,MATCH($A283&amp;$B283,F_Interface!$C$2:$C$4961,0),MATCH(J$2,F_Interface!$C$2:$L$2,0))</f>
        <v>0</v>
      </c>
    </row>
    <row r="284" spans="1:10" x14ac:dyDescent="0.3">
      <c r="A284" s="192" t="s">
        <v>10</v>
      </c>
      <c r="B284" s="192" t="s">
        <v>308</v>
      </c>
      <c r="C284" s="192" t="s">
        <v>309</v>
      </c>
      <c r="D284" s="192" t="s">
        <v>310</v>
      </c>
      <c r="E284" s="192" t="s">
        <v>311</v>
      </c>
      <c r="F284" s="209">
        <f>INDEX(F_Interface!$C$2:$L$461,MATCH($A284&amp;$B284,F_Interface!$C$2:$C$4961,0),MATCH(F$2,F_Interface!$C$2:$L$2,0))</f>
        <v>169.64144467249386</v>
      </c>
      <c r="G284" s="209">
        <f>INDEX(F_Interface!$C$2:$L$461,MATCH($A284&amp;$B284,F_Interface!$C$2:$C$4961,0),MATCH(G$2,F_Interface!$C$2:$L$2,0))</f>
        <v>169.64144467249386</v>
      </c>
      <c r="H284" s="209">
        <f>INDEX(F_Interface!$C$2:$L$461,MATCH($A284&amp;$B284,F_Interface!$C$2:$C$4961,0),MATCH(H$2,F_Interface!$C$2:$L$2,0))</f>
        <v>169.64144467249386</v>
      </c>
      <c r="I284" s="209">
        <f>INDEX(F_Interface!$C$2:$L$461,MATCH($A284&amp;$B284,F_Interface!$C$2:$C$4961,0),MATCH(I$2,F_Interface!$C$2:$L$2,0))</f>
        <v>169.64144467249386</v>
      </c>
      <c r="J284" s="209">
        <f>INDEX(F_Interface!$C$2:$L$461,MATCH($A284&amp;$B284,F_Interface!$C$2:$C$4961,0),MATCH(J$2,F_Interface!$C$2:$L$2,0))</f>
        <v>169.64144467249386</v>
      </c>
    </row>
    <row r="285" spans="1:10" x14ac:dyDescent="0.3">
      <c r="A285" s="192" t="s">
        <v>10</v>
      </c>
      <c r="B285" s="192" t="s">
        <v>312</v>
      </c>
      <c r="C285" s="192" t="s">
        <v>313</v>
      </c>
      <c r="D285" s="192" t="s">
        <v>310</v>
      </c>
      <c r="E285" s="192" t="s">
        <v>311</v>
      </c>
      <c r="F285" s="209">
        <f>INDEX(F_Interface!$C$2:$L$461,MATCH($A285&amp;$B285,F_Interface!$C$2:$C$4961,0),MATCH(F$2,F_Interface!$C$2:$L$2,0))</f>
        <v>18.246437485242161</v>
      </c>
      <c r="G285" s="209">
        <f>INDEX(F_Interface!$C$2:$L$461,MATCH($A285&amp;$B285,F_Interface!$C$2:$C$4961,0),MATCH(G$2,F_Interface!$C$2:$L$2,0))</f>
        <v>18.246437485242161</v>
      </c>
      <c r="H285" s="209">
        <f>INDEX(F_Interface!$C$2:$L$461,MATCH($A285&amp;$B285,F_Interface!$C$2:$C$4961,0),MATCH(H$2,F_Interface!$C$2:$L$2,0))</f>
        <v>18.246437485242161</v>
      </c>
      <c r="I285" s="209">
        <f>INDEX(F_Interface!$C$2:$L$461,MATCH($A285&amp;$B285,F_Interface!$C$2:$C$4961,0),MATCH(I$2,F_Interface!$C$2:$L$2,0))</f>
        <v>18.246437485242161</v>
      </c>
      <c r="J285" s="209">
        <f>INDEX(F_Interface!$C$2:$L$461,MATCH($A285&amp;$B285,F_Interface!$C$2:$C$4961,0),MATCH(J$2,F_Interface!$C$2:$L$2,0))</f>
        <v>18.246437485242161</v>
      </c>
    </row>
    <row r="286" spans="1:10" x14ac:dyDescent="0.3">
      <c r="A286" s="192" t="s">
        <v>10</v>
      </c>
      <c r="B286" s="192" t="s">
        <v>314</v>
      </c>
      <c r="C286" s="192" t="s">
        <v>315</v>
      </c>
      <c r="D286" s="192" t="s">
        <v>310</v>
      </c>
      <c r="E286" s="192" t="s">
        <v>311</v>
      </c>
      <c r="F286" s="209">
        <f>INDEX(F_Interface!$C$2:$L$461,MATCH($A286&amp;$B286,F_Interface!$C$2:$C$4961,0),MATCH(F$2,F_Interface!$C$2:$L$2,0))</f>
        <v>187.88788215773602</v>
      </c>
      <c r="G286" s="209">
        <f>INDEX(F_Interface!$C$2:$L$461,MATCH($A286&amp;$B286,F_Interface!$C$2:$C$4961,0),MATCH(G$2,F_Interface!$C$2:$L$2,0))</f>
        <v>187.88788215773602</v>
      </c>
      <c r="H286" s="209">
        <f>INDEX(F_Interface!$C$2:$L$461,MATCH($A286&amp;$B286,F_Interface!$C$2:$C$4961,0),MATCH(H$2,F_Interface!$C$2:$L$2,0))</f>
        <v>187.88788215773602</v>
      </c>
      <c r="I286" s="209">
        <f>INDEX(F_Interface!$C$2:$L$461,MATCH($A286&amp;$B286,F_Interface!$C$2:$C$4961,0),MATCH(I$2,F_Interface!$C$2:$L$2,0))</f>
        <v>187.88788215773602</v>
      </c>
      <c r="J286" s="209">
        <f>INDEX(F_Interface!$C$2:$L$461,MATCH($A286&amp;$B286,F_Interface!$C$2:$C$4961,0),MATCH(J$2,F_Interface!$C$2:$L$2,0))</f>
        <v>187.88788215773602</v>
      </c>
    </row>
    <row r="287" spans="1:10" x14ac:dyDescent="0.3">
      <c r="A287" s="192" t="s">
        <v>10</v>
      </c>
      <c r="B287" s="192" t="s">
        <v>316</v>
      </c>
      <c r="C287" s="192" t="s">
        <v>37</v>
      </c>
      <c r="D287" s="192" t="s">
        <v>310</v>
      </c>
      <c r="E287" s="192" t="s">
        <v>311</v>
      </c>
      <c r="F287" s="209">
        <f>INDEX(F_Interface!$C$2:$L$461,MATCH($A287&amp;$B287,F_Interface!$C$2:$C$4961,0),MATCH(F$2,F_Interface!$C$2:$L$2,0))</f>
        <v>761890.37067099568</v>
      </c>
      <c r="G287" s="209">
        <f>INDEX(F_Interface!$C$2:$L$461,MATCH($A287&amp;$B287,F_Interface!$C$2:$C$4961,0),MATCH(G$2,F_Interface!$C$2:$L$2,0))</f>
        <v>768601.70048701297</v>
      </c>
      <c r="H287" s="209">
        <f>INDEX(F_Interface!$C$2:$L$461,MATCH($A287&amp;$B287,F_Interface!$C$2:$C$4961,0),MATCH(H$2,F_Interface!$C$2:$L$2,0))</f>
        <v>775313.03030303027</v>
      </c>
      <c r="I287" s="209">
        <f>INDEX(F_Interface!$C$2:$L$461,MATCH($A287&amp;$B287,F_Interface!$C$2:$C$4961,0),MATCH(I$2,F_Interface!$C$2:$L$2,0))</f>
        <v>782024.36011904757</v>
      </c>
      <c r="J287" s="209">
        <f>INDEX(F_Interface!$C$2:$L$461,MATCH($A287&amp;$B287,F_Interface!$C$2:$C$4961,0),MATCH(J$2,F_Interface!$C$2:$L$2,0))</f>
        <v>788735.68993506487</v>
      </c>
    </row>
    <row r="288" spans="1:10" x14ac:dyDescent="0.3">
      <c r="A288" s="192" t="s">
        <v>10</v>
      </c>
      <c r="B288" s="192" t="s">
        <v>318</v>
      </c>
      <c r="C288" s="192" t="s">
        <v>41</v>
      </c>
      <c r="D288" s="192" t="s">
        <v>310</v>
      </c>
      <c r="E288" s="192" t="s">
        <v>311</v>
      </c>
      <c r="F288" s="209">
        <f>INDEX(F_Interface!$C$2:$L$461,MATCH($A288&amp;$B288,F_Interface!$C$2:$C$4961,0),MATCH(F$2,F_Interface!$C$2:$L$2,0))</f>
        <v>17526.392857142855</v>
      </c>
      <c r="G288" s="209">
        <f>INDEX(F_Interface!$C$2:$L$461,MATCH($A288&amp;$B288,F_Interface!$C$2:$C$4961,0),MATCH(G$2,F_Interface!$C$2:$L$2,0))</f>
        <v>17563.960714285713</v>
      </c>
      <c r="H288" s="209">
        <f>INDEX(F_Interface!$C$2:$L$461,MATCH($A288&amp;$B288,F_Interface!$C$2:$C$4961,0),MATCH(H$2,F_Interface!$C$2:$L$2,0))</f>
        <v>17601.528571428571</v>
      </c>
      <c r="I288" s="209">
        <f>INDEX(F_Interface!$C$2:$L$461,MATCH($A288&amp;$B288,F_Interface!$C$2:$C$4961,0),MATCH(I$2,F_Interface!$C$2:$L$2,0))</f>
        <v>17639.096428571429</v>
      </c>
      <c r="J288" s="209">
        <f>INDEX(F_Interface!$C$2:$L$461,MATCH($A288&amp;$B288,F_Interface!$C$2:$C$4961,0),MATCH(J$2,F_Interface!$C$2:$L$2,0))</f>
        <v>17676.664285714287</v>
      </c>
    </row>
    <row r="289" spans="1:10" x14ac:dyDescent="0.3">
      <c r="A289" s="192" t="s">
        <v>10</v>
      </c>
      <c r="B289" s="192" t="s">
        <v>320</v>
      </c>
      <c r="C289" s="192" t="s">
        <v>30</v>
      </c>
      <c r="D289" s="192" t="s">
        <v>310</v>
      </c>
      <c r="E289" s="192" t="s">
        <v>311</v>
      </c>
      <c r="F289" s="209">
        <f>INDEX(F_Interface!$C$2:$L$461,MATCH($A289&amp;$B289,F_Interface!$C$2:$C$4961,0),MATCH(F$2,F_Interface!$C$2:$L$2,0))</f>
        <v>110357.77411063778</v>
      </c>
      <c r="G289" s="209">
        <f>INDEX(F_Interface!$C$2:$L$461,MATCH($A289&amp;$B289,F_Interface!$C$2:$C$4961,0),MATCH(G$2,F_Interface!$C$2:$L$2,0))</f>
        <v>111396.14172862137</v>
      </c>
      <c r="H289" s="209">
        <f>INDEX(F_Interface!$C$2:$L$461,MATCH($A289&amp;$B289,F_Interface!$C$2:$C$4961,0),MATCH(H$2,F_Interface!$C$2:$L$2,0))</f>
        <v>112434.50934660496</v>
      </c>
      <c r="I289" s="209">
        <f>INDEX(F_Interface!$C$2:$L$461,MATCH($A289&amp;$B289,F_Interface!$C$2:$C$4961,0),MATCH(I$2,F_Interface!$C$2:$L$2,0))</f>
        <v>113472.87696458855</v>
      </c>
      <c r="J289" s="209">
        <f>INDEX(F_Interface!$C$2:$L$461,MATCH($A289&amp;$B289,F_Interface!$C$2:$C$4961,0),MATCH(J$2,F_Interface!$C$2:$L$2,0))</f>
        <v>114511.24458257214</v>
      </c>
    </row>
    <row r="290" spans="1:10" x14ac:dyDescent="0.3">
      <c r="A290" s="192" t="s">
        <v>10</v>
      </c>
      <c r="B290" s="192" t="s">
        <v>323</v>
      </c>
      <c r="C290" s="192" t="s">
        <v>42</v>
      </c>
      <c r="D290" s="192" t="s">
        <v>310</v>
      </c>
      <c r="E290" s="192" t="s">
        <v>311</v>
      </c>
      <c r="F290" s="209">
        <f>INDEX(F_Interface!$C$2:$L$461,MATCH($A290&amp;$B290,F_Interface!$C$2:$C$4961,0),MATCH(F$2,F_Interface!$C$2:$L$2,0))</f>
        <v>42.1</v>
      </c>
      <c r="G290" s="209">
        <f>INDEX(F_Interface!$C$2:$L$461,MATCH($A290&amp;$B290,F_Interface!$C$2:$C$4961,0),MATCH(G$2,F_Interface!$C$2:$L$2,0))</f>
        <v>42.4</v>
      </c>
      <c r="H290" s="209">
        <f>INDEX(F_Interface!$C$2:$L$461,MATCH($A290&amp;$B290,F_Interface!$C$2:$C$4961,0),MATCH(H$2,F_Interface!$C$2:$L$2,0))</f>
        <v>42.7</v>
      </c>
      <c r="I290" s="209">
        <f>INDEX(F_Interface!$C$2:$L$461,MATCH($A290&amp;$B290,F_Interface!$C$2:$C$4961,0),MATCH(I$2,F_Interface!$C$2:$L$2,0))</f>
        <v>43</v>
      </c>
      <c r="J290" s="209">
        <f>INDEX(F_Interface!$C$2:$L$461,MATCH($A290&amp;$B290,F_Interface!$C$2:$C$4961,0),MATCH(J$2,F_Interface!$C$2:$L$2,0))</f>
        <v>43.4</v>
      </c>
    </row>
    <row r="291" spans="1:10" x14ac:dyDescent="0.3">
      <c r="A291" s="192" t="s">
        <v>10</v>
      </c>
      <c r="B291" s="192" t="s">
        <v>329</v>
      </c>
      <c r="C291" s="192" t="s">
        <v>43</v>
      </c>
      <c r="D291" s="192" t="s">
        <v>310</v>
      </c>
      <c r="E291" s="192" t="s">
        <v>311</v>
      </c>
      <c r="F291" s="209">
        <f>INDEX(F_Interface!$C$2:$L$461,MATCH($A291&amp;$B291,F_Interface!$C$2:$C$4961,0),MATCH(F$2,F_Interface!$C$2:$L$2,0))</f>
        <v>43.47103119741427</v>
      </c>
      <c r="G291" s="209">
        <f>INDEX(F_Interface!$C$2:$L$461,MATCH($A291&amp;$B291,F_Interface!$C$2:$C$4961,0),MATCH(G$2,F_Interface!$C$2:$L$2,0))</f>
        <v>43.760158257577288</v>
      </c>
      <c r="H291" s="209">
        <f>INDEX(F_Interface!$C$2:$L$461,MATCH($A291&amp;$B291,F_Interface!$C$2:$C$4961,0),MATCH(H$2,F_Interface!$C$2:$L$2,0))</f>
        <v>44.048051119920686</v>
      </c>
      <c r="I291" s="209">
        <f>INDEX(F_Interface!$C$2:$L$461,MATCH($A291&amp;$B291,F_Interface!$C$2:$C$4961,0),MATCH(I$2,F_Interface!$C$2:$L$2,0))</f>
        <v>44.334717670251031</v>
      </c>
      <c r="J291" s="209">
        <f>INDEX(F_Interface!$C$2:$L$461,MATCH($A291&amp;$B291,F_Interface!$C$2:$C$4961,0),MATCH(J$2,F_Interface!$C$2:$L$2,0))</f>
        <v>44.620165727336676</v>
      </c>
    </row>
    <row r="292" spans="1:10" x14ac:dyDescent="0.3">
      <c r="A292" s="192" t="s">
        <v>10</v>
      </c>
      <c r="B292" s="192" t="s">
        <v>338</v>
      </c>
      <c r="C292" s="192" t="s">
        <v>44</v>
      </c>
      <c r="D292" s="192" t="s">
        <v>310</v>
      </c>
      <c r="E292" s="192" t="s">
        <v>311</v>
      </c>
      <c r="F292" s="209">
        <f>INDEX(F_Interface!$C$2:$L$461,MATCH($A292&amp;$B292,F_Interface!$C$2:$C$4961,0),MATCH(F$2,F_Interface!$C$2:$L$2,0))</f>
        <v>2.409513846561143</v>
      </c>
      <c r="G292" s="209">
        <f>INDEX(F_Interface!$C$2:$L$461,MATCH($A292&amp;$B292,F_Interface!$C$2:$C$4961,0),MATCH(G$2,F_Interface!$C$2:$L$2,0))</f>
        <v>2.409513846561143</v>
      </c>
      <c r="H292" s="209">
        <f>INDEX(F_Interface!$C$2:$L$461,MATCH($A292&amp;$B292,F_Interface!$C$2:$C$4961,0),MATCH(H$2,F_Interface!$C$2:$L$2,0))</f>
        <v>2.409513846561143</v>
      </c>
      <c r="I292" s="209">
        <f>INDEX(F_Interface!$C$2:$L$461,MATCH($A292&amp;$B292,F_Interface!$C$2:$C$4961,0),MATCH(I$2,F_Interface!$C$2:$L$2,0))</f>
        <v>2.409513846561143</v>
      </c>
      <c r="J292" s="209">
        <f>INDEX(F_Interface!$C$2:$L$461,MATCH($A292&amp;$B292,F_Interface!$C$2:$C$4961,0),MATCH(J$2,F_Interface!$C$2:$L$2,0))</f>
        <v>2.409513846561143</v>
      </c>
    </row>
    <row r="293" spans="1:10" x14ac:dyDescent="0.3">
      <c r="A293" s="192" t="s">
        <v>10</v>
      </c>
      <c r="B293" s="192" t="s">
        <v>340</v>
      </c>
      <c r="C293" s="192" t="s">
        <v>39</v>
      </c>
      <c r="D293" s="192" t="s">
        <v>310</v>
      </c>
      <c r="E293" s="192" t="s">
        <v>311</v>
      </c>
      <c r="F293" s="209">
        <f>INDEX(F_Interface!$C$2:$L$461,MATCH($A293&amp;$B293,F_Interface!$C$2:$C$4961,0),MATCH(F$2,F_Interface!$C$2:$L$2,0))</f>
        <v>0.10070467661800603</v>
      </c>
      <c r="G293" s="209">
        <f>INDEX(F_Interface!$C$2:$L$461,MATCH($A293&amp;$B293,F_Interface!$C$2:$C$4961,0),MATCH(G$2,F_Interface!$C$2:$L$2,0))</f>
        <v>0.10070467661800603</v>
      </c>
      <c r="H293" s="209">
        <f>INDEX(F_Interface!$C$2:$L$461,MATCH($A293&amp;$B293,F_Interface!$C$2:$C$4961,0),MATCH(H$2,F_Interface!$C$2:$L$2,0))</f>
        <v>0.10070467661800603</v>
      </c>
      <c r="I293" s="209">
        <f>INDEX(F_Interface!$C$2:$L$461,MATCH($A293&amp;$B293,F_Interface!$C$2:$C$4961,0),MATCH(I$2,F_Interface!$C$2:$L$2,0))</f>
        <v>0.10070467661800603</v>
      </c>
      <c r="J293" s="209">
        <f>INDEX(F_Interface!$C$2:$L$461,MATCH($A293&amp;$B293,F_Interface!$C$2:$C$4961,0),MATCH(J$2,F_Interface!$C$2:$L$2,0))</f>
        <v>0.10070467661800603</v>
      </c>
    </row>
    <row r="294" spans="1:10" x14ac:dyDescent="0.3">
      <c r="A294" s="192" t="s">
        <v>10</v>
      </c>
      <c r="B294" s="192" t="s">
        <v>342</v>
      </c>
      <c r="C294" s="192" t="s">
        <v>38</v>
      </c>
      <c r="D294" s="192" t="s">
        <v>310</v>
      </c>
      <c r="E294" s="192" t="s">
        <v>311</v>
      </c>
      <c r="F294" s="209">
        <f>INDEX(F_Interface!$C$2:$L$461,MATCH($A294&amp;$B294,F_Interface!$C$2:$C$4961,0),MATCH(F$2,F_Interface!$C$2:$L$2,0))</f>
        <v>2.3329539147531112E-2</v>
      </c>
      <c r="G294" s="209">
        <f>INDEX(F_Interface!$C$2:$L$461,MATCH($A294&amp;$B294,F_Interface!$C$2:$C$4961,0),MATCH(G$2,F_Interface!$C$2:$L$2,0))</f>
        <v>2.3329539147531112E-2</v>
      </c>
      <c r="H294" s="209">
        <f>INDEX(F_Interface!$C$2:$L$461,MATCH($A294&amp;$B294,F_Interface!$C$2:$C$4961,0),MATCH(H$2,F_Interface!$C$2:$L$2,0))</f>
        <v>2.3329539147531112E-2</v>
      </c>
      <c r="I294" s="209">
        <f>INDEX(F_Interface!$C$2:$L$461,MATCH($A294&amp;$B294,F_Interface!$C$2:$C$4961,0),MATCH(I$2,F_Interface!$C$2:$L$2,0))</f>
        <v>2.3329539147531112E-2</v>
      </c>
      <c r="J294" s="209">
        <f>INDEX(F_Interface!$C$2:$L$461,MATCH($A294&amp;$B294,F_Interface!$C$2:$C$4961,0),MATCH(J$2,F_Interface!$C$2:$L$2,0))</f>
        <v>2.3329539147531112E-2</v>
      </c>
    </row>
    <row r="295" spans="1:10" x14ac:dyDescent="0.3">
      <c r="A295" s="192" t="s">
        <v>10</v>
      </c>
      <c r="B295" s="192" t="s">
        <v>344</v>
      </c>
      <c r="C295" s="192" t="s">
        <v>61</v>
      </c>
      <c r="D295" s="192" t="s">
        <v>310</v>
      </c>
      <c r="E295" s="192" t="s">
        <v>311</v>
      </c>
      <c r="F295" s="209">
        <f>INDEX(F_Interface!$C$2:$L$461,MATCH($A295&amp;$B295,F_Interface!$C$2:$C$4961,0),MATCH(F$2,F_Interface!$C$2:$L$2,0))</f>
        <v>0.58394020020361326</v>
      </c>
      <c r="G295" s="209">
        <f>INDEX(F_Interface!$C$2:$L$461,MATCH($A295&amp;$B295,F_Interface!$C$2:$C$4961,0),MATCH(G$2,F_Interface!$C$2:$L$2,0))</f>
        <v>0.58394020020361326</v>
      </c>
      <c r="H295" s="209">
        <f>INDEX(F_Interface!$C$2:$L$461,MATCH($A295&amp;$B295,F_Interface!$C$2:$C$4961,0),MATCH(H$2,F_Interface!$C$2:$L$2,0))</f>
        <v>0.58394020020361326</v>
      </c>
      <c r="I295" s="209">
        <f>INDEX(F_Interface!$C$2:$L$461,MATCH($A295&amp;$B295,F_Interface!$C$2:$C$4961,0),MATCH(I$2,F_Interface!$C$2:$L$2,0))</f>
        <v>0.58394020020361326</v>
      </c>
      <c r="J295" s="209">
        <f>INDEX(F_Interface!$C$2:$L$461,MATCH($A295&amp;$B295,F_Interface!$C$2:$C$4961,0),MATCH(J$2,F_Interface!$C$2:$L$2,0))</f>
        <v>0.58394020020361326</v>
      </c>
    </row>
    <row r="296" spans="1:10" x14ac:dyDescent="0.3">
      <c r="A296" s="192" t="s">
        <v>10</v>
      </c>
      <c r="B296" s="192" t="s">
        <v>346</v>
      </c>
      <c r="C296" s="192" t="s">
        <v>45</v>
      </c>
      <c r="D296" s="192" t="s">
        <v>310</v>
      </c>
      <c r="E296" s="192" t="s">
        <v>311</v>
      </c>
      <c r="F296" s="209">
        <f>INDEX(F_Interface!$C$2:$L$461,MATCH($A296&amp;$B296,F_Interface!$C$2:$C$4961,0),MATCH(F$2,F_Interface!$C$2:$L$2,0))</f>
        <v>950.85119876541251</v>
      </c>
      <c r="G296" s="209">
        <f>INDEX(F_Interface!$C$2:$L$461,MATCH($A296&amp;$B296,F_Interface!$C$2:$C$4961,0),MATCH(G$2,F_Interface!$C$2:$L$2,0))</f>
        <v>950.85119876541251</v>
      </c>
      <c r="H296" s="209">
        <f>INDEX(F_Interface!$C$2:$L$461,MATCH($A296&amp;$B296,F_Interface!$C$2:$C$4961,0),MATCH(H$2,F_Interface!$C$2:$L$2,0))</f>
        <v>950.85119876541251</v>
      </c>
      <c r="I296" s="209">
        <f>INDEX(F_Interface!$C$2:$L$461,MATCH($A296&amp;$B296,F_Interface!$C$2:$C$4961,0),MATCH(I$2,F_Interface!$C$2:$L$2,0))</f>
        <v>950.85119876541251</v>
      </c>
      <c r="J296" s="209">
        <f>INDEX(F_Interface!$C$2:$L$461,MATCH($A296&amp;$B296,F_Interface!$C$2:$C$4961,0),MATCH(J$2,F_Interface!$C$2:$L$2,0))</f>
        <v>950.85119876541251</v>
      </c>
    </row>
    <row r="297" spans="1:10" x14ac:dyDescent="0.3">
      <c r="A297" s="192" t="s">
        <v>10</v>
      </c>
      <c r="B297" s="192" t="s">
        <v>348</v>
      </c>
      <c r="C297" s="192" t="s">
        <v>46</v>
      </c>
      <c r="D297" s="192" t="s">
        <v>310</v>
      </c>
      <c r="E297" s="192" t="s">
        <v>311</v>
      </c>
      <c r="F297" s="209">
        <f>INDEX(F_Interface!$C$2:$L$461,MATCH($A297&amp;$B297,F_Interface!$C$2:$C$4961,0),MATCH(F$2,F_Interface!$C$2:$L$2,0))</f>
        <v>8.5445363934271183E-4</v>
      </c>
      <c r="G297" s="209">
        <f>INDEX(F_Interface!$C$2:$L$461,MATCH($A297&amp;$B297,F_Interface!$C$2:$C$4961,0),MATCH(G$2,F_Interface!$C$2:$L$2,0))</f>
        <v>8.4699266159247836E-4</v>
      </c>
      <c r="H297" s="209">
        <f>INDEX(F_Interface!$C$2:$L$461,MATCH($A297&amp;$B297,F_Interface!$C$2:$C$4961,0),MATCH(H$2,F_Interface!$C$2:$L$2,0))</f>
        <v>8.3966085252760081E-4</v>
      </c>
      <c r="I297" s="209">
        <f>INDEX(F_Interface!$C$2:$L$461,MATCH($A297&amp;$B297,F_Interface!$C$2:$C$4961,0),MATCH(I$2,F_Interface!$C$2:$L$2,0))</f>
        <v>8.3245488657271275E-4</v>
      </c>
      <c r="J297" s="209">
        <f>INDEX(F_Interface!$C$2:$L$461,MATCH($A297&amp;$B297,F_Interface!$C$2:$C$4961,0),MATCH(J$2,F_Interface!$C$2:$L$2,0))</f>
        <v>8.2537155134135699E-4</v>
      </c>
    </row>
    <row r="298" spans="1:10" x14ac:dyDescent="0.3">
      <c r="A298" s="192" t="s">
        <v>10</v>
      </c>
      <c r="B298" s="192" t="s">
        <v>350</v>
      </c>
      <c r="C298" s="192" t="s">
        <v>351</v>
      </c>
      <c r="D298" s="192" t="s">
        <v>310</v>
      </c>
      <c r="E298" s="192" t="s">
        <v>311</v>
      </c>
      <c r="F298" s="209">
        <f>INDEX(F_Interface!$C$2:$L$461,MATCH($A298&amp;$B298,F_Interface!$C$2:$C$4961,0),MATCH(F$2,F_Interface!$C$2:$L$2,0))</f>
        <v>0.96335172619962073</v>
      </c>
      <c r="G298" s="209">
        <f>INDEX(F_Interface!$C$2:$L$461,MATCH($A298&amp;$B298,F_Interface!$C$2:$C$4961,0),MATCH(G$2,F_Interface!$C$2:$L$2,0))</f>
        <v>0.96335172619962073</v>
      </c>
      <c r="H298" s="209">
        <f>INDEX(F_Interface!$C$2:$L$461,MATCH($A298&amp;$B298,F_Interface!$C$2:$C$4961,0),MATCH(H$2,F_Interface!$C$2:$L$2,0))</f>
        <v>0.96335172619962073</v>
      </c>
      <c r="I298" s="209">
        <f>INDEX(F_Interface!$C$2:$L$461,MATCH($A298&amp;$B298,F_Interface!$C$2:$C$4961,0),MATCH(I$2,F_Interface!$C$2:$L$2,0))</f>
        <v>0.96335172619962073</v>
      </c>
      <c r="J298" s="209">
        <f>INDEX(F_Interface!$C$2:$L$461,MATCH($A298&amp;$B298,F_Interface!$C$2:$C$4961,0),MATCH(J$2,F_Interface!$C$2:$L$2,0))</f>
        <v>0.96335172619962073</v>
      </c>
    </row>
    <row r="299" spans="1:10" x14ac:dyDescent="0.3">
      <c r="A299" s="192" t="s">
        <v>10</v>
      </c>
      <c r="B299" s="192" t="s">
        <v>353</v>
      </c>
      <c r="C299" s="192" t="s">
        <v>354</v>
      </c>
      <c r="D299" s="192" t="s">
        <v>310</v>
      </c>
      <c r="E299" s="192" t="s">
        <v>311</v>
      </c>
      <c r="F299" s="209">
        <f>INDEX(F_Interface!$C$2:$L$461,MATCH($A299&amp;$B299,F_Interface!$C$2:$C$4961,0),MATCH(F$2,F_Interface!$C$2:$L$2,0))</f>
        <v>0.5</v>
      </c>
      <c r="G299" s="209">
        <f>INDEX(F_Interface!$C$2:$L$461,MATCH($A299&amp;$B299,F_Interface!$C$2:$C$4961,0),MATCH(G$2,F_Interface!$C$2:$L$2,0))</f>
        <v>0.5</v>
      </c>
      <c r="H299" s="209">
        <f>INDEX(F_Interface!$C$2:$L$461,MATCH($A299&amp;$B299,F_Interface!$C$2:$C$4961,0),MATCH(H$2,F_Interface!$C$2:$L$2,0))</f>
        <v>0.5</v>
      </c>
      <c r="I299" s="209">
        <f>INDEX(F_Interface!$C$2:$L$461,MATCH($A299&amp;$B299,F_Interface!$C$2:$C$4961,0),MATCH(I$2,F_Interface!$C$2:$L$2,0))</f>
        <v>0.5</v>
      </c>
      <c r="J299" s="209">
        <f>INDEX(F_Interface!$C$2:$L$461,MATCH($A299&amp;$B299,F_Interface!$C$2:$C$4961,0),MATCH(J$2,F_Interface!$C$2:$L$2,0))</f>
        <v>0.5</v>
      </c>
    </row>
    <row r="300" spans="1:10" x14ac:dyDescent="0.3">
      <c r="A300" s="192" t="s">
        <v>10</v>
      </c>
      <c r="B300" s="192" t="s">
        <v>356</v>
      </c>
      <c r="C300" s="192" t="s">
        <v>357</v>
      </c>
      <c r="D300" s="192" t="s">
        <v>310</v>
      </c>
      <c r="E300" s="192" t="s">
        <v>311</v>
      </c>
      <c r="F300" s="209">
        <f>INDEX(F_Interface!$C$2:$L$461,MATCH($A300&amp;$B300,F_Interface!$C$2:$C$4961,0),MATCH(F$2,F_Interface!$C$2:$L$2,0))</f>
        <v>0.5</v>
      </c>
      <c r="G300" s="209">
        <f>INDEX(F_Interface!$C$2:$L$461,MATCH($A300&amp;$B300,F_Interface!$C$2:$C$4961,0),MATCH(G$2,F_Interface!$C$2:$L$2,0))</f>
        <v>0.5</v>
      </c>
      <c r="H300" s="209">
        <f>INDEX(F_Interface!$C$2:$L$461,MATCH($A300&amp;$B300,F_Interface!$C$2:$C$4961,0),MATCH(H$2,F_Interface!$C$2:$L$2,0))</f>
        <v>0.5</v>
      </c>
      <c r="I300" s="209">
        <f>INDEX(F_Interface!$C$2:$L$461,MATCH($A300&amp;$B300,F_Interface!$C$2:$C$4961,0),MATCH(I$2,F_Interface!$C$2:$L$2,0))</f>
        <v>0.5</v>
      </c>
      <c r="J300" s="209">
        <f>INDEX(F_Interface!$C$2:$L$461,MATCH($A300&amp;$B300,F_Interface!$C$2:$C$4961,0),MATCH(J$2,F_Interface!$C$2:$L$2,0))</f>
        <v>0.5</v>
      </c>
    </row>
    <row r="301" spans="1:10" x14ac:dyDescent="0.3">
      <c r="A301" s="192" t="s">
        <v>10</v>
      </c>
      <c r="B301" s="192" t="s">
        <v>359</v>
      </c>
      <c r="C301" s="192" t="s">
        <v>360</v>
      </c>
      <c r="D301" s="192" t="s">
        <v>310</v>
      </c>
      <c r="E301" s="192" t="s">
        <v>311</v>
      </c>
      <c r="F301" s="209" t="str">
        <f ca="1">INDEX(F_Interface!$C$2:$L$461,MATCH($A301&amp;$B301,F_Interface!$C$2:$C$4961,0),MATCH(F$2,F_Interface!$C$2:$L$2,0))</f>
        <v>[…]08/04/2019 12:10:25</v>
      </c>
      <c r="G301" s="209" t="str">
        <f ca="1">INDEX(F_Interface!$C$2:$L$461,MATCH($A301&amp;$B301,F_Interface!$C$2:$C$4961,0),MATCH(G$2,F_Interface!$C$2:$L$2,0))</f>
        <v>[…]08/04/2019 12:10:25</v>
      </c>
      <c r="H301" s="209" t="str">
        <f ca="1">INDEX(F_Interface!$C$2:$L$461,MATCH($A301&amp;$B301,F_Interface!$C$2:$C$4961,0),MATCH(H$2,F_Interface!$C$2:$L$2,0))</f>
        <v>[…]08/04/2019 12:10:25</v>
      </c>
      <c r="I301" s="209" t="str">
        <f ca="1">INDEX(F_Interface!$C$2:$L$461,MATCH($A301&amp;$B301,F_Interface!$C$2:$C$4961,0),MATCH(I$2,F_Interface!$C$2:$L$2,0))</f>
        <v>[…]08/04/2019 12:10:25</v>
      </c>
      <c r="J301" s="209" t="str">
        <f ca="1">INDEX(F_Interface!$C$2:$L$461,MATCH($A301&amp;$B301,F_Interface!$C$2:$C$4961,0),MATCH(J$2,F_Interface!$C$2:$L$2,0))</f>
        <v>[…]08/04/2019 12:10:25</v>
      </c>
    </row>
    <row r="302" spans="1:10" x14ac:dyDescent="0.3">
      <c r="A302" s="192" t="s">
        <v>10</v>
      </c>
      <c r="B302" s="192" t="s">
        <v>362</v>
      </c>
      <c r="C302" s="192" t="s">
        <v>363</v>
      </c>
      <c r="D302" s="192" t="s">
        <v>310</v>
      </c>
      <c r="E302" s="192" t="s">
        <v>311</v>
      </c>
      <c r="F302" s="209" t="str">
        <f ca="1">INDEX(F_Interface!$C$2:$L$461,MATCH($A302&amp;$B302,F_Interface!$C$2:$C$4961,0),MATCH(F$2,F_Interface!$C$2:$L$2,0))</f>
        <v>FM_WWW4_fastDD</v>
      </c>
      <c r="G302" s="209" t="str">
        <f ca="1">INDEX(F_Interface!$C$2:$L$461,MATCH($A302&amp;$B302,F_Interface!$C$2:$C$4961,0),MATCH(G$2,F_Interface!$C$2:$L$2,0))</f>
        <v>FM_WWW4_fastDD</v>
      </c>
      <c r="H302" s="209" t="str">
        <f ca="1">INDEX(F_Interface!$C$2:$L$461,MATCH($A302&amp;$B302,F_Interface!$C$2:$C$4961,0),MATCH(H$2,F_Interface!$C$2:$L$2,0))</f>
        <v>FM_WWW4_fastDD</v>
      </c>
      <c r="I302" s="209" t="str">
        <f ca="1">INDEX(F_Interface!$C$2:$L$461,MATCH($A302&amp;$B302,F_Interface!$C$2:$C$4961,0),MATCH(I$2,F_Interface!$C$2:$L$2,0))</f>
        <v>FM_WWW4_fastDD</v>
      </c>
      <c r="J302" s="209" t="str">
        <f ca="1">INDEX(F_Interface!$C$2:$L$461,MATCH($A302&amp;$B302,F_Interface!$C$2:$C$4961,0),MATCH(J$2,F_Interface!$C$2:$L$2,0))</f>
        <v>FM_WWW4_fastDD</v>
      </c>
    </row>
    <row r="303" spans="1:10" x14ac:dyDescent="0.3">
      <c r="A303" s="192" t="s">
        <v>10</v>
      </c>
      <c r="B303" s="192" t="s">
        <v>209</v>
      </c>
      <c r="C303" s="192" t="s">
        <v>227</v>
      </c>
      <c r="D303" s="192" t="s">
        <v>310</v>
      </c>
      <c r="E303" s="192" t="s">
        <v>311</v>
      </c>
      <c r="F303" s="209">
        <f>INDEX(F_Interface!$C$2:$L$461,MATCH($A303&amp;$B303,F_Interface!$C$2:$C$4961,0),MATCH(F$2,F_Interface!$C$2:$L$2,0))</f>
        <v>76.116029823675845</v>
      </c>
      <c r="G303" s="209">
        <f>INDEX(F_Interface!$C$2:$L$461,MATCH($A303&amp;$B303,F_Interface!$C$2:$C$4961,0),MATCH(G$2,F_Interface!$C$2:$L$2,0))</f>
        <v>73.9302366367574</v>
      </c>
      <c r="H303" s="209">
        <f>INDEX(F_Interface!$C$2:$L$461,MATCH($A303&amp;$B303,F_Interface!$C$2:$C$4961,0),MATCH(H$2,F_Interface!$C$2:$L$2,0))</f>
        <v>78.780246658303909</v>
      </c>
      <c r="I303" s="209">
        <f>INDEX(F_Interface!$C$2:$L$461,MATCH($A303&amp;$B303,F_Interface!$C$2:$C$4961,0),MATCH(I$2,F_Interface!$C$2:$L$2,0))</f>
        <v>77.845840046419227</v>
      </c>
      <c r="J303" s="209">
        <f>INDEX(F_Interface!$C$2:$L$461,MATCH($A303&amp;$B303,F_Interface!$C$2:$C$4961,0),MATCH(J$2,F_Interface!$C$2:$L$2,0))</f>
        <v>77.657780295228704</v>
      </c>
    </row>
    <row r="304" spans="1:10" x14ac:dyDescent="0.3">
      <c r="A304" s="192" t="s">
        <v>10</v>
      </c>
      <c r="B304" s="192" t="s">
        <v>210</v>
      </c>
      <c r="C304" s="192" t="s">
        <v>228</v>
      </c>
      <c r="D304" s="192" t="s">
        <v>310</v>
      </c>
      <c r="E304" s="192" t="s">
        <v>311</v>
      </c>
      <c r="F304" s="209">
        <f>INDEX(F_Interface!$C$2:$L$461,MATCH($A304&amp;$B304,F_Interface!$C$2:$C$4961,0),MATCH(F$2,F_Interface!$C$2:$L$2,0))</f>
        <v>93.525414848818002</v>
      </c>
      <c r="G304" s="209">
        <f>INDEX(F_Interface!$C$2:$L$461,MATCH($A304&amp;$B304,F_Interface!$C$2:$C$4961,0),MATCH(G$2,F_Interface!$C$2:$L$2,0))</f>
        <v>95.711208035736462</v>
      </c>
      <c r="H304" s="209">
        <f>INDEX(F_Interface!$C$2:$L$461,MATCH($A304&amp;$B304,F_Interface!$C$2:$C$4961,0),MATCH(H$2,F_Interface!$C$2:$L$2,0))</f>
        <v>90.861198014189938</v>
      </c>
      <c r="I304" s="209">
        <f>INDEX(F_Interface!$C$2:$L$461,MATCH($A304&amp;$B304,F_Interface!$C$2:$C$4961,0),MATCH(I$2,F_Interface!$C$2:$L$2,0))</f>
        <v>91.795604626074635</v>
      </c>
      <c r="J304" s="209">
        <f>INDEX(F_Interface!$C$2:$L$461,MATCH($A304&amp;$B304,F_Interface!$C$2:$C$4961,0),MATCH(J$2,F_Interface!$C$2:$L$2,0))</f>
        <v>91.983664377265171</v>
      </c>
    </row>
    <row r="305" spans="1:10" x14ac:dyDescent="0.3">
      <c r="A305" s="192" t="s">
        <v>10</v>
      </c>
      <c r="B305" s="192" t="s">
        <v>211</v>
      </c>
      <c r="C305" s="192" t="s">
        <v>229</v>
      </c>
      <c r="D305" s="192" t="s">
        <v>310</v>
      </c>
      <c r="E305" s="192" t="s">
        <v>311</v>
      </c>
      <c r="F305" s="209">
        <f>INDEX(F_Interface!$C$2:$L$461,MATCH($A305&amp;$B305,F_Interface!$C$2:$C$4961,0),MATCH(F$2,F_Interface!$C$2:$L$2,0))</f>
        <v>169.64144467249386</v>
      </c>
      <c r="G305" s="209">
        <f>INDEX(F_Interface!$C$2:$L$461,MATCH($A305&amp;$B305,F_Interface!$C$2:$C$4961,0),MATCH(G$2,F_Interface!$C$2:$L$2,0))</f>
        <v>169.64144467249386</v>
      </c>
      <c r="H305" s="209">
        <f>INDEX(F_Interface!$C$2:$L$461,MATCH($A305&amp;$B305,F_Interface!$C$2:$C$4961,0),MATCH(H$2,F_Interface!$C$2:$L$2,0))</f>
        <v>169.64144467249386</v>
      </c>
      <c r="I305" s="209">
        <f>INDEX(F_Interface!$C$2:$L$461,MATCH($A305&amp;$B305,F_Interface!$C$2:$C$4961,0),MATCH(I$2,F_Interface!$C$2:$L$2,0))</f>
        <v>169.64144467249386</v>
      </c>
      <c r="J305" s="209">
        <f>INDEX(F_Interface!$C$2:$L$461,MATCH($A305&amp;$B305,F_Interface!$C$2:$C$4961,0),MATCH(J$2,F_Interface!$C$2:$L$2,0))</f>
        <v>169.64144467249386</v>
      </c>
    </row>
    <row r="306" spans="1:10" x14ac:dyDescent="0.3">
      <c r="A306" s="192" t="s">
        <v>10</v>
      </c>
      <c r="B306" s="192" t="s">
        <v>215</v>
      </c>
      <c r="C306" s="192" t="s">
        <v>233</v>
      </c>
      <c r="D306" s="192" t="s">
        <v>310</v>
      </c>
      <c r="E306" s="192" t="s">
        <v>311</v>
      </c>
      <c r="F306" s="209">
        <f>INDEX(F_Interface!$C$2:$L$461,MATCH($A306&amp;$B306,F_Interface!$C$2:$C$4961,0),MATCH(F$2,F_Interface!$C$2:$L$2,0))</f>
        <v>13.795675622849179</v>
      </c>
      <c r="G306" s="209">
        <f>INDEX(F_Interface!$C$2:$L$461,MATCH($A306&amp;$B306,F_Interface!$C$2:$C$4961,0),MATCH(G$2,F_Interface!$C$2:$L$2,0))</f>
        <v>13.791892753452622</v>
      </c>
      <c r="H306" s="209">
        <f>INDEX(F_Interface!$C$2:$L$461,MATCH($A306&amp;$B306,F_Interface!$C$2:$C$4961,0),MATCH(H$2,F_Interface!$C$2:$L$2,0))</f>
        <v>13.686636865752051</v>
      </c>
      <c r="I306" s="209">
        <f>INDEX(F_Interface!$C$2:$L$461,MATCH($A306&amp;$B306,F_Interface!$C$2:$C$4961,0),MATCH(I$2,F_Interface!$C$2:$L$2,0))</f>
        <v>13.740239854523034</v>
      </c>
      <c r="J306" s="209">
        <f>INDEX(F_Interface!$C$2:$L$461,MATCH($A306&amp;$B306,F_Interface!$C$2:$C$4961,0),MATCH(J$2,F_Interface!$C$2:$L$2,0))</f>
        <v>13.840362020885969</v>
      </c>
    </row>
    <row r="307" spans="1:10" x14ac:dyDescent="0.3">
      <c r="A307" s="192" t="s">
        <v>10</v>
      </c>
      <c r="B307" s="192" t="s">
        <v>216</v>
      </c>
      <c r="C307" s="192" t="s">
        <v>364</v>
      </c>
      <c r="D307" s="192" t="s">
        <v>310</v>
      </c>
      <c r="E307" s="192" t="s">
        <v>311</v>
      </c>
      <c r="F307" s="209">
        <f>INDEX(F_Interface!$C$2:$L$461,MATCH($A307&amp;$B307,F_Interface!$C$2:$C$4961,0),MATCH(F$2,F_Interface!$C$2:$L$2,0))</f>
        <v>4.4507618623929837</v>
      </c>
      <c r="G307" s="209">
        <f>INDEX(F_Interface!$C$2:$L$461,MATCH($A307&amp;$B307,F_Interface!$C$2:$C$4961,0),MATCH(G$2,F_Interface!$C$2:$L$2,0))</f>
        <v>4.4545447317895404</v>
      </c>
      <c r="H307" s="209">
        <f>INDEX(F_Interface!$C$2:$L$461,MATCH($A307&amp;$B307,F_Interface!$C$2:$C$4961,0),MATCH(H$2,F_Interface!$C$2:$L$2,0))</f>
        <v>4.5598006194901126</v>
      </c>
      <c r="I307" s="209">
        <f>INDEX(F_Interface!$C$2:$L$461,MATCH($A307&amp;$B307,F_Interface!$C$2:$C$4961,0),MATCH(I$2,F_Interface!$C$2:$L$2,0))</f>
        <v>4.5061976307191278</v>
      </c>
      <c r="J307" s="209">
        <f>INDEX(F_Interface!$C$2:$L$461,MATCH($A307&amp;$B307,F_Interface!$C$2:$C$4961,0),MATCH(J$2,F_Interface!$C$2:$L$2,0))</f>
        <v>4.4060754643561939</v>
      </c>
    </row>
    <row r="308" spans="1:10" x14ac:dyDescent="0.3">
      <c r="A308" s="192" t="s">
        <v>10</v>
      </c>
      <c r="B308" s="192" t="s">
        <v>217</v>
      </c>
      <c r="C308" s="192" t="s">
        <v>365</v>
      </c>
      <c r="D308" s="192" t="s">
        <v>310</v>
      </c>
      <c r="E308" s="192" t="s">
        <v>311</v>
      </c>
      <c r="F308" s="209">
        <f>INDEX(F_Interface!$C$2:$L$461,MATCH($A308&amp;$B308,F_Interface!$C$2:$C$4961,0),MATCH(F$2,F_Interface!$C$2:$L$2,0))</f>
        <v>18.246437485242161</v>
      </c>
      <c r="G308" s="209">
        <f>INDEX(F_Interface!$C$2:$L$461,MATCH($A308&amp;$B308,F_Interface!$C$2:$C$4961,0),MATCH(G$2,F_Interface!$C$2:$L$2,0))</f>
        <v>18.246437485242161</v>
      </c>
      <c r="H308" s="209">
        <f>INDEX(F_Interface!$C$2:$L$461,MATCH($A308&amp;$B308,F_Interface!$C$2:$C$4961,0),MATCH(H$2,F_Interface!$C$2:$L$2,0))</f>
        <v>18.246437485242161</v>
      </c>
      <c r="I308" s="209">
        <f>INDEX(F_Interface!$C$2:$L$461,MATCH($A308&amp;$B308,F_Interface!$C$2:$C$4961,0),MATCH(I$2,F_Interface!$C$2:$L$2,0))</f>
        <v>18.246437485242161</v>
      </c>
      <c r="J308" s="209">
        <f>INDEX(F_Interface!$C$2:$L$461,MATCH($A308&amp;$B308,F_Interface!$C$2:$C$4961,0),MATCH(J$2,F_Interface!$C$2:$L$2,0))</f>
        <v>18.246437485242161</v>
      </c>
    </row>
    <row r="309" spans="1:10" x14ac:dyDescent="0.3">
      <c r="A309" s="192" t="s">
        <v>10</v>
      </c>
      <c r="B309" s="192" t="s">
        <v>218</v>
      </c>
      <c r="C309" s="192" t="s">
        <v>234</v>
      </c>
      <c r="D309" s="192" t="s">
        <v>310</v>
      </c>
      <c r="E309" s="192" t="s">
        <v>311</v>
      </c>
      <c r="F309" s="209">
        <f>INDEX(F_Interface!$C$2:$L$461,MATCH($A309&amp;$B309,F_Interface!$C$2:$C$4961,0),MATCH(F$2,F_Interface!$C$2:$L$2,0))</f>
        <v>0</v>
      </c>
      <c r="G309" s="209">
        <f>INDEX(F_Interface!$C$2:$L$461,MATCH($A309&amp;$B309,F_Interface!$C$2:$C$4961,0),MATCH(G$2,F_Interface!$C$2:$L$2,0))</f>
        <v>0</v>
      </c>
      <c r="H309" s="209">
        <f>INDEX(F_Interface!$C$2:$L$461,MATCH($A309&amp;$B309,F_Interface!$C$2:$C$4961,0),MATCH(H$2,F_Interface!$C$2:$L$2,0))</f>
        <v>0</v>
      </c>
      <c r="I309" s="209">
        <f>INDEX(F_Interface!$C$2:$L$461,MATCH($A309&amp;$B309,F_Interface!$C$2:$C$4961,0),MATCH(I$2,F_Interface!$C$2:$L$2,0))</f>
        <v>0</v>
      </c>
      <c r="J309" s="209">
        <f>INDEX(F_Interface!$C$2:$L$461,MATCH($A309&amp;$B309,F_Interface!$C$2:$C$4961,0),MATCH(J$2,F_Interface!$C$2:$L$2,0))</f>
        <v>0</v>
      </c>
    </row>
    <row r="310" spans="1:10" x14ac:dyDescent="0.3">
      <c r="A310" s="192" t="s">
        <v>10</v>
      </c>
      <c r="B310" s="192" t="s">
        <v>219</v>
      </c>
      <c r="C310" s="192" t="s">
        <v>366</v>
      </c>
      <c r="D310" s="192" t="s">
        <v>310</v>
      </c>
      <c r="E310" s="192" t="s">
        <v>311</v>
      </c>
      <c r="F310" s="209">
        <f>INDEX(F_Interface!$C$2:$L$461,MATCH($A310&amp;$B310,F_Interface!$C$2:$C$4961,0),MATCH(F$2,F_Interface!$C$2:$L$2,0))</f>
        <v>0</v>
      </c>
      <c r="G310" s="209">
        <f>INDEX(F_Interface!$C$2:$L$461,MATCH($A310&amp;$B310,F_Interface!$C$2:$C$4961,0),MATCH(G$2,F_Interface!$C$2:$L$2,0))</f>
        <v>0</v>
      </c>
      <c r="H310" s="209">
        <f>INDEX(F_Interface!$C$2:$L$461,MATCH($A310&amp;$B310,F_Interface!$C$2:$C$4961,0),MATCH(H$2,F_Interface!$C$2:$L$2,0))</f>
        <v>0</v>
      </c>
      <c r="I310" s="209">
        <f>INDEX(F_Interface!$C$2:$L$461,MATCH($A310&amp;$B310,F_Interface!$C$2:$C$4961,0),MATCH(I$2,F_Interface!$C$2:$L$2,0))</f>
        <v>0</v>
      </c>
      <c r="J310" s="209">
        <f>INDEX(F_Interface!$C$2:$L$461,MATCH($A310&amp;$B310,F_Interface!$C$2:$C$4961,0),MATCH(J$2,F_Interface!$C$2:$L$2,0))</f>
        <v>0</v>
      </c>
    </row>
    <row r="311" spans="1:10" x14ac:dyDescent="0.3">
      <c r="A311" s="192" t="s">
        <v>10</v>
      </c>
      <c r="B311" s="192" t="s">
        <v>220</v>
      </c>
      <c r="C311" s="192" t="s">
        <v>367</v>
      </c>
      <c r="D311" s="192" t="s">
        <v>310</v>
      </c>
      <c r="E311" s="192" t="s">
        <v>311</v>
      </c>
      <c r="F311" s="209">
        <f>INDEX(F_Interface!$C$2:$L$461,MATCH($A311&amp;$B311,F_Interface!$C$2:$C$4961,0),MATCH(F$2,F_Interface!$C$2:$L$2,0))</f>
        <v>0</v>
      </c>
      <c r="G311" s="209">
        <f>INDEX(F_Interface!$C$2:$L$461,MATCH($A311&amp;$B311,F_Interface!$C$2:$C$4961,0),MATCH(G$2,F_Interface!$C$2:$L$2,0))</f>
        <v>0</v>
      </c>
      <c r="H311" s="209">
        <f>INDEX(F_Interface!$C$2:$L$461,MATCH($A311&amp;$B311,F_Interface!$C$2:$C$4961,0),MATCH(H$2,F_Interface!$C$2:$L$2,0))</f>
        <v>0</v>
      </c>
      <c r="I311" s="209">
        <f>INDEX(F_Interface!$C$2:$L$461,MATCH($A311&amp;$B311,F_Interface!$C$2:$C$4961,0),MATCH(I$2,F_Interface!$C$2:$L$2,0))</f>
        <v>0</v>
      </c>
      <c r="J311" s="209">
        <f>INDEX(F_Interface!$C$2:$L$461,MATCH($A311&amp;$B311,F_Interface!$C$2:$C$4961,0),MATCH(J$2,F_Interface!$C$2:$L$2,0))</f>
        <v>0</v>
      </c>
    </row>
    <row r="312" spans="1:10" x14ac:dyDescent="0.3">
      <c r="A312" s="192" t="s">
        <v>10</v>
      </c>
      <c r="B312" s="192" t="s">
        <v>221</v>
      </c>
      <c r="C312" s="192" t="s">
        <v>235</v>
      </c>
      <c r="D312" s="192" t="s">
        <v>310</v>
      </c>
      <c r="E312" s="192" t="s">
        <v>311</v>
      </c>
      <c r="F312" s="209">
        <f>INDEX(F_Interface!$C$2:$L$461,MATCH($A312&amp;$B312,F_Interface!$C$2:$C$4961,0),MATCH(F$2,F_Interface!$C$2:$L$2,0))</f>
        <v>3.7299780366112154</v>
      </c>
      <c r="G312" s="209">
        <f>INDEX(F_Interface!$C$2:$L$461,MATCH($A312&amp;$B312,F_Interface!$C$2:$C$4961,0),MATCH(G$2,F_Interface!$C$2:$L$2,0))</f>
        <v>3.7299976581314311</v>
      </c>
      <c r="H312" s="209">
        <f>INDEX(F_Interface!$C$2:$L$461,MATCH($A312&amp;$B312,F_Interface!$C$2:$C$4961,0),MATCH(H$2,F_Interface!$C$2:$L$2,0))</f>
        <v>0</v>
      </c>
      <c r="I312" s="209">
        <f>INDEX(F_Interface!$C$2:$L$461,MATCH($A312&amp;$B312,F_Interface!$C$2:$C$4961,0),MATCH(I$2,F_Interface!$C$2:$L$2,0))</f>
        <v>0</v>
      </c>
      <c r="J312" s="209">
        <f>INDEX(F_Interface!$C$2:$L$461,MATCH($A312&amp;$B312,F_Interface!$C$2:$C$4961,0),MATCH(J$2,F_Interface!$C$2:$L$2,0))</f>
        <v>0</v>
      </c>
    </row>
    <row r="313" spans="1:10" x14ac:dyDescent="0.3">
      <c r="A313" s="192" t="s">
        <v>10</v>
      </c>
      <c r="B313" s="192" t="s">
        <v>222</v>
      </c>
      <c r="C313" s="192" t="s">
        <v>236</v>
      </c>
      <c r="D313" s="192" t="s">
        <v>310</v>
      </c>
      <c r="E313" s="192" t="s">
        <v>311</v>
      </c>
      <c r="F313" s="209">
        <f>INDEX(F_Interface!$C$2:$L$461,MATCH($A313&amp;$B313,F_Interface!$C$2:$C$4961,0),MATCH(F$2,F_Interface!$C$2:$L$2,0))</f>
        <v>0.74251221667610823</v>
      </c>
      <c r="G313" s="209">
        <f>INDEX(F_Interface!$C$2:$L$461,MATCH($A313&amp;$B313,F_Interface!$C$2:$C$4961,0),MATCH(G$2,F_Interface!$C$2:$L$2,0))</f>
        <v>0.74345779557304503</v>
      </c>
      <c r="H313" s="209">
        <f>INDEX(F_Interface!$C$2:$L$461,MATCH($A313&amp;$B313,F_Interface!$C$2:$C$4961,0),MATCH(H$2,F_Interface!$C$2:$L$2,0))</f>
        <v>0</v>
      </c>
      <c r="I313" s="209">
        <f>INDEX(F_Interface!$C$2:$L$461,MATCH($A313&amp;$B313,F_Interface!$C$2:$C$4961,0),MATCH(I$2,F_Interface!$C$2:$L$2,0))</f>
        <v>0</v>
      </c>
      <c r="J313" s="209">
        <f>INDEX(F_Interface!$C$2:$L$461,MATCH($A313&amp;$B313,F_Interface!$C$2:$C$4961,0),MATCH(J$2,F_Interface!$C$2:$L$2,0))</f>
        <v>0</v>
      </c>
    </row>
    <row r="314" spans="1:10" x14ac:dyDescent="0.3">
      <c r="A314" s="192" t="s">
        <v>10</v>
      </c>
      <c r="B314" s="192" t="s">
        <v>223</v>
      </c>
      <c r="C314" s="192" t="s">
        <v>237</v>
      </c>
      <c r="D314" s="192" t="s">
        <v>310</v>
      </c>
      <c r="E314" s="192" t="s">
        <v>311</v>
      </c>
      <c r="F314" s="209">
        <f>INDEX(F_Interface!$C$2:$L$461,MATCH($A314&amp;$B314,F_Interface!$C$2:$C$4961,0),MATCH(F$2,F_Interface!$C$2:$L$2,0))</f>
        <v>0</v>
      </c>
      <c r="G314" s="209">
        <f>INDEX(F_Interface!$C$2:$L$461,MATCH($A314&amp;$B314,F_Interface!$C$2:$C$4961,0),MATCH(G$2,F_Interface!$C$2:$L$2,0))</f>
        <v>0</v>
      </c>
      <c r="H314" s="209">
        <f>INDEX(F_Interface!$C$2:$L$461,MATCH($A314&amp;$B314,F_Interface!$C$2:$C$4961,0),MATCH(H$2,F_Interface!$C$2:$L$2,0))</f>
        <v>0</v>
      </c>
      <c r="I314" s="209">
        <f>INDEX(F_Interface!$C$2:$L$461,MATCH($A314&amp;$B314,F_Interface!$C$2:$C$4961,0),MATCH(I$2,F_Interface!$C$2:$L$2,0))</f>
        <v>0</v>
      </c>
      <c r="J314" s="209">
        <f>INDEX(F_Interface!$C$2:$L$461,MATCH($A314&amp;$B314,F_Interface!$C$2:$C$4961,0),MATCH(J$2,F_Interface!$C$2:$L$2,0))</f>
        <v>0</v>
      </c>
    </row>
    <row r="315" spans="1:10" x14ac:dyDescent="0.3">
      <c r="A315" s="192" t="s">
        <v>10</v>
      </c>
      <c r="B315" s="192" t="s">
        <v>398</v>
      </c>
      <c r="C315" s="192" t="s">
        <v>402</v>
      </c>
      <c r="D315" s="192" t="s">
        <v>310</v>
      </c>
      <c r="E315" s="192" t="s">
        <v>311</v>
      </c>
      <c r="F315" s="209">
        <f>INDEX(F_Interface!$C$2:$L$461,MATCH($A315&amp;$B315,F_Interface!$C$2:$C$4961,0),MATCH(F$2,F_Interface!$C$2:$L$2,0))</f>
        <v>0</v>
      </c>
      <c r="G315" s="209">
        <f>INDEX(F_Interface!$C$2:$L$461,MATCH($A315&amp;$B315,F_Interface!$C$2:$C$4961,0),MATCH(G$2,F_Interface!$C$2:$L$2,0))</f>
        <v>0</v>
      </c>
      <c r="H315" s="209">
        <f>INDEX(F_Interface!$C$2:$L$461,MATCH($A315&amp;$B315,F_Interface!$C$2:$C$4961,0),MATCH(H$2,F_Interface!$C$2:$L$2,0))</f>
        <v>0</v>
      </c>
      <c r="I315" s="209">
        <f>INDEX(F_Interface!$C$2:$L$461,MATCH($A315&amp;$B315,F_Interface!$C$2:$C$4961,0),MATCH(I$2,F_Interface!$C$2:$L$2,0))</f>
        <v>0</v>
      </c>
      <c r="J315" s="209">
        <f>INDEX(F_Interface!$C$2:$L$461,MATCH($A315&amp;$B315,F_Interface!$C$2:$C$4961,0),MATCH(J$2,F_Interface!$C$2:$L$2,0))</f>
        <v>0</v>
      </c>
    </row>
    <row r="316" spans="1:10" x14ac:dyDescent="0.3">
      <c r="A316" s="192" t="s">
        <v>10</v>
      </c>
      <c r="B316" s="192" t="s">
        <v>399</v>
      </c>
      <c r="C316" s="192" t="s">
        <v>403</v>
      </c>
      <c r="D316" s="192" t="s">
        <v>310</v>
      </c>
      <c r="E316" s="192" t="s">
        <v>311</v>
      </c>
      <c r="F316" s="209">
        <f>INDEX(F_Interface!$C$2:$L$461,MATCH($A316&amp;$B316,F_Interface!$C$2:$C$4961,0),MATCH(F$2,F_Interface!$C$2:$L$2,0))</f>
        <v>1.59</v>
      </c>
      <c r="G316" s="209">
        <f>INDEX(F_Interface!$C$2:$L$461,MATCH($A316&amp;$B316,F_Interface!$C$2:$C$4961,0),MATCH(G$2,F_Interface!$C$2:$L$2,0))</f>
        <v>1.59</v>
      </c>
      <c r="H316" s="209">
        <f>INDEX(F_Interface!$C$2:$L$461,MATCH($A316&amp;$B316,F_Interface!$C$2:$C$4961,0),MATCH(H$2,F_Interface!$C$2:$L$2,0))</f>
        <v>1.59</v>
      </c>
      <c r="I316" s="209">
        <f>INDEX(F_Interface!$C$2:$L$461,MATCH($A316&amp;$B316,F_Interface!$C$2:$C$4961,0),MATCH(I$2,F_Interface!$C$2:$L$2,0))</f>
        <v>1.59</v>
      </c>
      <c r="J316" s="209">
        <f>INDEX(F_Interface!$C$2:$L$461,MATCH($A316&amp;$B316,F_Interface!$C$2:$C$4961,0),MATCH(J$2,F_Interface!$C$2:$L$2,0))</f>
        <v>1.59</v>
      </c>
    </row>
    <row r="317" spans="1:10" x14ac:dyDescent="0.3">
      <c r="A317" s="192" t="s">
        <v>10</v>
      </c>
      <c r="B317" s="192" t="s">
        <v>400</v>
      </c>
      <c r="C317" s="192" t="s">
        <v>404</v>
      </c>
      <c r="D317" s="192" t="s">
        <v>310</v>
      </c>
      <c r="E317" s="192" t="s">
        <v>311</v>
      </c>
      <c r="F317" s="209">
        <f>INDEX(F_Interface!$C$2:$L$461,MATCH($A317&amp;$B317,F_Interface!$C$2:$C$4961,0),MATCH(F$2,F_Interface!$C$2:$L$2,0))</f>
        <v>0</v>
      </c>
      <c r="G317" s="209">
        <f>INDEX(F_Interface!$C$2:$L$461,MATCH($A317&amp;$B317,F_Interface!$C$2:$C$4961,0),MATCH(G$2,F_Interface!$C$2:$L$2,0))</f>
        <v>0</v>
      </c>
      <c r="H317" s="209">
        <f>INDEX(F_Interface!$C$2:$L$461,MATCH($A317&amp;$B317,F_Interface!$C$2:$C$4961,0),MATCH(H$2,F_Interface!$C$2:$L$2,0))</f>
        <v>0</v>
      </c>
      <c r="I317" s="209">
        <f>INDEX(F_Interface!$C$2:$L$461,MATCH($A317&amp;$B317,F_Interface!$C$2:$C$4961,0),MATCH(I$2,F_Interface!$C$2:$L$2,0))</f>
        <v>0</v>
      </c>
      <c r="J317" s="209">
        <f>INDEX(F_Interface!$C$2:$L$461,MATCH($A317&amp;$B317,F_Interface!$C$2:$C$4961,0),MATCH(J$2,F_Interface!$C$2:$L$2,0))</f>
        <v>0</v>
      </c>
    </row>
    <row r="318" spans="1:10" x14ac:dyDescent="0.3">
      <c r="A318" s="192" t="s">
        <v>10</v>
      </c>
      <c r="B318" s="192" t="s">
        <v>401</v>
      </c>
      <c r="C318" s="192" t="s">
        <v>405</v>
      </c>
      <c r="D318" s="192" t="s">
        <v>310</v>
      </c>
      <c r="E318" s="192" t="s">
        <v>311</v>
      </c>
      <c r="F318" s="209">
        <f>INDEX(F_Interface!$C$2:$L$461,MATCH($A318&amp;$B318,F_Interface!$C$2:$C$4961,0),MATCH(F$2,F_Interface!$C$2:$L$2,0))</f>
        <v>0</v>
      </c>
      <c r="G318" s="209">
        <f>INDEX(F_Interface!$C$2:$L$461,MATCH($A318&amp;$B318,F_Interface!$C$2:$C$4961,0),MATCH(G$2,F_Interface!$C$2:$L$2,0))</f>
        <v>0</v>
      </c>
      <c r="H318" s="209">
        <f>INDEX(F_Interface!$C$2:$L$461,MATCH($A318&amp;$B318,F_Interface!$C$2:$C$4961,0),MATCH(H$2,F_Interface!$C$2:$L$2,0))</f>
        <v>0</v>
      </c>
      <c r="I318" s="209">
        <f>INDEX(F_Interface!$C$2:$L$461,MATCH($A318&amp;$B318,F_Interface!$C$2:$C$4961,0),MATCH(I$2,F_Interface!$C$2:$L$2,0))</f>
        <v>0</v>
      </c>
      <c r="J318" s="209">
        <f>INDEX(F_Interface!$C$2:$L$461,MATCH($A318&amp;$B318,F_Interface!$C$2:$C$4961,0),MATCH(J$2,F_Interface!$C$2:$L$2,0))</f>
        <v>0</v>
      </c>
    </row>
    <row r="319" spans="1:10" x14ac:dyDescent="0.3">
      <c r="A319" s="192" t="s">
        <v>7</v>
      </c>
      <c r="B319" s="192" t="s">
        <v>308</v>
      </c>
      <c r="C319" s="192" t="s">
        <v>309</v>
      </c>
      <c r="D319" s="192" t="s">
        <v>310</v>
      </c>
      <c r="E319" s="192" t="s">
        <v>311</v>
      </c>
      <c r="F319" s="209">
        <f>INDEX(F_Interface!$C$2:$L$461,MATCH($A319&amp;$B319,F_Interface!$C$2:$C$4961,0),MATCH(F$2,F_Interface!$C$2:$L$2,0))</f>
        <v>762.62373039313934</v>
      </c>
      <c r="G319" s="209">
        <f>INDEX(F_Interface!$C$2:$L$461,MATCH($A319&amp;$B319,F_Interface!$C$2:$C$4961,0),MATCH(G$2,F_Interface!$C$2:$L$2,0))</f>
        <v>762.62373039313934</v>
      </c>
      <c r="H319" s="209">
        <f>INDEX(F_Interface!$C$2:$L$461,MATCH($A319&amp;$B319,F_Interface!$C$2:$C$4961,0),MATCH(H$2,F_Interface!$C$2:$L$2,0))</f>
        <v>762.62373039313934</v>
      </c>
      <c r="I319" s="209">
        <f>INDEX(F_Interface!$C$2:$L$461,MATCH($A319&amp;$B319,F_Interface!$C$2:$C$4961,0),MATCH(I$2,F_Interface!$C$2:$L$2,0))</f>
        <v>762.62373039313934</v>
      </c>
      <c r="J319" s="209">
        <f>INDEX(F_Interface!$C$2:$L$461,MATCH($A319&amp;$B319,F_Interface!$C$2:$C$4961,0),MATCH(J$2,F_Interface!$C$2:$L$2,0))</f>
        <v>762.62373039313934</v>
      </c>
    </row>
    <row r="320" spans="1:10" x14ac:dyDescent="0.3">
      <c r="A320" s="192" t="s">
        <v>7</v>
      </c>
      <c r="B320" s="192" t="s">
        <v>312</v>
      </c>
      <c r="C320" s="192" t="s">
        <v>313</v>
      </c>
      <c r="D320" s="192" t="s">
        <v>310</v>
      </c>
      <c r="E320" s="192" t="s">
        <v>311</v>
      </c>
      <c r="F320" s="209">
        <f>INDEX(F_Interface!$C$2:$L$461,MATCH($A320&amp;$B320,F_Interface!$C$2:$C$4961,0),MATCH(F$2,F_Interface!$C$2:$L$2,0))</f>
        <v>141.58102944805199</v>
      </c>
      <c r="G320" s="209">
        <f>INDEX(F_Interface!$C$2:$L$461,MATCH($A320&amp;$B320,F_Interface!$C$2:$C$4961,0),MATCH(G$2,F_Interface!$C$2:$L$2,0))</f>
        <v>141.58102944805199</v>
      </c>
      <c r="H320" s="209">
        <f>INDEX(F_Interface!$C$2:$L$461,MATCH($A320&amp;$B320,F_Interface!$C$2:$C$4961,0),MATCH(H$2,F_Interface!$C$2:$L$2,0))</f>
        <v>141.58102944805199</v>
      </c>
      <c r="I320" s="209">
        <f>INDEX(F_Interface!$C$2:$L$461,MATCH($A320&amp;$B320,F_Interface!$C$2:$C$4961,0),MATCH(I$2,F_Interface!$C$2:$L$2,0))</f>
        <v>141.58102944805199</v>
      </c>
      <c r="J320" s="209">
        <f>INDEX(F_Interface!$C$2:$L$461,MATCH($A320&amp;$B320,F_Interface!$C$2:$C$4961,0),MATCH(J$2,F_Interface!$C$2:$L$2,0))</f>
        <v>141.58102944805199</v>
      </c>
    </row>
    <row r="321" spans="1:10" x14ac:dyDescent="0.3">
      <c r="A321" s="192" t="s">
        <v>7</v>
      </c>
      <c r="B321" s="192" t="s">
        <v>314</v>
      </c>
      <c r="C321" s="192" t="s">
        <v>315</v>
      </c>
      <c r="D321" s="192" t="s">
        <v>310</v>
      </c>
      <c r="E321" s="192" t="s">
        <v>311</v>
      </c>
      <c r="F321" s="209">
        <f>INDEX(F_Interface!$C$2:$L$461,MATCH($A321&amp;$B321,F_Interface!$C$2:$C$4961,0),MATCH(F$2,F_Interface!$C$2:$L$2,0))</f>
        <v>904.20475984119128</v>
      </c>
      <c r="G321" s="209">
        <f>INDEX(F_Interface!$C$2:$L$461,MATCH($A321&amp;$B321,F_Interface!$C$2:$C$4961,0),MATCH(G$2,F_Interface!$C$2:$L$2,0))</f>
        <v>904.20475984119128</v>
      </c>
      <c r="H321" s="209">
        <f>INDEX(F_Interface!$C$2:$L$461,MATCH($A321&amp;$B321,F_Interface!$C$2:$C$4961,0),MATCH(H$2,F_Interface!$C$2:$L$2,0))</f>
        <v>904.20475984119128</v>
      </c>
      <c r="I321" s="209">
        <f>INDEX(F_Interface!$C$2:$L$461,MATCH($A321&amp;$B321,F_Interface!$C$2:$C$4961,0),MATCH(I$2,F_Interface!$C$2:$L$2,0))</f>
        <v>904.20475984119128</v>
      </c>
      <c r="J321" s="209">
        <f>INDEX(F_Interface!$C$2:$L$461,MATCH($A321&amp;$B321,F_Interface!$C$2:$C$4961,0),MATCH(J$2,F_Interface!$C$2:$L$2,0))</f>
        <v>904.20475984119128</v>
      </c>
    </row>
    <row r="322" spans="1:10" x14ac:dyDescent="0.3">
      <c r="A322" s="192" t="s">
        <v>7</v>
      </c>
      <c r="B322" s="192" t="s">
        <v>316</v>
      </c>
      <c r="C322" s="192" t="s">
        <v>37</v>
      </c>
      <c r="D322" s="192" t="s">
        <v>310</v>
      </c>
      <c r="E322" s="192" t="s">
        <v>311</v>
      </c>
      <c r="F322" s="209">
        <f>INDEX(F_Interface!$C$2:$L$461,MATCH($A322&amp;$B322,F_Interface!$C$2:$C$4961,0),MATCH(F$2,F_Interface!$C$2:$L$2,0))</f>
        <v>5952821</v>
      </c>
      <c r="G322" s="209">
        <f>INDEX(F_Interface!$C$2:$L$461,MATCH($A322&amp;$B322,F_Interface!$C$2:$C$4961,0),MATCH(G$2,F_Interface!$C$2:$L$2,0))</f>
        <v>5993862.5</v>
      </c>
      <c r="H322" s="209">
        <f>INDEX(F_Interface!$C$2:$L$461,MATCH($A322&amp;$B322,F_Interface!$C$2:$C$4961,0),MATCH(H$2,F_Interface!$C$2:$L$2,0))</f>
        <v>6034904</v>
      </c>
      <c r="I322" s="209">
        <f>INDEX(F_Interface!$C$2:$L$461,MATCH($A322&amp;$B322,F_Interface!$C$2:$C$4961,0),MATCH(I$2,F_Interface!$C$2:$L$2,0))</f>
        <v>6075945.5</v>
      </c>
      <c r="J322" s="209">
        <f>INDEX(F_Interface!$C$2:$L$461,MATCH($A322&amp;$B322,F_Interface!$C$2:$C$4961,0),MATCH(J$2,F_Interface!$C$2:$L$2,0))</f>
        <v>6116987</v>
      </c>
    </row>
    <row r="323" spans="1:10" x14ac:dyDescent="0.3">
      <c r="A323" s="192" t="s">
        <v>7</v>
      </c>
      <c r="B323" s="192" t="s">
        <v>318</v>
      </c>
      <c r="C323" s="192" t="s">
        <v>41</v>
      </c>
      <c r="D323" s="192" t="s">
        <v>310</v>
      </c>
      <c r="E323" s="192" t="s">
        <v>311</v>
      </c>
      <c r="F323" s="209">
        <f>INDEX(F_Interface!$C$2:$L$461,MATCH($A323&amp;$B323,F_Interface!$C$2:$C$4961,0),MATCH(F$2,F_Interface!$C$2:$L$2,0))</f>
        <v>109102.29857142858</v>
      </c>
      <c r="G323" s="209">
        <f>INDEX(F_Interface!$C$2:$L$461,MATCH($A323&amp;$B323,F_Interface!$C$2:$C$4961,0),MATCH(G$2,F_Interface!$C$2:$L$2,0))</f>
        <v>109150.54285714286</v>
      </c>
      <c r="H323" s="209">
        <f>INDEX(F_Interface!$C$2:$L$461,MATCH($A323&amp;$B323,F_Interface!$C$2:$C$4961,0),MATCH(H$2,F_Interface!$C$2:$L$2,0))</f>
        <v>109198.78714285715</v>
      </c>
      <c r="I323" s="209">
        <f>INDEX(F_Interface!$C$2:$L$461,MATCH($A323&amp;$B323,F_Interface!$C$2:$C$4961,0),MATCH(I$2,F_Interface!$C$2:$L$2,0))</f>
        <v>109247.03142857143</v>
      </c>
      <c r="J323" s="209">
        <f>INDEX(F_Interface!$C$2:$L$461,MATCH($A323&amp;$B323,F_Interface!$C$2:$C$4961,0),MATCH(J$2,F_Interface!$C$2:$L$2,0))</f>
        <v>109295.27571428572</v>
      </c>
    </row>
    <row r="324" spans="1:10" x14ac:dyDescent="0.3">
      <c r="A324" s="192" t="s">
        <v>7</v>
      </c>
      <c r="B324" s="192" t="s">
        <v>320</v>
      </c>
      <c r="C324" s="192" t="s">
        <v>30</v>
      </c>
      <c r="D324" s="192" t="s">
        <v>310</v>
      </c>
      <c r="E324" s="192" t="s">
        <v>311</v>
      </c>
      <c r="F324" s="209">
        <f>INDEX(F_Interface!$C$2:$L$461,MATCH($A324&amp;$B324,F_Interface!$C$2:$C$4961,0),MATCH(F$2,F_Interface!$C$2:$L$2,0))</f>
        <v>1009148.2464563223</v>
      </c>
      <c r="G324" s="209">
        <f>INDEX(F_Interface!$C$2:$L$461,MATCH($A324&amp;$B324,F_Interface!$C$2:$C$4961,0),MATCH(G$2,F_Interface!$C$2:$L$2,0))</f>
        <v>1020697.6939338419</v>
      </c>
      <c r="H324" s="209">
        <f>INDEX(F_Interface!$C$2:$L$461,MATCH($A324&amp;$B324,F_Interface!$C$2:$C$4961,0),MATCH(H$2,F_Interface!$C$2:$L$2,0))</f>
        <v>1032247.1414113616</v>
      </c>
      <c r="I324" s="209">
        <f>INDEX(F_Interface!$C$2:$L$461,MATCH($A324&amp;$B324,F_Interface!$C$2:$C$4961,0),MATCH(I$2,F_Interface!$C$2:$L$2,0))</f>
        <v>1043796.5888888814</v>
      </c>
      <c r="J324" s="209">
        <f>INDEX(F_Interface!$C$2:$L$461,MATCH($A324&amp;$B324,F_Interface!$C$2:$C$4961,0),MATCH(J$2,F_Interface!$C$2:$L$2,0))</f>
        <v>1055346.036366401</v>
      </c>
    </row>
    <row r="325" spans="1:10" x14ac:dyDescent="0.3">
      <c r="A325" s="192" t="s">
        <v>7</v>
      </c>
      <c r="B325" s="192" t="s">
        <v>323</v>
      </c>
      <c r="C325" s="192" t="s">
        <v>42</v>
      </c>
      <c r="D325" s="192" t="s">
        <v>310</v>
      </c>
      <c r="E325" s="192" t="s">
        <v>311</v>
      </c>
      <c r="F325" s="209">
        <f>INDEX(F_Interface!$C$2:$L$461,MATCH($A325&amp;$B325,F_Interface!$C$2:$C$4961,0),MATCH(F$2,F_Interface!$C$2:$L$2,0))</f>
        <v>412.23916029225001</v>
      </c>
      <c r="G325" s="209">
        <f>INDEX(F_Interface!$C$2:$L$461,MATCH($A325&amp;$B325,F_Interface!$C$2:$C$4961,0),MATCH(G$2,F_Interface!$C$2:$L$2,0))</f>
        <v>423.221008548881</v>
      </c>
      <c r="H325" s="209">
        <f>INDEX(F_Interface!$C$2:$L$461,MATCH($A325&amp;$B325,F_Interface!$C$2:$C$4961,0),MATCH(H$2,F_Interface!$C$2:$L$2,0))</f>
        <v>426.142034775686</v>
      </c>
      <c r="I325" s="209">
        <f>INDEX(F_Interface!$C$2:$L$461,MATCH($A325&amp;$B325,F_Interface!$C$2:$C$4961,0),MATCH(I$2,F_Interface!$C$2:$L$2,0))</f>
        <v>429.063061002491</v>
      </c>
      <c r="J325" s="209">
        <f>INDEX(F_Interface!$C$2:$L$461,MATCH($A325&amp;$B325,F_Interface!$C$2:$C$4961,0),MATCH(J$2,F_Interface!$C$2:$L$2,0))</f>
        <v>431.98408722929599</v>
      </c>
    </row>
    <row r="326" spans="1:10" x14ac:dyDescent="0.3">
      <c r="A326" s="192" t="s">
        <v>7</v>
      </c>
      <c r="B326" s="192" t="s">
        <v>329</v>
      </c>
      <c r="C326" s="192" t="s">
        <v>43</v>
      </c>
      <c r="D326" s="192" t="s">
        <v>310</v>
      </c>
      <c r="E326" s="192" t="s">
        <v>311</v>
      </c>
      <c r="F326" s="209">
        <f>INDEX(F_Interface!$C$2:$L$461,MATCH($A326&amp;$B326,F_Interface!$C$2:$C$4961,0),MATCH(F$2,F_Interface!$C$2:$L$2,0))</f>
        <v>54.561829383482021</v>
      </c>
      <c r="G326" s="209">
        <f>INDEX(F_Interface!$C$2:$L$461,MATCH($A326&amp;$B326,F_Interface!$C$2:$C$4961,0),MATCH(G$2,F_Interface!$C$2:$L$2,0))</f>
        <v>54.913721389776477</v>
      </c>
      <c r="H326" s="209">
        <f>INDEX(F_Interface!$C$2:$L$461,MATCH($A326&amp;$B326,F_Interface!$C$2:$C$4961,0),MATCH(H$2,F_Interface!$C$2:$L$2,0))</f>
        <v>55.265302462608453</v>
      </c>
      <c r="I326" s="209">
        <f>INDEX(F_Interface!$C$2:$L$461,MATCH($A326&amp;$B326,F_Interface!$C$2:$C$4961,0),MATCH(I$2,F_Interface!$C$2:$L$2,0))</f>
        <v>55.616573013909424</v>
      </c>
      <c r="J326" s="209">
        <f>INDEX(F_Interface!$C$2:$L$461,MATCH($A326&amp;$B326,F_Interface!$C$2:$C$4961,0),MATCH(J$2,F_Interface!$C$2:$L$2,0))</f>
        <v>55.96753345488348</v>
      </c>
    </row>
    <row r="327" spans="1:10" x14ac:dyDescent="0.3">
      <c r="A327" s="192" t="s">
        <v>7</v>
      </c>
      <c r="B327" s="192" t="s">
        <v>338</v>
      </c>
      <c r="C327" s="192" t="s">
        <v>44</v>
      </c>
      <c r="D327" s="192" t="s">
        <v>310</v>
      </c>
      <c r="E327" s="192" t="s">
        <v>311</v>
      </c>
      <c r="F327" s="209">
        <f>INDEX(F_Interface!$C$2:$L$461,MATCH($A327&amp;$B327,F_Interface!$C$2:$C$4961,0),MATCH(F$2,F_Interface!$C$2:$L$2,0))</f>
        <v>1.262857741018067</v>
      </c>
      <c r="G327" s="209">
        <f>INDEX(F_Interface!$C$2:$L$461,MATCH($A327&amp;$B327,F_Interface!$C$2:$C$4961,0),MATCH(G$2,F_Interface!$C$2:$L$2,0))</f>
        <v>1.262857741018067</v>
      </c>
      <c r="H327" s="209">
        <f>INDEX(F_Interface!$C$2:$L$461,MATCH($A327&amp;$B327,F_Interface!$C$2:$C$4961,0),MATCH(H$2,F_Interface!$C$2:$L$2,0))</f>
        <v>1.262857741018067</v>
      </c>
      <c r="I327" s="209">
        <f>INDEX(F_Interface!$C$2:$L$461,MATCH($A327&amp;$B327,F_Interface!$C$2:$C$4961,0),MATCH(I$2,F_Interface!$C$2:$L$2,0))</f>
        <v>1.262857741018067</v>
      </c>
      <c r="J327" s="209">
        <f>INDEX(F_Interface!$C$2:$L$461,MATCH($A327&amp;$B327,F_Interface!$C$2:$C$4961,0),MATCH(J$2,F_Interface!$C$2:$L$2,0))</f>
        <v>1.262857741018067</v>
      </c>
    </row>
    <row r="328" spans="1:10" x14ac:dyDescent="0.3">
      <c r="A328" s="192" t="s">
        <v>7</v>
      </c>
      <c r="B328" s="192" t="s">
        <v>340</v>
      </c>
      <c r="C328" s="192" t="s">
        <v>39</v>
      </c>
      <c r="D328" s="192" t="s">
        <v>310</v>
      </c>
      <c r="E328" s="192" t="s">
        <v>311</v>
      </c>
      <c r="F328" s="209">
        <f>INDEX(F_Interface!$C$2:$L$461,MATCH($A328&amp;$B328,F_Interface!$C$2:$C$4961,0),MATCH(F$2,F_Interface!$C$2:$L$2,0))</f>
        <v>6.79380223237283E-3</v>
      </c>
      <c r="G328" s="209">
        <f>INDEX(F_Interface!$C$2:$L$461,MATCH($A328&amp;$B328,F_Interface!$C$2:$C$4961,0),MATCH(G$2,F_Interface!$C$2:$L$2,0))</f>
        <v>6.79380223237283E-3</v>
      </c>
      <c r="H328" s="209">
        <f>INDEX(F_Interface!$C$2:$L$461,MATCH($A328&amp;$B328,F_Interface!$C$2:$C$4961,0),MATCH(H$2,F_Interface!$C$2:$L$2,0))</f>
        <v>6.79380223237283E-3</v>
      </c>
      <c r="I328" s="209">
        <f>INDEX(F_Interface!$C$2:$L$461,MATCH($A328&amp;$B328,F_Interface!$C$2:$C$4961,0),MATCH(I$2,F_Interface!$C$2:$L$2,0))</f>
        <v>6.79380223237283E-3</v>
      </c>
      <c r="J328" s="209">
        <f>INDEX(F_Interface!$C$2:$L$461,MATCH($A328&amp;$B328,F_Interface!$C$2:$C$4961,0),MATCH(J$2,F_Interface!$C$2:$L$2,0))</f>
        <v>6.79380223237283E-3</v>
      </c>
    </row>
    <row r="329" spans="1:10" x14ac:dyDescent="0.3">
      <c r="A329" s="192" t="s">
        <v>7</v>
      </c>
      <c r="B329" s="192" t="s">
        <v>342</v>
      </c>
      <c r="C329" s="192" t="s">
        <v>38</v>
      </c>
      <c r="D329" s="192" t="s">
        <v>310</v>
      </c>
      <c r="E329" s="192" t="s">
        <v>311</v>
      </c>
      <c r="F329" s="209">
        <f>INDEX(F_Interface!$C$2:$L$461,MATCH($A329&amp;$B329,F_Interface!$C$2:$C$4961,0),MATCH(F$2,F_Interface!$C$2:$L$2,0))</f>
        <v>0.85849013974051647</v>
      </c>
      <c r="G329" s="209">
        <f>INDEX(F_Interface!$C$2:$L$461,MATCH($A329&amp;$B329,F_Interface!$C$2:$C$4961,0),MATCH(G$2,F_Interface!$C$2:$L$2,0))</f>
        <v>0.85849013974051647</v>
      </c>
      <c r="H329" s="209">
        <f>INDEX(F_Interface!$C$2:$L$461,MATCH($A329&amp;$B329,F_Interface!$C$2:$C$4961,0),MATCH(H$2,F_Interface!$C$2:$L$2,0))</f>
        <v>0.85849013974051647</v>
      </c>
      <c r="I329" s="209">
        <f>INDEX(F_Interface!$C$2:$L$461,MATCH($A329&amp;$B329,F_Interface!$C$2:$C$4961,0),MATCH(I$2,F_Interface!$C$2:$L$2,0))</f>
        <v>0.85849013974051647</v>
      </c>
      <c r="J329" s="209">
        <f>INDEX(F_Interface!$C$2:$L$461,MATCH($A329&amp;$B329,F_Interface!$C$2:$C$4961,0),MATCH(J$2,F_Interface!$C$2:$L$2,0))</f>
        <v>0.85849013974051647</v>
      </c>
    </row>
    <row r="330" spans="1:10" x14ac:dyDescent="0.3">
      <c r="A330" s="192" t="s">
        <v>7</v>
      </c>
      <c r="B330" s="192" t="s">
        <v>344</v>
      </c>
      <c r="C330" s="192" t="s">
        <v>61</v>
      </c>
      <c r="D330" s="192" t="s">
        <v>310</v>
      </c>
      <c r="E330" s="192" t="s">
        <v>311</v>
      </c>
      <c r="F330" s="209">
        <f>INDEX(F_Interface!$C$2:$L$461,MATCH($A330&amp;$B330,F_Interface!$C$2:$C$4961,0),MATCH(F$2,F_Interface!$C$2:$L$2,0))</f>
        <v>0.94203004476565111</v>
      </c>
      <c r="G330" s="209">
        <f>INDEX(F_Interface!$C$2:$L$461,MATCH($A330&amp;$B330,F_Interface!$C$2:$C$4961,0),MATCH(G$2,F_Interface!$C$2:$L$2,0))</f>
        <v>0.94203004476565111</v>
      </c>
      <c r="H330" s="209">
        <f>INDEX(F_Interface!$C$2:$L$461,MATCH($A330&amp;$B330,F_Interface!$C$2:$C$4961,0),MATCH(H$2,F_Interface!$C$2:$L$2,0))</f>
        <v>0.94203004476565111</v>
      </c>
      <c r="I330" s="209">
        <f>INDEX(F_Interface!$C$2:$L$461,MATCH($A330&amp;$B330,F_Interface!$C$2:$C$4961,0),MATCH(I$2,F_Interface!$C$2:$L$2,0))</f>
        <v>0.94203004476565111</v>
      </c>
      <c r="J330" s="209">
        <f>INDEX(F_Interface!$C$2:$L$461,MATCH($A330&amp;$B330,F_Interface!$C$2:$C$4961,0),MATCH(J$2,F_Interface!$C$2:$L$2,0))</f>
        <v>0.94203004476565111</v>
      </c>
    </row>
    <row r="331" spans="1:10" x14ac:dyDescent="0.3">
      <c r="A331" s="192" t="s">
        <v>7</v>
      </c>
      <c r="B331" s="192" t="s">
        <v>346</v>
      </c>
      <c r="C331" s="192" t="s">
        <v>45</v>
      </c>
      <c r="D331" s="192" t="s">
        <v>310</v>
      </c>
      <c r="E331" s="192" t="s">
        <v>311</v>
      </c>
      <c r="F331" s="209">
        <f>INDEX(F_Interface!$C$2:$L$461,MATCH($A331&amp;$B331,F_Interface!$C$2:$C$4961,0),MATCH(F$2,F_Interface!$C$2:$L$2,0))</f>
        <v>4997.2506056608609</v>
      </c>
      <c r="G331" s="209">
        <f>INDEX(F_Interface!$C$2:$L$461,MATCH($A331&amp;$B331,F_Interface!$C$2:$C$4961,0),MATCH(G$2,F_Interface!$C$2:$L$2,0))</f>
        <v>4997.2506056608609</v>
      </c>
      <c r="H331" s="209">
        <f>INDEX(F_Interface!$C$2:$L$461,MATCH($A331&amp;$B331,F_Interface!$C$2:$C$4961,0),MATCH(H$2,F_Interface!$C$2:$L$2,0))</f>
        <v>4997.2506056608609</v>
      </c>
      <c r="I331" s="209">
        <f>INDEX(F_Interface!$C$2:$L$461,MATCH($A331&amp;$B331,F_Interface!$C$2:$C$4961,0),MATCH(I$2,F_Interface!$C$2:$L$2,0))</f>
        <v>4997.2506056608609</v>
      </c>
      <c r="J331" s="209">
        <f>INDEX(F_Interface!$C$2:$L$461,MATCH($A331&amp;$B331,F_Interface!$C$2:$C$4961,0),MATCH(J$2,F_Interface!$C$2:$L$2,0))</f>
        <v>4997.2506056608609</v>
      </c>
    </row>
    <row r="332" spans="1:10" x14ac:dyDescent="0.3">
      <c r="A332" s="192" t="s">
        <v>7</v>
      </c>
      <c r="B332" s="192" t="s">
        <v>348</v>
      </c>
      <c r="C332" s="192" t="s">
        <v>46</v>
      </c>
      <c r="D332" s="192" t="s">
        <v>310</v>
      </c>
      <c r="E332" s="192" t="s">
        <v>311</v>
      </c>
      <c r="F332" s="209">
        <f>INDEX(F_Interface!$C$2:$L$461,MATCH($A332&amp;$B332,F_Interface!$C$2:$C$4961,0),MATCH(F$2,F_Interface!$C$2:$L$2,0))</f>
        <v>6.1147479489136332E-5</v>
      </c>
      <c r="G332" s="209">
        <f>INDEX(F_Interface!$C$2:$L$461,MATCH($A332&amp;$B332,F_Interface!$C$2:$C$4961,0),MATCH(G$2,F_Interface!$C$2:$L$2,0))</f>
        <v>6.0728787155194168E-5</v>
      </c>
      <c r="H332" s="209">
        <f>INDEX(F_Interface!$C$2:$L$461,MATCH($A332&amp;$B332,F_Interface!$C$2:$C$4961,0),MATCH(H$2,F_Interface!$C$2:$L$2,0))</f>
        <v>6.0315789613223345E-5</v>
      </c>
      <c r="I332" s="209">
        <f>INDEX(F_Interface!$C$2:$L$461,MATCH($A332&amp;$B332,F_Interface!$C$2:$C$4961,0),MATCH(I$2,F_Interface!$C$2:$L$2,0))</f>
        <v>5.990837146251559E-5</v>
      </c>
      <c r="J332" s="209">
        <f>INDEX(F_Interface!$C$2:$L$461,MATCH($A332&amp;$B332,F_Interface!$C$2:$C$4961,0),MATCH(J$2,F_Interface!$C$2:$L$2,0))</f>
        <v>5.9506420399454827E-5</v>
      </c>
    </row>
    <row r="333" spans="1:10" x14ac:dyDescent="0.3">
      <c r="A333" s="192" t="s">
        <v>7</v>
      </c>
      <c r="B333" s="192" t="s">
        <v>350</v>
      </c>
      <c r="C333" s="192" t="s">
        <v>351</v>
      </c>
      <c r="D333" s="192" t="s">
        <v>310</v>
      </c>
      <c r="E333" s="192" t="s">
        <v>311</v>
      </c>
      <c r="F333" s="209">
        <f>INDEX(F_Interface!$C$2:$L$461,MATCH($A333&amp;$B333,F_Interface!$C$2:$C$4961,0),MATCH(F$2,F_Interface!$C$2:$L$2,0))</f>
        <v>0.96335172619962073</v>
      </c>
      <c r="G333" s="209">
        <f>INDEX(F_Interface!$C$2:$L$461,MATCH($A333&amp;$B333,F_Interface!$C$2:$C$4961,0),MATCH(G$2,F_Interface!$C$2:$L$2,0))</f>
        <v>0.96335172619962073</v>
      </c>
      <c r="H333" s="209">
        <f>INDEX(F_Interface!$C$2:$L$461,MATCH($A333&amp;$B333,F_Interface!$C$2:$C$4961,0),MATCH(H$2,F_Interface!$C$2:$L$2,0))</f>
        <v>0.96335172619962073</v>
      </c>
      <c r="I333" s="209">
        <f>INDEX(F_Interface!$C$2:$L$461,MATCH($A333&amp;$B333,F_Interface!$C$2:$C$4961,0),MATCH(I$2,F_Interface!$C$2:$L$2,0))</f>
        <v>0.96335172619962073</v>
      </c>
      <c r="J333" s="209">
        <f>INDEX(F_Interface!$C$2:$L$461,MATCH($A333&amp;$B333,F_Interface!$C$2:$C$4961,0),MATCH(J$2,F_Interface!$C$2:$L$2,0))</f>
        <v>0.96335172619962073</v>
      </c>
    </row>
    <row r="334" spans="1:10" x14ac:dyDescent="0.3">
      <c r="A334" s="192" t="s">
        <v>7</v>
      </c>
      <c r="B334" s="192" t="s">
        <v>353</v>
      </c>
      <c r="C334" s="192" t="s">
        <v>354</v>
      </c>
      <c r="D334" s="192" t="s">
        <v>310</v>
      </c>
      <c r="E334" s="192" t="s">
        <v>311</v>
      </c>
      <c r="F334" s="209">
        <f>INDEX(F_Interface!$C$2:$L$461,MATCH($A334&amp;$B334,F_Interface!$C$2:$C$4961,0),MATCH(F$2,F_Interface!$C$2:$L$2,0))</f>
        <v>0.5</v>
      </c>
      <c r="G334" s="209">
        <f>INDEX(F_Interface!$C$2:$L$461,MATCH($A334&amp;$B334,F_Interface!$C$2:$C$4961,0),MATCH(G$2,F_Interface!$C$2:$L$2,0))</f>
        <v>0.5</v>
      </c>
      <c r="H334" s="209">
        <f>INDEX(F_Interface!$C$2:$L$461,MATCH($A334&amp;$B334,F_Interface!$C$2:$C$4961,0),MATCH(H$2,F_Interface!$C$2:$L$2,0))</f>
        <v>0.5</v>
      </c>
      <c r="I334" s="209">
        <f>INDEX(F_Interface!$C$2:$L$461,MATCH($A334&amp;$B334,F_Interface!$C$2:$C$4961,0),MATCH(I$2,F_Interface!$C$2:$L$2,0))</f>
        <v>0.5</v>
      </c>
      <c r="J334" s="209">
        <f>INDEX(F_Interface!$C$2:$L$461,MATCH($A334&amp;$B334,F_Interface!$C$2:$C$4961,0),MATCH(J$2,F_Interface!$C$2:$L$2,0))</f>
        <v>0.5</v>
      </c>
    </row>
    <row r="335" spans="1:10" x14ac:dyDescent="0.3">
      <c r="A335" s="192" t="s">
        <v>7</v>
      </c>
      <c r="B335" s="192" t="s">
        <v>356</v>
      </c>
      <c r="C335" s="192" t="s">
        <v>357</v>
      </c>
      <c r="D335" s="192" t="s">
        <v>310</v>
      </c>
      <c r="E335" s="192" t="s">
        <v>311</v>
      </c>
      <c r="F335" s="209">
        <f>INDEX(F_Interface!$C$2:$L$461,MATCH($A335&amp;$B335,F_Interface!$C$2:$C$4961,0),MATCH(F$2,F_Interface!$C$2:$L$2,0))</f>
        <v>0.5</v>
      </c>
      <c r="G335" s="209">
        <f>INDEX(F_Interface!$C$2:$L$461,MATCH($A335&amp;$B335,F_Interface!$C$2:$C$4961,0),MATCH(G$2,F_Interface!$C$2:$L$2,0))</f>
        <v>0.5</v>
      </c>
      <c r="H335" s="209">
        <f>INDEX(F_Interface!$C$2:$L$461,MATCH($A335&amp;$B335,F_Interface!$C$2:$C$4961,0),MATCH(H$2,F_Interface!$C$2:$L$2,0))</f>
        <v>0.5</v>
      </c>
      <c r="I335" s="209">
        <f>INDEX(F_Interface!$C$2:$L$461,MATCH($A335&amp;$B335,F_Interface!$C$2:$C$4961,0),MATCH(I$2,F_Interface!$C$2:$L$2,0))</f>
        <v>0.5</v>
      </c>
      <c r="J335" s="209">
        <f>INDEX(F_Interface!$C$2:$L$461,MATCH($A335&amp;$B335,F_Interface!$C$2:$C$4961,0),MATCH(J$2,F_Interface!$C$2:$L$2,0))</f>
        <v>0.5</v>
      </c>
    </row>
    <row r="336" spans="1:10" x14ac:dyDescent="0.3">
      <c r="A336" s="192" t="s">
        <v>7</v>
      </c>
      <c r="B336" s="192" t="s">
        <v>359</v>
      </c>
      <c r="C336" s="192" t="s">
        <v>360</v>
      </c>
      <c r="D336" s="192" t="s">
        <v>310</v>
      </c>
      <c r="E336" s="192" t="s">
        <v>311</v>
      </c>
      <c r="F336" s="209" t="str">
        <f ca="1">INDEX(F_Interface!$C$2:$L$461,MATCH($A336&amp;$B336,F_Interface!$C$2:$C$4961,0),MATCH(F$2,F_Interface!$C$2:$L$2,0))</f>
        <v>[…]08/04/2019 12:10:25</v>
      </c>
      <c r="G336" s="209" t="str">
        <f ca="1">INDEX(F_Interface!$C$2:$L$461,MATCH($A336&amp;$B336,F_Interface!$C$2:$C$4961,0),MATCH(G$2,F_Interface!$C$2:$L$2,0))</f>
        <v>[…]08/04/2019 12:10:25</v>
      </c>
      <c r="H336" s="209" t="str">
        <f ca="1">INDEX(F_Interface!$C$2:$L$461,MATCH($A336&amp;$B336,F_Interface!$C$2:$C$4961,0),MATCH(H$2,F_Interface!$C$2:$L$2,0))</f>
        <v>[…]08/04/2019 12:10:25</v>
      </c>
      <c r="I336" s="209" t="str">
        <f ca="1">INDEX(F_Interface!$C$2:$L$461,MATCH($A336&amp;$B336,F_Interface!$C$2:$C$4961,0),MATCH(I$2,F_Interface!$C$2:$L$2,0))</f>
        <v>[…]08/04/2019 12:10:25</v>
      </c>
      <c r="J336" s="209" t="str">
        <f ca="1">INDEX(F_Interface!$C$2:$L$461,MATCH($A336&amp;$B336,F_Interface!$C$2:$C$4961,0),MATCH(J$2,F_Interface!$C$2:$L$2,0))</f>
        <v>[…]08/04/2019 12:10:25</v>
      </c>
    </row>
    <row r="337" spans="1:10" x14ac:dyDescent="0.3">
      <c r="A337" s="192" t="s">
        <v>7</v>
      </c>
      <c r="B337" s="192" t="s">
        <v>362</v>
      </c>
      <c r="C337" s="192" t="s">
        <v>363</v>
      </c>
      <c r="D337" s="192" t="s">
        <v>310</v>
      </c>
      <c r="E337" s="192" t="s">
        <v>311</v>
      </c>
      <c r="F337" s="209" t="str">
        <f ca="1">INDEX(F_Interface!$C$2:$L$461,MATCH($A337&amp;$B337,F_Interface!$C$2:$C$4961,0),MATCH(F$2,F_Interface!$C$2:$L$2,0))</f>
        <v>FM_WWW4_fastDD</v>
      </c>
      <c r="G337" s="209" t="str">
        <f ca="1">INDEX(F_Interface!$C$2:$L$461,MATCH($A337&amp;$B337,F_Interface!$C$2:$C$4961,0),MATCH(G$2,F_Interface!$C$2:$L$2,0))</f>
        <v>FM_WWW4_fastDD</v>
      </c>
      <c r="H337" s="209" t="str">
        <f ca="1">INDEX(F_Interface!$C$2:$L$461,MATCH($A337&amp;$B337,F_Interface!$C$2:$C$4961,0),MATCH(H$2,F_Interface!$C$2:$L$2,0))</f>
        <v>FM_WWW4_fastDD</v>
      </c>
      <c r="I337" s="209" t="str">
        <f ca="1">INDEX(F_Interface!$C$2:$L$461,MATCH($A337&amp;$B337,F_Interface!$C$2:$C$4961,0),MATCH(I$2,F_Interface!$C$2:$L$2,0))</f>
        <v>FM_WWW4_fastDD</v>
      </c>
      <c r="J337" s="209" t="str">
        <f ca="1">INDEX(F_Interface!$C$2:$L$461,MATCH($A337&amp;$B337,F_Interface!$C$2:$C$4961,0),MATCH(J$2,F_Interface!$C$2:$L$2,0))</f>
        <v>FM_WWW4_fastDD</v>
      </c>
    </row>
    <row r="338" spans="1:10" x14ac:dyDescent="0.3">
      <c r="A338" s="192" t="s">
        <v>7</v>
      </c>
      <c r="B338" s="192" t="s">
        <v>209</v>
      </c>
      <c r="C338" s="192" t="s">
        <v>227</v>
      </c>
      <c r="D338" s="192" t="s">
        <v>310</v>
      </c>
      <c r="E338" s="192" t="s">
        <v>311</v>
      </c>
      <c r="F338" s="209">
        <f>INDEX(F_Interface!$C$2:$L$461,MATCH($A338&amp;$B338,F_Interface!$C$2:$C$4961,0),MATCH(F$2,F_Interface!$C$2:$L$2,0))</f>
        <v>315.14536451926563</v>
      </c>
      <c r="G338" s="209">
        <f>INDEX(F_Interface!$C$2:$L$461,MATCH($A338&amp;$B338,F_Interface!$C$2:$C$4961,0),MATCH(G$2,F_Interface!$C$2:$L$2,0))</f>
        <v>303.95022570787796</v>
      </c>
      <c r="H338" s="209">
        <f>INDEX(F_Interface!$C$2:$L$461,MATCH($A338&amp;$B338,F_Interface!$C$2:$C$4961,0),MATCH(H$2,F_Interface!$C$2:$L$2,0))</f>
        <v>310.78464513933733</v>
      </c>
      <c r="I338" s="209">
        <f>INDEX(F_Interface!$C$2:$L$461,MATCH($A338&amp;$B338,F_Interface!$C$2:$C$4961,0),MATCH(I$2,F_Interface!$C$2:$L$2,0))</f>
        <v>332.89313874312188</v>
      </c>
      <c r="J338" s="209">
        <f>INDEX(F_Interface!$C$2:$L$461,MATCH($A338&amp;$B338,F_Interface!$C$2:$C$4961,0),MATCH(J$2,F_Interface!$C$2:$L$2,0))</f>
        <v>346.9594409143869</v>
      </c>
    </row>
    <row r="339" spans="1:10" x14ac:dyDescent="0.3">
      <c r="A339" s="192" t="s">
        <v>7</v>
      </c>
      <c r="B339" s="192" t="s">
        <v>210</v>
      </c>
      <c r="C339" s="192" t="s">
        <v>228</v>
      </c>
      <c r="D339" s="192" t="s">
        <v>310</v>
      </c>
      <c r="E339" s="192" t="s">
        <v>311</v>
      </c>
      <c r="F339" s="209">
        <f>INDEX(F_Interface!$C$2:$L$461,MATCH($A339&amp;$B339,F_Interface!$C$2:$C$4961,0),MATCH(F$2,F_Interface!$C$2:$L$2,0))</f>
        <v>447.4783658738736</v>
      </c>
      <c r="G339" s="209">
        <f>INDEX(F_Interface!$C$2:$L$461,MATCH($A339&amp;$B339,F_Interface!$C$2:$C$4961,0),MATCH(G$2,F_Interface!$C$2:$L$2,0))</f>
        <v>458.67350468526132</v>
      </c>
      <c r="H339" s="209">
        <f>INDEX(F_Interface!$C$2:$L$461,MATCH($A339&amp;$B339,F_Interface!$C$2:$C$4961,0),MATCH(H$2,F_Interface!$C$2:$L$2,0))</f>
        <v>451.83908525380207</v>
      </c>
      <c r="I339" s="209">
        <f>INDEX(F_Interface!$C$2:$L$461,MATCH($A339&amp;$B339,F_Interface!$C$2:$C$4961,0),MATCH(I$2,F_Interface!$C$2:$L$2,0))</f>
        <v>429.73059165001746</v>
      </c>
      <c r="J339" s="209">
        <f>INDEX(F_Interface!$C$2:$L$461,MATCH($A339&amp;$B339,F_Interface!$C$2:$C$4961,0),MATCH(J$2,F_Interface!$C$2:$L$2,0))</f>
        <v>415.66428947875238</v>
      </c>
    </row>
    <row r="340" spans="1:10" x14ac:dyDescent="0.3">
      <c r="A340" s="192" t="s">
        <v>7</v>
      </c>
      <c r="B340" s="192" t="s">
        <v>211</v>
      </c>
      <c r="C340" s="192" t="s">
        <v>229</v>
      </c>
      <c r="D340" s="192" t="s">
        <v>310</v>
      </c>
      <c r="E340" s="192" t="s">
        <v>311</v>
      </c>
      <c r="F340" s="209">
        <f>INDEX(F_Interface!$C$2:$L$461,MATCH($A340&amp;$B340,F_Interface!$C$2:$C$4961,0),MATCH(F$2,F_Interface!$C$2:$L$2,0))</f>
        <v>762.62373039313934</v>
      </c>
      <c r="G340" s="209">
        <f>INDEX(F_Interface!$C$2:$L$461,MATCH($A340&amp;$B340,F_Interface!$C$2:$C$4961,0),MATCH(G$2,F_Interface!$C$2:$L$2,0))</f>
        <v>762.62373039313934</v>
      </c>
      <c r="H340" s="209">
        <f>INDEX(F_Interface!$C$2:$L$461,MATCH($A340&amp;$B340,F_Interface!$C$2:$C$4961,0),MATCH(H$2,F_Interface!$C$2:$L$2,0))</f>
        <v>762.62373039313934</v>
      </c>
      <c r="I340" s="209">
        <f>INDEX(F_Interface!$C$2:$L$461,MATCH($A340&amp;$B340,F_Interface!$C$2:$C$4961,0),MATCH(I$2,F_Interface!$C$2:$L$2,0))</f>
        <v>762.62373039313934</v>
      </c>
      <c r="J340" s="209">
        <f>INDEX(F_Interface!$C$2:$L$461,MATCH($A340&amp;$B340,F_Interface!$C$2:$C$4961,0),MATCH(J$2,F_Interface!$C$2:$L$2,0))</f>
        <v>762.62373039313934</v>
      </c>
    </row>
    <row r="341" spans="1:10" x14ac:dyDescent="0.3">
      <c r="A341" s="192" t="s">
        <v>7</v>
      </c>
      <c r="B341" s="192" t="s">
        <v>215</v>
      </c>
      <c r="C341" s="192" t="s">
        <v>233</v>
      </c>
      <c r="D341" s="192" t="s">
        <v>310</v>
      </c>
      <c r="E341" s="192" t="s">
        <v>311</v>
      </c>
      <c r="F341" s="209">
        <f>INDEX(F_Interface!$C$2:$L$461,MATCH($A341&amp;$B341,F_Interface!$C$2:$C$4961,0),MATCH(F$2,F_Interface!$C$2:$L$2,0))</f>
        <v>61.155852126730878</v>
      </c>
      <c r="G341" s="209">
        <f>INDEX(F_Interface!$C$2:$L$461,MATCH($A341&amp;$B341,F_Interface!$C$2:$C$4961,0),MATCH(G$2,F_Interface!$C$2:$L$2,0))</f>
        <v>57.835032795447965</v>
      </c>
      <c r="H341" s="209">
        <f>INDEX(F_Interface!$C$2:$L$461,MATCH($A341&amp;$B341,F_Interface!$C$2:$C$4961,0),MATCH(H$2,F_Interface!$C$2:$L$2,0))</f>
        <v>65.770410311417933</v>
      </c>
      <c r="I341" s="209">
        <f>INDEX(F_Interface!$C$2:$L$461,MATCH($A341&amp;$B341,F_Interface!$C$2:$C$4961,0),MATCH(I$2,F_Interface!$C$2:$L$2,0))</f>
        <v>75.057083834817675</v>
      </c>
      <c r="J341" s="209">
        <f>INDEX(F_Interface!$C$2:$L$461,MATCH($A341&amp;$B341,F_Interface!$C$2:$C$4961,0),MATCH(J$2,F_Interface!$C$2:$L$2,0))</f>
        <v>76.828073881871731</v>
      </c>
    </row>
    <row r="342" spans="1:10" x14ac:dyDescent="0.3">
      <c r="A342" s="192" t="s">
        <v>7</v>
      </c>
      <c r="B342" s="192" t="s">
        <v>216</v>
      </c>
      <c r="C342" s="192" t="s">
        <v>364</v>
      </c>
      <c r="D342" s="192" t="s">
        <v>310</v>
      </c>
      <c r="E342" s="192" t="s">
        <v>311</v>
      </c>
      <c r="F342" s="209">
        <f>INDEX(F_Interface!$C$2:$L$461,MATCH($A342&amp;$B342,F_Interface!$C$2:$C$4961,0),MATCH(F$2,F_Interface!$C$2:$L$2,0))</f>
        <v>80.425177321321129</v>
      </c>
      <c r="G342" s="209">
        <f>INDEX(F_Interface!$C$2:$L$461,MATCH($A342&amp;$B342,F_Interface!$C$2:$C$4961,0),MATCH(G$2,F_Interface!$C$2:$L$2,0))</f>
        <v>83.745996652604035</v>
      </c>
      <c r="H342" s="209">
        <f>INDEX(F_Interface!$C$2:$L$461,MATCH($A342&amp;$B342,F_Interface!$C$2:$C$4961,0),MATCH(H$2,F_Interface!$C$2:$L$2,0))</f>
        <v>75.810619136634045</v>
      </c>
      <c r="I342" s="209">
        <f>INDEX(F_Interface!$C$2:$L$461,MATCH($A342&amp;$B342,F_Interface!$C$2:$C$4961,0),MATCH(I$2,F_Interface!$C$2:$L$2,0))</f>
        <v>66.523945613234304</v>
      </c>
      <c r="J342" s="209">
        <f>INDEX(F_Interface!$C$2:$L$461,MATCH($A342&amp;$B342,F_Interface!$C$2:$C$4961,0),MATCH(J$2,F_Interface!$C$2:$L$2,0))</f>
        <v>64.752955566180262</v>
      </c>
    </row>
    <row r="343" spans="1:10" x14ac:dyDescent="0.3">
      <c r="A343" s="192" t="s">
        <v>7</v>
      </c>
      <c r="B343" s="192" t="s">
        <v>217</v>
      </c>
      <c r="C343" s="192" t="s">
        <v>365</v>
      </c>
      <c r="D343" s="192" t="s">
        <v>310</v>
      </c>
      <c r="E343" s="192" t="s">
        <v>311</v>
      </c>
      <c r="F343" s="209">
        <f>INDEX(F_Interface!$C$2:$L$461,MATCH($A343&amp;$B343,F_Interface!$C$2:$C$4961,0),MATCH(F$2,F_Interface!$C$2:$L$2,0))</f>
        <v>141.58102944805199</v>
      </c>
      <c r="G343" s="209">
        <f>INDEX(F_Interface!$C$2:$L$461,MATCH($A343&amp;$B343,F_Interface!$C$2:$C$4961,0),MATCH(G$2,F_Interface!$C$2:$L$2,0))</f>
        <v>141.58102944805199</v>
      </c>
      <c r="H343" s="209">
        <f>INDEX(F_Interface!$C$2:$L$461,MATCH($A343&amp;$B343,F_Interface!$C$2:$C$4961,0),MATCH(H$2,F_Interface!$C$2:$L$2,0))</f>
        <v>141.58102944805199</v>
      </c>
      <c r="I343" s="209">
        <f>INDEX(F_Interface!$C$2:$L$461,MATCH($A343&amp;$B343,F_Interface!$C$2:$C$4961,0),MATCH(I$2,F_Interface!$C$2:$L$2,0))</f>
        <v>141.58102944805199</v>
      </c>
      <c r="J343" s="209">
        <f>INDEX(F_Interface!$C$2:$L$461,MATCH($A343&amp;$B343,F_Interface!$C$2:$C$4961,0),MATCH(J$2,F_Interface!$C$2:$L$2,0))</f>
        <v>141.58102944805199</v>
      </c>
    </row>
    <row r="344" spans="1:10" x14ac:dyDescent="0.3">
      <c r="A344" s="192" t="s">
        <v>7</v>
      </c>
      <c r="B344" s="192" t="s">
        <v>218</v>
      </c>
      <c r="C344" s="192" t="s">
        <v>234</v>
      </c>
      <c r="D344" s="192" t="s">
        <v>310</v>
      </c>
      <c r="E344" s="192" t="s">
        <v>311</v>
      </c>
      <c r="F344" s="209">
        <f>INDEX(F_Interface!$C$2:$L$461,MATCH($A344&amp;$B344,F_Interface!$C$2:$C$4961,0),MATCH(F$2,F_Interface!$C$2:$L$2,0))</f>
        <v>2.6362254323999998</v>
      </c>
      <c r="G344" s="209">
        <f>INDEX(F_Interface!$C$2:$L$461,MATCH($A344&amp;$B344,F_Interface!$C$2:$C$4961,0),MATCH(G$2,F_Interface!$C$2:$L$2,0))</f>
        <v>3.5735803867999998</v>
      </c>
      <c r="H344" s="209">
        <f>INDEX(F_Interface!$C$2:$L$461,MATCH($A344&amp;$B344,F_Interface!$C$2:$C$4961,0),MATCH(H$2,F_Interface!$C$2:$L$2,0))</f>
        <v>3.8733424091000002</v>
      </c>
      <c r="I344" s="209">
        <f>INDEX(F_Interface!$C$2:$L$461,MATCH($A344&amp;$B344,F_Interface!$C$2:$C$4961,0),MATCH(I$2,F_Interface!$C$2:$L$2,0))</f>
        <v>4.1880816769000004</v>
      </c>
      <c r="J344" s="209">
        <f>INDEX(F_Interface!$C$2:$L$461,MATCH($A344&amp;$B344,F_Interface!$C$2:$C$4961,0),MATCH(J$2,F_Interface!$C$2:$L$2,0))</f>
        <v>4.8753163485000011</v>
      </c>
    </row>
    <row r="345" spans="1:10" x14ac:dyDescent="0.3">
      <c r="A345" s="192" t="s">
        <v>7</v>
      </c>
      <c r="B345" s="192" t="s">
        <v>219</v>
      </c>
      <c r="C345" s="192" t="s">
        <v>366</v>
      </c>
      <c r="D345" s="192" t="s">
        <v>310</v>
      </c>
      <c r="E345" s="192" t="s">
        <v>311</v>
      </c>
      <c r="F345" s="209">
        <f>INDEX(F_Interface!$C$2:$L$461,MATCH($A345&amp;$B345,F_Interface!$C$2:$C$4961,0),MATCH(F$2,F_Interface!$C$2:$L$2,0))</f>
        <v>27.446514166999997</v>
      </c>
      <c r="G345" s="209">
        <f>INDEX(F_Interface!$C$2:$L$461,MATCH($A345&amp;$B345,F_Interface!$C$2:$C$4961,0),MATCH(G$2,F_Interface!$C$2:$L$2,0))</f>
        <v>30.893728113500007</v>
      </c>
      <c r="H345" s="209">
        <f>INDEX(F_Interface!$C$2:$L$461,MATCH($A345&amp;$B345,F_Interface!$C$2:$C$4961,0),MATCH(H$2,F_Interface!$C$2:$L$2,0))</f>
        <v>12.2247637368</v>
      </c>
      <c r="I345" s="209">
        <f>INDEX(F_Interface!$C$2:$L$461,MATCH($A345&amp;$B345,F_Interface!$C$2:$C$4961,0),MATCH(I$2,F_Interface!$C$2:$L$2,0))</f>
        <v>-136.36298562429999</v>
      </c>
      <c r="J345" s="209">
        <f>INDEX(F_Interface!$C$2:$L$461,MATCH($A345&amp;$B345,F_Interface!$C$2:$C$4961,0),MATCH(J$2,F_Interface!$C$2:$L$2,0))</f>
        <v>-159.76198526539997</v>
      </c>
    </row>
    <row r="346" spans="1:10" x14ac:dyDescent="0.3">
      <c r="A346" s="192" t="s">
        <v>7</v>
      </c>
      <c r="B346" s="192" t="s">
        <v>220</v>
      </c>
      <c r="C346" s="192" t="s">
        <v>367</v>
      </c>
      <c r="D346" s="192" t="s">
        <v>310</v>
      </c>
      <c r="E346" s="192" t="s">
        <v>311</v>
      </c>
      <c r="F346" s="209">
        <f>INDEX(F_Interface!$C$2:$L$461,MATCH($A346&amp;$B346,F_Interface!$C$2:$C$4961,0),MATCH(F$2,F_Interface!$C$2:$L$2,0))</f>
        <v>30.082739599399996</v>
      </c>
      <c r="G346" s="209">
        <f>INDEX(F_Interface!$C$2:$L$461,MATCH($A346&amp;$B346,F_Interface!$C$2:$C$4961,0),MATCH(G$2,F_Interface!$C$2:$L$2,0))</f>
        <v>34.467308500300007</v>
      </c>
      <c r="H346" s="209">
        <f>INDEX(F_Interface!$C$2:$L$461,MATCH($A346&amp;$B346,F_Interface!$C$2:$C$4961,0),MATCH(H$2,F_Interface!$C$2:$L$2,0))</f>
        <v>16.098106145900001</v>
      </c>
      <c r="I346" s="209">
        <f>INDEX(F_Interface!$C$2:$L$461,MATCH($A346&amp;$B346,F_Interface!$C$2:$C$4961,0),MATCH(I$2,F_Interface!$C$2:$L$2,0))</f>
        <v>-132.1749039474</v>
      </c>
      <c r="J346" s="209">
        <f>INDEX(F_Interface!$C$2:$L$461,MATCH($A346&amp;$B346,F_Interface!$C$2:$C$4961,0),MATCH(J$2,F_Interface!$C$2:$L$2,0))</f>
        <v>-154.88666891689999</v>
      </c>
    </row>
    <row r="347" spans="1:10" x14ac:dyDescent="0.3">
      <c r="A347" s="192" t="s">
        <v>7</v>
      </c>
      <c r="B347" s="192" t="s">
        <v>221</v>
      </c>
      <c r="C347" s="192" t="s">
        <v>235</v>
      </c>
      <c r="D347" s="192" t="s">
        <v>310</v>
      </c>
      <c r="E347" s="192" t="s">
        <v>311</v>
      </c>
      <c r="F347" s="209">
        <f>INDEX(F_Interface!$C$2:$L$461,MATCH($A347&amp;$B347,F_Interface!$C$2:$C$4961,0),MATCH(F$2,F_Interface!$C$2:$L$2,0))</f>
        <v>2.777149140056383</v>
      </c>
      <c r="G347" s="209">
        <f>INDEX(F_Interface!$C$2:$L$461,MATCH($A347&amp;$B347,F_Interface!$C$2:$C$4961,0),MATCH(G$2,F_Interface!$C$2:$L$2,0))</f>
        <v>2.7715527635293848</v>
      </c>
      <c r="H347" s="209">
        <f>INDEX(F_Interface!$C$2:$L$461,MATCH($A347&amp;$B347,F_Interface!$C$2:$C$4961,0),MATCH(H$2,F_Interface!$C$2:$L$2,0))</f>
        <v>2.7657343343340384</v>
      </c>
      <c r="I347" s="209">
        <f>INDEX(F_Interface!$C$2:$L$461,MATCH($A347&amp;$B347,F_Interface!$C$2:$C$4961,0),MATCH(I$2,F_Interface!$C$2:$L$2,0))</f>
        <v>0</v>
      </c>
      <c r="J347" s="209">
        <f>INDEX(F_Interface!$C$2:$L$461,MATCH($A347&amp;$B347,F_Interface!$C$2:$C$4961,0),MATCH(J$2,F_Interface!$C$2:$L$2,0))</f>
        <v>0</v>
      </c>
    </row>
    <row r="348" spans="1:10" x14ac:dyDescent="0.3">
      <c r="A348" s="192" t="s">
        <v>7</v>
      </c>
      <c r="B348" s="192" t="s">
        <v>222</v>
      </c>
      <c r="C348" s="192" t="s">
        <v>236</v>
      </c>
      <c r="D348" s="192" t="s">
        <v>310</v>
      </c>
      <c r="E348" s="192" t="s">
        <v>311</v>
      </c>
      <c r="F348" s="209">
        <f>INDEX(F_Interface!$C$2:$L$461,MATCH($A348&amp;$B348,F_Interface!$C$2:$C$4961,0),MATCH(F$2,F_Interface!$C$2:$L$2,0))</f>
        <v>0.84801306410873301</v>
      </c>
      <c r="G348" s="209">
        <f>INDEX(F_Interface!$C$2:$L$461,MATCH($A348&amp;$B348,F_Interface!$C$2:$C$4961,0),MATCH(G$2,F_Interface!$C$2:$L$2,0))</f>
        <v>0.84630530761693945</v>
      </c>
      <c r="H348" s="209">
        <f>INDEX(F_Interface!$C$2:$L$461,MATCH($A348&amp;$B348,F_Interface!$C$2:$C$4961,0),MATCH(H$2,F_Interface!$C$2:$L$2,0))</f>
        <v>0.84452862576017962</v>
      </c>
      <c r="I348" s="209">
        <f>INDEX(F_Interface!$C$2:$L$461,MATCH($A348&amp;$B348,F_Interface!$C$2:$C$4961,0),MATCH(I$2,F_Interface!$C$2:$L$2,0))</f>
        <v>0</v>
      </c>
      <c r="J348" s="209">
        <f>INDEX(F_Interface!$C$2:$L$461,MATCH($A348&amp;$B348,F_Interface!$C$2:$C$4961,0),MATCH(J$2,F_Interface!$C$2:$L$2,0))</f>
        <v>0</v>
      </c>
    </row>
    <row r="349" spans="1:10" x14ac:dyDescent="0.3">
      <c r="A349" s="192" t="s">
        <v>7</v>
      </c>
      <c r="B349" s="192" t="s">
        <v>223</v>
      </c>
      <c r="C349" s="192" t="s">
        <v>237</v>
      </c>
      <c r="D349" s="192" t="s">
        <v>310</v>
      </c>
      <c r="E349" s="192" t="s">
        <v>311</v>
      </c>
      <c r="F349" s="209">
        <f>INDEX(F_Interface!$C$2:$L$461,MATCH($A349&amp;$B349,F_Interface!$C$2:$C$4961,0),MATCH(F$2,F_Interface!$C$2:$L$2,0))</f>
        <v>0</v>
      </c>
      <c r="G349" s="209">
        <f>INDEX(F_Interface!$C$2:$L$461,MATCH($A349&amp;$B349,F_Interface!$C$2:$C$4961,0),MATCH(G$2,F_Interface!$C$2:$L$2,0))</f>
        <v>0</v>
      </c>
      <c r="H349" s="209">
        <f>INDEX(F_Interface!$C$2:$L$461,MATCH($A349&amp;$B349,F_Interface!$C$2:$C$4961,0),MATCH(H$2,F_Interface!$C$2:$L$2,0))</f>
        <v>0</v>
      </c>
      <c r="I349" s="209">
        <f>INDEX(F_Interface!$C$2:$L$461,MATCH($A349&amp;$B349,F_Interface!$C$2:$C$4961,0),MATCH(I$2,F_Interface!$C$2:$L$2,0))</f>
        <v>0</v>
      </c>
      <c r="J349" s="209">
        <f>INDEX(F_Interface!$C$2:$L$461,MATCH($A349&amp;$B349,F_Interface!$C$2:$C$4961,0),MATCH(J$2,F_Interface!$C$2:$L$2,0))</f>
        <v>0</v>
      </c>
    </row>
    <row r="350" spans="1:10" x14ac:dyDescent="0.3">
      <c r="A350" s="192" t="s">
        <v>7</v>
      </c>
      <c r="B350" s="192" t="s">
        <v>398</v>
      </c>
      <c r="C350" s="192" t="s">
        <v>402</v>
      </c>
      <c r="D350" s="192" t="s">
        <v>310</v>
      </c>
      <c r="E350" s="192" t="s">
        <v>311</v>
      </c>
      <c r="F350" s="209">
        <f>INDEX(F_Interface!$C$2:$L$461,MATCH($A350&amp;$B350,F_Interface!$C$2:$C$4961,0),MATCH(F$2,F_Interface!$C$2:$L$2,0))</f>
        <v>0</v>
      </c>
      <c r="G350" s="209">
        <f>INDEX(F_Interface!$C$2:$L$461,MATCH($A350&amp;$B350,F_Interface!$C$2:$C$4961,0),MATCH(G$2,F_Interface!$C$2:$L$2,0))</f>
        <v>0</v>
      </c>
      <c r="H350" s="209">
        <f>INDEX(F_Interface!$C$2:$L$461,MATCH($A350&amp;$B350,F_Interface!$C$2:$C$4961,0),MATCH(H$2,F_Interface!$C$2:$L$2,0))</f>
        <v>0</v>
      </c>
      <c r="I350" s="209">
        <f>INDEX(F_Interface!$C$2:$L$461,MATCH($A350&amp;$B350,F_Interface!$C$2:$C$4961,0),MATCH(I$2,F_Interface!$C$2:$L$2,0))</f>
        <v>0</v>
      </c>
      <c r="J350" s="209">
        <f>INDEX(F_Interface!$C$2:$L$461,MATCH($A350&amp;$B350,F_Interface!$C$2:$C$4961,0),MATCH(J$2,F_Interface!$C$2:$L$2,0))</f>
        <v>0</v>
      </c>
    </row>
    <row r="351" spans="1:10" x14ac:dyDescent="0.3">
      <c r="A351" s="192" t="s">
        <v>7</v>
      </c>
      <c r="B351" s="192" t="s">
        <v>399</v>
      </c>
      <c r="C351" s="192" t="s">
        <v>403</v>
      </c>
      <c r="D351" s="192" t="s">
        <v>310</v>
      </c>
      <c r="E351" s="192" t="s">
        <v>311</v>
      </c>
      <c r="F351" s="209">
        <f>INDEX(F_Interface!$C$2:$L$461,MATCH($A351&amp;$B351,F_Interface!$C$2:$C$4961,0),MATCH(F$2,F_Interface!$C$2:$L$2,0))</f>
        <v>4.1445545213710986</v>
      </c>
      <c r="G351" s="209">
        <f>INDEX(F_Interface!$C$2:$L$461,MATCH($A351&amp;$B351,F_Interface!$C$2:$C$4961,0),MATCH(G$2,F_Interface!$C$2:$L$2,0))</f>
        <v>4.062578800425265</v>
      </c>
      <c r="H351" s="209">
        <f>INDEX(F_Interface!$C$2:$L$461,MATCH($A351&amp;$B351,F_Interface!$C$2:$C$4961,0),MATCH(H$2,F_Interface!$C$2:$L$2,0))</f>
        <v>4.1171128818342213</v>
      </c>
      <c r="I351" s="209">
        <f>INDEX(F_Interface!$C$2:$L$461,MATCH($A351&amp;$B351,F_Interface!$C$2:$C$4961,0),MATCH(I$2,F_Interface!$C$2:$L$2,0))</f>
        <v>4.1091752083694164</v>
      </c>
      <c r="J351" s="209">
        <f>INDEX(F_Interface!$C$2:$L$461,MATCH($A351&amp;$B351,F_Interface!$C$2:$C$4961,0),MATCH(J$2,F_Interface!$C$2:$L$2,0))</f>
        <v>4.0887901359490879</v>
      </c>
    </row>
    <row r="352" spans="1:10" x14ac:dyDescent="0.3">
      <c r="A352" s="192" t="s">
        <v>7</v>
      </c>
      <c r="B352" s="192" t="s">
        <v>400</v>
      </c>
      <c r="C352" s="192" t="s">
        <v>404</v>
      </c>
      <c r="D352" s="192" t="s">
        <v>310</v>
      </c>
      <c r="E352" s="192" t="s">
        <v>311</v>
      </c>
      <c r="F352" s="209">
        <f>INDEX(F_Interface!$C$2:$L$461,MATCH($A352&amp;$B352,F_Interface!$C$2:$C$4961,0),MATCH(F$2,F_Interface!$C$2:$L$2,0))</f>
        <v>0</v>
      </c>
      <c r="G352" s="209">
        <f>INDEX(F_Interface!$C$2:$L$461,MATCH($A352&amp;$B352,F_Interface!$C$2:$C$4961,0),MATCH(G$2,F_Interface!$C$2:$L$2,0))</f>
        <v>0</v>
      </c>
      <c r="H352" s="209">
        <f>INDEX(F_Interface!$C$2:$L$461,MATCH($A352&amp;$B352,F_Interface!$C$2:$C$4961,0),MATCH(H$2,F_Interface!$C$2:$L$2,0))</f>
        <v>0.02</v>
      </c>
      <c r="I352" s="209">
        <f>INDEX(F_Interface!$C$2:$L$461,MATCH($A352&amp;$B352,F_Interface!$C$2:$C$4961,0),MATCH(I$2,F_Interface!$C$2:$L$2,0))</f>
        <v>0.155</v>
      </c>
      <c r="J352" s="209">
        <f>INDEX(F_Interface!$C$2:$L$461,MATCH($A352&amp;$B352,F_Interface!$C$2:$C$4961,0),MATCH(J$2,F_Interface!$C$2:$L$2,0))</f>
        <v>0.14000000000000001</v>
      </c>
    </row>
    <row r="353" spans="1:10" x14ac:dyDescent="0.3">
      <c r="A353" s="192" t="s">
        <v>7</v>
      </c>
      <c r="B353" s="192" t="s">
        <v>401</v>
      </c>
      <c r="C353" s="192" t="s">
        <v>405</v>
      </c>
      <c r="D353" s="192" t="s">
        <v>310</v>
      </c>
      <c r="E353" s="192" t="s">
        <v>311</v>
      </c>
      <c r="F353" s="209">
        <f>INDEX(F_Interface!$C$2:$L$461,MATCH($A353&amp;$B353,F_Interface!$C$2:$C$4961,0),MATCH(F$2,F_Interface!$C$2:$L$2,0))</f>
        <v>0.12309044359016019</v>
      </c>
      <c r="G353" s="209">
        <f>INDEX(F_Interface!$C$2:$L$461,MATCH($A353&amp;$B353,F_Interface!$C$2:$C$4961,0),MATCH(G$2,F_Interface!$C$2:$L$2,0))</f>
        <v>0.13274584064979061</v>
      </c>
      <c r="H353" s="209">
        <f>INDEX(F_Interface!$C$2:$L$461,MATCH($A353&amp;$B353,F_Interface!$C$2:$C$4961,0),MATCH(H$2,F_Interface!$C$2:$L$2,0))</f>
        <v>0.1413691878167985</v>
      </c>
      <c r="I353" s="209">
        <f>INDEX(F_Interface!$C$2:$L$461,MATCH($A353&amp;$B353,F_Interface!$C$2:$C$4961,0),MATCH(I$2,F_Interface!$C$2:$L$2,0))</f>
        <v>0.1465175412612072</v>
      </c>
      <c r="J353" s="209">
        <f>INDEX(F_Interface!$C$2:$L$461,MATCH($A353&amp;$B353,F_Interface!$C$2:$C$4961,0),MATCH(J$2,F_Interface!$C$2:$L$2,0))</f>
        <v>0.1513181551656177</v>
      </c>
    </row>
    <row r="354" spans="1:10" x14ac:dyDescent="0.3">
      <c r="A354" s="192" t="s">
        <v>12</v>
      </c>
      <c r="B354" s="192" t="s">
        <v>308</v>
      </c>
      <c r="C354" s="192" t="s">
        <v>309</v>
      </c>
      <c r="D354" s="192" t="s">
        <v>310</v>
      </c>
      <c r="E354" s="192" t="s">
        <v>311</v>
      </c>
      <c r="F354" s="209">
        <f>INDEX(F_Interface!$C$2:$L$461,MATCH($A354&amp;$B354,F_Interface!$C$2:$C$4961,0),MATCH(F$2,F_Interface!$C$2:$L$2,0))</f>
        <v>239.01453991048569</v>
      </c>
      <c r="G354" s="209">
        <f>INDEX(F_Interface!$C$2:$L$461,MATCH($A354&amp;$B354,F_Interface!$C$2:$C$4961,0),MATCH(G$2,F_Interface!$C$2:$L$2,0))</f>
        <v>239.01453991048569</v>
      </c>
      <c r="H354" s="209">
        <f>INDEX(F_Interface!$C$2:$L$461,MATCH($A354&amp;$B354,F_Interface!$C$2:$C$4961,0),MATCH(H$2,F_Interface!$C$2:$L$2,0))</f>
        <v>239.01453991048569</v>
      </c>
      <c r="I354" s="209">
        <f>INDEX(F_Interface!$C$2:$L$461,MATCH($A354&amp;$B354,F_Interface!$C$2:$C$4961,0),MATCH(I$2,F_Interface!$C$2:$L$2,0))</f>
        <v>239.01453991048569</v>
      </c>
      <c r="J354" s="209">
        <f>INDEX(F_Interface!$C$2:$L$461,MATCH($A354&amp;$B354,F_Interface!$C$2:$C$4961,0),MATCH(J$2,F_Interface!$C$2:$L$2,0))</f>
        <v>239.01453991048569</v>
      </c>
    </row>
    <row r="355" spans="1:10" x14ac:dyDescent="0.3">
      <c r="A355" s="192" t="s">
        <v>12</v>
      </c>
      <c r="B355" s="192" t="s">
        <v>312</v>
      </c>
      <c r="C355" s="192" t="s">
        <v>313</v>
      </c>
      <c r="D355" s="192" t="s">
        <v>310</v>
      </c>
      <c r="E355" s="192" t="s">
        <v>311</v>
      </c>
      <c r="F355" s="209">
        <f>INDEX(F_Interface!$C$2:$L$461,MATCH($A355&amp;$B355,F_Interface!$C$2:$C$4961,0),MATCH(F$2,F_Interface!$C$2:$L$2,0))</f>
        <v>31.591353497241165</v>
      </c>
      <c r="G355" s="209">
        <f>INDEX(F_Interface!$C$2:$L$461,MATCH($A355&amp;$B355,F_Interface!$C$2:$C$4961,0),MATCH(G$2,F_Interface!$C$2:$L$2,0))</f>
        <v>31.591353497241165</v>
      </c>
      <c r="H355" s="209">
        <f>INDEX(F_Interface!$C$2:$L$461,MATCH($A355&amp;$B355,F_Interface!$C$2:$C$4961,0),MATCH(H$2,F_Interface!$C$2:$L$2,0))</f>
        <v>31.591353497241165</v>
      </c>
      <c r="I355" s="209">
        <f>INDEX(F_Interface!$C$2:$L$461,MATCH($A355&amp;$B355,F_Interface!$C$2:$C$4961,0),MATCH(I$2,F_Interface!$C$2:$L$2,0))</f>
        <v>31.591353497241165</v>
      </c>
      <c r="J355" s="209">
        <f>INDEX(F_Interface!$C$2:$L$461,MATCH($A355&amp;$B355,F_Interface!$C$2:$C$4961,0),MATCH(J$2,F_Interface!$C$2:$L$2,0))</f>
        <v>31.591353497241165</v>
      </c>
    </row>
    <row r="356" spans="1:10" x14ac:dyDescent="0.3">
      <c r="A356" s="192" t="s">
        <v>12</v>
      </c>
      <c r="B356" s="192" t="s">
        <v>314</v>
      </c>
      <c r="C356" s="192" t="s">
        <v>315</v>
      </c>
      <c r="D356" s="192" t="s">
        <v>310</v>
      </c>
      <c r="E356" s="192" t="s">
        <v>311</v>
      </c>
      <c r="F356" s="209">
        <f>INDEX(F_Interface!$C$2:$L$461,MATCH($A356&amp;$B356,F_Interface!$C$2:$C$4961,0),MATCH(F$2,F_Interface!$C$2:$L$2,0))</f>
        <v>270.60589340772685</v>
      </c>
      <c r="G356" s="209">
        <f>INDEX(F_Interface!$C$2:$L$461,MATCH($A356&amp;$B356,F_Interface!$C$2:$C$4961,0),MATCH(G$2,F_Interface!$C$2:$L$2,0))</f>
        <v>270.60589340772685</v>
      </c>
      <c r="H356" s="209">
        <f>INDEX(F_Interface!$C$2:$L$461,MATCH($A356&amp;$B356,F_Interface!$C$2:$C$4961,0),MATCH(H$2,F_Interface!$C$2:$L$2,0))</f>
        <v>270.60589340772685</v>
      </c>
      <c r="I356" s="209">
        <f>INDEX(F_Interface!$C$2:$L$461,MATCH($A356&amp;$B356,F_Interface!$C$2:$C$4961,0),MATCH(I$2,F_Interface!$C$2:$L$2,0))</f>
        <v>270.60589340772685</v>
      </c>
      <c r="J356" s="209">
        <f>INDEX(F_Interface!$C$2:$L$461,MATCH($A356&amp;$B356,F_Interface!$C$2:$C$4961,0),MATCH(J$2,F_Interface!$C$2:$L$2,0))</f>
        <v>270.60589340772685</v>
      </c>
    </row>
    <row r="357" spans="1:10" x14ac:dyDescent="0.3">
      <c r="A357" s="192" t="s">
        <v>12</v>
      </c>
      <c r="B357" s="192" t="s">
        <v>316</v>
      </c>
      <c r="C357" s="192" t="s">
        <v>37</v>
      </c>
      <c r="D357" s="192" t="s">
        <v>310</v>
      </c>
      <c r="E357" s="192" t="s">
        <v>311</v>
      </c>
      <c r="F357" s="209">
        <f>INDEX(F_Interface!$C$2:$L$461,MATCH($A357&amp;$B357,F_Interface!$C$2:$C$4961,0),MATCH(F$2,F_Interface!$C$2:$L$2,0))</f>
        <v>1471983.4285714289</v>
      </c>
      <c r="G357" s="209">
        <f>INDEX(F_Interface!$C$2:$L$461,MATCH($A357&amp;$B357,F_Interface!$C$2:$C$4961,0),MATCH(G$2,F_Interface!$C$2:$L$2,0))</f>
        <v>1480179.2857142861</v>
      </c>
      <c r="H357" s="209">
        <f>INDEX(F_Interface!$C$2:$L$461,MATCH($A357&amp;$B357,F_Interface!$C$2:$C$4961,0),MATCH(H$2,F_Interface!$C$2:$L$2,0))</f>
        <v>1488375.1428571432</v>
      </c>
      <c r="I357" s="209">
        <f>INDEX(F_Interface!$C$2:$L$461,MATCH($A357&amp;$B357,F_Interface!$C$2:$C$4961,0),MATCH(I$2,F_Interface!$C$2:$L$2,0))</f>
        <v>1496571.0000000005</v>
      </c>
      <c r="J357" s="209">
        <f>INDEX(F_Interface!$C$2:$L$461,MATCH($A357&amp;$B357,F_Interface!$C$2:$C$4961,0),MATCH(J$2,F_Interface!$C$2:$L$2,0))</f>
        <v>1504766.8571428577</v>
      </c>
    </row>
    <row r="358" spans="1:10" x14ac:dyDescent="0.3">
      <c r="A358" s="192" t="s">
        <v>12</v>
      </c>
      <c r="B358" s="192" t="s">
        <v>318</v>
      </c>
      <c r="C358" s="192" t="s">
        <v>41</v>
      </c>
      <c r="D358" s="192" t="s">
        <v>310</v>
      </c>
      <c r="E358" s="192" t="s">
        <v>311</v>
      </c>
      <c r="F358" s="209">
        <f>INDEX(F_Interface!$C$2:$L$461,MATCH($A358&amp;$B358,F_Interface!$C$2:$C$4961,0),MATCH(F$2,F_Interface!$C$2:$L$2,0))</f>
        <v>36454.692142857144</v>
      </c>
      <c r="G358" s="209">
        <f>INDEX(F_Interface!$C$2:$L$461,MATCH($A358&amp;$B358,F_Interface!$C$2:$C$4961,0),MATCH(G$2,F_Interface!$C$2:$L$2,0))</f>
        <v>36531.645357142857</v>
      </c>
      <c r="H358" s="209">
        <f>INDEX(F_Interface!$C$2:$L$461,MATCH($A358&amp;$B358,F_Interface!$C$2:$C$4961,0),MATCH(H$2,F_Interface!$C$2:$L$2,0))</f>
        <v>36608.598571428571</v>
      </c>
      <c r="I358" s="209">
        <f>INDEX(F_Interface!$C$2:$L$461,MATCH($A358&amp;$B358,F_Interface!$C$2:$C$4961,0),MATCH(I$2,F_Interface!$C$2:$L$2,0))</f>
        <v>36685.551785714284</v>
      </c>
      <c r="J358" s="209">
        <f>INDEX(F_Interface!$C$2:$L$461,MATCH($A358&amp;$B358,F_Interface!$C$2:$C$4961,0),MATCH(J$2,F_Interface!$C$2:$L$2,0))</f>
        <v>36762.505000000005</v>
      </c>
    </row>
    <row r="359" spans="1:10" x14ac:dyDescent="0.3">
      <c r="A359" s="192" t="s">
        <v>12</v>
      </c>
      <c r="B359" s="192" t="s">
        <v>320</v>
      </c>
      <c r="C359" s="192" t="s">
        <v>30</v>
      </c>
      <c r="D359" s="192" t="s">
        <v>310</v>
      </c>
      <c r="E359" s="192" t="s">
        <v>311</v>
      </c>
      <c r="F359" s="209">
        <f>INDEX(F_Interface!$C$2:$L$461,MATCH($A359&amp;$B359,F_Interface!$C$2:$C$4961,0),MATCH(F$2,F_Interface!$C$2:$L$2,0))</f>
        <v>262029.33429490455</v>
      </c>
      <c r="G359" s="209">
        <f>INDEX(F_Interface!$C$2:$L$461,MATCH($A359&amp;$B359,F_Interface!$C$2:$C$4961,0),MATCH(G$2,F_Interface!$C$2:$L$2,0))</f>
        <v>265397.91141841427</v>
      </c>
      <c r="H359" s="209">
        <f>INDEX(F_Interface!$C$2:$L$461,MATCH($A359&amp;$B359,F_Interface!$C$2:$C$4961,0),MATCH(H$2,F_Interface!$C$2:$L$2,0))</f>
        <v>268766.48854192399</v>
      </c>
      <c r="I359" s="209">
        <f>INDEX(F_Interface!$C$2:$L$461,MATCH($A359&amp;$B359,F_Interface!$C$2:$C$4961,0),MATCH(I$2,F_Interface!$C$2:$L$2,0))</f>
        <v>272135.06566543371</v>
      </c>
      <c r="J359" s="209">
        <f>INDEX(F_Interface!$C$2:$L$461,MATCH($A359&amp;$B359,F_Interface!$C$2:$C$4961,0),MATCH(J$2,F_Interface!$C$2:$L$2,0))</f>
        <v>275503.64278894343</v>
      </c>
    </row>
    <row r="360" spans="1:10" x14ac:dyDescent="0.3">
      <c r="A360" s="192" t="s">
        <v>12</v>
      </c>
      <c r="B360" s="192" t="s">
        <v>323</v>
      </c>
      <c r="C360" s="192" t="s">
        <v>42</v>
      </c>
      <c r="D360" s="192" t="s">
        <v>310</v>
      </c>
      <c r="E360" s="192" t="s">
        <v>311</v>
      </c>
      <c r="F360" s="209">
        <f>INDEX(F_Interface!$C$2:$L$461,MATCH($A360&amp;$B360,F_Interface!$C$2:$C$4961,0),MATCH(F$2,F_Interface!$C$2:$L$2,0))</f>
        <v>73.400000000000006</v>
      </c>
      <c r="G360" s="209">
        <f>INDEX(F_Interface!$C$2:$L$461,MATCH($A360&amp;$B360,F_Interface!$C$2:$C$4961,0),MATCH(G$2,F_Interface!$C$2:$L$2,0))</f>
        <v>74.2</v>
      </c>
      <c r="H360" s="209">
        <f>INDEX(F_Interface!$C$2:$L$461,MATCH($A360&amp;$B360,F_Interface!$C$2:$C$4961,0),MATCH(H$2,F_Interface!$C$2:$L$2,0))</f>
        <v>75.099999999999994</v>
      </c>
      <c r="I360" s="209">
        <f>INDEX(F_Interface!$C$2:$L$461,MATCH($A360&amp;$B360,F_Interface!$C$2:$C$4961,0),MATCH(I$2,F_Interface!$C$2:$L$2,0))</f>
        <v>75.900000000000006</v>
      </c>
      <c r="J360" s="209">
        <f>INDEX(F_Interface!$C$2:$L$461,MATCH($A360&amp;$B360,F_Interface!$C$2:$C$4961,0),MATCH(J$2,F_Interface!$C$2:$L$2,0))</f>
        <v>76.8</v>
      </c>
    </row>
    <row r="361" spans="1:10" x14ac:dyDescent="0.3">
      <c r="A361" s="192" t="s">
        <v>12</v>
      </c>
      <c r="B361" s="192" t="s">
        <v>329</v>
      </c>
      <c r="C361" s="192" t="s">
        <v>43</v>
      </c>
      <c r="D361" s="192" t="s">
        <v>310</v>
      </c>
      <c r="E361" s="192" t="s">
        <v>311</v>
      </c>
      <c r="F361" s="209">
        <f>INDEX(F_Interface!$C$2:$L$461,MATCH($A361&amp;$B361,F_Interface!$C$2:$C$4961,0),MATCH(F$2,F_Interface!$C$2:$L$2,0))</f>
        <v>40.378435313706149</v>
      </c>
      <c r="G361" s="209">
        <f>INDEX(F_Interface!$C$2:$L$461,MATCH($A361&amp;$B361,F_Interface!$C$2:$C$4961,0),MATCH(G$2,F_Interface!$C$2:$L$2,0))</f>
        <v>40.517728430889683</v>
      </c>
      <c r="H361" s="209">
        <f>INDEX(F_Interface!$C$2:$L$461,MATCH($A361&amp;$B361,F_Interface!$C$2:$C$4961,0),MATCH(H$2,F_Interface!$C$2:$L$2,0))</f>
        <v>40.65643594504477</v>
      </c>
      <c r="I361" s="209">
        <f>INDEX(F_Interface!$C$2:$L$461,MATCH($A361&amp;$B361,F_Interface!$C$2:$C$4961,0),MATCH(I$2,F_Interface!$C$2:$L$2,0))</f>
        <v>40.794561541330829</v>
      </c>
      <c r="J361" s="209">
        <f>INDEX(F_Interface!$C$2:$L$461,MATCH($A361&amp;$B361,F_Interface!$C$2:$C$4961,0),MATCH(J$2,F_Interface!$C$2:$L$2,0))</f>
        <v>40.932108874051359</v>
      </c>
    </row>
    <row r="362" spans="1:10" x14ac:dyDescent="0.3">
      <c r="A362" s="192" t="s">
        <v>12</v>
      </c>
      <c r="B362" s="192" t="s">
        <v>338</v>
      </c>
      <c r="C362" s="192" t="s">
        <v>44</v>
      </c>
      <c r="D362" s="192" t="s">
        <v>310</v>
      </c>
      <c r="E362" s="192" t="s">
        <v>311</v>
      </c>
      <c r="F362" s="209">
        <f>INDEX(F_Interface!$C$2:$L$461,MATCH($A362&amp;$B362,F_Interface!$C$2:$C$4961,0),MATCH(F$2,F_Interface!$C$2:$L$2,0))</f>
        <v>1.6680888046782083</v>
      </c>
      <c r="G362" s="209">
        <f>INDEX(F_Interface!$C$2:$L$461,MATCH($A362&amp;$B362,F_Interface!$C$2:$C$4961,0),MATCH(G$2,F_Interface!$C$2:$L$2,0))</f>
        <v>1.6680888046782083</v>
      </c>
      <c r="H362" s="209">
        <f>INDEX(F_Interface!$C$2:$L$461,MATCH($A362&amp;$B362,F_Interface!$C$2:$C$4961,0),MATCH(H$2,F_Interface!$C$2:$L$2,0))</f>
        <v>1.6680888046782083</v>
      </c>
      <c r="I362" s="209">
        <f>INDEX(F_Interface!$C$2:$L$461,MATCH($A362&amp;$B362,F_Interface!$C$2:$C$4961,0),MATCH(I$2,F_Interface!$C$2:$L$2,0))</f>
        <v>1.6680888046782083</v>
      </c>
      <c r="J362" s="209">
        <f>INDEX(F_Interface!$C$2:$L$461,MATCH($A362&amp;$B362,F_Interface!$C$2:$C$4961,0),MATCH(J$2,F_Interface!$C$2:$L$2,0))</f>
        <v>1.6680888046782083</v>
      </c>
    </row>
    <row r="363" spans="1:10" x14ac:dyDescent="0.3">
      <c r="A363" s="192" t="s">
        <v>12</v>
      </c>
      <c r="B363" s="192" t="s">
        <v>340</v>
      </c>
      <c r="C363" s="192" t="s">
        <v>39</v>
      </c>
      <c r="D363" s="192" t="s">
        <v>310</v>
      </c>
      <c r="E363" s="192" t="s">
        <v>311</v>
      </c>
      <c r="F363" s="209">
        <f>INDEX(F_Interface!$C$2:$L$461,MATCH($A363&amp;$B363,F_Interface!$C$2:$C$4961,0),MATCH(F$2,F_Interface!$C$2:$L$2,0))</f>
        <v>6.1613773818191067E-2</v>
      </c>
      <c r="G363" s="209">
        <f>INDEX(F_Interface!$C$2:$L$461,MATCH($A363&amp;$B363,F_Interface!$C$2:$C$4961,0),MATCH(G$2,F_Interface!$C$2:$L$2,0))</f>
        <v>6.1613773818191067E-2</v>
      </c>
      <c r="H363" s="209">
        <f>INDEX(F_Interface!$C$2:$L$461,MATCH($A363&amp;$B363,F_Interface!$C$2:$C$4961,0),MATCH(H$2,F_Interface!$C$2:$L$2,0))</f>
        <v>6.1613773818191067E-2</v>
      </c>
      <c r="I363" s="209">
        <f>INDEX(F_Interface!$C$2:$L$461,MATCH($A363&amp;$B363,F_Interface!$C$2:$C$4961,0),MATCH(I$2,F_Interface!$C$2:$L$2,0))</f>
        <v>6.1613773818191067E-2</v>
      </c>
      <c r="J363" s="209">
        <f>INDEX(F_Interface!$C$2:$L$461,MATCH($A363&amp;$B363,F_Interface!$C$2:$C$4961,0),MATCH(J$2,F_Interface!$C$2:$L$2,0))</f>
        <v>6.1613773818191067E-2</v>
      </c>
    </row>
    <row r="364" spans="1:10" x14ac:dyDescent="0.3">
      <c r="A364" s="192" t="s">
        <v>12</v>
      </c>
      <c r="B364" s="192" t="s">
        <v>342</v>
      </c>
      <c r="C364" s="192" t="s">
        <v>38</v>
      </c>
      <c r="D364" s="192" t="s">
        <v>310</v>
      </c>
      <c r="E364" s="192" t="s">
        <v>311</v>
      </c>
      <c r="F364" s="209">
        <f>INDEX(F_Interface!$C$2:$L$461,MATCH($A364&amp;$B364,F_Interface!$C$2:$C$4961,0),MATCH(F$2,F_Interface!$C$2:$L$2,0))</f>
        <v>2.0611453397868386E-2</v>
      </c>
      <c r="G364" s="209">
        <f>INDEX(F_Interface!$C$2:$L$461,MATCH($A364&amp;$B364,F_Interface!$C$2:$C$4961,0),MATCH(G$2,F_Interface!$C$2:$L$2,0))</f>
        <v>2.0611453397868386E-2</v>
      </c>
      <c r="H364" s="209">
        <f>INDEX(F_Interface!$C$2:$L$461,MATCH($A364&amp;$B364,F_Interface!$C$2:$C$4961,0),MATCH(H$2,F_Interface!$C$2:$L$2,0))</f>
        <v>2.0611453397868386E-2</v>
      </c>
      <c r="I364" s="209">
        <f>INDEX(F_Interface!$C$2:$L$461,MATCH($A364&amp;$B364,F_Interface!$C$2:$C$4961,0),MATCH(I$2,F_Interface!$C$2:$L$2,0))</f>
        <v>2.0611453397868386E-2</v>
      </c>
      <c r="J364" s="209">
        <f>INDEX(F_Interface!$C$2:$L$461,MATCH($A364&amp;$B364,F_Interface!$C$2:$C$4961,0),MATCH(J$2,F_Interface!$C$2:$L$2,0))</f>
        <v>2.0611453397868386E-2</v>
      </c>
    </row>
    <row r="365" spans="1:10" x14ac:dyDescent="0.3">
      <c r="A365" s="192" t="s">
        <v>12</v>
      </c>
      <c r="B365" s="192" t="s">
        <v>344</v>
      </c>
      <c r="C365" s="192" t="s">
        <v>61</v>
      </c>
      <c r="D365" s="192" t="s">
        <v>310</v>
      </c>
      <c r="E365" s="192" t="s">
        <v>311</v>
      </c>
      <c r="F365" s="209">
        <f>INDEX(F_Interface!$C$2:$L$461,MATCH($A365&amp;$B365,F_Interface!$C$2:$C$4961,0),MATCH(F$2,F_Interface!$C$2:$L$2,0))</f>
        <v>0.73838196306748027</v>
      </c>
      <c r="G365" s="209">
        <f>INDEX(F_Interface!$C$2:$L$461,MATCH($A365&amp;$B365,F_Interface!$C$2:$C$4961,0),MATCH(G$2,F_Interface!$C$2:$L$2,0))</f>
        <v>0.73838196306748027</v>
      </c>
      <c r="H365" s="209">
        <f>INDEX(F_Interface!$C$2:$L$461,MATCH($A365&amp;$B365,F_Interface!$C$2:$C$4961,0),MATCH(H$2,F_Interface!$C$2:$L$2,0))</f>
        <v>0.73838196306748027</v>
      </c>
      <c r="I365" s="209">
        <f>INDEX(F_Interface!$C$2:$L$461,MATCH($A365&amp;$B365,F_Interface!$C$2:$C$4961,0),MATCH(I$2,F_Interface!$C$2:$L$2,0))</f>
        <v>0.73838196306748027</v>
      </c>
      <c r="J365" s="209">
        <f>INDEX(F_Interface!$C$2:$L$461,MATCH($A365&amp;$B365,F_Interface!$C$2:$C$4961,0),MATCH(J$2,F_Interface!$C$2:$L$2,0))</f>
        <v>0.73838196306748027</v>
      </c>
    </row>
    <row r="366" spans="1:10" x14ac:dyDescent="0.3">
      <c r="A366" s="192" t="s">
        <v>12</v>
      </c>
      <c r="B366" s="192" t="s">
        <v>346</v>
      </c>
      <c r="C366" s="192" t="s">
        <v>45</v>
      </c>
      <c r="D366" s="192" t="s">
        <v>310</v>
      </c>
      <c r="E366" s="192" t="s">
        <v>311</v>
      </c>
      <c r="F366" s="209">
        <f>INDEX(F_Interface!$C$2:$L$461,MATCH($A366&amp;$B366,F_Interface!$C$2:$C$4961,0),MATCH(F$2,F_Interface!$C$2:$L$2,0))</f>
        <v>583.89445602714807</v>
      </c>
      <c r="G366" s="209">
        <f>INDEX(F_Interface!$C$2:$L$461,MATCH($A366&amp;$B366,F_Interface!$C$2:$C$4961,0),MATCH(G$2,F_Interface!$C$2:$L$2,0))</f>
        <v>583.89445602714807</v>
      </c>
      <c r="H366" s="209">
        <f>INDEX(F_Interface!$C$2:$L$461,MATCH($A366&amp;$B366,F_Interface!$C$2:$C$4961,0),MATCH(H$2,F_Interface!$C$2:$L$2,0))</f>
        <v>583.89445602714807</v>
      </c>
      <c r="I366" s="209">
        <f>INDEX(F_Interface!$C$2:$L$461,MATCH($A366&amp;$B366,F_Interface!$C$2:$C$4961,0),MATCH(I$2,F_Interface!$C$2:$L$2,0))</f>
        <v>583.89445602714807</v>
      </c>
      <c r="J366" s="209">
        <f>INDEX(F_Interface!$C$2:$L$461,MATCH($A366&amp;$B366,F_Interface!$C$2:$C$4961,0),MATCH(J$2,F_Interface!$C$2:$L$2,0))</f>
        <v>583.89445602714807</v>
      </c>
    </row>
    <row r="367" spans="1:10" x14ac:dyDescent="0.3">
      <c r="A367" s="192" t="s">
        <v>12</v>
      </c>
      <c r="B367" s="192" t="s">
        <v>348</v>
      </c>
      <c r="C367" s="192" t="s">
        <v>46</v>
      </c>
      <c r="D367" s="192" t="s">
        <v>310</v>
      </c>
      <c r="E367" s="192" t="s">
        <v>311</v>
      </c>
      <c r="F367" s="209">
        <f>INDEX(F_Interface!$C$2:$L$461,MATCH($A367&amp;$B367,F_Interface!$C$2:$C$4961,0),MATCH(F$2,F_Interface!$C$2:$L$2,0))</f>
        <v>5.6590310993407907E-4</v>
      </c>
      <c r="G367" s="209">
        <f>INDEX(F_Interface!$C$2:$L$461,MATCH($A367&amp;$B367,F_Interface!$C$2:$C$4961,0),MATCH(G$2,F_Interface!$C$2:$L$2,0))</f>
        <v>5.6276966448562437E-4</v>
      </c>
      <c r="H367" s="209">
        <f>INDEX(F_Interface!$C$2:$L$461,MATCH($A367&amp;$B367,F_Interface!$C$2:$C$4961,0),MATCH(H$2,F_Interface!$C$2:$L$2,0))</f>
        <v>5.5563948643515932E-4</v>
      </c>
      <c r="I367" s="209">
        <f>INDEX(F_Interface!$C$2:$L$461,MATCH($A367&amp;$B367,F_Interface!$C$2:$C$4961,0),MATCH(I$2,F_Interface!$C$2:$L$2,0))</f>
        <v>5.5259656909027353E-4</v>
      </c>
      <c r="J367" s="209">
        <f>INDEX(F_Interface!$C$2:$L$461,MATCH($A367&amp;$B367,F_Interface!$C$2:$C$4961,0),MATCH(J$2,F_Interface!$C$2:$L$2,0))</f>
        <v>5.4825768927849075E-4</v>
      </c>
    </row>
    <row r="368" spans="1:10" x14ac:dyDescent="0.3">
      <c r="A368" s="192" t="s">
        <v>12</v>
      </c>
      <c r="B368" s="192" t="s">
        <v>350</v>
      </c>
      <c r="C368" s="192" t="s">
        <v>351</v>
      </c>
      <c r="D368" s="192" t="s">
        <v>310</v>
      </c>
      <c r="E368" s="192" t="s">
        <v>311</v>
      </c>
      <c r="F368" s="209">
        <f>INDEX(F_Interface!$C$2:$L$461,MATCH($A368&amp;$B368,F_Interface!$C$2:$C$4961,0),MATCH(F$2,F_Interface!$C$2:$L$2,0))</f>
        <v>0.96335172619962073</v>
      </c>
      <c r="G368" s="209">
        <f>INDEX(F_Interface!$C$2:$L$461,MATCH($A368&amp;$B368,F_Interface!$C$2:$C$4961,0),MATCH(G$2,F_Interface!$C$2:$L$2,0))</f>
        <v>0.96335172619962073</v>
      </c>
      <c r="H368" s="209">
        <f>INDEX(F_Interface!$C$2:$L$461,MATCH($A368&amp;$B368,F_Interface!$C$2:$C$4961,0),MATCH(H$2,F_Interface!$C$2:$L$2,0))</f>
        <v>0.96335172619962073</v>
      </c>
      <c r="I368" s="209">
        <f>INDEX(F_Interface!$C$2:$L$461,MATCH($A368&amp;$B368,F_Interface!$C$2:$C$4961,0),MATCH(I$2,F_Interface!$C$2:$L$2,0))</f>
        <v>0.96335172619962073</v>
      </c>
      <c r="J368" s="209">
        <f>INDEX(F_Interface!$C$2:$L$461,MATCH($A368&amp;$B368,F_Interface!$C$2:$C$4961,0),MATCH(J$2,F_Interface!$C$2:$L$2,0))</f>
        <v>0.96335172619962073</v>
      </c>
    </row>
    <row r="369" spans="1:10" x14ac:dyDescent="0.3">
      <c r="A369" s="192" t="s">
        <v>12</v>
      </c>
      <c r="B369" s="192" t="s">
        <v>353</v>
      </c>
      <c r="C369" s="192" t="s">
        <v>354</v>
      </c>
      <c r="D369" s="192" t="s">
        <v>310</v>
      </c>
      <c r="E369" s="192" t="s">
        <v>311</v>
      </c>
      <c r="F369" s="209">
        <f>INDEX(F_Interface!$C$2:$L$461,MATCH($A369&amp;$B369,F_Interface!$C$2:$C$4961,0),MATCH(F$2,F_Interface!$C$2:$L$2,0))</f>
        <v>0.5</v>
      </c>
      <c r="G369" s="209">
        <f>INDEX(F_Interface!$C$2:$L$461,MATCH($A369&amp;$B369,F_Interface!$C$2:$C$4961,0),MATCH(G$2,F_Interface!$C$2:$L$2,0))</f>
        <v>0.5</v>
      </c>
      <c r="H369" s="209">
        <f>INDEX(F_Interface!$C$2:$L$461,MATCH($A369&amp;$B369,F_Interface!$C$2:$C$4961,0),MATCH(H$2,F_Interface!$C$2:$L$2,0))</f>
        <v>0.5</v>
      </c>
      <c r="I369" s="209">
        <f>INDEX(F_Interface!$C$2:$L$461,MATCH($A369&amp;$B369,F_Interface!$C$2:$C$4961,0),MATCH(I$2,F_Interface!$C$2:$L$2,0))</f>
        <v>0.5</v>
      </c>
      <c r="J369" s="209">
        <f>INDEX(F_Interface!$C$2:$L$461,MATCH($A369&amp;$B369,F_Interface!$C$2:$C$4961,0),MATCH(J$2,F_Interface!$C$2:$L$2,0))</f>
        <v>0.5</v>
      </c>
    </row>
    <row r="370" spans="1:10" x14ac:dyDescent="0.3">
      <c r="A370" s="192" t="s">
        <v>12</v>
      </c>
      <c r="B370" s="192" t="s">
        <v>356</v>
      </c>
      <c r="C370" s="192" t="s">
        <v>357</v>
      </c>
      <c r="D370" s="192" t="s">
        <v>310</v>
      </c>
      <c r="E370" s="192" t="s">
        <v>311</v>
      </c>
      <c r="F370" s="209">
        <f>INDEX(F_Interface!$C$2:$L$461,MATCH($A370&amp;$B370,F_Interface!$C$2:$C$4961,0),MATCH(F$2,F_Interface!$C$2:$L$2,0))</f>
        <v>0.5</v>
      </c>
      <c r="G370" s="209">
        <f>INDEX(F_Interface!$C$2:$L$461,MATCH($A370&amp;$B370,F_Interface!$C$2:$C$4961,0),MATCH(G$2,F_Interface!$C$2:$L$2,0))</f>
        <v>0.5</v>
      </c>
      <c r="H370" s="209">
        <f>INDEX(F_Interface!$C$2:$L$461,MATCH($A370&amp;$B370,F_Interface!$C$2:$C$4961,0),MATCH(H$2,F_Interface!$C$2:$L$2,0))</f>
        <v>0.5</v>
      </c>
      <c r="I370" s="209">
        <f>INDEX(F_Interface!$C$2:$L$461,MATCH($A370&amp;$B370,F_Interface!$C$2:$C$4961,0),MATCH(I$2,F_Interface!$C$2:$L$2,0))</f>
        <v>0.5</v>
      </c>
      <c r="J370" s="209">
        <f>INDEX(F_Interface!$C$2:$L$461,MATCH($A370&amp;$B370,F_Interface!$C$2:$C$4961,0),MATCH(J$2,F_Interface!$C$2:$L$2,0))</f>
        <v>0.5</v>
      </c>
    </row>
    <row r="371" spans="1:10" x14ac:dyDescent="0.3">
      <c r="A371" s="192" t="s">
        <v>12</v>
      </c>
      <c r="B371" s="192" t="s">
        <v>359</v>
      </c>
      <c r="C371" s="192" t="s">
        <v>360</v>
      </c>
      <c r="D371" s="192" t="s">
        <v>310</v>
      </c>
      <c r="E371" s="192" t="s">
        <v>311</v>
      </c>
      <c r="F371" s="209" t="str">
        <f ca="1">INDEX(F_Interface!$C$2:$L$461,MATCH($A371&amp;$B371,F_Interface!$C$2:$C$4961,0),MATCH(F$2,F_Interface!$C$2:$L$2,0))</f>
        <v>[…]08/04/2019 12:10:25</v>
      </c>
      <c r="G371" s="209" t="str">
        <f ca="1">INDEX(F_Interface!$C$2:$L$461,MATCH($A371&amp;$B371,F_Interface!$C$2:$C$4961,0),MATCH(G$2,F_Interface!$C$2:$L$2,0))</f>
        <v>[…]08/04/2019 12:10:25</v>
      </c>
      <c r="H371" s="209" t="str">
        <f ca="1">INDEX(F_Interface!$C$2:$L$461,MATCH($A371&amp;$B371,F_Interface!$C$2:$C$4961,0),MATCH(H$2,F_Interface!$C$2:$L$2,0))</f>
        <v>[…]08/04/2019 12:10:25</v>
      </c>
      <c r="I371" s="209" t="str">
        <f ca="1">INDEX(F_Interface!$C$2:$L$461,MATCH($A371&amp;$B371,F_Interface!$C$2:$C$4961,0),MATCH(I$2,F_Interface!$C$2:$L$2,0))</f>
        <v>[…]08/04/2019 12:10:25</v>
      </c>
      <c r="J371" s="209" t="str">
        <f ca="1">INDEX(F_Interface!$C$2:$L$461,MATCH($A371&amp;$B371,F_Interface!$C$2:$C$4961,0),MATCH(J$2,F_Interface!$C$2:$L$2,0))</f>
        <v>[…]08/04/2019 12:10:25</v>
      </c>
    </row>
    <row r="372" spans="1:10" x14ac:dyDescent="0.3">
      <c r="A372" s="192" t="s">
        <v>12</v>
      </c>
      <c r="B372" s="192" t="s">
        <v>362</v>
      </c>
      <c r="C372" s="192" t="s">
        <v>363</v>
      </c>
      <c r="D372" s="192" t="s">
        <v>310</v>
      </c>
      <c r="E372" s="192" t="s">
        <v>311</v>
      </c>
      <c r="F372" s="209" t="str">
        <f ca="1">INDEX(F_Interface!$C$2:$L$461,MATCH($A372&amp;$B372,F_Interface!$C$2:$C$4961,0),MATCH(F$2,F_Interface!$C$2:$L$2,0))</f>
        <v>FM_WWW4_fastDD</v>
      </c>
      <c r="G372" s="209" t="str">
        <f ca="1">INDEX(F_Interface!$C$2:$L$461,MATCH($A372&amp;$B372,F_Interface!$C$2:$C$4961,0),MATCH(G$2,F_Interface!$C$2:$L$2,0))</f>
        <v>FM_WWW4_fastDD</v>
      </c>
      <c r="H372" s="209" t="str">
        <f ca="1">INDEX(F_Interface!$C$2:$L$461,MATCH($A372&amp;$B372,F_Interface!$C$2:$C$4961,0),MATCH(H$2,F_Interface!$C$2:$L$2,0))</f>
        <v>FM_WWW4_fastDD</v>
      </c>
      <c r="I372" s="209" t="str">
        <f ca="1">INDEX(F_Interface!$C$2:$L$461,MATCH($A372&amp;$B372,F_Interface!$C$2:$C$4961,0),MATCH(I$2,F_Interface!$C$2:$L$2,0))</f>
        <v>FM_WWW4_fastDD</v>
      </c>
      <c r="J372" s="209" t="str">
        <f ca="1">INDEX(F_Interface!$C$2:$L$461,MATCH($A372&amp;$B372,F_Interface!$C$2:$C$4961,0),MATCH(J$2,F_Interface!$C$2:$L$2,0))</f>
        <v>FM_WWW4_fastDD</v>
      </c>
    </row>
    <row r="373" spans="1:10" x14ac:dyDescent="0.3">
      <c r="A373" s="192" t="s">
        <v>12</v>
      </c>
      <c r="B373" s="192" t="s">
        <v>209</v>
      </c>
      <c r="C373" s="192" t="s">
        <v>227</v>
      </c>
      <c r="D373" s="192" t="s">
        <v>310</v>
      </c>
      <c r="E373" s="192" t="s">
        <v>311</v>
      </c>
      <c r="F373" s="209">
        <f>INDEX(F_Interface!$C$2:$L$461,MATCH($A373&amp;$B373,F_Interface!$C$2:$C$4961,0),MATCH(F$2,F_Interface!$C$2:$L$2,0))</f>
        <v>116.11402806485226</v>
      </c>
      <c r="G373" s="209">
        <f>INDEX(F_Interface!$C$2:$L$461,MATCH($A373&amp;$B373,F_Interface!$C$2:$C$4961,0),MATCH(G$2,F_Interface!$C$2:$L$2,0))</f>
        <v>118.74734899470874</v>
      </c>
      <c r="H373" s="209">
        <f>INDEX(F_Interface!$C$2:$L$461,MATCH($A373&amp;$B373,F_Interface!$C$2:$C$4961,0),MATCH(H$2,F_Interface!$C$2:$L$2,0))</f>
        <v>117.40356509650877</v>
      </c>
      <c r="I373" s="209">
        <f>INDEX(F_Interface!$C$2:$L$461,MATCH($A373&amp;$B373,F_Interface!$C$2:$C$4961,0),MATCH(I$2,F_Interface!$C$2:$L$2,0))</f>
        <v>117.42852105772305</v>
      </c>
      <c r="J373" s="209">
        <f>INDEX(F_Interface!$C$2:$L$461,MATCH($A373&amp;$B373,F_Interface!$C$2:$C$4961,0),MATCH(J$2,F_Interface!$C$2:$L$2,0))</f>
        <v>119.379373410179</v>
      </c>
    </row>
    <row r="374" spans="1:10" x14ac:dyDescent="0.3">
      <c r="A374" s="192" t="s">
        <v>12</v>
      </c>
      <c r="B374" s="192" t="s">
        <v>210</v>
      </c>
      <c r="C374" s="192" t="s">
        <v>228</v>
      </c>
      <c r="D374" s="192" t="s">
        <v>310</v>
      </c>
      <c r="E374" s="192" t="s">
        <v>311</v>
      </c>
      <c r="F374" s="209">
        <f>INDEX(F_Interface!$C$2:$L$461,MATCH($A374&amp;$B374,F_Interface!$C$2:$C$4961,0),MATCH(F$2,F_Interface!$C$2:$L$2,0))</f>
        <v>122.90051184563345</v>
      </c>
      <c r="G374" s="209">
        <f>INDEX(F_Interface!$C$2:$L$461,MATCH($A374&amp;$B374,F_Interface!$C$2:$C$4961,0),MATCH(G$2,F_Interface!$C$2:$L$2,0))</f>
        <v>120.26719091577695</v>
      </c>
      <c r="H374" s="209">
        <f>INDEX(F_Interface!$C$2:$L$461,MATCH($A374&amp;$B374,F_Interface!$C$2:$C$4961,0),MATCH(H$2,F_Interface!$C$2:$L$2,0))</f>
        <v>121.61097481397694</v>
      </c>
      <c r="I374" s="209">
        <f>INDEX(F_Interface!$C$2:$L$461,MATCH($A374&amp;$B374,F_Interface!$C$2:$C$4961,0),MATCH(I$2,F_Interface!$C$2:$L$2,0))</f>
        <v>121.58601885276266</v>
      </c>
      <c r="J374" s="209">
        <f>INDEX(F_Interface!$C$2:$L$461,MATCH($A374&amp;$B374,F_Interface!$C$2:$C$4961,0),MATCH(J$2,F_Interface!$C$2:$L$2,0))</f>
        <v>119.6351665003067</v>
      </c>
    </row>
    <row r="375" spans="1:10" x14ac:dyDescent="0.3">
      <c r="A375" s="192" t="s">
        <v>12</v>
      </c>
      <c r="B375" s="192" t="s">
        <v>211</v>
      </c>
      <c r="C375" s="192" t="s">
        <v>229</v>
      </c>
      <c r="D375" s="192" t="s">
        <v>310</v>
      </c>
      <c r="E375" s="192" t="s">
        <v>311</v>
      </c>
      <c r="F375" s="209">
        <f>INDEX(F_Interface!$C$2:$L$461,MATCH($A375&amp;$B375,F_Interface!$C$2:$C$4961,0),MATCH(F$2,F_Interface!$C$2:$L$2,0))</f>
        <v>239.01453991048569</v>
      </c>
      <c r="G375" s="209">
        <f>INDEX(F_Interface!$C$2:$L$461,MATCH($A375&amp;$B375,F_Interface!$C$2:$C$4961,0),MATCH(G$2,F_Interface!$C$2:$L$2,0))</f>
        <v>239.01453991048569</v>
      </c>
      <c r="H375" s="209">
        <f>INDEX(F_Interface!$C$2:$L$461,MATCH($A375&amp;$B375,F_Interface!$C$2:$C$4961,0),MATCH(H$2,F_Interface!$C$2:$L$2,0))</f>
        <v>239.01453991048569</v>
      </c>
      <c r="I375" s="209">
        <f>INDEX(F_Interface!$C$2:$L$461,MATCH($A375&amp;$B375,F_Interface!$C$2:$C$4961,0),MATCH(I$2,F_Interface!$C$2:$L$2,0))</f>
        <v>239.01453991048569</v>
      </c>
      <c r="J375" s="209">
        <f>INDEX(F_Interface!$C$2:$L$461,MATCH($A375&amp;$B375,F_Interface!$C$2:$C$4961,0),MATCH(J$2,F_Interface!$C$2:$L$2,0))</f>
        <v>239.01453991048569</v>
      </c>
    </row>
    <row r="376" spans="1:10" x14ac:dyDescent="0.3">
      <c r="A376" s="192" t="s">
        <v>12</v>
      </c>
      <c r="B376" s="192" t="s">
        <v>215</v>
      </c>
      <c r="C376" s="192" t="s">
        <v>233</v>
      </c>
      <c r="D376" s="192" t="s">
        <v>310</v>
      </c>
      <c r="E376" s="192" t="s">
        <v>311</v>
      </c>
      <c r="F376" s="209">
        <f>INDEX(F_Interface!$C$2:$L$461,MATCH($A376&amp;$B376,F_Interface!$C$2:$C$4961,0),MATCH(F$2,F_Interface!$C$2:$L$2,0))</f>
        <v>19.520258471241906</v>
      </c>
      <c r="G376" s="209">
        <f>INDEX(F_Interface!$C$2:$L$461,MATCH($A376&amp;$B376,F_Interface!$C$2:$C$4961,0),MATCH(G$2,F_Interface!$C$2:$L$2,0))</f>
        <v>19.859064153107976</v>
      </c>
      <c r="H376" s="209">
        <f>INDEX(F_Interface!$C$2:$L$461,MATCH($A376&amp;$B376,F_Interface!$C$2:$C$4961,0),MATCH(H$2,F_Interface!$C$2:$L$2,0))</f>
        <v>19.718241120439039</v>
      </c>
      <c r="I376" s="209">
        <f>INDEX(F_Interface!$C$2:$L$461,MATCH($A376&amp;$B376,F_Interface!$C$2:$C$4961,0),MATCH(I$2,F_Interface!$C$2:$L$2,0))</f>
        <v>20.064638053577159</v>
      </c>
      <c r="J376" s="209">
        <f>INDEX(F_Interface!$C$2:$L$461,MATCH($A376&amp;$B376,F_Interface!$C$2:$C$4961,0),MATCH(J$2,F_Interface!$C$2:$L$2,0))</f>
        <v>20.970609486850236</v>
      </c>
    </row>
    <row r="377" spans="1:10" x14ac:dyDescent="0.3">
      <c r="A377" s="192" t="s">
        <v>12</v>
      </c>
      <c r="B377" s="192" t="s">
        <v>216</v>
      </c>
      <c r="C377" s="192" t="s">
        <v>364</v>
      </c>
      <c r="D377" s="192" t="s">
        <v>310</v>
      </c>
      <c r="E377" s="192" t="s">
        <v>311</v>
      </c>
      <c r="F377" s="209">
        <f>INDEX(F_Interface!$C$2:$L$461,MATCH($A377&amp;$B377,F_Interface!$C$2:$C$4961,0),MATCH(F$2,F_Interface!$C$2:$L$2,0))</f>
        <v>12.071095025999261</v>
      </c>
      <c r="G377" s="209">
        <f>INDEX(F_Interface!$C$2:$L$461,MATCH($A377&amp;$B377,F_Interface!$C$2:$C$4961,0),MATCH(G$2,F_Interface!$C$2:$L$2,0))</f>
        <v>11.732289344133187</v>
      </c>
      <c r="H377" s="209">
        <f>INDEX(F_Interface!$C$2:$L$461,MATCH($A377&amp;$B377,F_Interface!$C$2:$C$4961,0),MATCH(H$2,F_Interface!$C$2:$L$2,0))</f>
        <v>11.87311237680213</v>
      </c>
      <c r="I377" s="209">
        <f>INDEX(F_Interface!$C$2:$L$461,MATCH($A377&amp;$B377,F_Interface!$C$2:$C$4961,0),MATCH(I$2,F_Interface!$C$2:$L$2,0))</f>
        <v>11.526715443664006</v>
      </c>
      <c r="J377" s="209">
        <f>INDEX(F_Interface!$C$2:$L$461,MATCH($A377&amp;$B377,F_Interface!$C$2:$C$4961,0),MATCH(J$2,F_Interface!$C$2:$L$2,0))</f>
        <v>10.620744010390926</v>
      </c>
    </row>
    <row r="378" spans="1:10" x14ac:dyDescent="0.3">
      <c r="A378" s="192" t="s">
        <v>12</v>
      </c>
      <c r="B378" s="192" t="s">
        <v>217</v>
      </c>
      <c r="C378" s="192" t="s">
        <v>365</v>
      </c>
      <c r="D378" s="192" t="s">
        <v>310</v>
      </c>
      <c r="E378" s="192" t="s">
        <v>311</v>
      </c>
      <c r="F378" s="209">
        <f>INDEX(F_Interface!$C$2:$L$461,MATCH($A378&amp;$B378,F_Interface!$C$2:$C$4961,0),MATCH(F$2,F_Interface!$C$2:$L$2,0))</f>
        <v>31.591353497241165</v>
      </c>
      <c r="G378" s="209">
        <f>INDEX(F_Interface!$C$2:$L$461,MATCH($A378&amp;$B378,F_Interface!$C$2:$C$4961,0),MATCH(G$2,F_Interface!$C$2:$L$2,0))</f>
        <v>31.591353497241165</v>
      </c>
      <c r="H378" s="209">
        <f>INDEX(F_Interface!$C$2:$L$461,MATCH($A378&amp;$B378,F_Interface!$C$2:$C$4961,0),MATCH(H$2,F_Interface!$C$2:$L$2,0))</f>
        <v>31.591353497241165</v>
      </c>
      <c r="I378" s="209">
        <f>INDEX(F_Interface!$C$2:$L$461,MATCH($A378&amp;$B378,F_Interface!$C$2:$C$4961,0),MATCH(I$2,F_Interface!$C$2:$L$2,0))</f>
        <v>31.591353497241165</v>
      </c>
      <c r="J378" s="209">
        <f>INDEX(F_Interface!$C$2:$L$461,MATCH($A378&amp;$B378,F_Interface!$C$2:$C$4961,0),MATCH(J$2,F_Interface!$C$2:$L$2,0))</f>
        <v>31.591353497241165</v>
      </c>
    </row>
    <row r="379" spans="1:10" x14ac:dyDescent="0.3">
      <c r="A379" s="192" t="s">
        <v>12</v>
      </c>
      <c r="B379" s="192" t="s">
        <v>218</v>
      </c>
      <c r="C379" s="192" t="s">
        <v>234</v>
      </c>
      <c r="D379" s="192" t="s">
        <v>310</v>
      </c>
      <c r="E379" s="192" t="s">
        <v>311</v>
      </c>
      <c r="F379" s="209">
        <f>INDEX(F_Interface!$C$2:$L$461,MATCH($A379&amp;$B379,F_Interface!$C$2:$C$4961,0),MATCH(F$2,F_Interface!$C$2:$L$2,0))</f>
        <v>0</v>
      </c>
      <c r="G379" s="209">
        <f>INDEX(F_Interface!$C$2:$L$461,MATCH($A379&amp;$B379,F_Interface!$C$2:$C$4961,0),MATCH(G$2,F_Interface!$C$2:$L$2,0))</f>
        <v>0</v>
      </c>
      <c r="H379" s="209">
        <f>INDEX(F_Interface!$C$2:$L$461,MATCH($A379&amp;$B379,F_Interface!$C$2:$C$4961,0),MATCH(H$2,F_Interface!$C$2:$L$2,0))</f>
        <v>0</v>
      </c>
      <c r="I379" s="209">
        <f>INDEX(F_Interface!$C$2:$L$461,MATCH($A379&amp;$B379,F_Interface!$C$2:$C$4961,0),MATCH(I$2,F_Interface!$C$2:$L$2,0))</f>
        <v>0</v>
      </c>
      <c r="J379" s="209">
        <f>INDEX(F_Interface!$C$2:$L$461,MATCH($A379&amp;$B379,F_Interface!$C$2:$C$4961,0),MATCH(J$2,F_Interface!$C$2:$L$2,0))</f>
        <v>0</v>
      </c>
    </row>
    <row r="380" spans="1:10" x14ac:dyDescent="0.3">
      <c r="A380" s="192" t="s">
        <v>12</v>
      </c>
      <c r="B380" s="192" t="s">
        <v>219</v>
      </c>
      <c r="C380" s="192" t="s">
        <v>366</v>
      </c>
      <c r="D380" s="192" t="s">
        <v>310</v>
      </c>
      <c r="E380" s="192" t="s">
        <v>311</v>
      </c>
      <c r="F380" s="209">
        <f>INDEX(F_Interface!$C$2:$L$461,MATCH($A380&amp;$B380,F_Interface!$C$2:$C$4961,0),MATCH(F$2,F_Interface!$C$2:$L$2,0))</f>
        <v>0</v>
      </c>
      <c r="G380" s="209">
        <f>INDEX(F_Interface!$C$2:$L$461,MATCH($A380&amp;$B380,F_Interface!$C$2:$C$4961,0),MATCH(G$2,F_Interface!$C$2:$L$2,0))</f>
        <v>0</v>
      </c>
      <c r="H380" s="209">
        <f>INDEX(F_Interface!$C$2:$L$461,MATCH($A380&amp;$B380,F_Interface!$C$2:$C$4961,0),MATCH(H$2,F_Interface!$C$2:$L$2,0))</f>
        <v>0</v>
      </c>
      <c r="I380" s="209">
        <f>INDEX(F_Interface!$C$2:$L$461,MATCH($A380&amp;$B380,F_Interface!$C$2:$C$4961,0),MATCH(I$2,F_Interface!$C$2:$L$2,0))</f>
        <v>0</v>
      </c>
      <c r="J380" s="209">
        <f>INDEX(F_Interface!$C$2:$L$461,MATCH($A380&amp;$B380,F_Interface!$C$2:$C$4961,0),MATCH(J$2,F_Interface!$C$2:$L$2,0))</f>
        <v>0</v>
      </c>
    </row>
    <row r="381" spans="1:10" x14ac:dyDescent="0.3">
      <c r="A381" s="192" t="s">
        <v>12</v>
      </c>
      <c r="B381" s="192" t="s">
        <v>220</v>
      </c>
      <c r="C381" s="192" t="s">
        <v>367</v>
      </c>
      <c r="D381" s="192" t="s">
        <v>310</v>
      </c>
      <c r="E381" s="192" t="s">
        <v>311</v>
      </c>
      <c r="F381" s="209">
        <f>INDEX(F_Interface!$C$2:$L$461,MATCH($A381&amp;$B381,F_Interface!$C$2:$C$4961,0),MATCH(F$2,F_Interface!$C$2:$L$2,0))</f>
        <v>0</v>
      </c>
      <c r="G381" s="209">
        <f>INDEX(F_Interface!$C$2:$L$461,MATCH($A381&amp;$B381,F_Interface!$C$2:$C$4961,0),MATCH(G$2,F_Interface!$C$2:$L$2,0))</f>
        <v>0</v>
      </c>
      <c r="H381" s="209">
        <f>INDEX(F_Interface!$C$2:$L$461,MATCH($A381&amp;$B381,F_Interface!$C$2:$C$4961,0),MATCH(H$2,F_Interface!$C$2:$L$2,0))</f>
        <v>0</v>
      </c>
      <c r="I381" s="209">
        <f>INDEX(F_Interface!$C$2:$L$461,MATCH($A381&amp;$B381,F_Interface!$C$2:$C$4961,0),MATCH(I$2,F_Interface!$C$2:$L$2,0))</f>
        <v>0</v>
      </c>
      <c r="J381" s="209">
        <f>INDEX(F_Interface!$C$2:$L$461,MATCH($A381&amp;$B381,F_Interface!$C$2:$C$4961,0),MATCH(J$2,F_Interface!$C$2:$L$2,0))</f>
        <v>0</v>
      </c>
    </row>
    <row r="382" spans="1:10" x14ac:dyDescent="0.3">
      <c r="A382" s="192" t="s">
        <v>12</v>
      </c>
      <c r="B382" s="192" t="s">
        <v>221</v>
      </c>
      <c r="C382" s="192" t="s">
        <v>235</v>
      </c>
      <c r="D382" s="192" t="s">
        <v>310</v>
      </c>
      <c r="E382" s="192" t="s">
        <v>311</v>
      </c>
      <c r="F382" s="209">
        <f>INDEX(F_Interface!$C$2:$L$461,MATCH($A382&amp;$B382,F_Interface!$C$2:$C$4961,0),MATCH(F$2,F_Interface!$C$2:$L$2,0))</f>
        <v>0</v>
      </c>
      <c r="G382" s="209">
        <f>INDEX(F_Interface!$C$2:$L$461,MATCH($A382&amp;$B382,F_Interface!$C$2:$C$4961,0),MATCH(G$2,F_Interface!$C$2:$L$2,0))</f>
        <v>0</v>
      </c>
      <c r="H382" s="209">
        <f>INDEX(F_Interface!$C$2:$L$461,MATCH($A382&amp;$B382,F_Interface!$C$2:$C$4961,0),MATCH(H$2,F_Interface!$C$2:$L$2,0))</f>
        <v>0</v>
      </c>
      <c r="I382" s="209">
        <f>INDEX(F_Interface!$C$2:$L$461,MATCH($A382&amp;$B382,F_Interface!$C$2:$C$4961,0),MATCH(I$2,F_Interface!$C$2:$L$2,0))</f>
        <v>0</v>
      </c>
      <c r="J382" s="209">
        <f>INDEX(F_Interface!$C$2:$L$461,MATCH($A382&amp;$B382,F_Interface!$C$2:$C$4961,0),MATCH(J$2,F_Interface!$C$2:$L$2,0))</f>
        <v>0</v>
      </c>
    </row>
    <row r="383" spans="1:10" x14ac:dyDescent="0.3">
      <c r="A383" s="192" t="s">
        <v>12</v>
      </c>
      <c r="B383" s="192" t="s">
        <v>222</v>
      </c>
      <c r="C383" s="192" t="s">
        <v>236</v>
      </c>
      <c r="D383" s="192" t="s">
        <v>310</v>
      </c>
      <c r="E383" s="192" t="s">
        <v>311</v>
      </c>
      <c r="F383" s="209">
        <f>INDEX(F_Interface!$C$2:$L$461,MATCH($A383&amp;$B383,F_Interface!$C$2:$C$4961,0),MATCH(F$2,F_Interface!$C$2:$L$2,0))</f>
        <v>0</v>
      </c>
      <c r="G383" s="209">
        <f>INDEX(F_Interface!$C$2:$L$461,MATCH($A383&amp;$B383,F_Interface!$C$2:$C$4961,0),MATCH(G$2,F_Interface!$C$2:$L$2,0))</f>
        <v>0</v>
      </c>
      <c r="H383" s="209">
        <f>INDEX(F_Interface!$C$2:$L$461,MATCH($A383&amp;$B383,F_Interface!$C$2:$C$4961,0),MATCH(H$2,F_Interface!$C$2:$L$2,0))</f>
        <v>0</v>
      </c>
      <c r="I383" s="209">
        <f>INDEX(F_Interface!$C$2:$L$461,MATCH($A383&amp;$B383,F_Interface!$C$2:$C$4961,0),MATCH(I$2,F_Interface!$C$2:$L$2,0))</f>
        <v>0</v>
      </c>
      <c r="J383" s="209">
        <f>INDEX(F_Interface!$C$2:$L$461,MATCH($A383&amp;$B383,F_Interface!$C$2:$C$4961,0),MATCH(J$2,F_Interface!$C$2:$L$2,0))</f>
        <v>0</v>
      </c>
    </row>
    <row r="384" spans="1:10" x14ac:dyDescent="0.3">
      <c r="A384" s="192" t="s">
        <v>12</v>
      </c>
      <c r="B384" s="192" t="s">
        <v>223</v>
      </c>
      <c r="C384" s="192" t="s">
        <v>237</v>
      </c>
      <c r="D384" s="192" t="s">
        <v>310</v>
      </c>
      <c r="E384" s="192" t="s">
        <v>311</v>
      </c>
      <c r="F384" s="209">
        <f>INDEX(F_Interface!$C$2:$L$461,MATCH($A384&amp;$B384,F_Interface!$C$2:$C$4961,0),MATCH(F$2,F_Interface!$C$2:$L$2,0))</f>
        <v>0</v>
      </c>
      <c r="G384" s="209">
        <f>INDEX(F_Interface!$C$2:$L$461,MATCH($A384&amp;$B384,F_Interface!$C$2:$C$4961,0),MATCH(G$2,F_Interface!$C$2:$L$2,0))</f>
        <v>0</v>
      </c>
      <c r="H384" s="209">
        <f>INDEX(F_Interface!$C$2:$L$461,MATCH($A384&amp;$B384,F_Interface!$C$2:$C$4961,0),MATCH(H$2,F_Interface!$C$2:$L$2,0))</f>
        <v>0</v>
      </c>
      <c r="I384" s="209">
        <f>INDEX(F_Interface!$C$2:$L$461,MATCH($A384&amp;$B384,F_Interface!$C$2:$C$4961,0),MATCH(I$2,F_Interface!$C$2:$L$2,0))</f>
        <v>0</v>
      </c>
      <c r="J384" s="209">
        <f>INDEX(F_Interface!$C$2:$L$461,MATCH($A384&amp;$B384,F_Interface!$C$2:$C$4961,0),MATCH(J$2,F_Interface!$C$2:$L$2,0))</f>
        <v>0</v>
      </c>
    </row>
    <row r="385" spans="1:10" x14ac:dyDescent="0.3">
      <c r="A385" s="192" t="s">
        <v>12</v>
      </c>
      <c r="B385" s="192" t="s">
        <v>398</v>
      </c>
      <c r="C385" s="192" t="s">
        <v>402</v>
      </c>
      <c r="D385" s="192" t="s">
        <v>310</v>
      </c>
      <c r="E385" s="192" t="s">
        <v>311</v>
      </c>
      <c r="F385" s="209">
        <f>INDEX(F_Interface!$C$2:$L$461,MATCH($A385&amp;$B385,F_Interface!$C$2:$C$4961,0),MATCH(F$2,F_Interface!$C$2:$L$2,0))</f>
        <v>0</v>
      </c>
      <c r="G385" s="209">
        <f>INDEX(F_Interface!$C$2:$L$461,MATCH($A385&amp;$B385,F_Interface!$C$2:$C$4961,0),MATCH(G$2,F_Interface!$C$2:$L$2,0))</f>
        <v>0</v>
      </c>
      <c r="H385" s="209">
        <f>INDEX(F_Interface!$C$2:$L$461,MATCH($A385&amp;$B385,F_Interface!$C$2:$C$4961,0),MATCH(H$2,F_Interface!$C$2:$L$2,0))</f>
        <v>0</v>
      </c>
      <c r="I385" s="209">
        <f>INDEX(F_Interface!$C$2:$L$461,MATCH($A385&amp;$B385,F_Interface!$C$2:$C$4961,0),MATCH(I$2,F_Interface!$C$2:$L$2,0))</f>
        <v>0</v>
      </c>
      <c r="J385" s="209">
        <f>INDEX(F_Interface!$C$2:$L$461,MATCH($A385&amp;$B385,F_Interface!$C$2:$C$4961,0),MATCH(J$2,F_Interface!$C$2:$L$2,0))</f>
        <v>0</v>
      </c>
    </row>
    <row r="386" spans="1:10" x14ac:dyDescent="0.3">
      <c r="A386" s="192" t="s">
        <v>12</v>
      </c>
      <c r="B386" s="192" t="s">
        <v>399</v>
      </c>
      <c r="C386" s="192" t="s">
        <v>403</v>
      </c>
      <c r="D386" s="192" t="s">
        <v>310</v>
      </c>
      <c r="E386" s="192" t="s">
        <v>311</v>
      </c>
      <c r="F386" s="209">
        <f>INDEX(F_Interface!$C$2:$L$461,MATCH($A386&amp;$B386,F_Interface!$C$2:$C$4961,0),MATCH(F$2,F_Interface!$C$2:$L$2,0))</f>
        <v>0.19900000000000001</v>
      </c>
      <c r="G386" s="209">
        <f>INDEX(F_Interface!$C$2:$L$461,MATCH($A386&amp;$B386,F_Interface!$C$2:$C$4961,0),MATCH(G$2,F_Interface!$C$2:$L$2,0))</f>
        <v>0.19900000000000001</v>
      </c>
      <c r="H386" s="209">
        <f>INDEX(F_Interface!$C$2:$L$461,MATCH($A386&amp;$B386,F_Interface!$C$2:$C$4961,0),MATCH(H$2,F_Interface!$C$2:$L$2,0))</f>
        <v>0.19900000000000001</v>
      </c>
      <c r="I386" s="209">
        <f>INDEX(F_Interface!$C$2:$L$461,MATCH($A386&amp;$B386,F_Interface!$C$2:$C$4961,0),MATCH(I$2,F_Interface!$C$2:$L$2,0))</f>
        <v>0.19900000000000001</v>
      </c>
      <c r="J386" s="209">
        <f>INDEX(F_Interface!$C$2:$L$461,MATCH($A386&amp;$B386,F_Interface!$C$2:$C$4961,0),MATCH(J$2,F_Interface!$C$2:$L$2,0))</f>
        <v>0.19900000000000001</v>
      </c>
    </row>
    <row r="387" spans="1:10" x14ac:dyDescent="0.3">
      <c r="A387" s="192" t="s">
        <v>12</v>
      </c>
      <c r="B387" s="192" t="s">
        <v>400</v>
      </c>
      <c r="C387" s="192" t="s">
        <v>404</v>
      </c>
      <c r="D387" s="192" t="s">
        <v>310</v>
      </c>
      <c r="E387" s="192" t="s">
        <v>311</v>
      </c>
      <c r="F387" s="209">
        <f>INDEX(F_Interface!$C$2:$L$461,MATCH($A387&amp;$B387,F_Interface!$C$2:$C$4961,0),MATCH(F$2,F_Interface!$C$2:$L$2,0))</f>
        <v>3.5000000000000003E-2</v>
      </c>
      <c r="G387" s="209">
        <f>INDEX(F_Interface!$C$2:$L$461,MATCH($A387&amp;$B387,F_Interface!$C$2:$C$4961,0),MATCH(G$2,F_Interface!$C$2:$L$2,0))</f>
        <v>3.4000000000000002E-2</v>
      </c>
      <c r="H387" s="209">
        <f>INDEX(F_Interface!$C$2:$L$461,MATCH($A387&amp;$B387,F_Interface!$C$2:$C$4961,0),MATCH(H$2,F_Interface!$C$2:$L$2,0))</f>
        <v>3.4000000000000002E-2</v>
      </c>
      <c r="I387" s="209">
        <f>INDEX(F_Interface!$C$2:$L$461,MATCH($A387&amp;$B387,F_Interface!$C$2:$C$4961,0),MATCH(I$2,F_Interface!$C$2:$L$2,0))</f>
        <v>3.3000000000000002E-2</v>
      </c>
      <c r="J387" s="209">
        <f>INDEX(F_Interface!$C$2:$L$461,MATCH($A387&amp;$B387,F_Interface!$C$2:$C$4961,0),MATCH(J$2,F_Interface!$C$2:$L$2,0))</f>
        <v>3.2000000000000001E-2</v>
      </c>
    </row>
    <row r="388" spans="1:10" x14ac:dyDescent="0.3">
      <c r="A388" s="192" t="s">
        <v>12</v>
      </c>
      <c r="B388" s="192" t="s">
        <v>401</v>
      </c>
      <c r="C388" s="192" t="s">
        <v>405</v>
      </c>
      <c r="D388" s="192" t="s">
        <v>310</v>
      </c>
      <c r="E388" s="192" t="s">
        <v>311</v>
      </c>
      <c r="F388" s="209">
        <f>INDEX(F_Interface!$C$2:$L$461,MATCH($A388&amp;$B388,F_Interface!$C$2:$C$4961,0),MATCH(F$2,F_Interface!$C$2:$L$2,0))</f>
        <v>0</v>
      </c>
      <c r="G388" s="209">
        <f>INDEX(F_Interface!$C$2:$L$461,MATCH($A388&amp;$B388,F_Interface!$C$2:$C$4961,0),MATCH(G$2,F_Interface!$C$2:$L$2,0))</f>
        <v>0</v>
      </c>
      <c r="H388" s="209">
        <f>INDEX(F_Interface!$C$2:$L$461,MATCH($A388&amp;$B388,F_Interface!$C$2:$C$4961,0),MATCH(H$2,F_Interface!$C$2:$L$2,0))</f>
        <v>0</v>
      </c>
      <c r="I388" s="209">
        <f>INDEX(F_Interface!$C$2:$L$461,MATCH($A388&amp;$B388,F_Interface!$C$2:$C$4961,0),MATCH(I$2,F_Interface!$C$2:$L$2,0))</f>
        <v>0</v>
      </c>
      <c r="J388" s="209">
        <f>INDEX(F_Interface!$C$2:$L$461,MATCH($A388&amp;$B388,F_Interface!$C$2:$C$4961,0),MATCH(J$2,F_Interface!$C$2:$L$2,0))</f>
        <v>0</v>
      </c>
    </row>
    <row r="389" spans="1:10" x14ac:dyDescent="0.3">
      <c r="A389" s="192" t="s">
        <v>8</v>
      </c>
      <c r="B389" s="192" t="s">
        <v>308</v>
      </c>
      <c r="C389" s="192" t="s">
        <v>309</v>
      </c>
      <c r="D389" s="192" t="s">
        <v>310</v>
      </c>
      <c r="E389" s="192" t="s">
        <v>311</v>
      </c>
      <c r="F389" s="209">
        <f>INDEX(F_Interface!$C$2:$L$461,MATCH($A389&amp;$B389,F_Interface!$C$2:$C$4961,0),MATCH(F$2,F_Interface!$C$2:$L$2,0))</f>
        <v>247.32916357328577</v>
      </c>
      <c r="G389" s="209">
        <f>INDEX(F_Interface!$C$2:$L$461,MATCH($A389&amp;$B389,F_Interface!$C$2:$C$4961,0),MATCH(G$2,F_Interface!$C$2:$L$2,0))</f>
        <v>247.32916357328577</v>
      </c>
      <c r="H389" s="209">
        <f>INDEX(F_Interface!$C$2:$L$461,MATCH($A389&amp;$B389,F_Interface!$C$2:$C$4961,0),MATCH(H$2,F_Interface!$C$2:$L$2,0))</f>
        <v>247.32916357328577</v>
      </c>
      <c r="I389" s="209">
        <f>INDEX(F_Interface!$C$2:$L$461,MATCH($A389&amp;$B389,F_Interface!$C$2:$C$4961,0),MATCH(I$2,F_Interface!$C$2:$L$2,0))</f>
        <v>247.32916357328577</v>
      </c>
      <c r="J389" s="209">
        <f>INDEX(F_Interface!$C$2:$L$461,MATCH($A389&amp;$B389,F_Interface!$C$2:$C$4961,0),MATCH(J$2,F_Interface!$C$2:$L$2,0))</f>
        <v>247.32916357328577</v>
      </c>
    </row>
    <row r="390" spans="1:10" x14ac:dyDescent="0.3">
      <c r="A390" s="192" t="s">
        <v>8</v>
      </c>
      <c r="B390" s="192" t="s">
        <v>312</v>
      </c>
      <c r="C390" s="192" t="s">
        <v>313</v>
      </c>
      <c r="D390" s="192" t="s">
        <v>310</v>
      </c>
      <c r="E390" s="192" t="s">
        <v>311</v>
      </c>
      <c r="F390" s="209">
        <f>INDEX(F_Interface!$C$2:$L$461,MATCH($A390&amp;$B390,F_Interface!$C$2:$C$4961,0),MATCH(F$2,F_Interface!$C$2:$L$2,0))</f>
        <v>27.436593574698882</v>
      </c>
      <c r="G390" s="209">
        <f>INDEX(F_Interface!$C$2:$L$461,MATCH($A390&amp;$B390,F_Interface!$C$2:$C$4961,0),MATCH(G$2,F_Interface!$C$2:$L$2,0))</f>
        <v>27.436593574698882</v>
      </c>
      <c r="H390" s="209">
        <f>INDEX(F_Interface!$C$2:$L$461,MATCH($A390&amp;$B390,F_Interface!$C$2:$C$4961,0),MATCH(H$2,F_Interface!$C$2:$L$2,0))</f>
        <v>27.436593574698882</v>
      </c>
      <c r="I390" s="209">
        <f>INDEX(F_Interface!$C$2:$L$461,MATCH($A390&amp;$B390,F_Interface!$C$2:$C$4961,0),MATCH(I$2,F_Interface!$C$2:$L$2,0))</f>
        <v>27.436593574698882</v>
      </c>
      <c r="J390" s="209">
        <f>INDEX(F_Interface!$C$2:$L$461,MATCH($A390&amp;$B390,F_Interface!$C$2:$C$4961,0),MATCH(J$2,F_Interface!$C$2:$L$2,0))</f>
        <v>27.436593574698882</v>
      </c>
    </row>
    <row r="391" spans="1:10" x14ac:dyDescent="0.3">
      <c r="A391" s="192" t="s">
        <v>8</v>
      </c>
      <c r="B391" s="192" t="s">
        <v>314</v>
      </c>
      <c r="C391" s="192" t="s">
        <v>315</v>
      </c>
      <c r="D391" s="192" t="s">
        <v>310</v>
      </c>
      <c r="E391" s="192" t="s">
        <v>311</v>
      </c>
      <c r="F391" s="209">
        <f>INDEX(F_Interface!$C$2:$L$461,MATCH($A391&amp;$B391,F_Interface!$C$2:$C$4961,0),MATCH(F$2,F_Interface!$C$2:$L$2,0))</f>
        <v>274.76575714798463</v>
      </c>
      <c r="G391" s="209">
        <f>INDEX(F_Interface!$C$2:$L$461,MATCH($A391&amp;$B391,F_Interface!$C$2:$C$4961,0),MATCH(G$2,F_Interface!$C$2:$L$2,0))</f>
        <v>274.76575714798463</v>
      </c>
      <c r="H391" s="209">
        <f>INDEX(F_Interface!$C$2:$L$461,MATCH($A391&amp;$B391,F_Interface!$C$2:$C$4961,0),MATCH(H$2,F_Interface!$C$2:$L$2,0))</f>
        <v>274.76575714798463</v>
      </c>
      <c r="I391" s="209">
        <f>INDEX(F_Interface!$C$2:$L$461,MATCH($A391&amp;$B391,F_Interface!$C$2:$C$4961,0),MATCH(I$2,F_Interface!$C$2:$L$2,0))</f>
        <v>274.76575714798463</v>
      </c>
      <c r="J391" s="209">
        <f>INDEX(F_Interface!$C$2:$L$461,MATCH($A391&amp;$B391,F_Interface!$C$2:$C$4961,0),MATCH(J$2,F_Interface!$C$2:$L$2,0))</f>
        <v>274.76575714798463</v>
      </c>
    </row>
    <row r="392" spans="1:10" x14ac:dyDescent="0.3">
      <c r="A392" s="192" t="s">
        <v>8</v>
      </c>
      <c r="B392" s="192" t="s">
        <v>316</v>
      </c>
      <c r="C392" s="192" t="s">
        <v>37</v>
      </c>
      <c r="D392" s="192" t="s">
        <v>310</v>
      </c>
      <c r="E392" s="192" t="s">
        <v>311</v>
      </c>
      <c r="F392" s="209">
        <f>INDEX(F_Interface!$C$2:$L$461,MATCH($A392&amp;$B392,F_Interface!$C$2:$C$4961,0),MATCH(F$2,F_Interface!$C$2:$L$2,0))</f>
        <v>1264733.6428571427</v>
      </c>
      <c r="G392" s="209">
        <f>INDEX(F_Interface!$C$2:$L$461,MATCH($A392&amp;$B392,F_Interface!$C$2:$C$4961,0),MATCH(G$2,F_Interface!$C$2:$L$2,0))</f>
        <v>1273573.6071428568</v>
      </c>
      <c r="H392" s="209">
        <f>INDEX(F_Interface!$C$2:$L$461,MATCH($A392&amp;$B392,F_Interface!$C$2:$C$4961,0),MATCH(H$2,F_Interface!$C$2:$L$2,0))</f>
        <v>1282413.5714285711</v>
      </c>
      <c r="I392" s="209">
        <f>INDEX(F_Interface!$C$2:$L$461,MATCH($A392&amp;$B392,F_Interface!$C$2:$C$4961,0),MATCH(I$2,F_Interface!$C$2:$L$2,0))</f>
        <v>1291253.5357142854</v>
      </c>
      <c r="J392" s="209">
        <f>INDEX(F_Interface!$C$2:$L$461,MATCH($A392&amp;$B392,F_Interface!$C$2:$C$4961,0),MATCH(J$2,F_Interface!$C$2:$L$2,0))</f>
        <v>1300093.4999999995</v>
      </c>
    </row>
    <row r="393" spans="1:10" x14ac:dyDescent="0.3">
      <c r="A393" s="192" t="s">
        <v>8</v>
      </c>
      <c r="B393" s="192" t="s">
        <v>318</v>
      </c>
      <c r="C393" s="192" t="s">
        <v>41</v>
      </c>
      <c r="D393" s="192" t="s">
        <v>310</v>
      </c>
      <c r="E393" s="192" t="s">
        <v>311</v>
      </c>
      <c r="F393" s="209">
        <f>INDEX(F_Interface!$C$2:$L$461,MATCH($A393&amp;$B393,F_Interface!$C$2:$C$4961,0),MATCH(F$2,F_Interface!$C$2:$L$2,0))</f>
        <v>35191.903571428571</v>
      </c>
      <c r="G393" s="209">
        <f>INDEX(F_Interface!$C$2:$L$461,MATCH($A393&amp;$B393,F_Interface!$C$2:$C$4961,0),MATCH(G$2,F_Interface!$C$2:$L$2,0))</f>
        <v>35283.55892857143</v>
      </c>
      <c r="H393" s="209">
        <f>INDEX(F_Interface!$C$2:$L$461,MATCH($A393&amp;$B393,F_Interface!$C$2:$C$4961,0),MATCH(H$2,F_Interface!$C$2:$L$2,0))</f>
        <v>35375.21428571429</v>
      </c>
      <c r="I393" s="209">
        <f>INDEX(F_Interface!$C$2:$L$461,MATCH($A393&amp;$B393,F_Interface!$C$2:$C$4961,0),MATCH(I$2,F_Interface!$C$2:$L$2,0))</f>
        <v>35466.869642857142</v>
      </c>
      <c r="J393" s="209">
        <f>INDEX(F_Interface!$C$2:$L$461,MATCH($A393&amp;$B393,F_Interface!$C$2:$C$4961,0),MATCH(J$2,F_Interface!$C$2:$L$2,0))</f>
        <v>35558.525000000001</v>
      </c>
    </row>
    <row r="394" spans="1:10" x14ac:dyDescent="0.3">
      <c r="A394" s="192" t="s">
        <v>8</v>
      </c>
      <c r="B394" s="192" t="s">
        <v>320</v>
      </c>
      <c r="C394" s="192" t="s">
        <v>30</v>
      </c>
      <c r="D394" s="192" t="s">
        <v>310</v>
      </c>
      <c r="E394" s="192" t="s">
        <v>311</v>
      </c>
      <c r="F394" s="209">
        <f>INDEX(F_Interface!$C$2:$L$461,MATCH($A394&amp;$B394,F_Interface!$C$2:$C$4961,0),MATCH(F$2,F_Interface!$C$2:$L$2,0))</f>
        <v>187580.9980101221</v>
      </c>
      <c r="G394" s="209">
        <f>INDEX(F_Interface!$C$2:$L$461,MATCH($A394&amp;$B394,F_Interface!$C$2:$C$4961,0),MATCH(G$2,F_Interface!$C$2:$L$2,0))</f>
        <v>188892.04966284384</v>
      </c>
      <c r="H394" s="209">
        <f>INDEX(F_Interface!$C$2:$L$461,MATCH($A394&amp;$B394,F_Interface!$C$2:$C$4961,0),MATCH(H$2,F_Interface!$C$2:$L$2,0))</f>
        <v>190203.10131556558</v>
      </c>
      <c r="I394" s="209">
        <f>INDEX(F_Interface!$C$2:$L$461,MATCH($A394&amp;$B394,F_Interface!$C$2:$C$4961,0),MATCH(I$2,F_Interface!$C$2:$L$2,0))</f>
        <v>191514.15296828729</v>
      </c>
      <c r="J394" s="209">
        <f>INDEX(F_Interface!$C$2:$L$461,MATCH($A394&amp;$B394,F_Interface!$C$2:$C$4961,0),MATCH(J$2,F_Interface!$C$2:$L$2,0))</f>
        <v>192825.20462100906</v>
      </c>
    </row>
    <row r="395" spans="1:10" x14ac:dyDescent="0.3">
      <c r="A395" s="192" t="s">
        <v>8</v>
      </c>
      <c r="B395" s="192" t="s">
        <v>323</v>
      </c>
      <c r="C395" s="192" t="s">
        <v>42</v>
      </c>
      <c r="D395" s="192" t="s">
        <v>310</v>
      </c>
      <c r="E395" s="192" t="s">
        <v>311</v>
      </c>
      <c r="F395" s="209">
        <f>INDEX(F_Interface!$C$2:$L$461,MATCH($A395&amp;$B395,F_Interface!$C$2:$C$4961,0),MATCH(F$2,F_Interface!$C$2:$L$2,0))</f>
        <v>74.436007921814294</v>
      </c>
      <c r="G395" s="209">
        <f>INDEX(F_Interface!$C$2:$L$461,MATCH($A395&amp;$B395,F_Interface!$C$2:$C$4961,0),MATCH(G$2,F_Interface!$C$2:$L$2,0))</f>
        <v>75.050654329605806</v>
      </c>
      <c r="H395" s="209">
        <f>INDEX(F_Interface!$C$2:$L$461,MATCH($A395&amp;$B395,F_Interface!$C$2:$C$4961,0),MATCH(H$2,F_Interface!$C$2:$L$2,0))</f>
        <v>75.533418320889993</v>
      </c>
      <c r="I395" s="209">
        <f>INDEX(F_Interface!$C$2:$L$461,MATCH($A395&amp;$B395,F_Interface!$C$2:$C$4961,0),MATCH(I$2,F_Interface!$C$2:$L$2,0))</f>
        <v>76.365948502318105</v>
      </c>
      <c r="J395" s="209">
        <f>INDEX(F_Interface!$C$2:$L$461,MATCH($A395&amp;$B395,F_Interface!$C$2:$C$4961,0),MATCH(J$2,F_Interface!$C$2:$L$2,0))</f>
        <v>77.833413320770802</v>
      </c>
    </row>
    <row r="396" spans="1:10" x14ac:dyDescent="0.3">
      <c r="A396" s="192" t="s">
        <v>8</v>
      </c>
      <c r="B396" s="192" t="s">
        <v>329</v>
      </c>
      <c r="C396" s="192" t="s">
        <v>43</v>
      </c>
      <c r="D396" s="192" t="s">
        <v>310</v>
      </c>
      <c r="E396" s="192" t="s">
        <v>311</v>
      </c>
      <c r="F396" s="209">
        <f>INDEX(F_Interface!$C$2:$L$461,MATCH($A396&amp;$B396,F_Interface!$C$2:$C$4961,0),MATCH(F$2,F_Interface!$C$2:$L$2,0))</f>
        <v>35.938199259103122</v>
      </c>
      <c r="G396" s="209">
        <f>INDEX(F_Interface!$C$2:$L$461,MATCH($A396&amp;$B396,F_Interface!$C$2:$C$4961,0),MATCH(G$2,F_Interface!$C$2:$L$2,0))</f>
        <v>36.095383963990095</v>
      </c>
      <c r="H396" s="209">
        <f>INDEX(F_Interface!$C$2:$L$461,MATCH($A396&amp;$B396,F_Interface!$C$2:$C$4961,0),MATCH(H$2,F_Interface!$C$2:$L$2,0))</f>
        <v>36.251754153937469</v>
      </c>
      <c r="I396" s="209">
        <f>INDEX(F_Interface!$C$2:$L$461,MATCH($A396&amp;$B396,F_Interface!$C$2:$C$4961,0),MATCH(I$2,F_Interface!$C$2:$L$2,0))</f>
        <v>36.407316143682777</v>
      </c>
      <c r="J396" s="209">
        <f>INDEX(F_Interface!$C$2:$L$461,MATCH($A396&amp;$B396,F_Interface!$C$2:$C$4961,0),MATCH(J$2,F_Interface!$C$2:$L$2,0))</f>
        <v>36.562076182856273</v>
      </c>
    </row>
    <row r="397" spans="1:10" x14ac:dyDescent="0.3">
      <c r="A397" s="192" t="s">
        <v>8</v>
      </c>
      <c r="B397" s="192" t="s">
        <v>338</v>
      </c>
      <c r="C397" s="192" t="s">
        <v>44</v>
      </c>
      <c r="D397" s="192" t="s">
        <v>310</v>
      </c>
      <c r="E397" s="192" t="s">
        <v>311</v>
      </c>
      <c r="F397" s="209">
        <f>INDEX(F_Interface!$C$2:$L$461,MATCH($A397&amp;$B397,F_Interface!$C$2:$C$4961,0),MATCH(F$2,F_Interface!$C$2:$L$2,0))</f>
        <v>1.3952660508010553</v>
      </c>
      <c r="G397" s="209">
        <f>INDEX(F_Interface!$C$2:$L$461,MATCH($A397&amp;$B397,F_Interface!$C$2:$C$4961,0),MATCH(G$2,F_Interface!$C$2:$L$2,0))</f>
        <v>1.3952660508010553</v>
      </c>
      <c r="H397" s="209">
        <f>INDEX(F_Interface!$C$2:$L$461,MATCH($A397&amp;$B397,F_Interface!$C$2:$C$4961,0),MATCH(H$2,F_Interface!$C$2:$L$2,0))</f>
        <v>1.3952660508010553</v>
      </c>
      <c r="I397" s="209">
        <f>INDEX(F_Interface!$C$2:$L$461,MATCH($A397&amp;$B397,F_Interface!$C$2:$C$4961,0),MATCH(I$2,F_Interface!$C$2:$L$2,0))</f>
        <v>1.3952660508010553</v>
      </c>
      <c r="J397" s="209">
        <f>INDEX(F_Interface!$C$2:$L$461,MATCH($A397&amp;$B397,F_Interface!$C$2:$C$4961,0),MATCH(J$2,F_Interface!$C$2:$L$2,0))</f>
        <v>1.3952660508010553</v>
      </c>
    </row>
    <row r="398" spans="1:10" x14ac:dyDescent="0.3">
      <c r="A398" s="192" t="s">
        <v>8</v>
      </c>
      <c r="B398" s="192" t="s">
        <v>340</v>
      </c>
      <c r="C398" s="192" t="s">
        <v>39</v>
      </c>
      <c r="D398" s="192" t="s">
        <v>310</v>
      </c>
      <c r="E398" s="192" t="s">
        <v>311</v>
      </c>
      <c r="F398" s="209">
        <f>INDEX(F_Interface!$C$2:$L$461,MATCH($A398&amp;$B398,F_Interface!$C$2:$C$4961,0),MATCH(F$2,F_Interface!$C$2:$L$2,0))</f>
        <v>4.5136944985424705E-2</v>
      </c>
      <c r="G398" s="209">
        <f>INDEX(F_Interface!$C$2:$L$461,MATCH($A398&amp;$B398,F_Interface!$C$2:$C$4961,0),MATCH(G$2,F_Interface!$C$2:$L$2,0))</f>
        <v>4.5136944985424705E-2</v>
      </c>
      <c r="H398" s="209">
        <f>INDEX(F_Interface!$C$2:$L$461,MATCH($A398&amp;$B398,F_Interface!$C$2:$C$4961,0),MATCH(H$2,F_Interface!$C$2:$L$2,0))</f>
        <v>4.5136944985424705E-2</v>
      </c>
      <c r="I398" s="209">
        <f>INDEX(F_Interface!$C$2:$L$461,MATCH($A398&amp;$B398,F_Interface!$C$2:$C$4961,0),MATCH(I$2,F_Interface!$C$2:$L$2,0))</f>
        <v>4.5136944985424705E-2</v>
      </c>
      <c r="J398" s="209">
        <f>INDEX(F_Interface!$C$2:$L$461,MATCH($A398&amp;$B398,F_Interface!$C$2:$C$4961,0),MATCH(J$2,F_Interface!$C$2:$L$2,0))</f>
        <v>4.5136944985424705E-2</v>
      </c>
    </row>
    <row r="399" spans="1:10" x14ac:dyDescent="0.3">
      <c r="A399" s="192" t="s">
        <v>8</v>
      </c>
      <c r="B399" s="192" t="s">
        <v>342</v>
      </c>
      <c r="C399" s="192" t="s">
        <v>38</v>
      </c>
      <c r="D399" s="192" t="s">
        <v>310</v>
      </c>
      <c r="E399" s="192" t="s">
        <v>311</v>
      </c>
      <c r="F399" s="209">
        <f>INDEX(F_Interface!$C$2:$L$461,MATCH($A399&amp;$B399,F_Interface!$C$2:$C$4961,0),MATCH(F$2,F_Interface!$C$2:$L$2,0))</f>
        <v>6.1513487509809978E-2</v>
      </c>
      <c r="G399" s="209">
        <f>INDEX(F_Interface!$C$2:$L$461,MATCH($A399&amp;$B399,F_Interface!$C$2:$C$4961,0),MATCH(G$2,F_Interface!$C$2:$L$2,0))</f>
        <v>6.1513487509809978E-2</v>
      </c>
      <c r="H399" s="209">
        <f>INDEX(F_Interface!$C$2:$L$461,MATCH($A399&amp;$B399,F_Interface!$C$2:$C$4961,0),MATCH(H$2,F_Interface!$C$2:$L$2,0))</f>
        <v>6.1513487509809978E-2</v>
      </c>
      <c r="I399" s="209">
        <f>INDEX(F_Interface!$C$2:$L$461,MATCH($A399&amp;$B399,F_Interface!$C$2:$C$4961,0),MATCH(I$2,F_Interface!$C$2:$L$2,0))</f>
        <v>6.1513487509809978E-2</v>
      </c>
      <c r="J399" s="209">
        <f>INDEX(F_Interface!$C$2:$L$461,MATCH($A399&amp;$B399,F_Interface!$C$2:$C$4961,0),MATCH(J$2,F_Interface!$C$2:$L$2,0))</f>
        <v>6.1513487509809978E-2</v>
      </c>
    </row>
    <row r="400" spans="1:10" x14ac:dyDescent="0.3">
      <c r="A400" s="192" t="s">
        <v>8</v>
      </c>
      <c r="B400" s="192" t="s">
        <v>344</v>
      </c>
      <c r="C400" s="192" t="s">
        <v>61</v>
      </c>
      <c r="D400" s="192" t="s">
        <v>310</v>
      </c>
      <c r="E400" s="192" t="s">
        <v>311</v>
      </c>
      <c r="F400" s="209">
        <f>INDEX(F_Interface!$C$2:$L$461,MATCH($A400&amp;$B400,F_Interface!$C$2:$C$4961,0),MATCH(F$2,F_Interface!$C$2:$L$2,0))</f>
        <v>0.71098056216032035</v>
      </c>
      <c r="G400" s="209">
        <f>INDEX(F_Interface!$C$2:$L$461,MATCH($A400&amp;$B400,F_Interface!$C$2:$C$4961,0),MATCH(G$2,F_Interface!$C$2:$L$2,0))</f>
        <v>0.71098056216032035</v>
      </c>
      <c r="H400" s="209">
        <f>INDEX(F_Interface!$C$2:$L$461,MATCH($A400&amp;$B400,F_Interface!$C$2:$C$4961,0),MATCH(H$2,F_Interface!$C$2:$L$2,0))</f>
        <v>0.71098056216032035</v>
      </c>
      <c r="I400" s="209">
        <f>INDEX(F_Interface!$C$2:$L$461,MATCH($A400&amp;$B400,F_Interface!$C$2:$C$4961,0),MATCH(I$2,F_Interface!$C$2:$L$2,0))</f>
        <v>0.71098056216032035</v>
      </c>
      <c r="J400" s="209">
        <f>INDEX(F_Interface!$C$2:$L$461,MATCH($A400&amp;$B400,F_Interface!$C$2:$C$4961,0),MATCH(J$2,F_Interface!$C$2:$L$2,0))</f>
        <v>0.71098056216032035</v>
      </c>
    </row>
    <row r="401" spans="1:10" x14ac:dyDescent="0.3">
      <c r="A401" s="192" t="s">
        <v>8</v>
      </c>
      <c r="B401" s="192" t="s">
        <v>346</v>
      </c>
      <c r="C401" s="192" t="s">
        <v>45</v>
      </c>
      <c r="D401" s="192" t="s">
        <v>310</v>
      </c>
      <c r="E401" s="192" t="s">
        <v>311</v>
      </c>
      <c r="F401" s="209">
        <f>INDEX(F_Interface!$C$2:$L$461,MATCH($A401&amp;$B401,F_Interface!$C$2:$C$4961,0),MATCH(F$2,F_Interface!$C$2:$L$2,0))</f>
        <v>1324.8234143194454</v>
      </c>
      <c r="G401" s="209">
        <f>INDEX(F_Interface!$C$2:$L$461,MATCH($A401&amp;$B401,F_Interface!$C$2:$C$4961,0),MATCH(G$2,F_Interface!$C$2:$L$2,0))</f>
        <v>1324.8234143194454</v>
      </c>
      <c r="H401" s="209">
        <f>INDEX(F_Interface!$C$2:$L$461,MATCH($A401&amp;$B401,F_Interface!$C$2:$C$4961,0),MATCH(H$2,F_Interface!$C$2:$L$2,0))</f>
        <v>1324.8234143194454</v>
      </c>
      <c r="I401" s="209">
        <f>INDEX(F_Interface!$C$2:$L$461,MATCH($A401&amp;$B401,F_Interface!$C$2:$C$4961,0),MATCH(I$2,F_Interface!$C$2:$L$2,0))</f>
        <v>1324.8234143194454</v>
      </c>
      <c r="J401" s="209">
        <f>INDEX(F_Interface!$C$2:$L$461,MATCH($A401&amp;$B401,F_Interface!$C$2:$C$4961,0),MATCH(J$2,F_Interface!$C$2:$L$2,0))</f>
        <v>1324.8234143194454</v>
      </c>
    </row>
    <row r="402" spans="1:10" x14ac:dyDescent="0.3">
      <c r="A402" s="192" t="s">
        <v>8</v>
      </c>
      <c r="B402" s="192" t="s">
        <v>348</v>
      </c>
      <c r="C402" s="192" t="s">
        <v>46</v>
      </c>
      <c r="D402" s="192" t="s">
        <v>310</v>
      </c>
      <c r="E402" s="192" t="s">
        <v>311</v>
      </c>
      <c r="F402" s="209">
        <f>INDEX(F_Interface!$C$2:$L$461,MATCH($A402&amp;$B402,F_Interface!$C$2:$C$4961,0),MATCH(F$2,F_Interface!$C$2:$L$2,0))</f>
        <v>3.1627212754170548E-4</v>
      </c>
      <c r="G402" s="209">
        <f>INDEX(F_Interface!$C$2:$L$461,MATCH($A402&amp;$B402,F_Interface!$C$2:$C$4961,0),MATCH(G$2,F_Interface!$C$2:$L$2,0))</f>
        <v>3.1486205253546828E-4</v>
      </c>
      <c r="H402" s="209">
        <f>INDEX(F_Interface!$C$2:$L$461,MATCH($A402&amp;$B402,F_Interface!$C$2:$C$4961,0),MATCH(H$2,F_Interface!$C$2:$L$2,0))</f>
        <v>3.1269163781017829E-4</v>
      </c>
      <c r="I402" s="209">
        <f>INDEX(F_Interface!$C$2:$L$461,MATCH($A402&amp;$B402,F_Interface!$C$2:$C$4961,0),MATCH(I$2,F_Interface!$C$2:$L$2,0))</f>
        <v>3.1055094054644968E-4</v>
      </c>
      <c r="J402" s="209">
        <f>INDEX(F_Interface!$C$2:$L$461,MATCH($A402&amp;$B402,F_Interface!$C$2:$C$4961,0),MATCH(J$2,F_Interface!$C$2:$L$2,0))</f>
        <v>3.0843935455411489E-4</v>
      </c>
    </row>
    <row r="403" spans="1:10" x14ac:dyDescent="0.3">
      <c r="A403" s="192" t="s">
        <v>8</v>
      </c>
      <c r="B403" s="192" t="s">
        <v>350</v>
      </c>
      <c r="C403" s="192" t="s">
        <v>351</v>
      </c>
      <c r="D403" s="192" t="s">
        <v>310</v>
      </c>
      <c r="E403" s="192" t="s">
        <v>311</v>
      </c>
      <c r="F403" s="209">
        <f>INDEX(F_Interface!$C$2:$L$461,MATCH($A403&amp;$B403,F_Interface!$C$2:$C$4961,0),MATCH(F$2,F_Interface!$C$2:$L$2,0))</f>
        <v>0.96335172619962073</v>
      </c>
      <c r="G403" s="209">
        <f>INDEX(F_Interface!$C$2:$L$461,MATCH($A403&amp;$B403,F_Interface!$C$2:$C$4961,0),MATCH(G$2,F_Interface!$C$2:$L$2,0))</f>
        <v>0.96335172619962073</v>
      </c>
      <c r="H403" s="209">
        <f>INDEX(F_Interface!$C$2:$L$461,MATCH($A403&amp;$B403,F_Interface!$C$2:$C$4961,0),MATCH(H$2,F_Interface!$C$2:$L$2,0))</f>
        <v>0.96335172619962073</v>
      </c>
      <c r="I403" s="209">
        <f>INDEX(F_Interface!$C$2:$L$461,MATCH($A403&amp;$B403,F_Interface!$C$2:$C$4961,0),MATCH(I$2,F_Interface!$C$2:$L$2,0))</f>
        <v>0.96335172619962073</v>
      </c>
      <c r="J403" s="209">
        <f>INDEX(F_Interface!$C$2:$L$461,MATCH($A403&amp;$B403,F_Interface!$C$2:$C$4961,0),MATCH(J$2,F_Interface!$C$2:$L$2,0))</f>
        <v>0.96335172619962073</v>
      </c>
    </row>
    <row r="404" spans="1:10" x14ac:dyDescent="0.3">
      <c r="A404" s="192" t="s">
        <v>8</v>
      </c>
      <c r="B404" s="192" t="s">
        <v>353</v>
      </c>
      <c r="C404" s="192" t="s">
        <v>354</v>
      </c>
      <c r="D404" s="192" t="s">
        <v>310</v>
      </c>
      <c r="E404" s="192" t="s">
        <v>311</v>
      </c>
      <c r="F404" s="209">
        <f>INDEX(F_Interface!$C$2:$L$461,MATCH($A404&amp;$B404,F_Interface!$C$2:$C$4961,0),MATCH(F$2,F_Interface!$C$2:$L$2,0))</f>
        <v>0.5</v>
      </c>
      <c r="G404" s="209">
        <f>INDEX(F_Interface!$C$2:$L$461,MATCH($A404&amp;$B404,F_Interface!$C$2:$C$4961,0),MATCH(G$2,F_Interface!$C$2:$L$2,0))</f>
        <v>0.5</v>
      </c>
      <c r="H404" s="209">
        <f>INDEX(F_Interface!$C$2:$L$461,MATCH($A404&amp;$B404,F_Interface!$C$2:$C$4961,0),MATCH(H$2,F_Interface!$C$2:$L$2,0))</f>
        <v>0.5</v>
      </c>
      <c r="I404" s="209">
        <f>INDEX(F_Interface!$C$2:$L$461,MATCH($A404&amp;$B404,F_Interface!$C$2:$C$4961,0),MATCH(I$2,F_Interface!$C$2:$L$2,0))</f>
        <v>0.5</v>
      </c>
      <c r="J404" s="209">
        <f>INDEX(F_Interface!$C$2:$L$461,MATCH($A404&amp;$B404,F_Interface!$C$2:$C$4961,0),MATCH(J$2,F_Interface!$C$2:$L$2,0))</f>
        <v>0.5</v>
      </c>
    </row>
    <row r="405" spans="1:10" x14ac:dyDescent="0.3">
      <c r="A405" s="192" t="s">
        <v>8</v>
      </c>
      <c r="B405" s="192" t="s">
        <v>356</v>
      </c>
      <c r="C405" s="192" t="s">
        <v>357</v>
      </c>
      <c r="D405" s="192" t="s">
        <v>310</v>
      </c>
      <c r="E405" s="192" t="s">
        <v>311</v>
      </c>
      <c r="F405" s="209">
        <f>INDEX(F_Interface!$C$2:$L$461,MATCH($A405&amp;$B405,F_Interface!$C$2:$C$4961,0),MATCH(F$2,F_Interface!$C$2:$L$2,0))</f>
        <v>0.5</v>
      </c>
      <c r="G405" s="209">
        <f>INDEX(F_Interface!$C$2:$L$461,MATCH($A405&amp;$B405,F_Interface!$C$2:$C$4961,0),MATCH(G$2,F_Interface!$C$2:$L$2,0))</f>
        <v>0.5</v>
      </c>
      <c r="H405" s="209">
        <f>INDEX(F_Interface!$C$2:$L$461,MATCH($A405&amp;$B405,F_Interface!$C$2:$C$4961,0),MATCH(H$2,F_Interface!$C$2:$L$2,0))</f>
        <v>0.5</v>
      </c>
      <c r="I405" s="209">
        <f>INDEX(F_Interface!$C$2:$L$461,MATCH($A405&amp;$B405,F_Interface!$C$2:$C$4961,0),MATCH(I$2,F_Interface!$C$2:$L$2,0))</f>
        <v>0.5</v>
      </c>
      <c r="J405" s="209">
        <f>INDEX(F_Interface!$C$2:$L$461,MATCH($A405&amp;$B405,F_Interface!$C$2:$C$4961,0),MATCH(J$2,F_Interface!$C$2:$L$2,0))</f>
        <v>0.5</v>
      </c>
    </row>
    <row r="406" spans="1:10" x14ac:dyDescent="0.3">
      <c r="A406" s="192" t="s">
        <v>8</v>
      </c>
      <c r="B406" s="192" t="s">
        <v>359</v>
      </c>
      <c r="C406" s="192" t="s">
        <v>360</v>
      </c>
      <c r="D406" s="192" t="s">
        <v>310</v>
      </c>
      <c r="E406" s="192" t="s">
        <v>311</v>
      </c>
      <c r="F406" s="209" t="str">
        <f ca="1">INDEX(F_Interface!$C$2:$L$461,MATCH($A406&amp;$B406,F_Interface!$C$2:$C$4961,0),MATCH(F$2,F_Interface!$C$2:$L$2,0))</f>
        <v>[…]08/04/2019 12:10:25</v>
      </c>
      <c r="G406" s="209" t="str">
        <f ca="1">INDEX(F_Interface!$C$2:$L$461,MATCH($A406&amp;$B406,F_Interface!$C$2:$C$4961,0),MATCH(G$2,F_Interface!$C$2:$L$2,0))</f>
        <v>[…]08/04/2019 12:10:25</v>
      </c>
      <c r="H406" s="209" t="str">
        <f ca="1">INDEX(F_Interface!$C$2:$L$461,MATCH($A406&amp;$B406,F_Interface!$C$2:$C$4961,0),MATCH(H$2,F_Interface!$C$2:$L$2,0))</f>
        <v>[…]08/04/2019 12:10:25</v>
      </c>
      <c r="I406" s="209" t="str">
        <f ca="1">INDEX(F_Interface!$C$2:$L$461,MATCH($A406&amp;$B406,F_Interface!$C$2:$C$4961,0),MATCH(I$2,F_Interface!$C$2:$L$2,0))</f>
        <v>[…]08/04/2019 12:10:25</v>
      </c>
      <c r="J406" s="209" t="str">
        <f ca="1">INDEX(F_Interface!$C$2:$L$461,MATCH($A406&amp;$B406,F_Interface!$C$2:$C$4961,0),MATCH(J$2,F_Interface!$C$2:$L$2,0))</f>
        <v>[…]08/04/2019 12:10:25</v>
      </c>
    </row>
    <row r="407" spans="1:10" x14ac:dyDescent="0.3">
      <c r="A407" s="192" t="s">
        <v>8</v>
      </c>
      <c r="B407" s="192" t="s">
        <v>362</v>
      </c>
      <c r="C407" s="192" t="s">
        <v>363</v>
      </c>
      <c r="D407" s="192" t="s">
        <v>310</v>
      </c>
      <c r="E407" s="192" t="s">
        <v>311</v>
      </c>
      <c r="F407" s="209" t="str">
        <f ca="1">INDEX(F_Interface!$C$2:$L$461,MATCH($A407&amp;$B407,F_Interface!$C$2:$C$4961,0),MATCH(F$2,F_Interface!$C$2:$L$2,0))</f>
        <v>FM_WWW4_fastDD</v>
      </c>
      <c r="G407" s="209" t="str">
        <f ca="1">INDEX(F_Interface!$C$2:$L$461,MATCH($A407&amp;$B407,F_Interface!$C$2:$C$4961,0),MATCH(G$2,F_Interface!$C$2:$L$2,0))</f>
        <v>FM_WWW4_fastDD</v>
      </c>
      <c r="H407" s="209" t="str">
        <f ca="1">INDEX(F_Interface!$C$2:$L$461,MATCH($A407&amp;$B407,F_Interface!$C$2:$C$4961,0),MATCH(H$2,F_Interface!$C$2:$L$2,0))</f>
        <v>FM_WWW4_fastDD</v>
      </c>
      <c r="I407" s="209" t="str">
        <f ca="1">INDEX(F_Interface!$C$2:$L$461,MATCH($A407&amp;$B407,F_Interface!$C$2:$C$4961,0),MATCH(I$2,F_Interface!$C$2:$L$2,0))</f>
        <v>FM_WWW4_fastDD</v>
      </c>
      <c r="J407" s="209" t="str">
        <f ca="1">INDEX(F_Interface!$C$2:$L$461,MATCH($A407&amp;$B407,F_Interface!$C$2:$C$4961,0),MATCH(J$2,F_Interface!$C$2:$L$2,0))</f>
        <v>FM_WWW4_fastDD</v>
      </c>
    </row>
    <row r="408" spans="1:10" x14ac:dyDescent="0.3">
      <c r="A408" s="192" t="s">
        <v>8</v>
      </c>
      <c r="B408" s="192" t="s">
        <v>209</v>
      </c>
      <c r="C408" s="192" t="s">
        <v>227</v>
      </c>
      <c r="D408" s="192" t="s">
        <v>310</v>
      </c>
      <c r="E408" s="192" t="s">
        <v>311</v>
      </c>
      <c r="F408" s="209">
        <f>INDEX(F_Interface!$C$2:$L$461,MATCH($A408&amp;$B408,F_Interface!$C$2:$C$4961,0),MATCH(F$2,F_Interface!$C$2:$L$2,0))</f>
        <v>87.082639709991554</v>
      </c>
      <c r="G408" s="209">
        <f>INDEX(F_Interface!$C$2:$L$461,MATCH($A408&amp;$B408,F_Interface!$C$2:$C$4961,0),MATCH(G$2,F_Interface!$C$2:$L$2,0))</f>
        <v>85.322463292244251</v>
      </c>
      <c r="H408" s="209">
        <f>INDEX(F_Interface!$C$2:$L$461,MATCH($A408&amp;$B408,F_Interface!$C$2:$C$4961,0),MATCH(H$2,F_Interface!$C$2:$L$2,0))</f>
        <v>87.972867348599394</v>
      </c>
      <c r="I408" s="209">
        <f>INDEX(F_Interface!$C$2:$L$461,MATCH($A408&amp;$B408,F_Interface!$C$2:$C$4961,0),MATCH(I$2,F_Interface!$C$2:$L$2,0))</f>
        <v>90.560396401436677</v>
      </c>
      <c r="J408" s="209">
        <f>INDEX(F_Interface!$C$2:$L$461,MATCH($A408&amp;$B408,F_Interface!$C$2:$C$4961,0),MATCH(J$2,F_Interface!$C$2:$L$2,0))</f>
        <v>91.627066463825088</v>
      </c>
    </row>
    <row r="409" spans="1:10" x14ac:dyDescent="0.3">
      <c r="A409" s="192" t="s">
        <v>8</v>
      </c>
      <c r="B409" s="192" t="s">
        <v>210</v>
      </c>
      <c r="C409" s="192" t="s">
        <v>228</v>
      </c>
      <c r="D409" s="192" t="s">
        <v>310</v>
      </c>
      <c r="E409" s="192" t="s">
        <v>311</v>
      </c>
      <c r="F409" s="209">
        <f>INDEX(F_Interface!$C$2:$L$461,MATCH($A409&amp;$B409,F_Interface!$C$2:$C$4961,0),MATCH(F$2,F_Interface!$C$2:$L$2,0))</f>
        <v>160.24652386329424</v>
      </c>
      <c r="G409" s="209">
        <f>INDEX(F_Interface!$C$2:$L$461,MATCH($A409&amp;$B409,F_Interface!$C$2:$C$4961,0),MATCH(G$2,F_Interface!$C$2:$L$2,0))</f>
        <v>162.00670028104156</v>
      </c>
      <c r="H409" s="209">
        <f>INDEX(F_Interface!$C$2:$L$461,MATCH($A409&amp;$B409,F_Interface!$C$2:$C$4961,0),MATCH(H$2,F_Interface!$C$2:$L$2,0))</f>
        <v>159.35629622468639</v>
      </c>
      <c r="I409" s="209">
        <f>INDEX(F_Interface!$C$2:$L$461,MATCH($A409&amp;$B409,F_Interface!$C$2:$C$4961,0),MATCH(I$2,F_Interface!$C$2:$L$2,0))</f>
        <v>156.76876717184911</v>
      </c>
      <c r="J409" s="209">
        <f>INDEX(F_Interface!$C$2:$L$461,MATCH($A409&amp;$B409,F_Interface!$C$2:$C$4961,0),MATCH(J$2,F_Interface!$C$2:$L$2,0))</f>
        <v>155.70209710946071</v>
      </c>
    </row>
    <row r="410" spans="1:10" x14ac:dyDescent="0.3">
      <c r="A410" s="192" t="s">
        <v>8</v>
      </c>
      <c r="B410" s="192" t="s">
        <v>211</v>
      </c>
      <c r="C410" s="192" t="s">
        <v>229</v>
      </c>
      <c r="D410" s="192" t="s">
        <v>310</v>
      </c>
      <c r="E410" s="192" t="s">
        <v>311</v>
      </c>
      <c r="F410" s="209">
        <f>INDEX(F_Interface!$C$2:$L$461,MATCH($A410&amp;$B410,F_Interface!$C$2:$C$4961,0),MATCH(F$2,F_Interface!$C$2:$L$2,0))</f>
        <v>247.32916357328577</v>
      </c>
      <c r="G410" s="209">
        <f>INDEX(F_Interface!$C$2:$L$461,MATCH($A410&amp;$B410,F_Interface!$C$2:$C$4961,0),MATCH(G$2,F_Interface!$C$2:$L$2,0))</f>
        <v>247.32916357328577</v>
      </c>
      <c r="H410" s="209">
        <f>INDEX(F_Interface!$C$2:$L$461,MATCH($A410&amp;$B410,F_Interface!$C$2:$C$4961,0),MATCH(H$2,F_Interface!$C$2:$L$2,0))</f>
        <v>247.32916357328577</v>
      </c>
      <c r="I410" s="209">
        <f>INDEX(F_Interface!$C$2:$L$461,MATCH($A410&amp;$B410,F_Interface!$C$2:$C$4961,0),MATCH(I$2,F_Interface!$C$2:$L$2,0))</f>
        <v>247.32916357328577</v>
      </c>
      <c r="J410" s="209">
        <f>INDEX(F_Interface!$C$2:$L$461,MATCH($A410&amp;$B410,F_Interface!$C$2:$C$4961,0),MATCH(J$2,F_Interface!$C$2:$L$2,0))</f>
        <v>247.32916357328577</v>
      </c>
    </row>
    <row r="411" spans="1:10" x14ac:dyDescent="0.3">
      <c r="A411" s="192" t="s">
        <v>8</v>
      </c>
      <c r="B411" s="192" t="s">
        <v>215</v>
      </c>
      <c r="C411" s="192" t="s">
        <v>233</v>
      </c>
      <c r="D411" s="192" t="s">
        <v>310</v>
      </c>
      <c r="E411" s="192" t="s">
        <v>311</v>
      </c>
      <c r="F411" s="209">
        <f>INDEX(F_Interface!$C$2:$L$461,MATCH($A411&amp;$B411,F_Interface!$C$2:$C$4961,0),MATCH(F$2,F_Interface!$C$2:$L$2,0))</f>
        <v>19.59422434190607</v>
      </c>
      <c r="G411" s="209">
        <f>INDEX(F_Interface!$C$2:$L$461,MATCH($A411&amp;$B411,F_Interface!$C$2:$C$4961,0),MATCH(G$2,F_Interface!$C$2:$L$2,0))</f>
        <v>20.302943463676705</v>
      </c>
      <c r="H411" s="209">
        <f>INDEX(F_Interface!$C$2:$L$461,MATCH($A411&amp;$B411,F_Interface!$C$2:$C$4961,0),MATCH(H$2,F_Interface!$C$2:$L$2,0))</f>
        <v>18.626017327100314</v>
      </c>
      <c r="I411" s="209">
        <f>INDEX(F_Interface!$C$2:$L$461,MATCH($A411&amp;$B411,F_Interface!$C$2:$C$4961,0),MATCH(I$2,F_Interface!$C$2:$L$2,0))</f>
        <v>20.501808056145968</v>
      </c>
      <c r="J411" s="209">
        <f>INDEX(F_Interface!$C$2:$L$461,MATCH($A411&amp;$B411,F_Interface!$C$2:$C$4961,0),MATCH(J$2,F_Interface!$C$2:$L$2,0))</f>
        <v>19.064931987495161</v>
      </c>
    </row>
    <row r="412" spans="1:10" x14ac:dyDescent="0.3">
      <c r="A412" s="192" t="s">
        <v>8</v>
      </c>
      <c r="B412" s="192" t="s">
        <v>216</v>
      </c>
      <c r="C412" s="192" t="s">
        <v>364</v>
      </c>
      <c r="D412" s="192" t="s">
        <v>310</v>
      </c>
      <c r="E412" s="192" t="s">
        <v>311</v>
      </c>
      <c r="F412" s="209">
        <f>INDEX(F_Interface!$C$2:$L$461,MATCH($A412&amp;$B412,F_Interface!$C$2:$C$4961,0),MATCH(F$2,F_Interface!$C$2:$L$2,0))</f>
        <v>7.8423692327928078</v>
      </c>
      <c r="G412" s="209">
        <f>INDEX(F_Interface!$C$2:$L$461,MATCH($A412&amp;$B412,F_Interface!$C$2:$C$4961,0),MATCH(G$2,F_Interface!$C$2:$L$2,0))</f>
        <v>7.1336501110221748</v>
      </c>
      <c r="H412" s="209">
        <f>INDEX(F_Interface!$C$2:$L$461,MATCH($A412&amp;$B412,F_Interface!$C$2:$C$4961,0),MATCH(H$2,F_Interface!$C$2:$L$2,0))</f>
        <v>8.8105762475985667</v>
      </c>
      <c r="I412" s="209">
        <f>INDEX(F_Interface!$C$2:$L$461,MATCH($A412&amp;$B412,F_Interface!$C$2:$C$4961,0),MATCH(I$2,F_Interface!$C$2:$L$2,0))</f>
        <v>6.934785518552915</v>
      </c>
      <c r="J412" s="209">
        <f>INDEX(F_Interface!$C$2:$L$461,MATCH($A412&amp;$B412,F_Interface!$C$2:$C$4961,0),MATCH(J$2,F_Interface!$C$2:$L$2,0))</f>
        <v>8.3716615872037217</v>
      </c>
    </row>
    <row r="413" spans="1:10" x14ac:dyDescent="0.3">
      <c r="A413" s="192" t="s">
        <v>8</v>
      </c>
      <c r="B413" s="192" t="s">
        <v>217</v>
      </c>
      <c r="C413" s="192" t="s">
        <v>365</v>
      </c>
      <c r="D413" s="192" t="s">
        <v>310</v>
      </c>
      <c r="E413" s="192" t="s">
        <v>311</v>
      </c>
      <c r="F413" s="209">
        <f>INDEX(F_Interface!$C$2:$L$461,MATCH($A413&amp;$B413,F_Interface!$C$2:$C$4961,0),MATCH(F$2,F_Interface!$C$2:$L$2,0))</f>
        <v>27.436593574698882</v>
      </c>
      <c r="G413" s="209">
        <f>INDEX(F_Interface!$C$2:$L$461,MATCH($A413&amp;$B413,F_Interface!$C$2:$C$4961,0),MATCH(G$2,F_Interface!$C$2:$L$2,0))</f>
        <v>27.436593574698882</v>
      </c>
      <c r="H413" s="209">
        <f>INDEX(F_Interface!$C$2:$L$461,MATCH($A413&amp;$B413,F_Interface!$C$2:$C$4961,0),MATCH(H$2,F_Interface!$C$2:$L$2,0))</f>
        <v>27.436593574698882</v>
      </c>
      <c r="I413" s="209">
        <f>INDEX(F_Interface!$C$2:$L$461,MATCH($A413&amp;$B413,F_Interface!$C$2:$C$4961,0),MATCH(I$2,F_Interface!$C$2:$L$2,0))</f>
        <v>27.436593574698882</v>
      </c>
      <c r="J413" s="209">
        <f>INDEX(F_Interface!$C$2:$L$461,MATCH($A413&amp;$B413,F_Interface!$C$2:$C$4961,0),MATCH(J$2,F_Interface!$C$2:$L$2,0))</f>
        <v>27.436593574698882</v>
      </c>
    </row>
    <row r="414" spans="1:10" x14ac:dyDescent="0.3">
      <c r="A414" s="192" t="s">
        <v>8</v>
      </c>
      <c r="B414" s="192" t="s">
        <v>218</v>
      </c>
      <c r="C414" s="192" t="s">
        <v>234</v>
      </c>
      <c r="D414" s="192" t="s">
        <v>310</v>
      </c>
      <c r="E414" s="192" t="s">
        <v>311</v>
      </c>
      <c r="F414" s="209">
        <f>INDEX(F_Interface!$C$2:$L$461,MATCH($A414&amp;$B414,F_Interface!$C$2:$C$4961,0),MATCH(F$2,F_Interface!$C$2:$L$2,0))</f>
        <v>0</v>
      </c>
      <c r="G414" s="209">
        <f>INDEX(F_Interface!$C$2:$L$461,MATCH($A414&amp;$B414,F_Interface!$C$2:$C$4961,0),MATCH(G$2,F_Interface!$C$2:$L$2,0))</f>
        <v>0</v>
      </c>
      <c r="H414" s="209">
        <f>INDEX(F_Interface!$C$2:$L$461,MATCH($A414&amp;$B414,F_Interface!$C$2:$C$4961,0),MATCH(H$2,F_Interface!$C$2:$L$2,0))</f>
        <v>0</v>
      </c>
      <c r="I414" s="209">
        <f>INDEX(F_Interface!$C$2:$L$461,MATCH($A414&amp;$B414,F_Interface!$C$2:$C$4961,0),MATCH(I$2,F_Interface!$C$2:$L$2,0))</f>
        <v>0</v>
      </c>
      <c r="J414" s="209">
        <f>INDEX(F_Interface!$C$2:$L$461,MATCH($A414&amp;$B414,F_Interface!$C$2:$C$4961,0),MATCH(J$2,F_Interface!$C$2:$L$2,0))</f>
        <v>0</v>
      </c>
    </row>
    <row r="415" spans="1:10" x14ac:dyDescent="0.3">
      <c r="A415" s="192" t="s">
        <v>8</v>
      </c>
      <c r="B415" s="192" t="s">
        <v>219</v>
      </c>
      <c r="C415" s="192" t="s">
        <v>366</v>
      </c>
      <c r="D415" s="192" t="s">
        <v>310</v>
      </c>
      <c r="E415" s="192" t="s">
        <v>311</v>
      </c>
      <c r="F415" s="209">
        <f>INDEX(F_Interface!$C$2:$L$461,MATCH($A415&amp;$B415,F_Interface!$C$2:$C$4961,0),MATCH(F$2,F_Interface!$C$2:$L$2,0))</f>
        <v>0</v>
      </c>
      <c r="G415" s="209">
        <f>INDEX(F_Interface!$C$2:$L$461,MATCH($A415&amp;$B415,F_Interface!$C$2:$C$4961,0),MATCH(G$2,F_Interface!$C$2:$L$2,0))</f>
        <v>0</v>
      </c>
      <c r="H415" s="209">
        <f>INDEX(F_Interface!$C$2:$L$461,MATCH($A415&amp;$B415,F_Interface!$C$2:$C$4961,0),MATCH(H$2,F_Interface!$C$2:$L$2,0))</f>
        <v>0</v>
      </c>
      <c r="I415" s="209">
        <f>INDEX(F_Interface!$C$2:$L$461,MATCH($A415&amp;$B415,F_Interface!$C$2:$C$4961,0),MATCH(I$2,F_Interface!$C$2:$L$2,0))</f>
        <v>0</v>
      </c>
      <c r="J415" s="209">
        <f>INDEX(F_Interface!$C$2:$L$461,MATCH($A415&amp;$B415,F_Interface!$C$2:$C$4961,0),MATCH(J$2,F_Interface!$C$2:$L$2,0))</f>
        <v>0</v>
      </c>
    </row>
    <row r="416" spans="1:10" x14ac:dyDescent="0.3">
      <c r="A416" s="192" t="s">
        <v>8</v>
      </c>
      <c r="B416" s="192" t="s">
        <v>220</v>
      </c>
      <c r="C416" s="192" t="s">
        <v>367</v>
      </c>
      <c r="D416" s="192" t="s">
        <v>310</v>
      </c>
      <c r="E416" s="192" t="s">
        <v>311</v>
      </c>
      <c r="F416" s="209">
        <f>INDEX(F_Interface!$C$2:$L$461,MATCH($A416&amp;$B416,F_Interface!$C$2:$C$4961,0),MATCH(F$2,F_Interface!$C$2:$L$2,0))</f>
        <v>0</v>
      </c>
      <c r="G416" s="209">
        <f>INDEX(F_Interface!$C$2:$L$461,MATCH($A416&amp;$B416,F_Interface!$C$2:$C$4961,0),MATCH(G$2,F_Interface!$C$2:$L$2,0))</f>
        <v>0</v>
      </c>
      <c r="H416" s="209">
        <f>INDEX(F_Interface!$C$2:$L$461,MATCH($A416&amp;$B416,F_Interface!$C$2:$C$4961,0),MATCH(H$2,F_Interface!$C$2:$L$2,0))</f>
        <v>0</v>
      </c>
      <c r="I416" s="209">
        <f>INDEX(F_Interface!$C$2:$L$461,MATCH($A416&amp;$B416,F_Interface!$C$2:$C$4961,0),MATCH(I$2,F_Interface!$C$2:$L$2,0))</f>
        <v>0</v>
      </c>
      <c r="J416" s="209">
        <f>INDEX(F_Interface!$C$2:$L$461,MATCH($A416&amp;$B416,F_Interface!$C$2:$C$4961,0),MATCH(J$2,F_Interface!$C$2:$L$2,0))</f>
        <v>0</v>
      </c>
    </row>
    <row r="417" spans="1:10" x14ac:dyDescent="0.3">
      <c r="A417" s="192" t="s">
        <v>8</v>
      </c>
      <c r="B417" s="192" t="s">
        <v>221</v>
      </c>
      <c r="C417" s="192" t="s">
        <v>235</v>
      </c>
      <c r="D417" s="192" t="s">
        <v>310</v>
      </c>
      <c r="E417" s="192" t="s">
        <v>311</v>
      </c>
      <c r="F417" s="209">
        <f>INDEX(F_Interface!$C$2:$L$461,MATCH($A417&amp;$B417,F_Interface!$C$2:$C$4961,0),MATCH(F$2,F_Interface!$C$2:$L$2,0))</f>
        <v>2.1965293612324746</v>
      </c>
      <c r="G417" s="209">
        <f>INDEX(F_Interface!$C$2:$L$461,MATCH($A417&amp;$B417,F_Interface!$C$2:$C$4961,0),MATCH(G$2,F_Interface!$C$2:$L$2,0))</f>
        <v>2.132275973720732</v>
      </c>
      <c r="H417" s="209">
        <f>INDEX(F_Interface!$C$2:$L$461,MATCH($A417&amp;$B417,F_Interface!$C$2:$C$4961,0),MATCH(H$2,F_Interface!$C$2:$L$2,0))</f>
        <v>2.0703874604815979</v>
      </c>
      <c r="I417" s="209">
        <f>INDEX(F_Interface!$C$2:$L$461,MATCH($A417&amp;$B417,F_Interface!$C$2:$C$4961,0),MATCH(I$2,F_Interface!$C$2:$L$2,0))</f>
        <v>0</v>
      </c>
      <c r="J417" s="209">
        <f>INDEX(F_Interface!$C$2:$L$461,MATCH($A417&amp;$B417,F_Interface!$C$2:$C$4961,0),MATCH(J$2,F_Interface!$C$2:$L$2,0))</f>
        <v>0</v>
      </c>
    </row>
    <row r="418" spans="1:10" x14ac:dyDescent="0.3">
      <c r="A418" s="192" t="s">
        <v>8</v>
      </c>
      <c r="B418" s="192" t="s">
        <v>222</v>
      </c>
      <c r="C418" s="192" t="s">
        <v>236</v>
      </c>
      <c r="D418" s="192" t="s">
        <v>310</v>
      </c>
      <c r="E418" s="192" t="s">
        <v>311</v>
      </c>
      <c r="F418" s="209">
        <f>INDEX(F_Interface!$C$2:$L$461,MATCH($A418&amp;$B418,F_Interface!$C$2:$C$4961,0),MATCH(F$2,F_Interface!$C$2:$L$2,0))</f>
        <v>0.60281013307679432</v>
      </c>
      <c r="G418" s="209">
        <f>INDEX(F_Interface!$C$2:$L$461,MATCH($A418&amp;$B418,F_Interface!$C$2:$C$4961,0),MATCH(G$2,F_Interface!$C$2:$L$2,0))</f>
        <v>0.58542766486532083</v>
      </c>
      <c r="H418" s="209">
        <f>INDEX(F_Interface!$C$2:$L$461,MATCH($A418&amp;$B418,F_Interface!$C$2:$C$4961,0),MATCH(H$2,F_Interface!$C$2:$L$2,0))</f>
        <v>0.56809898886720289</v>
      </c>
      <c r="I418" s="209">
        <f>INDEX(F_Interface!$C$2:$L$461,MATCH($A418&amp;$B418,F_Interface!$C$2:$C$4961,0),MATCH(I$2,F_Interface!$C$2:$L$2,0))</f>
        <v>0</v>
      </c>
      <c r="J418" s="209">
        <f>INDEX(F_Interface!$C$2:$L$461,MATCH($A418&amp;$B418,F_Interface!$C$2:$C$4961,0),MATCH(J$2,F_Interface!$C$2:$L$2,0))</f>
        <v>0</v>
      </c>
    </row>
    <row r="419" spans="1:10" x14ac:dyDescent="0.3">
      <c r="A419" s="192" t="s">
        <v>8</v>
      </c>
      <c r="B419" s="192" t="s">
        <v>223</v>
      </c>
      <c r="C419" s="192" t="s">
        <v>237</v>
      </c>
      <c r="D419" s="192" t="s">
        <v>310</v>
      </c>
      <c r="E419" s="192" t="s">
        <v>311</v>
      </c>
      <c r="F419" s="209">
        <f>INDEX(F_Interface!$C$2:$L$461,MATCH($A419&amp;$B419,F_Interface!$C$2:$C$4961,0),MATCH(F$2,F_Interface!$C$2:$L$2,0))</f>
        <v>0</v>
      </c>
      <c r="G419" s="209">
        <f>INDEX(F_Interface!$C$2:$L$461,MATCH($A419&amp;$B419,F_Interface!$C$2:$C$4961,0),MATCH(G$2,F_Interface!$C$2:$L$2,0))</f>
        <v>0</v>
      </c>
      <c r="H419" s="209">
        <f>INDEX(F_Interface!$C$2:$L$461,MATCH($A419&amp;$B419,F_Interface!$C$2:$C$4961,0),MATCH(H$2,F_Interface!$C$2:$L$2,0))</f>
        <v>0</v>
      </c>
      <c r="I419" s="209">
        <f>INDEX(F_Interface!$C$2:$L$461,MATCH($A419&amp;$B419,F_Interface!$C$2:$C$4961,0),MATCH(I$2,F_Interface!$C$2:$L$2,0))</f>
        <v>0</v>
      </c>
      <c r="J419" s="209">
        <f>INDEX(F_Interface!$C$2:$L$461,MATCH($A419&amp;$B419,F_Interface!$C$2:$C$4961,0),MATCH(J$2,F_Interface!$C$2:$L$2,0))</f>
        <v>0</v>
      </c>
    </row>
    <row r="420" spans="1:10" x14ac:dyDescent="0.3">
      <c r="A420" s="192" t="s">
        <v>8</v>
      </c>
      <c r="B420" s="192" t="s">
        <v>398</v>
      </c>
      <c r="C420" s="192" t="s">
        <v>402</v>
      </c>
      <c r="D420" s="192" t="s">
        <v>310</v>
      </c>
      <c r="E420" s="192" t="s">
        <v>311</v>
      </c>
      <c r="F420" s="209">
        <f>INDEX(F_Interface!$C$2:$L$461,MATCH($A420&amp;$B420,F_Interface!$C$2:$C$4961,0),MATCH(F$2,F_Interface!$C$2:$L$2,0))</f>
        <v>0</v>
      </c>
      <c r="G420" s="209">
        <f>INDEX(F_Interface!$C$2:$L$461,MATCH($A420&amp;$B420,F_Interface!$C$2:$C$4961,0),MATCH(G$2,F_Interface!$C$2:$L$2,0))</f>
        <v>0</v>
      </c>
      <c r="H420" s="209">
        <f>INDEX(F_Interface!$C$2:$L$461,MATCH($A420&amp;$B420,F_Interface!$C$2:$C$4961,0),MATCH(H$2,F_Interface!$C$2:$L$2,0))</f>
        <v>0</v>
      </c>
      <c r="I420" s="209">
        <f>INDEX(F_Interface!$C$2:$L$461,MATCH($A420&amp;$B420,F_Interface!$C$2:$C$4961,0),MATCH(I$2,F_Interface!$C$2:$L$2,0))</f>
        <v>0</v>
      </c>
      <c r="J420" s="209">
        <f>INDEX(F_Interface!$C$2:$L$461,MATCH($A420&amp;$B420,F_Interface!$C$2:$C$4961,0),MATCH(J$2,F_Interface!$C$2:$L$2,0))</f>
        <v>0</v>
      </c>
    </row>
    <row r="421" spans="1:10" x14ac:dyDescent="0.3">
      <c r="A421" s="192" t="s">
        <v>8</v>
      </c>
      <c r="B421" s="192" t="s">
        <v>399</v>
      </c>
      <c r="C421" s="192" t="s">
        <v>403</v>
      </c>
      <c r="D421" s="192" t="s">
        <v>310</v>
      </c>
      <c r="E421" s="192" t="s">
        <v>311</v>
      </c>
      <c r="F421" s="209">
        <f>INDEX(F_Interface!$C$2:$L$461,MATCH($A421&amp;$B421,F_Interface!$C$2:$C$4961,0),MATCH(F$2,F_Interface!$C$2:$L$2,0))</f>
        <v>0.10201</v>
      </c>
      <c r="G421" s="209">
        <f>INDEX(F_Interface!$C$2:$L$461,MATCH($A421&amp;$B421,F_Interface!$C$2:$C$4961,0),MATCH(G$2,F_Interface!$C$2:$L$2,0))</f>
        <v>0.10201</v>
      </c>
      <c r="H421" s="209">
        <f>INDEX(F_Interface!$C$2:$L$461,MATCH($A421&amp;$B421,F_Interface!$C$2:$C$4961,0),MATCH(H$2,F_Interface!$C$2:$L$2,0))</f>
        <v>0.10201</v>
      </c>
      <c r="I421" s="209">
        <f>INDEX(F_Interface!$C$2:$L$461,MATCH($A421&amp;$B421,F_Interface!$C$2:$C$4961,0),MATCH(I$2,F_Interface!$C$2:$L$2,0))</f>
        <v>0.10201</v>
      </c>
      <c r="J421" s="209">
        <f>INDEX(F_Interface!$C$2:$L$461,MATCH($A421&amp;$B421,F_Interface!$C$2:$C$4961,0),MATCH(J$2,F_Interface!$C$2:$L$2,0))</f>
        <v>0.10201</v>
      </c>
    </row>
    <row r="422" spans="1:10" x14ac:dyDescent="0.3">
      <c r="A422" s="192" t="s">
        <v>8</v>
      </c>
      <c r="B422" s="192" t="s">
        <v>400</v>
      </c>
      <c r="C422" s="192" t="s">
        <v>404</v>
      </c>
      <c r="D422" s="192" t="s">
        <v>310</v>
      </c>
      <c r="E422" s="192" t="s">
        <v>311</v>
      </c>
      <c r="F422" s="209">
        <f>INDEX(F_Interface!$C$2:$L$461,MATCH($A422&amp;$B422,F_Interface!$C$2:$C$4961,0),MATCH(F$2,F_Interface!$C$2:$L$2,0))</f>
        <v>0</v>
      </c>
      <c r="G422" s="209">
        <f>INDEX(F_Interface!$C$2:$L$461,MATCH($A422&amp;$B422,F_Interface!$C$2:$C$4961,0),MATCH(G$2,F_Interface!$C$2:$L$2,0))</f>
        <v>0</v>
      </c>
      <c r="H422" s="209">
        <f>INDEX(F_Interface!$C$2:$L$461,MATCH($A422&amp;$B422,F_Interface!$C$2:$C$4961,0),MATCH(H$2,F_Interface!$C$2:$L$2,0))</f>
        <v>0</v>
      </c>
      <c r="I422" s="209">
        <f>INDEX(F_Interface!$C$2:$L$461,MATCH($A422&amp;$B422,F_Interface!$C$2:$C$4961,0),MATCH(I$2,F_Interface!$C$2:$L$2,0))</f>
        <v>0</v>
      </c>
      <c r="J422" s="209">
        <f>INDEX(F_Interface!$C$2:$L$461,MATCH($A422&amp;$B422,F_Interface!$C$2:$C$4961,0),MATCH(J$2,F_Interface!$C$2:$L$2,0))</f>
        <v>0</v>
      </c>
    </row>
    <row r="423" spans="1:10" x14ac:dyDescent="0.3">
      <c r="A423" s="192" t="s">
        <v>8</v>
      </c>
      <c r="B423" s="192" t="s">
        <v>401</v>
      </c>
      <c r="C423" s="192" t="s">
        <v>405</v>
      </c>
      <c r="D423" s="192" t="s">
        <v>310</v>
      </c>
      <c r="E423" s="192" t="s">
        <v>311</v>
      </c>
      <c r="F423" s="209">
        <f>INDEX(F_Interface!$C$2:$L$461,MATCH($A423&amp;$B423,F_Interface!$C$2:$C$4961,0),MATCH(F$2,F_Interface!$C$2:$L$2,0))</f>
        <v>0</v>
      </c>
      <c r="G423" s="209">
        <f>INDEX(F_Interface!$C$2:$L$461,MATCH($A423&amp;$B423,F_Interface!$C$2:$C$4961,0),MATCH(G$2,F_Interface!$C$2:$L$2,0))</f>
        <v>0</v>
      </c>
      <c r="H423" s="209">
        <f>INDEX(F_Interface!$C$2:$L$461,MATCH($A423&amp;$B423,F_Interface!$C$2:$C$4961,0),MATCH(H$2,F_Interface!$C$2:$L$2,0))</f>
        <v>0</v>
      </c>
      <c r="I423" s="209">
        <f>INDEX(F_Interface!$C$2:$L$461,MATCH($A423&amp;$B423,F_Interface!$C$2:$C$4961,0),MATCH(I$2,F_Interface!$C$2:$L$2,0))</f>
        <v>0</v>
      </c>
      <c r="J423" s="209">
        <f>INDEX(F_Interface!$C$2:$L$461,MATCH($A423&amp;$B423,F_Interface!$C$2:$C$4961,0),MATCH(J$2,F_Interface!$C$2:$L$2,0))</f>
        <v>0</v>
      </c>
    </row>
    <row r="424" spans="1:10" x14ac:dyDescent="0.3">
      <c r="A424" s="192" t="s">
        <v>9</v>
      </c>
      <c r="B424" s="192" t="s">
        <v>308</v>
      </c>
      <c r="C424" s="192" t="s">
        <v>309</v>
      </c>
      <c r="D424" s="192" t="s">
        <v>310</v>
      </c>
      <c r="E424" s="192" t="s">
        <v>311</v>
      </c>
      <c r="F424" s="209">
        <f>INDEX(F_Interface!$C$2:$L$461,MATCH($A424&amp;$B424,F_Interface!$C$2:$C$4961,0),MATCH(F$2,F_Interface!$C$2:$L$2,0))</f>
        <v>419.0206894549072</v>
      </c>
      <c r="G424" s="209">
        <f>INDEX(F_Interface!$C$2:$L$461,MATCH($A424&amp;$B424,F_Interface!$C$2:$C$4961,0),MATCH(G$2,F_Interface!$C$2:$L$2,0))</f>
        <v>419.0206894549072</v>
      </c>
      <c r="H424" s="209">
        <f>INDEX(F_Interface!$C$2:$L$461,MATCH($A424&amp;$B424,F_Interface!$C$2:$C$4961,0),MATCH(H$2,F_Interface!$C$2:$L$2,0))</f>
        <v>419.0206894549072</v>
      </c>
      <c r="I424" s="209">
        <f>INDEX(F_Interface!$C$2:$L$461,MATCH($A424&amp;$B424,F_Interface!$C$2:$C$4961,0),MATCH(I$2,F_Interface!$C$2:$L$2,0))</f>
        <v>419.0206894549072</v>
      </c>
      <c r="J424" s="209">
        <f>INDEX(F_Interface!$C$2:$L$461,MATCH($A424&amp;$B424,F_Interface!$C$2:$C$4961,0),MATCH(J$2,F_Interface!$C$2:$L$2,0))</f>
        <v>419.0206894549072</v>
      </c>
    </row>
    <row r="425" spans="1:10" x14ac:dyDescent="0.3">
      <c r="A425" s="192" t="s">
        <v>9</v>
      </c>
      <c r="B425" s="192" t="s">
        <v>312</v>
      </c>
      <c r="C425" s="192" t="s">
        <v>313</v>
      </c>
      <c r="D425" s="192" t="s">
        <v>310</v>
      </c>
      <c r="E425" s="192" t="s">
        <v>311</v>
      </c>
      <c r="F425" s="209">
        <f>INDEX(F_Interface!$C$2:$L$461,MATCH($A425&amp;$B425,F_Interface!$C$2:$C$4961,0),MATCH(F$2,F_Interface!$C$2:$L$2,0))</f>
        <v>57.799097023276033</v>
      </c>
      <c r="G425" s="209">
        <f>INDEX(F_Interface!$C$2:$L$461,MATCH($A425&amp;$B425,F_Interface!$C$2:$C$4961,0),MATCH(G$2,F_Interface!$C$2:$L$2,0))</f>
        <v>57.799097023276033</v>
      </c>
      <c r="H425" s="209">
        <f>INDEX(F_Interface!$C$2:$L$461,MATCH($A425&amp;$B425,F_Interface!$C$2:$C$4961,0),MATCH(H$2,F_Interface!$C$2:$L$2,0))</f>
        <v>57.799097023276033</v>
      </c>
      <c r="I425" s="209">
        <f>INDEX(F_Interface!$C$2:$L$461,MATCH($A425&amp;$B425,F_Interface!$C$2:$C$4961,0),MATCH(I$2,F_Interface!$C$2:$L$2,0))</f>
        <v>57.799097023276033</v>
      </c>
      <c r="J425" s="209">
        <f>INDEX(F_Interface!$C$2:$L$461,MATCH($A425&amp;$B425,F_Interface!$C$2:$C$4961,0),MATCH(J$2,F_Interface!$C$2:$L$2,0))</f>
        <v>57.799097023276033</v>
      </c>
    </row>
    <row r="426" spans="1:10" x14ac:dyDescent="0.3">
      <c r="A426" s="192" t="s">
        <v>9</v>
      </c>
      <c r="B426" s="192" t="s">
        <v>314</v>
      </c>
      <c r="C426" s="192" t="s">
        <v>315</v>
      </c>
      <c r="D426" s="192" t="s">
        <v>310</v>
      </c>
      <c r="E426" s="192" t="s">
        <v>311</v>
      </c>
      <c r="F426" s="209">
        <f>INDEX(F_Interface!$C$2:$L$461,MATCH($A426&amp;$B426,F_Interface!$C$2:$C$4961,0),MATCH(F$2,F_Interface!$C$2:$L$2,0))</f>
        <v>476.81978647818323</v>
      </c>
      <c r="G426" s="209">
        <f>INDEX(F_Interface!$C$2:$L$461,MATCH($A426&amp;$B426,F_Interface!$C$2:$C$4961,0),MATCH(G$2,F_Interface!$C$2:$L$2,0))</f>
        <v>476.81978647818323</v>
      </c>
      <c r="H426" s="209">
        <f>INDEX(F_Interface!$C$2:$L$461,MATCH($A426&amp;$B426,F_Interface!$C$2:$C$4961,0),MATCH(H$2,F_Interface!$C$2:$L$2,0))</f>
        <v>476.81978647818323</v>
      </c>
      <c r="I426" s="209">
        <f>INDEX(F_Interface!$C$2:$L$461,MATCH($A426&amp;$B426,F_Interface!$C$2:$C$4961,0),MATCH(I$2,F_Interface!$C$2:$L$2,0))</f>
        <v>476.81978647818323</v>
      </c>
      <c r="J426" s="209">
        <f>INDEX(F_Interface!$C$2:$L$461,MATCH($A426&amp;$B426,F_Interface!$C$2:$C$4961,0),MATCH(J$2,F_Interface!$C$2:$L$2,0))</f>
        <v>476.81978647818323</v>
      </c>
    </row>
    <row r="427" spans="1:10" x14ac:dyDescent="0.3">
      <c r="A427" s="192" t="s">
        <v>9</v>
      </c>
      <c r="B427" s="192" t="s">
        <v>316</v>
      </c>
      <c r="C427" s="192" t="s">
        <v>37</v>
      </c>
      <c r="D427" s="192" t="s">
        <v>310</v>
      </c>
      <c r="E427" s="192" t="s">
        <v>311</v>
      </c>
      <c r="F427" s="209">
        <f>INDEX(F_Interface!$C$2:$L$461,MATCH($A427&amp;$B427,F_Interface!$C$2:$C$4961,0),MATCH(F$2,F_Interface!$C$2:$L$2,0))</f>
        <v>2311162.242270059</v>
      </c>
      <c r="G427" s="209">
        <f>INDEX(F_Interface!$C$2:$L$461,MATCH($A427&amp;$B427,F_Interface!$C$2:$C$4961,0),MATCH(G$2,F_Interface!$C$2:$L$2,0))</f>
        <v>2321415.8261252446</v>
      </c>
      <c r="H427" s="209">
        <f>INDEX(F_Interface!$C$2:$L$461,MATCH($A427&amp;$B427,F_Interface!$C$2:$C$4961,0),MATCH(H$2,F_Interface!$C$2:$L$2,0))</f>
        <v>2331669.4099804307</v>
      </c>
      <c r="I427" s="209">
        <f>INDEX(F_Interface!$C$2:$L$461,MATCH($A427&amp;$B427,F_Interface!$C$2:$C$4961,0),MATCH(I$2,F_Interface!$C$2:$L$2,0))</f>
        <v>2341922.9938356164</v>
      </c>
      <c r="J427" s="209">
        <f>INDEX(F_Interface!$C$2:$L$461,MATCH($A427&amp;$B427,F_Interface!$C$2:$C$4961,0),MATCH(J$2,F_Interface!$C$2:$L$2,0))</f>
        <v>2352176.5776908025</v>
      </c>
    </row>
    <row r="428" spans="1:10" x14ac:dyDescent="0.3">
      <c r="A428" s="192" t="s">
        <v>9</v>
      </c>
      <c r="B428" s="192" t="s">
        <v>318</v>
      </c>
      <c r="C428" s="192" t="s">
        <v>41</v>
      </c>
      <c r="D428" s="192" t="s">
        <v>310</v>
      </c>
      <c r="E428" s="192" t="s">
        <v>311</v>
      </c>
      <c r="F428" s="209">
        <f>INDEX(F_Interface!$C$2:$L$461,MATCH($A428&amp;$B428,F_Interface!$C$2:$C$4961,0),MATCH(F$2,F_Interface!$C$2:$L$2,0))</f>
        <v>52396.280989130661</v>
      </c>
      <c r="G428" s="209">
        <f>INDEX(F_Interface!$C$2:$L$461,MATCH($A428&amp;$B428,F_Interface!$C$2:$C$4961,0),MATCH(G$2,F_Interface!$C$2:$L$2,0))</f>
        <v>52439.893004612895</v>
      </c>
      <c r="H428" s="209">
        <f>INDEX(F_Interface!$C$2:$L$461,MATCH($A428&amp;$B428,F_Interface!$C$2:$C$4961,0),MATCH(H$2,F_Interface!$C$2:$L$2,0))</f>
        <v>52483.50502009513</v>
      </c>
      <c r="I428" s="209">
        <f>INDEX(F_Interface!$C$2:$L$461,MATCH($A428&amp;$B428,F_Interface!$C$2:$C$4961,0),MATCH(I$2,F_Interface!$C$2:$L$2,0))</f>
        <v>52527.117035577365</v>
      </c>
      <c r="J428" s="209">
        <f>INDEX(F_Interface!$C$2:$L$461,MATCH($A428&amp;$B428,F_Interface!$C$2:$C$4961,0),MATCH(J$2,F_Interface!$C$2:$L$2,0))</f>
        <v>52570.729051059599</v>
      </c>
    </row>
    <row r="429" spans="1:10" x14ac:dyDescent="0.3">
      <c r="A429" s="192" t="s">
        <v>9</v>
      </c>
      <c r="B429" s="192" t="s">
        <v>320</v>
      </c>
      <c r="C429" s="192" t="s">
        <v>30</v>
      </c>
      <c r="D429" s="192" t="s">
        <v>310</v>
      </c>
      <c r="E429" s="192" t="s">
        <v>311</v>
      </c>
      <c r="F429" s="209">
        <f>INDEX(F_Interface!$C$2:$L$461,MATCH($A429&amp;$B429,F_Interface!$C$2:$C$4961,0),MATCH(F$2,F_Interface!$C$2:$L$2,0))</f>
        <v>392365.85125372937</v>
      </c>
      <c r="G429" s="209">
        <f>INDEX(F_Interface!$C$2:$L$461,MATCH($A429&amp;$B429,F_Interface!$C$2:$C$4961,0),MATCH(G$2,F_Interface!$C$2:$L$2,0))</f>
        <v>395580.88442938408</v>
      </c>
      <c r="H429" s="209">
        <f>INDEX(F_Interface!$C$2:$L$461,MATCH($A429&amp;$B429,F_Interface!$C$2:$C$4961,0),MATCH(H$2,F_Interface!$C$2:$L$2,0))</f>
        <v>398795.91760503879</v>
      </c>
      <c r="I429" s="209">
        <f>INDEX(F_Interface!$C$2:$L$461,MATCH($A429&amp;$B429,F_Interface!$C$2:$C$4961,0),MATCH(I$2,F_Interface!$C$2:$L$2,0))</f>
        <v>402010.9507806935</v>
      </c>
      <c r="J429" s="209">
        <f>INDEX(F_Interface!$C$2:$L$461,MATCH($A429&amp;$B429,F_Interface!$C$2:$C$4961,0),MATCH(J$2,F_Interface!$C$2:$L$2,0))</f>
        <v>405225.98395634827</v>
      </c>
    </row>
    <row r="430" spans="1:10" x14ac:dyDescent="0.3">
      <c r="A430" s="192" t="s">
        <v>9</v>
      </c>
      <c r="B430" s="192" t="s">
        <v>323</v>
      </c>
      <c r="C430" s="192" t="s">
        <v>42</v>
      </c>
      <c r="D430" s="192" t="s">
        <v>310</v>
      </c>
      <c r="E430" s="192" t="s">
        <v>311</v>
      </c>
      <c r="F430" s="209">
        <f>INDEX(F_Interface!$C$2:$L$461,MATCH($A430&amp;$B430,F_Interface!$C$2:$C$4961,0),MATCH(F$2,F_Interface!$C$2:$L$2,0))</f>
        <v>152.69999999999999</v>
      </c>
      <c r="G430" s="209">
        <f>INDEX(F_Interface!$C$2:$L$461,MATCH($A430&amp;$B430,F_Interface!$C$2:$C$4961,0),MATCH(G$2,F_Interface!$C$2:$L$2,0))</f>
        <v>153.69999999999999</v>
      </c>
      <c r="H430" s="209">
        <f>INDEX(F_Interface!$C$2:$L$461,MATCH($A430&amp;$B430,F_Interface!$C$2:$C$4961,0),MATCH(H$2,F_Interface!$C$2:$L$2,0))</f>
        <v>155</v>
      </c>
      <c r="I430" s="209">
        <f>INDEX(F_Interface!$C$2:$L$461,MATCH($A430&amp;$B430,F_Interface!$C$2:$C$4961,0),MATCH(I$2,F_Interface!$C$2:$L$2,0))</f>
        <v>160.19999999999999</v>
      </c>
      <c r="J430" s="209">
        <f>INDEX(F_Interface!$C$2:$L$461,MATCH($A430&amp;$B430,F_Interface!$C$2:$C$4961,0),MATCH(J$2,F_Interface!$C$2:$L$2,0))</f>
        <v>176.4</v>
      </c>
    </row>
    <row r="431" spans="1:10" x14ac:dyDescent="0.3">
      <c r="A431" s="192" t="s">
        <v>9</v>
      </c>
      <c r="B431" s="192" t="s">
        <v>329</v>
      </c>
      <c r="C431" s="192" t="s">
        <v>43</v>
      </c>
      <c r="D431" s="192" t="s">
        <v>310</v>
      </c>
      <c r="E431" s="192" t="s">
        <v>311</v>
      </c>
      <c r="F431" s="209">
        <f>INDEX(F_Interface!$C$2:$L$461,MATCH($A431&amp;$B431,F_Interface!$C$2:$C$4961,0),MATCH(F$2,F_Interface!$C$2:$L$2,0))</f>
        <v>44.109280251197553</v>
      </c>
      <c r="G431" s="209">
        <f>INDEX(F_Interface!$C$2:$L$461,MATCH($A431&amp;$B431,F_Interface!$C$2:$C$4961,0),MATCH(G$2,F_Interface!$C$2:$L$2,0))</f>
        <v>44.268126670682577</v>
      </c>
      <c r="H431" s="209">
        <f>INDEX(F_Interface!$C$2:$L$461,MATCH($A431&amp;$B431,F_Interface!$C$2:$C$4961,0),MATCH(H$2,F_Interface!$C$2:$L$2,0))</f>
        <v>44.42670909817609</v>
      </c>
      <c r="I431" s="209">
        <f>INDEX(F_Interface!$C$2:$L$461,MATCH($A431&amp;$B431,F_Interface!$C$2:$C$4961,0),MATCH(I$2,F_Interface!$C$2:$L$2,0))</f>
        <v>44.585028191236894</v>
      </c>
      <c r="J431" s="209">
        <f>INDEX(F_Interface!$C$2:$L$461,MATCH($A431&amp;$B431,F_Interface!$C$2:$C$4961,0),MATCH(J$2,F_Interface!$C$2:$L$2,0))</f>
        <v>44.743084605241798</v>
      </c>
    </row>
    <row r="432" spans="1:10" x14ac:dyDescent="0.3">
      <c r="A432" s="192" t="s">
        <v>9</v>
      </c>
      <c r="B432" s="192" t="s">
        <v>338</v>
      </c>
      <c r="C432" s="192" t="s">
        <v>44</v>
      </c>
      <c r="D432" s="192" t="s">
        <v>310</v>
      </c>
      <c r="E432" s="192" t="s">
        <v>311</v>
      </c>
      <c r="F432" s="209">
        <f>INDEX(F_Interface!$C$2:$L$461,MATCH($A432&amp;$B432,F_Interface!$C$2:$C$4961,0),MATCH(F$2,F_Interface!$C$2:$L$2,0))</f>
        <v>1.3222921068523084</v>
      </c>
      <c r="G432" s="209">
        <f>INDEX(F_Interface!$C$2:$L$461,MATCH($A432&amp;$B432,F_Interface!$C$2:$C$4961,0),MATCH(G$2,F_Interface!$C$2:$L$2,0))</f>
        <v>1.3222921068523084</v>
      </c>
      <c r="H432" s="209">
        <f>INDEX(F_Interface!$C$2:$L$461,MATCH($A432&amp;$B432,F_Interface!$C$2:$C$4961,0),MATCH(H$2,F_Interface!$C$2:$L$2,0))</f>
        <v>1.3222921068523084</v>
      </c>
      <c r="I432" s="209">
        <f>INDEX(F_Interface!$C$2:$L$461,MATCH($A432&amp;$B432,F_Interface!$C$2:$C$4961,0),MATCH(I$2,F_Interface!$C$2:$L$2,0))</f>
        <v>1.3222921068523084</v>
      </c>
      <c r="J432" s="209">
        <f>INDEX(F_Interface!$C$2:$L$461,MATCH($A432&amp;$B432,F_Interface!$C$2:$C$4961,0),MATCH(J$2,F_Interface!$C$2:$L$2,0))</f>
        <v>1.3222921068523084</v>
      </c>
    </row>
    <row r="433" spans="1:10" x14ac:dyDescent="0.3">
      <c r="A433" s="192" t="s">
        <v>9</v>
      </c>
      <c r="B433" s="192" t="s">
        <v>340</v>
      </c>
      <c r="C433" s="192" t="s">
        <v>39</v>
      </c>
      <c r="D433" s="192" t="s">
        <v>310</v>
      </c>
      <c r="E433" s="192" t="s">
        <v>311</v>
      </c>
      <c r="F433" s="209">
        <f>INDEX(F_Interface!$C$2:$L$461,MATCH($A433&amp;$B433,F_Interface!$C$2:$C$4961,0),MATCH(F$2,F_Interface!$C$2:$L$2,0))</f>
        <v>2.2335791211767639E-2</v>
      </c>
      <c r="G433" s="209">
        <f>INDEX(F_Interface!$C$2:$L$461,MATCH($A433&amp;$B433,F_Interface!$C$2:$C$4961,0),MATCH(G$2,F_Interface!$C$2:$L$2,0))</f>
        <v>2.2335791211767639E-2</v>
      </c>
      <c r="H433" s="209">
        <f>INDEX(F_Interface!$C$2:$L$461,MATCH($A433&amp;$B433,F_Interface!$C$2:$C$4961,0),MATCH(H$2,F_Interface!$C$2:$L$2,0))</f>
        <v>2.2335791211767639E-2</v>
      </c>
      <c r="I433" s="209">
        <f>INDEX(F_Interface!$C$2:$L$461,MATCH($A433&amp;$B433,F_Interface!$C$2:$C$4961,0),MATCH(I$2,F_Interface!$C$2:$L$2,0))</f>
        <v>2.2335791211767639E-2</v>
      </c>
      <c r="J433" s="209">
        <f>INDEX(F_Interface!$C$2:$L$461,MATCH($A433&amp;$B433,F_Interface!$C$2:$C$4961,0),MATCH(J$2,F_Interface!$C$2:$L$2,0))</f>
        <v>2.2335791211767639E-2</v>
      </c>
    </row>
    <row r="434" spans="1:10" x14ac:dyDescent="0.3">
      <c r="A434" s="192" t="s">
        <v>9</v>
      </c>
      <c r="B434" s="192" t="s">
        <v>342</v>
      </c>
      <c r="C434" s="192" t="s">
        <v>38</v>
      </c>
      <c r="D434" s="192" t="s">
        <v>310</v>
      </c>
      <c r="E434" s="192" t="s">
        <v>311</v>
      </c>
      <c r="F434" s="209">
        <f>INDEX(F_Interface!$C$2:$L$461,MATCH($A434&amp;$B434,F_Interface!$C$2:$C$4961,0),MATCH(F$2,F_Interface!$C$2:$L$2,0))</f>
        <v>0.40959838960222944</v>
      </c>
      <c r="G434" s="209">
        <f>INDEX(F_Interface!$C$2:$L$461,MATCH($A434&amp;$B434,F_Interface!$C$2:$C$4961,0),MATCH(G$2,F_Interface!$C$2:$L$2,0))</f>
        <v>0.40959838960222944</v>
      </c>
      <c r="H434" s="209">
        <f>INDEX(F_Interface!$C$2:$L$461,MATCH($A434&amp;$B434,F_Interface!$C$2:$C$4961,0),MATCH(H$2,F_Interface!$C$2:$L$2,0))</f>
        <v>0.40959838960222944</v>
      </c>
      <c r="I434" s="209">
        <f>INDEX(F_Interface!$C$2:$L$461,MATCH($A434&amp;$B434,F_Interface!$C$2:$C$4961,0),MATCH(I$2,F_Interface!$C$2:$L$2,0))</f>
        <v>0.40959838960222944</v>
      </c>
      <c r="J434" s="209">
        <f>INDEX(F_Interface!$C$2:$L$461,MATCH($A434&amp;$B434,F_Interface!$C$2:$C$4961,0),MATCH(J$2,F_Interface!$C$2:$L$2,0))</f>
        <v>0.40959838960222944</v>
      </c>
    </row>
    <row r="435" spans="1:10" x14ac:dyDescent="0.3">
      <c r="A435" s="192" t="s">
        <v>9</v>
      </c>
      <c r="B435" s="192" t="s">
        <v>344</v>
      </c>
      <c r="C435" s="192" t="s">
        <v>61</v>
      </c>
      <c r="D435" s="192" t="s">
        <v>310</v>
      </c>
      <c r="E435" s="192" t="s">
        <v>311</v>
      </c>
      <c r="F435" s="209">
        <f>INDEX(F_Interface!$C$2:$L$461,MATCH($A435&amp;$B435,F_Interface!$C$2:$C$4961,0),MATCH(F$2,F_Interface!$C$2:$L$2,0))</f>
        <v>0.80869257948657791</v>
      </c>
      <c r="G435" s="209">
        <f>INDEX(F_Interface!$C$2:$L$461,MATCH($A435&amp;$B435,F_Interface!$C$2:$C$4961,0),MATCH(G$2,F_Interface!$C$2:$L$2,0))</f>
        <v>0.80869257948657791</v>
      </c>
      <c r="H435" s="209">
        <f>INDEX(F_Interface!$C$2:$L$461,MATCH($A435&amp;$B435,F_Interface!$C$2:$C$4961,0),MATCH(H$2,F_Interface!$C$2:$L$2,0))</f>
        <v>0.80869257948657791</v>
      </c>
      <c r="I435" s="209">
        <f>INDEX(F_Interface!$C$2:$L$461,MATCH($A435&amp;$B435,F_Interface!$C$2:$C$4961,0),MATCH(I$2,F_Interface!$C$2:$L$2,0))</f>
        <v>0.80869257948657791</v>
      </c>
      <c r="J435" s="209">
        <f>INDEX(F_Interface!$C$2:$L$461,MATCH($A435&amp;$B435,F_Interface!$C$2:$C$4961,0),MATCH(J$2,F_Interface!$C$2:$L$2,0))</f>
        <v>0.80869257948657791</v>
      </c>
    </row>
    <row r="436" spans="1:10" x14ac:dyDescent="0.3">
      <c r="A436" s="192" t="s">
        <v>9</v>
      </c>
      <c r="B436" s="192" t="s">
        <v>346</v>
      </c>
      <c r="C436" s="192" t="s">
        <v>45</v>
      </c>
      <c r="D436" s="192" t="s">
        <v>310</v>
      </c>
      <c r="E436" s="192" t="s">
        <v>311</v>
      </c>
      <c r="F436" s="209">
        <f>INDEX(F_Interface!$C$2:$L$461,MATCH($A436&amp;$B436,F_Interface!$C$2:$C$4961,0),MATCH(F$2,F_Interface!$C$2:$L$2,0))</f>
        <v>1081.6029441869796</v>
      </c>
      <c r="G436" s="209">
        <f>INDEX(F_Interface!$C$2:$L$461,MATCH($A436&amp;$B436,F_Interface!$C$2:$C$4961,0),MATCH(G$2,F_Interface!$C$2:$L$2,0))</f>
        <v>1081.6029441869796</v>
      </c>
      <c r="H436" s="209">
        <f>INDEX(F_Interface!$C$2:$L$461,MATCH($A436&amp;$B436,F_Interface!$C$2:$C$4961,0),MATCH(H$2,F_Interface!$C$2:$L$2,0))</f>
        <v>1081.6029441869796</v>
      </c>
      <c r="I436" s="209">
        <f>INDEX(F_Interface!$C$2:$L$461,MATCH($A436&amp;$B436,F_Interface!$C$2:$C$4961,0),MATCH(I$2,F_Interface!$C$2:$L$2,0))</f>
        <v>1081.6029441869796</v>
      </c>
      <c r="J436" s="209">
        <f>INDEX(F_Interface!$C$2:$L$461,MATCH($A436&amp;$B436,F_Interface!$C$2:$C$4961,0),MATCH(J$2,F_Interface!$C$2:$L$2,0))</f>
        <v>1081.6029441869796</v>
      </c>
    </row>
    <row r="437" spans="1:10" x14ac:dyDescent="0.3">
      <c r="A437" s="192" t="s">
        <v>9</v>
      </c>
      <c r="B437" s="192" t="s">
        <v>348</v>
      </c>
      <c r="C437" s="192" t="s">
        <v>46</v>
      </c>
      <c r="D437" s="192" t="s">
        <v>310</v>
      </c>
      <c r="E437" s="192" t="s">
        <v>311</v>
      </c>
      <c r="F437" s="209">
        <f>INDEX(F_Interface!$C$2:$L$461,MATCH($A437&amp;$B437,F_Interface!$C$2:$C$4961,0),MATCH(F$2,F_Interface!$C$2:$L$2,0))</f>
        <v>2.6350378561127363E-4</v>
      </c>
      <c r="G437" s="209">
        <f>INDEX(F_Interface!$C$2:$L$461,MATCH($A437&amp;$B437,F_Interface!$C$2:$C$4961,0),MATCH(G$2,F_Interface!$C$2:$L$2,0))</f>
        <v>2.6233990185916108E-4</v>
      </c>
      <c r="H437" s="209">
        <f>INDEX(F_Interface!$C$2:$L$461,MATCH($A437&amp;$B437,F_Interface!$C$2:$C$4961,0),MATCH(H$2,F_Interface!$C$2:$L$2,0))</f>
        <v>2.6118625453215995E-4</v>
      </c>
      <c r="I437" s="209">
        <f>INDEX(F_Interface!$C$2:$L$461,MATCH($A437&amp;$B437,F_Interface!$C$2:$C$4961,0),MATCH(I$2,F_Interface!$C$2:$L$2,0))</f>
        <v>2.6004270917660529E-4</v>
      </c>
      <c r="J437" s="209">
        <f>INDEX(F_Interface!$C$2:$L$461,MATCH($A437&amp;$B437,F_Interface!$C$2:$C$4961,0),MATCH(J$2,F_Interface!$C$2:$L$2,0))</f>
        <v>2.5763371923162635E-4</v>
      </c>
    </row>
    <row r="438" spans="1:10" x14ac:dyDescent="0.3">
      <c r="A438" s="192" t="s">
        <v>9</v>
      </c>
      <c r="B438" s="192" t="s">
        <v>350</v>
      </c>
      <c r="C438" s="192" t="s">
        <v>351</v>
      </c>
      <c r="D438" s="192" t="s">
        <v>310</v>
      </c>
      <c r="E438" s="192" t="s">
        <v>311</v>
      </c>
      <c r="F438" s="209">
        <f>INDEX(F_Interface!$C$2:$L$461,MATCH($A438&amp;$B438,F_Interface!$C$2:$C$4961,0),MATCH(F$2,F_Interface!$C$2:$L$2,0))</f>
        <v>0.96335172619962073</v>
      </c>
      <c r="G438" s="209">
        <f>INDEX(F_Interface!$C$2:$L$461,MATCH($A438&amp;$B438,F_Interface!$C$2:$C$4961,0),MATCH(G$2,F_Interface!$C$2:$L$2,0))</f>
        <v>0.96335172619962073</v>
      </c>
      <c r="H438" s="209">
        <f>INDEX(F_Interface!$C$2:$L$461,MATCH($A438&amp;$B438,F_Interface!$C$2:$C$4961,0),MATCH(H$2,F_Interface!$C$2:$L$2,0))</f>
        <v>0.96335172619962073</v>
      </c>
      <c r="I438" s="209">
        <f>INDEX(F_Interface!$C$2:$L$461,MATCH($A438&amp;$B438,F_Interface!$C$2:$C$4961,0),MATCH(I$2,F_Interface!$C$2:$L$2,0))</f>
        <v>0.96335172619962073</v>
      </c>
      <c r="J438" s="209">
        <f>INDEX(F_Interface!$C$2:$L$461,MATCH($A438&amp;$B438,F_Interface!$C$2:$C$4961,0),MATCH(J$2,F_Interface!$C$2:$L$2,0))</f>
        <v>0.96335172619962073</v>
      </c>
    </row>
    <row r="439" spans="1:10" x14ac:dyDescent="0.3">
      <c r="A439" s="192" t="s">
        <v>9</v>
      </c>
      <c r="B439" s="192" t="s">
        <v>353</v>
      </c>
      <c r="C439" s="192" t="s">
        <v>354</v>
      </c>
      <c r="D439" s="192" t="s">
        <v>310</v>
      </c>
      <c r="E439" s="192" t="s">
        <v>311</v>
      </c>
      <c r="F439" s="209">
        <f>INDEX(F_Interface!$C$2:$L$461,MATCH($A439&amp;$B439,F_Interface!$C$2:$C$4961,0),MATCH(F$2,F_Interface!$C$2:$L$2,0))</f>
        <v>0.5</v>
      </c>
      <c r="G439" s="209">
        <f>INDEX(F_Interface!$C$2:$L$461,MATCH($A439&amp;$B439,F_Interface!$C$2:$C$4961,0),MATCH(G$2,F_Interface!$C$2:$L$2,0))</f>
        <v>0.5</v>
      </c>
      <c r="H439" s="209">
        <f>INDEX(F_Interface!$C$2:$L$461,MATCH($A439&amp;$B439,F_Interface!$C$2:$C$4961,0),MATCH(H$2,F_Interface!$C$2:$L$2,0))</f>
        <v>0.5</v>
      </c>
      <c r="I439" s="209">
        <f>INDEX(F_Interface!$C$2:$L$461,MATCH($A439&amp;$B439,F_Interface!$C$2:$C$4961,0),MATCH(I$2,F_Interface!$C$2:$L$2,0))</f>
        <v>0.5</v>
      </c>
      <c r="J439" s="209">
        <f>INDEX(F_Interface!$C$2:$L$461,MATCH($A439&amp;$B439,F_Interface!$C$2:$C$4961,0),MATCH(J$2,F_Interface!$C$2:$L$2,0))</f>
        <v>0.5</v>
      </c>
    </row>
    <row r="440" spans="1:10" x14ac:dyDescent="0.3">
      <c r="A440" s="192" t="s">
        <v>9</v>
      </c>
      <c r="B440" s="192" t="s">
        <v>356</v>
      </c>
      <c r="C440" s="192" t="s">
        <v>357</v>
      </c>
      <c r="D440" s="192" t="s">
        <v>310</v>
      </c>
      <c r="E440" s="192" t="s">
        <v>311</v>
      </c>
      <c r="F440" s="209">
        <f>INDEX(F_Interface!$C$2:$L$461,MATCH($A440&amp;$B440,F_Interface!$C$2:$C$4961,0),MATCH(F$2,F_Interface!$C$2:$L$2,0))</f>
        <v>0.5</v>
      </c>
      <c r="G440" s="209">
        <f>INDEX(F_Interface!$C$2:$L$461,MATCH($A440&amp;$B440,F_Interface!$C$2:$C$4961,0),MATCH(G$2,F_Interface!$C$2:$L$2,0))</f>
        <v>0.5</v>
      </c>
      <c r="H440" s="209">
        <f>INDEX(F_Interface!$C$2:$L$461,MATCH($A440&amp;$B440,F_Interface!$C$2:$C$4961,0),MATCH(H$2,F_Interface!$C$2:$L$2,0))</f>
        <v>0.5</v>
      </c>
      <c r="I440" s="209">
        <f>INDEX(F_Interface!$C$2:$L$461,MATCH($A440&amp;$B440,F_Interface!$C$2:$C$4961,0),MATCH(I$2,F_Interface!$C$2:$L$2,0))</f>
        <v>0.5</v>
      </c>
      <c r="J440" s="209">
        <f>INDEX(F_Interface!$C$2:$L$461,MATCH($A440&amp;$B440,F_Interface!$C$2:$C$4961,0),MATCH(J$2,F_Interface!$C$2:$L$2,0))</f>
        <v>0.5</v>
      </c>
    </row>
    <row r="441" spans="1:10" x14ac:dyDescent="0.3">
      <c r="A441" s="192" t="s">
        <v>9</v>
      </c>
      <c r="B441" s="192" t="s">
        <v>359</v>
      </c>
      <c r="C441" s="192" t="s">
        <v>360</v>
      </c>
      <c r="D441" s="192" t="s">
        <v>310</v>
      </c>
      <c r="E441" s="192" t="s">
        <v>311</v>
      </c>
      <c r="F441" s="209" t="str">
        <f ca="1">INDEX(F_Interface!$C$2:$L$461,MATCH($A441&amp;$B441,F_Interface!$C$2:$C$4961,0),MATCH(F$2,F_Interface!$C$2:$L$2,0))</f>
        <v>[…]08/04/2019 12:10:25</v>
      </c>
      <c r="G441" s="209" t="str">
        <f ca="1">INDEX(F_Interface!$C$2:$L$461,MATCH($A441&amp;$B441,F_Interface!$C$2:$C$4961,0),MATCH(G$2,F_Interface!$C$2:$L$2,0))</f>
        <v>[…]08/04/2019 12:10:25</v>
      </c>
      <c r="H441" s="209" t="str">
        <f ca="1">INDEX(F_Interface!$C$2:$L$461,MATCH($A441&amp;$B441,F_Interface!$C$2:$C$4961,0),MATCH(H$2,F_Interface!$C$2:$L$2,0))</f>
        <v>[…]08/04/2019 12:10:25</v>
      </c>
      <c r="I441" s="209" t="str">
        <f ca="1">INDEX(F_Interface!$C$2:$L$461,MATCH($A441&amp;$B441,F_Interface!$C$2:$C$4961,0),MATCH(I$2,F_Interface!$C$2:$L$2,0))</f>
        <v>[…]08/04/2019 12:10:25</v>
      </c>
      <c r="J441" s="209" t="str">
        <f ca="1">INDEX(F_Interface!$C$2:$L$461,MATCH($A441&amp;$B441,F_Interface!$C$2:$C$4961,0),MATCH(J$2,F_Interface!$C$2:$L$2,0))</f>
        <v>[…]08/04/2019 12:10:25</v>
      </c>
    </row>
    <row r="442" spans="1:10" x14ac:dyDescent="0.3">
      <c r="A442" s="192" t="s">
        <v>9</v>
      </c>
      <c r="B442" s="192" t="s">
        <v>362</v>
      </c>
      <c r="C442" s="192" t="s">
        <v>363</v>
      </c>
      <c r="D442" s="192" t="s">
        <v>310</v>
      </c>
      <c r="E442" s="192" t="s">
        <v>311</v>
      </c>
      <c r="F442" s="209" t="str">
        <f ca="1">INDEX(F_Interface!$C$2:$L$461,MATCH($A442&amp;$B442,F_Interface!$C$2:$C$4961,0),MATCH(F$2,F_Interface!$C$2:$L$2,0))</f>
        <v>FM_WWW4_fastDD</v>
      </c>
      <c r="G442" s="209" t="str">
        <f ca="1">INDEX(F_Interface!$C$2:$L$461,MATCH($A442&amp;$B442,F_Interface!$C$2:$C$4961,0),MATCH(G$2,F_Interface!$C$2:$L$2,0))</f>
        <v>FM_WWW4_fastDD</v>
      </c>
      <c r="H442" s="209" t="str">
        <f ca="1">INDEX(F_Interface!$C$2:$L$461,MATCH($A442&amp;$B442,F_Interface!$C$2:$C$4961,0),MATCH(H$2,F_Interface!$C$2:$L$2,0))</f>
        <v>FM_WWW4_fastDD</v>
      </c>
      <c r="I442" s="209" t="str">
        <f ca="1">INDEX(F_Interface!$C$2:$L$461,MATCH($A442&amp;$B442,F_Interface!$C$2:$C$4961,0),MATCH(I$2,F_Interface!$C$2:$L$2,0))</f>
        <v>FM_WWW4_fastDD</v>
      </c>
      <c r="J442" s="209" t="str">
        <f ca="1">INDEX(F_Interface!$C$2:$L$461,MATCH($A442&amp;$B442,F_Interface!$C$2:$C$4961,0),MATCH(J$2,F_Interface!$C$2:$L$2,0))</f>
        <v>FM_WWW4_fastDD</v>
      </c>
    </row>
    <row r="443" spans="1:10" x14ac:dyDescent="0.3">
      <c r="A443" s="192" t="s">
        <v>9</v>
      </c>
      <c r="B443" s="192" t="s">
        <v>209</v>
      </c>
      <c r="C443" s="192" t="s">
        <v>227</v>
      </c>
      <c r="D443" s="192" t="s">
        <v>310</v>
      </c>
      <c r="E443" s="192" t="s">
        <v>311</v>
      </c>
      <c r="F443" s="209">
        <f>INDEX(F_Interface!$C$2:$L$461,MATCH($A443&amp;$B443,F_Interface!$C$2:$C$4961,0),MATCH(F$2,F_Interface!$C$2:$L$2,0))</f>
        <v>93.587862012287459</v>
      </c>
      <c r="G443" s="209">
        <f>INDEX(F_Interface!$C$2:$L$461,MATCH($A443&amp;$B443,F_Interface!$C$2:$C$4961,0),MATCH(G$2,F_Interface!$C$2:$L$2,0))</f>
        <v>100.79453096094464</v>
      </c>
      <c r="H443" s="209">
        <f>INDEX(F_Interface!$C$2:$L$461,MATCH($A443&amp;$B443,F_Interface!$C$2:$C$4961,0),MATCH(H$2,F_Interface!$C$2:$L$2,0))</f>
        <v>114.33458333516347</v>
      </c>
      <c r="I443" s="209">
        <f>INDEX(F_Interface!$C$2:$L$461,MATCH($A443&amp;$B443,F_Interface!$C$2:$C$4961,0),MATCH(I$2,F_Interface!$C$2:$L$2,0))</f>
        <v>132.72530693049495</v>
      </c>
      <c r="J443" s="209">
        <f>INDEX(F_Interface!$C$2:$L$461,MATCH($A443&amp;$B443,F_Interface!$C$2:$C$4961,0),MATCH(J$2,F_Interface!$C$2:$L$2,0))</f>
        <v>149.71185861037804</v>
      </c>
    </row>
    <row r="444" spans="1:10" x14ac:dyDescent="0.3">
      <c r="A444" s="192" t="s">
        <v>9</v>
      </c>
      <c r="B444" s="192" t="s">
        <v>210</v>
      </c>
      <c r="C444" s="192" t="s">
        <v>228</v>
      </c>
      <c r="D444" s="192" t="s">
        <v>310</v>
      </c>
      <c r="E444" s="192" t="s">
        <v>311</v>
      </c>
      <c r="F444" s="209">
        <f>INDEX(F_Interface!$C$2:$L$461,MATCH($A444&amp;$B444,F_Interface!$C$2:$C$4961,0),MATCH(F$2,F_Interface!$C$2:$L$2,0))</f>
        <v>325.43282744261973</v>
      </c>
      <c r="G444" s="209">
        <f>INDEX(F_Interface!$C$2:$L$461,MATCH($A444&amp;$B444,F_Interface!$C$2:$C$4961,0),MATCH(G$2,F_Interface!$C$2:$L$2,0))</f>
        <v>318.22615849396254</v>
      </c>
      <c r="H444" s="209">
        <f>INDEX(F_Interface!$C$2:$L$461,MATCH($A444&amp;$B444,F_Interface!$C$2:$C$4961,0),MATCH(H$2,F_Interface!$C$2:$L$2,0))</f>
        <v>304.68610611974367</v>
      </c>
      <c r="I444" s="209">
        <f>INDEX(F_Interface!$C$2:$L$461,MATCH($A444&amp;$B444,F_Interface!$C$2:$C$4961,0),MATCH(I$2,F_Interface!$C$2:$L$2,0))</f>
        <v>286.29538252441228</v>
      </c>
      <c r="J444" s="209">
        <f>INDEX(F_Interface!$C$2:$L$461,MATCH($A444&amp;$B444,F_Interface!$C$2:$C$4961,0),MATCH(J$2,F_Interface!$C$2:$L$2,0))</f>
        <v>269.3088308445291</v>
      </c>
    </row>
    <row r="445" spans="1:10" x14ac:dyDescent="0.3">
      <c r="A445" s="192" t="s">
        <v>9</v>
      </c>
      <c r="B445" s="192" t="s">
        <v>211</v>
      </c>
      <c r="C445" s="192" t="s">
        <v>229</v>
      </c>
      <c r="D445" s="192" t="s">
        <v>310</v>
      </c>
      <c r="E445" s="192" t="s">
        <v>311</v>
      </c>
      <c r="F445" s="209">
        <f>INDEX(F_Interface!$C$2:$L$461,MATCH($A445&amp;$B445,F_Interface!$C$2:$C$4961,0),MATCH(F$2,F_Interface!$C$2:$L$2,0))</f>
        <v>419.0206894549072</v>
      </c>
      <c r="G445" s="209">
        <f>INDEX(F_Interface!$C$2:$L$461,MATCH($A445&amp;$B445,F_Interface!$C$2:$C$4961,0),MATCH(G$2,F_Interface!$C$2:$L$2,0))</f>
        <v>419.0206894549072</v>
      </c>
      <c r="H445" s="209">
        <f>INDEX(F_Interface!$C$2:$L$461,MATCH($A445&amp;$B445,F_Interface!$C$2:$C$4961,0),MATCH(H$2,F_Interface!$C$2:$L$2,0))</f>
        <v>419.0206894549072</v>
      </c>
      <c r="I445" s="209">
        <f>INDEX(F_Interface!$C$2:$L$461,MATCH($A445&amp;$B445,F_Interface!$C$2:$C$4961,0),MATCH(I$2,F_Interface!$C$2:$L$2,0))</f>
        <v>419.0206894549072</v>
      </c>
      <c r="J445" s="209">
        <f>INDEX(F_Interface!$C$2:$L$461,MATCH($A445&amp;$B445,F_Interface!$C$2:$C$4961,0),MATCH(J$2,F_Interface!$C$2:$L$2,0))</f>
        <v>419.0206894549072</v>
      </c>
    </row>
    <row r="446" spans="1:10" x14ac:dyDescent="0.3">
      <c r="A446" s="192" t="s">
        <v>9</v>
      </c>
      <c r="B446" s="192" t="s">
        <v>215</v>
      </c>
      <c r="C446" s="192" t="s">
        <v>233</v>
      </c>
      <c r="D446" s="192" t="s">
        <v>310</v>
      </c>
      <c r="E446" s="192" t="s">
        <v>311</v>
      </c>
      <c r="F446" s="209">
        <f>INDEX(F_Interface!$C$2:$L$461,MATCH($A446&amp;$B446,F_Interface!$C$2:$C$4961,0),MATCH(F$2,F_Interface!$C$2:$L$2,0))</f>
        <v>34.670231450210338</v>
      </c>
      <c r="G446" s="209">
        <f>INDEX(F_Interface!$C$2:$L$461,MATCH($A446&amp;$B446,F_Interface!$C$2:$C$4961,0),MATCH(G$2,F_Interface!$C$2:$L$2,0))</f>
        <v>34.729183892868207</v>
      </c>
      <c r="H446" s="209">
        <f>INDEX(F_Interface!$C$2:$L$461,MATCH($A446&amp;$B446,F_Interface!$C$2:$C$4961,0),MATCH(H$2,F_Interface!$C$2:$L$2,0))</f>
        <v>37.25629635625824</v>
      </c>
      <c r="I446" s="209">
        <f>INDEX(F_Interface!$C$2:$L$461,MATCH($A446&amp;$B446,F_Interface!$C$2:$C$4961,0),MATCH(I$2,F_Interface!$C$2:$L$2,0))</f>
        <v>41.273605293778417</v>
      </c>
      <c r="J446" s="209">
        <f>INDEX(F_Interface!$C$2:$L$461,MATCH($A446&amp;$B446,F_Interface!$C$2:$C$4961,0),MATCH(J$2,F_Interface!$C$2:$L$2,0))</f>
        <v>43.744559362775775</v>
      </c>
    </row>
    <row r="447" spans="1:10" x14ac:dyDescent="0.3">
      <c r="A447" s="192" t="s">
        <v>9</v>
      </c>
      <c r="B447" s="192" t="s">
        <v>216</v>
      </c>
      <c r="C447" s="192" t="s">
        <v>364</v>
      </c>
      <c r="D447" s="192" t="s">
        <v>310</v>
      </c>
      <c r="E447" s="192" t="s">
        <v>311</v>
      </c>
      <c r="F447" s="209">
        <f>INDEX(F_Interface!$C$2:$L$461,MATCH($A447&amp;$B447,F_Interface!$C$2:$C$4961,0),MATCH(F$2,F_Interface!$C$2:$L$2,0))</f>
        <v>23.128865573065696</v>
      </c>
      <c r="G447" s="209">
        <f>INDEX(F_Interface!$C$2:$L$461,MATCH($A447&amp;$B447,F_Interface!$C$2:$C$4961,0),MATCH(G$2,F_Interface!$C$2:$L$2,0))</f>
        <v>23.069913130407826</v>
      </c>
      <c r="H447" s="209">
        <f>INDEX(F_Interface!$C$2:$L$461,MATCH($A447&amp;$B447,F_Interface!$C$2:$C$4961,0),MATCH(H$2,F_Interface!$C$2:$L$2,0))</f>
        <v>20.542800667017794</v>
      </c>
      <c r="I447" s="209">
        <f>INDEX(F_Interface!$C$2:$L$461,MATCH($A447&amp;$B447,F_Interface!$C$2:$C$4961,0),MATCH(I$2,F_Interface!$C$2:$L$2,0))</f>
        <v>16.525491729497617</v>
      </c>
      <c r="J447" s="209">
        <f>INDEX(F_Interface!$C$2:$L$461,MATCH($A447&amp;$B447,F_Interface!$C$2:$C$4961,0),MATCH(J$2,F_Interface!$C$2:$L$2,0))</f>
        <v>14.054537660500264</v>
      </c>
    </row>
    <row r="448" spans="1:10" x14ac:dyDescent="0.3">
      <c r="A448" s="192" t="s">
        <v>9</v>
      </c>
      <c r="B448" s="192" t="s">
        <v>217</v>
      </c>
      <c r="C448" s="192" t="s">
        <v>365</v>
      </c>
      <c r="D448" s="192" t="s">
        <v>310</v>
      </c>
      <c r="E448" s="192" t="s">
        <v>311</v>
      </c>
      <c r="F448" s="209">
        <f>INDEX(F_Interface!$C$2:$L$461,MATCH($A448&amp;$B448,F_Interface!$C$2:$C$4961,0),MATCH(F$2,F_Interface!$C$2:$L$2,0))</f>
        <v>57.799097023276033</v>
      </c>
      <c r="G448" s="209">
        <f>INDEX(F_Interface!$C$2:$L$461,MATCH($A448&amp;$B448,F_Interface!$C$2:$C$4961,0),MATCH(G$2,F_Interface!$C$2:$L$2,0))</f>
        <v>57.799097023276033</v>
      </c>
      <c r="H448" s="209">
        <f>INDEX(F_Interface!$C$2:$L$461,MATCH($A448&amp;$B448,F_Interface!$C$2:$C$4961,0),MATCH(H$2,F_Interface!$C$2:$L$2,0))</f>
        <v>57.799097023276033</v>
      </c>
      <c r="I448" s="209">
        <f>INDEX(F_Interface!$C$2:$L$461,MATCH($A448&amp;$B448,F_Interface!$C$2:$C$4961,0),MATCH(I$2,F_Interface!$C$2:$L$2,0))</f>
        <v>57.799097023276033</v>
      </c>
      <c r="J448" s="209">
        <f>INDEX(F_Interface!$C$2:$L$461,MATCH($A448&amp;$B448,F_Interface!$C$2:$C$4961,0),MATCH(J$2,F_Interface!$C$2:$L$2,0))</f>
        <v>57.799097023276033</v>
      </c>
    </row>
    <row r="449" spans="1:10" x14ac:dyDescent="0.3">
      <c r="A449" s="192" t="s">
        <v>9</v>
      </c>
      <c r="B449" s="192" t="s">
        <v>218</v>
      </c>
      <c r="C449" s="192" t="s">
        <v>234</v>
      </c>
      <c r="D449" s="192" t="s">
        <v>310</v>
      </c>
      <c r="E449" s="192" t="s">
        <v>311</v>
      </c>
      <c r="F449" s="209">
        <f>INDEX(F_Interface!$C$2:$L$461,MATCH($A449&amp;$B449,F_Interface!$C$2:$C$4961,0),MATCH(F$2,F_Interface!$C$2:$L$2,0))</f>
        <v>0</v>
      </c>
      <c r="G449" s="209">
        <f>INDEX(F_Interface!$C$2:$L$461,MATCH($A449&amp;$B449,F_Interface!$C$2:$C$4961,0),MATCH(G$2,F_Interface!$C$2:$L$2,0))</f>
        <v>0</v>
      </c>
      <c r="H449" s="209">
        <f>INDEX(F_Interface!$C$2:$L$461,MATCH($A449&amp;$B449,F_Interface!$C$2:$C$4961,0),MATCH(H$2,F_Interface!$C$2:$L$2,0))</f>
        <v>0</v>
      </c>
      <c r="I449" s="209">
        <f>INDEX(F_Interface!$C$2:$L$461,MATCH($A449&amp;$B449,F_Interface!$C$2:$C$4961,0),MATCH(I$2,F_Interface!$C$2:$L$2,0))</f>
        <v>0</v>
      </c>
      <c r="J449" s="209">
        <f>INDEX(F_Interface!$C$2:$L$461,MATCH($A449&amp;$B449,F_Interface!$C$2:$C$4961,0),MATCH(J$2,F_Interface!$C$2:$L$2,0))</f>
        <v>0</v>
      </c>
    </row>
    <row r="450" spans="1:10" x14ac:dyDescent="0.3">
      <c r="A450" s="192" t="s">
        <v>9</v>
      </c>
      <c r="B450" s="192" t="s">
        <v>219</v>
      </c>
      <c r="C450" s="192" t="s">
        <v>366</v>
      </c>
      <c r="D450" s="192" t="s">
        <v>310</v>
      </c>
      <c r="E450" s="192" t="s">
        <v>311</v>
      </c>
      <c r="F450" s="209">
        <f>INDEX(F_Interface!$C$2:$L$461,MATCH($A450&amp;$B450,F_Interface!$C$2:$C$4961,0),MATCH(F$2,F_Interface!$C$2:$L$2,0))</f>
        <v>0</v>
      </c>
      <c r="G450" s="209">
        <f>INDEX(F_Interface!$C$2:$L$461,MATCH($A450&amp;$B450,F_Interface!$C$2:$C$4961,0),MATCH(G$2,F_Interface!$C$2:$L$2,0))</f>
        <v>0</v>
      </c>
      <c r="H450" s="209">
        <f>INDEX(F_Interface!$C$2:$L$461,MATCH($A450&amp;$B450,F_Interface!$C$2:$C$4961,0),MATCH(H$2,F_Interface!$C$2:$L$2,0))</f>
        <v>0</v>
      </c>
      <c r="I450" s="209">
        <f>INDEX(F_Interface!$C$2:$L$461,MATCH($A450&amp;$B450,F_Interface!$C$2:$C$4961,0),MATCH(I$2,F_Interface!$C$2:$L$2,0))</f>
        <v>0</v>
      </c>
      <c r="J450" s="209">
        <f>INDEX(F_Interface!$C$2:$L$461,MATCH($A450&amp;$B450,F_Interface!$C$2:$C$4961,0),MATCH(J$2,F_Interface!$C$2:$L$2,0))</f>
        <v>0</v>
      </c>
    </row>
    <row r="451" spans="1:10" x14ac:dyDescent="0.3">
      <c r="A451" s="192" t="s">
        <v>9</v>
      </c>
      <c r="B451" s="192" t="s">
        <v>220</v>
      </c>
      <c r="C451" s="192" t="s">
        <v>367</v>
      </c>
      <c r="D451" s="192" t="s">
        <v>310</v>
      </c>
      <c r="E451" s="192" t="s">
        <v>311</v>
      </c>
      <c r="F451" s="209">
        <f>INDEX(F_Interface!$C$2:$L$461,MATCH($A451&amp;$B451,F_Interface!$C$2:$C$4961,0),MATCH(F$2,F_Interface!$C$2:$L$2,0))</f>
        <v>0</v>
      </c>
      <c r="G451" s="209">
        <f>INDEX(F_Interface!$C$2:$L$461,MATCH($A451&amp;$B451,F_Interface!$C$2:$C$4961,0),MATCH(G$2,F_Interface!$C$2:$L$2,0))</f>
        <v>0</v>
      </c>
      <c r="H451" s="209">
        <f>INDEX(F_Interface!$C$2:$L$461,MATCH($A451&amp;$B451,F_Interface!$C$2:$C$4961,0),MATCH(H$2,F_Interface!$C$2:$L$2,0))</f>
        <v>0</v>
      </c>
      <c r="I451" s="209">
        <f>INDEX(F_Interface!$C$2:$L$461,MATCH($A451&amp;$B451,F_Interface!$C$2:$C$4961,0),MATCH(I$2,F_Interface!$C$2:$L$2,0))</f>
        <v>0</v>
      </c>
      <c r="J451" s="209">
        <f>INDEX(F_Interface!$C$2:$L$461,MATCH($A451&amp;$B451,F_Interface!$C$2:$C$4961,0),MATCH(J$2,F_Interface!$C$2:$L$2,0))</f>
        <v>0</v>
      </c>
    </row>
    <row r="452" spans="1:10" x14ac:dyDescent="0.3">
      <c r="A452" s="192" t="s">
        <v>9</v>
      </c>
      <c r="B452" s="192" t="s">
        <v>221</v>
      </c>
      <c r="C452" s="192" t="s">
        <v>235</v>
      </c>
      <c r="D452" s="192" t="s">
        <v>310</v>
      </c>
      <c r="E452" s="192" t="s">
        <v>311</v>
      </c>
      <c r="F452" s="209">
        <f>INDEX(F_Interface!$C$2:$L$461,MATCH($A452&amp;$B452,F_Interface!$C$2:$C$4961,0),MATCH(F$2,F_Interface!$C$2:$L$2,0))</f>
        <v>4.7440389714819551</v>
      </c>
      <c r="G452" s="209">
        <f>INDEX(F_Interface!$C$2:$L$461,MATCH($A452&amp;$B452,F_Interface!$C$2:$C$4961,0),MATCH(G$2,F_Interface!$C$2:$L$2,0))</f>
        <v>4.7328688964313743</v>
      </c>
      <c r="H452" s="209">
        <f>INDEX(F_Interface!$C$2:$L$461,MATCH($A452&amp;$B452,F_Interface!$C$2:$C$4961,0),MATCH(H$2,F_Interface!$C$2:$L$2,0))</f>
        <v>0</v>
      </c>
      <c r="I452" s="209">
        <f>INDEX(F_Interface!$C$2:$L$461,MATCH($A452&amp;$B452,F_Interface!$C$2:$C$4961,0),MATCH(I$2,F_Interface!$C$2:$L$2,0))</f>
        <v>0</v>
      </c>
      <c r="J452" s="209">
        <f>INDEX(F_Interface!$C$2:$L$461,MATCH($A452&amp;$B452,F_Interface!$C$2:$C$4961,0),MATCH(J$2,F_Interface!$C$2:$L$2,0))</f>
        <v>0</v>
      </c>
    </row>
    <row r="453" spans="1:10" x14ac:dyDescent="0.3">
      <c r="A453" s="192" t="s">
        <v>9</v>
      </c>
      <c r="B453" s="192" t="s">
        <v>222</v>
      </c>
      <c r="C453" s="192" t="s">
        <v>236</v>
      </c>
      <c r="D453" s="192" t="s">
        <v>310</v>
      </c>
      <c r="E453" s="192" t="s">
        <v>311</v>
      </c>
      <c r="F453" s="209">
        <f>INDEX(F_Interface!$C$2:$L$461,MATCH($A453&amp;$B453,F_Interface!$C$2:$C$4961,0),MATCH(F$2,F_Interface!$C$2:$L$2,0))</f>
        <v>1.2754074621823346</v>
      </c>
      <c r="G453" s="209">
        <f>INDEX(F_Interface!$C$2:$L$461,MATCH($A453&amp;$B453,F_Interface!$C$2:$C$4961,0),MATCH(G$2,F_Interface!$C$2:$L$2,0))</f>
        <v>1.272404452055671</v>
      </c>
      <c r="H453" s="209">
        <f>INDEX(F_Interface!$C$2:$L$461,MATCH($A453&amp;$B453,F_Interface!$C$2:$C$4961,0),MATCH(H$2,F_Interface!$C$2:$L$2,0))</f>
        <v>0</v>
      </c>
      <c r="I453" s="209">
        <f>INDEX(F_Interface!$C$2:$L$461,MATCH($A453&amp;$B453,F_Interface!$C$2:$C$4961,0),MATCH(I$2,F_Interface!$C$2:$L$2,0))</f>
        <v>0</v>
      </c>
      <c r="J453" s="209">
        <f>INDEX(F_Interface!$C$2:$L$461,MATCH($A453&amp;$B453,F_Interface!$C$2:$C$4961,0),MATCH(J$2,F_Interface!$C$2:$L$2,0))</f>
        <v>0</v>
      </c>
    </row>
    <row r="454" spans="1:10" x14ac:dyDescent="0.3">
      <c r="A454" s="192" t="s">
        <v>9</v>
      </c>
      <c r="B454" s="192" t="s">
        <v>223</v>
      </c>
      <c r="C454" s="192" t="s">
        <v>237</v>
      </c>
      <c r="D454" s="192" t="s">
        <v>310</v>
      </c>
      <c r="E454" s="192" t="s">
        <v>311</v>
      </c>
      <c r="F454" s="209">
        <f>INDEX(F_Interface!$C$2:$L$461,MATCH($A454&amp;$B454,F_Interface!$C$2:$C$4961,0),MATCH(F$2,F_Interface!$C$2:$L$2,0))</f>
        <v>0</v>
      </c>
      <c r="G454" s="209">
        <f>INDEX(F_Interface!$C$2:$L$461,MATCH($A454&amp;$B454,F_Interface!$C$2:$C$4961,0),MATCH(G$2,F_Interface!$C$2:$L$2,0))</f>
        <v>0</v>
      </c>
      <c r="H454" s="209">
        <f>INDEX(F_Interface!$C$2:$L$461,MATCH($A454&amp;$B454,F_Interface!$C$2:$C$4961,0),MATCH(H$2,F_Interface!$C$2:$L$2,0))</f>
        <v>0</v>
      </c>
      <c r="I454" s="209">
        <f>INDEX(F_Interface!$C$2:$L$461,MATCH($A454&amp;$B454,F_Interface!$C$2:$C$4961,0),MATCH(I$2,F_Interface!$C$2:$L$2,0))</f>
        <v>0</v>
      </c>
      <c r="J454" s="209">
        <f>INDEX(F_Interface!$C$2:$L$461,MATCH($A454&amp;$B454,F_Interface!$C$2:$C$4961,0),MATCH(J$2,F_Interface!$C$2:$L$2,0))</f>
        <v>0</v>
      </c>
    </row>
    <row r="455" spans="1:10" x14ac:dyDescent="0.3">
      <c r="A455" s="192" t="s">
        <v>9</v>
      </c>
      <c r="B455" s="192" t="s">
        <v>398</v>
      </c>
      <c r="C455" s="192" t="s">
        <v>402</v>
      </c>
      <c r="D455" s="192" t="s">
        <v>310</v>
      </c>
      <c r="E455" s="192" t="s">
        <v>311</v>
      </c>
      <c r="F455" s="209">
        <f>INDEX(F_Interface!$C$2:$L$461,MATCH($A455&amp;$B455,F_Interface!$C$2:$C$4961,0),MATCH(F$2,F_Interface!$C$2:$L$2,0))</f>
        <v>0</v>
      </c>
      <c r="G455" s="209">
        <f>INDEX(F_Interface!$C$2:$L$461,MATCH($A455&amp;$B455,F_Interface!$C$2:$C$4961,0),MATCH(G$2,F_Interface!$C$2:$L$2,0))</f>
        <v>0</v>
      </c>
      <c r="H455" s="209">
        <f>INDEX(F_Interface!$C$2:$L$461,MATCH($A455&amp;$B455,F_Interface!$C$2:$C$4961,0),MATCH(H$2,F_Interface!$C$2:$L$2,0))</f>
        <v>0</v>
      </c>
      <c r="I455" s="209">
        <f>INDEX(F_Interface!$C$2:$L$461,MATCH($A455&amp;$B455,F_Interface!$C$2:$C$4961,0),MATCH(I$2,F_Interface!$C$2:$L$2,0))</f>
        <v>0</v>
      </c>
      <c r="J455" s="209">
        <f>INDEX(F_Interface!$C$2:$L$461,MATCH($A455&amp;$B455,F_Interface!$C$2:$C$4961,0),MATCH(J$2,F_Interface!$C$2:$L$2,0))</f>
        <v>0</v>
      </c>
    </row>
    <row r="456" spans="1:10" x14ac:dyDescent="0.3">
      <c r="A456" s="192" t="s">
        <v>9</v>
      </c>
      <c r="B456" s="192" t="s">
        <v>399</v>
      </c>
      <c r="C456" s="192" t="s">
        <v>403</v>
      </c>
      <c r="D456" s="192" t="s">
        <v>310</v>
      </c>
      <c r="E456" s="192" t="s">
        <v>311</v>
      </c>
      <c r="F456" s="209">
        <f>INDEX(F_Interface!$C$2:$L$461,MATCH($A456&amp;$B456,F_Interface!$C$2:$C$4961,0),MATCH(F$2,F_Interface!$C$2:$L$2,0))</f>
        <v>0</v>
      </c>
      <c r="G456" s="209">
        <f>INDEX(F_Interface!$C$2:$L$461,MATCH($A456&amp;$B456,F_Interface!$C$2:$C$4961,0),MATCH(G$2,F_Interface!$C$2:$L$2,0))</f>
        <v>0</v>
      </c>
      <c r="H456" s="209">
        <f>INDEX(F_Interface!$C$2:$L$461,MATCH($A456&amp;$B456,F_Interface!$C$2:$C$4961,0),MATCH(H$2,F_Interface!$C$2:$L$2,0))</f>
        <v>0</v>
      </c>
      <c r="I456" s="209">
        <f>INDEX(F_Interface!$C$2:$L$461,MATCH($A456&amp;$B456,F_Interface!$C$2:$C$4961,0),MATCH(I$2,F_Interface!$C$2:$L$2,0))</f>
        <v>0</v>
      </c>
      <c r="J456" s="209">
        <f>INDEX(F_Interface!$C$2:$L$461,MATCH($A456&amp;$B456,F_Interface!$C$2:$C$4961,0),MATCH(J$2,F_Interface!$C$2:$L$2,0))</f>
        <v>0</v>
      </c>
    </row>
    <row r="457" spans="1:10" x14ac:dyDescent="0.3">
      <c r="A457" s="192" t="s">
        <v>9</v>
      </c>
      <c r="B457" s="192" t="s">
        <v>400</v>
      </c>
      <c r="C457" s="192" t="s">
        <v>404</v>
      </c>
      <c r="D457" s="192" t="s">
        <v>310</v>
      </c>
      <c r="E457" s="192" t="s">
        <v>311</v>
      </c>
      <c r="F457" s="209">
        <f>INDEX(F_Interface!$C$2:$L$461,MATCH($A457&amp;$B457,F_Interface!$C$2:$C$4961,0),MATCH(F$2,F_Interface!$C$2:$L$2,0))</f>
        <v>0</v>
      </c>
      <c r="G457" s="209">
        <f>INDEX(F_Interface!$C$2:$L$461,MATCH($A457&amp;$B457,F_Interface!$C$2:$C$4961,0),MATCH(G$2,F_Interface!$C$2:$L$2,0))</f>
        <v>0</v>
      </c>
      <c r="H457" s="209">
        <f>INDEX(F_Interface!$C$2:$L$461,MATCH($A457&amp;$B457,F_Interface!$C$2:$C$4961,0),MATCH(H$2,F_Interface!$C$2:$L$2,0))</f>
        <v>0</v>
      </c>
      <c r="I457" s="209">
        <f>INDEX(F_Interface!$C$2:$L$461,MATCH($A457&amp;$B457,F_Interface!$C$2:$C$4961,0),MATCH(I$2,F_Interface!$C$2:$L$2,0))</f>
        <v>0</v>
      </c>
      <c r="J457" s="209">
        <f>INDEX(F_Interface!$C$2:$L$461,MATCH($A457&amp;$B457,F_Interface!$C$2:$C$4961,0),MATCH(J$2,F_Interface!$C$2:$L$2,0))</f>
        <v>0</v>
      </c>
    </row>
    <row r="458" spans="1:10" x14ac:dyDescent="0.3">
      <c r="A458" s="192" t="s">
        <v>9</v>
      </c>
      <c r="B458" s="192" t="s">
        <v>401</v>
      </c>
      <c r="C458" s="192" t="s">
        <v>405</v>
      </c>
      <c r="D458" s="192" t="s">
        <v>310</v>
      </c>
      <c r="E458" s="192" t="s">
        <v>311</v>
      </c>
      <c r="F458" s="209">
        <f>INDEX(F_Interface!$C$2:$L$461,MATCH($A458&amp;$B458,F_Interface!$C$2:$C$4961,0),MATCH(F$2,F_Interface!$C$2:$L$2,0))</f>
        <v>0</v>
      </c>
      <c r="G458" s="209">
        <f>INDEX(F_Interface!$C$2:$L$461,MATCH($A458&amp;$B458,F_Interface!$C$2:$C$4961,0),MATCH(G$2,F_Interface!$C$2:$L$2,0))</f>
        <v>0</v>
      </c>
      <c r="H458" s="209">
        <f>INDEX(F_Interface!$C$2:$L$461,MATCH($A458&amp;$B458,F_Interface!$C$2:$C$4961,0),MATCH(H$2,F_Interface!$C$2:$L$2,0))</f>
        <v>0</v>
      </c>
      <c r="I458" s="209">
        <f>INDEX(F_Interface!$C$2:$L$461,MATCH($A458&amp;$B458,F_Interface!$C$2:$C$4961,0),MATCH(I$2,F_Interface!$C$2:$L$2,0))</f>
        <v>0</v>
      </c>
      <c r="J458" s="209">
        <f>INDEX(F_Interface!$C$2:$L$461,MATCH($A458&amp;$B458,F_Interface!$C$2:$C$4961,0),MATCH(J$2,F_Interface!$C$2:$L$2,0))</f>
        <v>0</v>
      </c>
    </row>
  </sheetData>
  <sheetProtection sort="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L32"/>
  <sheetViews>
    <sheetView showGridLines="0" zoomScale="80" zoomScaleNormal="80" workbookViewId="0"/>
  </sheetViews>
  <sheetFormatPr defaultColWidth="9" defaultRowHeight="13" x14ac:dyDescent="0.3"/>
  <cols>
    <col min="1" max="1" width="2.83203125" style="14" customWidth="1"/>
    <col min="2" max="2" width="10.58203125" style="14" customWidth="1"/>
    <col min="3" max="3" width="10" style="14" customWidth="1"/>
    <col min="4" max="4" width="9.5" style="14" customWidth="1"/>
    <col min="5" max="5" width="11.58203125" style="14" bestFit="1" customWidth="1"/>
    <col min="6" max="6" width="11.33203125" style="14" customWidth="1"/>
    <col min="7" max="8" width="9" style="14"/>
    <col min="9" max="9" width="10" style="14" customWidth="1"/>
    <col min="10" max="16384" width="9" style="14"/>
  </cols>
  <sheetData>
    <row r="3" spans="1:12" x14ac:dyDescent="0.3">
      <c r="B3" s="13" t="s">
        <v>68</v>
      </c>
    </row>
    <row r="4" spans="1:12" x14ac:dyDescent="0.3">
      <c r="E4" s="14" t="s">
        <v>69</v>
      </c>
    </row>
    <row r="5" spans="1:12" ht="13.5" customHeight="1" x14ac:dyDescent="0.3">
      <c r="B5" s="15" t="s">
        <v>70</v>
      </c>
      <c r="C5" s="16"/>
      <c r="D5" s="17"/>
      <c r="E5" s="85">
        <v>0.96335172619962073</v>
      </c>
      <c r="G5" s="21"/>
      <c r="H5" s="21"/>
      <c r="I5" s="21"/>
      <c r="J5" s="146"/>
      <c r="K5" s="21"/>
      <c r="L5" s="21"/>
    </row>
    <row r="6" spans="1:12" ht="13.5" customHeight="1" x14ac:dyDescent="0.3">
      <c r="B6" s="15" t="s">
        <v>71</v>
      </c>
      <c r="C6" s="16"/>
      <c r="D6" s="17"/>
      <c r="E6" s="145">
        <f>'Modelled costs'!AC20</f>
        <v>0.97445542643976113</v>
      </c>
      <c r="G6" s="21"/>
      <c r="H6" s="21"/>
      <c r="I6" s="21"/>
      <c r="J6" s="146"/>
      <c r="K6" s="21"/>
      <c r="L6" s="21"/>
    </row>
    <row r="7" spans="1:12" ht="13.5" customHeight="1" x14ac:dyDescent="0.3">
      <c r="B7" s="15" t="s">
        <v>73</v>
      </c>
      <c r="C7" s="16"/>
      <c r="D7" s="17"/>
      <c r="E7" s="18">
        <v>0</v>
      </c>
      <c r="G7" s="21"/>
      <c r="H7" s="21"/>
      <c r="I7" s="21"/>
      <c r="J7" s="146"/>
      <c r="K7" s="21"/>
      <c r="L7" s="21"/>
    </row>
    <row r="8" spans="1:12" ht="14.25" customHeight="1" x14ac:dyDescent="0.3">
      <c r="B8" s="15" t="s">
        <v>72</v>
      </c>
      <c r="C8" s="16"/>
      <c r="D8" s="17"/>
      <c r="E8" s="18">
        <v>0.01</v>
      </c>
      <c r="G8" s="21"/>
      <c r="H8" s="21"/>
      <c r="I8" s="21"/>
      <c r="J8" s="147"/>
      <c r="K8" s="21"/>
      <c r="L8" s="21"/>
    </row>
    <row r="9" spans="1:12" x14ac:dyDescent="0.3">
      <c r="B9" s="15" t="s">
        <v>79</v>
      </c>
      <c r="C9" s="16"/>
      <c r="D9" s="17"/>
      <c r="E9" s="47">
        <v>5.0000000000000001E-3</v>
      </c>
      <c r="G9" s="21"/>
      <c r="H9" s="21"/>
      <c r="I9" s="21"/>
      <c r="J9" s="147"/>
      <c r="K9" s="21"/>
      <c r="L9" s="21"/>
    </row>
    <row r="10" spans="1:12" x14ac:dyDescent="0.3">
      <c r="G10" s="21"/>
      <c r="H10" s="21"/>
      <c r="I10" s="21"/>
      <c r="J10" s="48"/>
      <c r="K10" s="21"/>
      <c r="L10" s="21"/>
    </row>
    <row r="11" spans="1:12" x14ac:dyDescent="0.3">
      <c r="G11" s="21"/>
      <c r="H11" s="21"/>
      <c r="I11" s="21"/>
      <c r="J11" s="48"/>
    </row>
    <row r="12" spans="1:12" x14ac:dyDescent="0.3">
      <c r="B12" s="13"/>
      <c r="E12" s="14" t="s">
        <v>80</v>
      </c>
      <c r="G12" s="21"/>
      <c r="H12" s="21"/>
      <c r="I12" s="21"/>
      <c r="J12" s="48"/>
    </row>
    <row r="13" spans="1:12" x14ac:dyDescent="0.3">
      <c r="E13" s="19" t="s">
        <v>69</v>
      </c>
      <c r="G13" s="21"/>
      <c r="H13" s="21"/>
      <c r="I13" s="21"/>
      <c r="J13" s="48"/>
    </row>
    <row r="14" spans="1:12" x14ac:dyDescent="0.3">
      <c r="B14" s="15" t="str">
        <f>IF($E$13="Historical",$B$5,$B$6)</f>
        <v>Within sector catch-up - historical</v>
      </c>
      <c r="C14" s="16"/>
      <c r="D14" s="17"/>
      <c r="E14" s="85">
        <f>IF($E$13="Historical",$E$5,E6)</f>
        <v>0.96335172619962073</v>
      </c>
      <c r="G14" s="21"/>
      <c r="H14" s="21"/>
      <c r="I14" s="21"/>
      <c r="J14" s="48"/>
    </row>
    <row r="15" spans="1:12" ht="52" x14ac:dyDescent="0.3">
      <c r="B15" s="6" t="s">
        <v>81</v>
      </c>
      <c r="C15" s="148" t="s">
        <v>72</v>
      </c>
      <c r="D15" s="148" t="s">
        <v>79</v>
      </c>
      <c r="E15" s="148" t="s">
        <v>104</v>
      </c>
      <c r="G15" s="21"/>
      <c r="H15" s="21"/>
      <c r="I15" s="21"/>
      <c r="J15" s="48"/>
    </row>
    <row r="16" spans="1:12" x14ac:dyDescent="0.3">
      <c r="A16" s="19">
        <v>1</v>
      </c>
      <c r="B16" s="7">
        <v>2021</v>
      </c>
      <c r="C16" s="49">
        <f>IF($E$13="Historical",(1+$E$8)^$A16-1,0)</f>
        <v>1.0000000000000009E-2</v>
      </c>
      <c r="D16" s="49">
        <f>IF($E$13="Historical",(1+$E$9)^$A16-1,0)</f>
        <v>4.9999999999998934E-3</v>
      </c>
      <c r="E16" s="49">
        <f>C16+D16</f>
        <v>1.4999999999999902E-2</v>
      </c>
      <c r="G16" s="21"/>
      <c r="H16" s="21"/>
      <c r="I16" s="21"/>
      <c r="J16" s="48"/>
    </row>
    <row r="17" spans="1:10" x14ac:dyDescent="0.3">
      <c r="A17" s="19">
        <v>2</v>
      </c>
      <c r="B17" s="7">
        <v>2022</v>
      </c>
      <c r="C17" s="49">
        <f>IF($E$13="Historical",(1+$E$8)^$A17-1,0)</f>
        <v>2.0100000000000007E-2</v>
      </c>
      <c r="D17" s="49">
        <f>IF($E$13="Historical",(1+$E$9)^$A17-1,0)</f>
        <v>1.0024999999999729E-2</v>
      </c>
      <c r="E17" s="49">
        <f t="shared" ref="E17:E20" si="0">C17+D17</f>
        <v>3.0124999999999735E-2</v>
      </c>
      <c r="G17" s="21"/>
      <c r="H17" s="21"/>
      <c r="I17" s="21"/>
      <c r="J17" s="48"/>
    </row>
    <row r="18" spans="1:10" x14ac:dyDescent="0.3">
      <c r="A18" s="19">
        <v>3</v>
      </c>
      <c r="B18" s="7">
        <v>2023</v>
      </c>
      <c r="C18" s="49">
        <f>IF($E$13="Historical",(1+$E$8)^$A18-1,0)</f>
        <v>3.0300999999999911E-2</v>
      </c>
      <c r="D18" s="49">
        <f>IF($E$13="Historical",(1+$E$9)^$A18-1,0)</f>
        <v>1.5075124999999634E-2</v>
      </c>
      <c r="E18" s="49">
        <f t="shared" si="0"/>
        <v>4.5376124999999545E-2</v>
      </c>
      <c r="G18" s="21"/>
      <c r="H18" s="21"/>
      <c r="I18" s="21"/>
      <c r="J18" s="48"/>
    </row>
    <row r="19" spans="1:10" x14ac:dyDescent="0.3">
      <c r="A19" s="19">
        <v>4</v>
      </c>
      <c r="B19" s="7">
        <v>2024</v>
      </c>
      <c r="C19" s="49">
        <f>IF($E$13="Historical",(1+$E$8)^$A19-1,0)</f>
        <v>4.0604010000000024E-2</v>
      </c>
      <c r="D19" s="49">
        <f>IF($E$13="Historical",(1+$E$9)^$A19-1,0)</f>
        <v>2.0150500624999346E-2</v>
      </c>
      <c r="E19" s="49">
        <f t="shared" si="0"/>
        <v>6.0754510624999369E-2</v>
      </c>
      <c r="G19" s="21"/>
      <c r="H19" s="21"/>
      <c r="I19" s="21"/>
      <c r="J19" s="48"/>
    </row>
    <row r="20" spans="1:10" x14ac:dyDescent="0.3">
      <c r="A20" s="19">
        <v>5</v>
      </c>
      <c r="B20" s="7">
        <v>2025</v>
      </c>
      <c r="C20" s="49">
        <f>IF($E$13="Historical",(1+$E$8)^$A20-1,0)</f>
        <v>5.1010050099999926E-2</v>
      </c>
      <c r="D20" s="49">
        <f>IF($E$13="Historical",(1+$E$9)^$A20-1,0)</f>
        <v>2.5251253128124151E-2</v>
      </c>
      <c r="E20" s="49">
        <f t="shared" si="0"/>
        <v>7.6261303228124078E-2</v>
      </c>
      <c r="G20" s="21"/>
      <c r="H20" s="21"/>
      <c r="I20" s="21"/>
      <c r="J20" s="48"/>
    </row>
    <row r="22" spans="1:10" x14ac:dyDescent="0.3">
      <c r="B22" s="13" t="s">
        <v>74</v>
      </c>
      <c r="F22" s="13" t="s">
        <v>75</v>
      </c>
    </row>
    <row r="23" spans="1:10" x14ac:dyDescent="0.3">
      <c r="B23" s="13"/>
    </row>
    <row r="24" spans="1:10" x14ac:dyDescent="0.3">
      <c r="B24" s="19" t="s">
        <v>16</v>
      </c>
      <c r="C24" s="86">
        <v>0.5</v>
      </c>
      <c r="D24" s="20" t="s">
        <v>161</v>
      </c>
      <c r="F24" s="19" t="s">
        <v>88</v>
      </c>
      <c r="G24" s="86">
        <v>0.5</v>
      </c>
      <c r="H24" s="20" t="s">
        <v>161</v>
      </c>
    </row>
    <row r="25" spans="1:10" x14ac:dyDescent="0.3">
      <c r="B25" s="19" t="s">
        <v>17</v>
      </c>
      <c r="C25" s="86">
        <v>0.5</v>
      </c>
      <c r="D25" s="20" t="s">
        <v>161</v>
      </c>
      <c r="F25" s="19" t="s">
        <v>89</v>
      </c>
      <c r="G25" s="86">
        <v>0.5</v>
      </c>
      <c r="H25" s="20" t="s">
        <v>161</v>
      </c>
    </row>
    <row r="26" spans="1:10" x14ac:dyDescent="0.3">
      <c r="B26" s="19" t="s">
        <v>21</v>
      </c>
      <c r="C26" s="86">
        <v>0.5</v>
      </c>
      <c r="D26" s="20" t="s">
        <v>161</v>
      </c>
    </row>
    <row r="27" spans="1:10" x14ac:dyDescent="0.3">
      <c r="B27" s="19" t="s">
        <v>22</v>
      </c>
      <c r="C27" s="86">
        <v>0.5</v>
      </c>
      <c r="D27" s="20" t="s">
        <v>161</v>
      </c>
    </row>
    <row r="28" spans="1:10" x14ac:dyDescent="0.3">
      <c r="B28" s="19" t="s">
        <v>25</v>
      </c>
      <c r="C28" s="86">
        <v>0.5</v>
      </c>
      <c r="D28" s="20" t="s">
        <v>161</v>
      </c>
    </row>
    <row r="29" spans="1:10" x14ac:dyDescent="0.3">
      <c r="B29" s="19" t="s">
        <v>26</v>
      </c>
      <c r="C29" s="86">
        <v>0.5</v>
      </c>
      <c r="D29" s="20" t="s">
        <v>161</v>
      </c>
    </row>
    <row r="30" spans="1:10" x14ac:dyDescent="0.3">
      <c r="B30" s="19" t="s">
        <v>28</v>
      </c>
      <c r="C30" s="86">
        <v>0.5</v>
      </c>
      <c r="D30" s="20" t="s">
        <v>161</v>
      </c>
    </row>
    <row r="31" spans="1:10" x14ac:dyDescent="0.3">
      <c r="B31" s="19" t="s">
        <v>29</v>
      </c>
      <c r="C31" s="86">
        <v>0.5</v>
      </c>
      <c r="D31" s="20" t="s">
        <v>161</v>
      </c>
    </row>
    <row r="32" spans="1:10" x14ac:dyDescent="0.3">
      <c r="B32" s="21"/>
      <c r="C32" s="22"/>
      <c r="D32" s="23"/>
    </row>
  </sheetData>
  <conditionalFormatting sqref="D24:D32">
    <cfRule type="expression" dxfId="134" priority="9">
      <formula>D24="error"</formula>
    </cfRule>
    <cfRule type="expression" dxfId="133" priority="10">
      <formula>D24="OK"</formula>
    </cfRule>
  </conditionalFormatting>
  <conditionalFormatting sqref="H24:H25">
    <cfRule type="expression" dxfId="132" priority="3">
      <formula>H24="error"</formula>
    </cfRule>
    <cfRule type="expression" dxfId="131" priority="4">
      <formula>H24="OK"</formula>
    </cfRule>
  </conditionalFormatting>
  <conditionalFormatting sqref="H24:H25">
    <cfRule type="expression" dxfId="130" priority="5">
      <formula>H24="error"</formula>
    </cfRule>
    <cfRule type="expression" dxfId="129" priority="6">
      <formula>H24="OK"</formula>
    </cfRule>
  </conditionalFormatting>
  <conditionalFormatting sqref="C24:C31">
    <cfRule type="cellIs" dxfId="128" priority="2" operator="equal">
      <formula>0</formula>
    </cfRule>
  </conditionalFormatting>
  <conditionalFormatting sqref="G24:G25">
    <cfRule type="cellIs" dxfId="127" priority="1" operator="equal">
      <formula>0</formula>
    </cfRule>
  </conditionalFormatting>
  <dataValidations count="1">
    <dataValidation type="list" allowBlank="1" showInputMessage="1" showErrorMessage="1" sqref="E4 E13">
      <formula1>"Forward looking, Historical"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 x14ac:dyDescent="0.3"/>
  <sheetData>
    <row r="1" spans="1:1" x14ac:dyDescent="0.3">
      <c r="A1"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W71"/>
  <sheetViews>
    <sheetView showGridLine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 x14ac:dyDescent="0.3"/>
  <cols>
    <col min="1" max="3" width="9" style="8"/>
    <col min="4" max="4" width="10.33203125" style="8" customWidth="1"/>
    <col min="5" max="6" width="9.58203125" style="8" bestFit="1" customWidth="1"/>
    <col min="7" max="7" width="9.33203125" style="8" bestFit="1" customWidth="1"/>
    <col min="8" max="9" width="9" style="8"/>
    <col min="10" max="10" width="10.83203125" style="8" customWidth="1"/>
    <col min="11" max="11" width="11" style="8" customWidth="1"/>
    <col min="12" max="12" width="10.5" style="8" customWidth="1"/>
    <col min="13" max="13" width="12.83203125" style="8" customWidth="1"/>
    <col min="14" max="17" width="10.83203125" style="8" customWidth="1"/>
    <col min="18" max="21" width="11.58203125" style="8" customWidth="1"/>
    <col min="22" max="29" width="11" style="8" customWidth="1"/>
    <col min="30" max="35" width="12.58203125" style="8" customWidth="1"/>
    <col min="36" max="16384" width="9" style="8"/>
  </cols>
  <sheetData>
    <row r="1" spans="1:49" ht="15.5" x14ac:dyDescent="0.35">
      <c r="A1" s="65" t="s">
        <v>98</v>
      </c>
    </row>
    <row r="2" spans="1:49" x14ac:dyDescent="0.3">
      <c r="A2" s="96" t="s">
        <v>191</v>
      </c>
    </row>
    <row r="3" spans="1:49" ht="31.5" customHeight="1" x14ac:dyDescent="0.3">
      <c r="D3" s="29"/>
      <c r="E3" s="29"/>
      <c r="F3" s="29"/>
      <c r="G3" s="14"/>
      <c r="H3" s="14"/>
      <c r="I3" s="14"/>
      <c r="J3" s="14"/>
      <c r="K3" s="14"/>
      <c r="L3" s="14"/>
      <c r="M3" s="14"/>
      <c r="N3" s="14"/>
      <c r="O3" s="14"/>
      <c r="P3" s="14"/>
      <c r="Q3" s="14"/>
      <c r="R3" s="14"/>
      <c r="S3" s="14"/>
      <c r="T3" s="14"/>
      <c r="U3" s="14"/>
      <c r="V3" s="14"/>
      <c r="W3" s="14"/>
      <c r="X3" s="14"/>
      <c r="Y3" s="14"/>
      <c r="Z3" s="14"/>
      <c r="AA3" s="14"/>
      <c r="AB3" s="14"/>
      <c r="AC3" s="14"/>
      <c r="AD3" s="131"/>
      <c r="AE3" s="131"/>
      <c r="AF3" s="131"/>
      <c r="AG3" s="131"/>
      <c r="AH3" s="131"/>
      <c r="AI3" s="131"/>
    </row>
    <row r="4" spans="1:49" s="10" customFormat="1" ht="41.15" customHeight="1" x14ac:dyDescent="0.3">
      <c r="D4" s="109" t="s">
        <v>90</v>
      </c>
      <c r="E4" s="109"/>
      <c r="F4" s="109"/>
      <c r="G4" s="109"/>
      <c r="H4" s="109"/>
      <c r="I4" s="109"/>
      <c r="J4" s="111" t="s">
        <v>115</v>
      </c>
      <c r="K4" s="111"/>
      <c r="L4" s="111"/>
      <c r="M4" s="111"/>
      <c r="N4" s="111"/>
      <c r="O4" s="111"/>
      <c r="P4" s="111"/>
      <c r="Q4" s="111"/>
      <c r="R4" s="111"/>
      <c r="S4" s="111"/>
      <c r="T4" s="111"/>
      <c r="U4" s="111"/>
      <c r="V4" s="111"/>
      <c r="W4" s="111"/>
      <c r="X4" s="111"/>
      <c r="Y4" s="111"/>
      <c r="Z4" s="111"/>
      <c r="AA4" s="111"/>
      <c r="AB4" s="111"/>
      <c r="AC4" s="111"/>
      <c r="AD4" s="116" t="s">
        <v>156</v>
      </c>
      <c r="AE4" s="110"/>
      <c r="AF4" s="110"/>
      <c r="AG4" s="110"/>
      <c r="AH4" s="110"/>
      <c r="AI4" s="110"/>
    </row>
    <row r="5" spans="1:49" ht="26" x14ac:dyDescent="0.3">
      <c r="D5" s="50" t="s">
        <v>57</v>
      </c>
      <c r="E5" s="50" t="s">
        <v>55</v>
      </c>
      <c r="F5" s="50" t="s">
        <v>54</v>
      </c>
      <c r="G5" s="50" t="s">
        <v>58</v>
      </c>
      <c r="H5" s="50" t="s">
        <v>56</v>
      </c>
      <c r="I5" s="50" t="s">
        <v>59</v>
      </c>
      <c r="J5" s="112" t="s">
        <v>136</v>
      </c>
      <c r="K5" s="112" t="s">
        <v>137</v>
      </c>
      <c r="L5" s="112" t="s">
        <v>138</v>
      </c>
      <c r="M5" s="112" t="s">
        <v>139</v>
      </c>
      <c r="N5" s="112" t="s">
        <v>140</v>
      </c>
      <c r="O5" s="112" t="s">
        <v>141</v>
      </c>
      <c r="P5" s="112" t="s">
        <v>142</v>
      </c>
      <c r="Q5" s="112" t="s">
        <v>143</v>
      </c>
      <c r="R5" s="112" t="s">
        <v>144</v>
      </c>
      <c r="S5" s="112" t="s">
        <v>145</v>
      </c>
      <c r="T5" s="112" t="s">
        <v>146</v>
      </c>
      <c r="U5" s="112" t="s">
        <v>147</v>
      </c>
      <c r="V5" s="112" t="s">
        <v>152</v>
      </c>
      <c r="W5" s="112" t="s">
        <v>153</v>
      </c>
      <c r="X5" s="112" t="s">
        <v>154</v>
      </c>
      <c r="Y5" s="112" t="s">
        <v>155</v>
      </c>
      <c r="Z5" s="112" t="s">
        <v>148</v>
      </c>
      <c r="AA5" s="112" t="s">
        <v>149</v>
      </c>
      <c r="AB5" s="112" t="s">
        <v>150</v>
      </c>
      <c r="AC5" s="112" t="s">
        <v>151</v>
      </c>
      <c r="AD5" s="100" t="s">
        <v>99</v>
      </c>
      <c r="AE5" s="100" t="s">
        <v>113</v>
      </c>
      <c r="AF5" s="100" t="s">
        <v>111</v>
      </c>
      <c r="AG5" s="100" t="s">
        <v>112</v>
      </c>
      <c r="AH5" s="100" t="s">
        <v>112</v>
      </c>
      <c r="AI5" s="100" t="s">
        <v>112</v>
      </c>
      <c r="AL5" s="102" t="s">
        <v>90</v>
      </c>
      <c r="AM5" s="102"/>
      <c r="AN5" s="102"/>
      <c r="AO5" s="102"/>
      <c r="AP5" s="102"/>
      <c r="AQ5" s="102"/>
      <c r="AR5" s="99" t="s">
        <v>105</v>
      </c>
      <c r="AS5" s="99"/>
      <c r="AT5" s="99"/>
      <c r="AU5" s="99"/>
      <c r="AV5" s="99"/>
      <c r="AW5" s="99"/>
    </row>
    <row r="6" spans="1:49" ht="78" x14ac:dyDescent="0.3">
      <c r="A6" s="72" t="s">
        <v>96</v>
      </c>
      <c r="B6" s="72" t="s">
        <v>11</v>
      </c>
      <c r="C6" s="94" t="s">
        <v>81</v>
      </c>
      <c r="D6" s="30" t="s">
        <v>24</v>
      </c>
      <c r="E6" s="30" t="s">
        <v>84</v>
      </c>
      <c r="F6" s="30" t="s">
        <v>83</v>
      </c>
      <c r="G6" s="30" t="s">
        <v>86</v>
      </c>
      <c r="H6" s="30" t="s">
        <v>85</v>
      </c>
      <c r="I6" s="30" t="s">
        <v>87</v>
      </c>
      <c r="J6" s="113" t="s">
        <v>116</v>
      </c>
      <c r="K6" s="113" t="s">
        <v>117</v>
      </c>
      <c r="L6" s="113" t="s">
        <v>118</v>
      </c>
      <c r="M6" s="113" t="s">
        <v>119</v>
      </c>
      <c r="N6" s="113" t="s">
        <v>120</v>
      </c>
      <c r="O6" s="113" t="s">
        <v>121</v>
      </c>
      <c r="P6" s="113" t="s">
        <v>122</v>
      </c>
      <c r="Q6" s="113" t="s">
        <v>123</v>
      </c>
      <c r="R6" s="113" t="s">
        <v>124</v>
      </c>
      <c r="S6" s="113" t="s">
        <v>125</v>
      </c>
      <c r="T6" s="113" t="s">
        <v>126</v>
      </c>
      <c r="U6" s="113" t="s">
        <v>127</v>
      </c>
      <c r="V6" s="113" t="s">
        <v>128</v>
      </c>
      <c r="W6" s="113" t="s">
        <v>129</v>
      </c>
      <c r="X6" s="113" t="s">
        <v>130</v>
      </c>
      <c r="Y6" s="113" t="s">
        <v>131</v>
      </c>
      <c r="Z6" s="113" t="s">
        <v>132</v>
      </c>
      <c r="AA6" s="113" t="s">
        <v>133</v>
      </c>
      <c r="AB6" s="113" t="s">
        <v>134</v>
      </c>
      <c r="AC6" s="113" t="s">
        <v>135</v>
      </c>
      <c r="AD6" s="101" t="s">
        <v>24</v>
      </c>
      <c r="AE6" s="101" t="s">
        <v>84</v>
      </c>
      <c r="AF6" s="101" t="s">
        <v>83</v>
      </c>
      <c r="AG6" s="101" t="s">
        <v>86</v>
      </c>
      <c r="AH6" s="101" t="s">
        <v>85</v>
      </c>
      <c r="AI6" s="101" t="s">
        <v>87</v>
      </c>
      <c r="AL6" s="30" t="s">
        <v>24</v>
      </c>
      <c r="AM6" s="30" t="s">
        <v>84</v>
      </c>
      <c r="AN6" s="30" t="s">
        <v>83</v>
      </c>
      <c r="AO6" s="30" t="s">
        <v>86</v>
      </c>
      <c r="AP6" s="30" t="s">
        <v>85</v>
      </c>
      <c r="AQ6" s="30" t="s">
        <v>87</v>
      </c>
      <c r="AR6" s="101" t="s">
        <v>24</v>
      </c>
      <c r="AS6" s="101" t="s">
        <v>84</v>
      </c>
      <c r="AT6" s="101" t="s">
        <v>83</v>
      </c>
      <c r="AU6" s="101" t="s">
        <v>86</v>
      </c>
      <c r="AV6" s="101" t="s">
        <v>85</v>
      </c>
      <c r="AW6" s="101" t="s">
        <v>87</v>
      </c>
    </row>
    <row r="7" spans="1:49" x14ac:dyDescent="0.3">
      <c r="A7" s="4" t="str">
        <f>B7&amp;RIGHT(C7,2)</f>
        <v>ANH21</v>
      </c>
      <c r="B7" s="4" t="str">
        <f>'Forecast drivers'!B8</f>
        <v>ANH</v>
      </c>
      <c r="C7" s="4">
        <f>'Forecast drivers'!C8</f>
        <v>2021</v>
      </c>
      <c r="D7" s="46">
        <v>90.900140995094105</v>
      </c>
      <c r="E7" s="46">
        <v>211.76598608556199</v>
      </c>
      <c r="F7" s="46">
        <v>132.71063198934092</v>
      </c>
      <c r="G7" s="46">
        <v>302.66612708065611</v>
      </c>
      <c r="H7" s="46">
        <v>344.47661807490294</v>
      </c>
      <c r="I7" s="46">
        <v>435.37675906999704</v>
      </c>
      <c r="J7" s="114">
        <v>0</v>
      </c>
      <c r="K7" s="114">
        <v>0</v>
      </c>
      <c r="L7" s="114">
        <v>27.1233909853282</v>
      </c>
      <c r="M7" s="114">
        <v>1.9321720470395201</v>
      </c>
      <c r="N7" s="114">
        <v>0.91200000000000003</v>
      </c>
      <c r="O7" s="114">
        <v>0</v>
      </c>
      <c r="P7" s="114">
        <v>0</v>
      </c>
      <c r="Q7" s="114">
        <v>2.9618924792941099</v>
      </c>
      <c r="R7" s="114">
        <v>1.4E-2</v>
      </c>
      <c r="S7" s="114">
        <v>0</v>
      </c>
      <c r="T7" s="114">
        <v>0</v>
      </c>
      <c r="U7" s="114">
        <v>0.901578415351171</v>
      </c>
      <c r="V7" s="114">
        <v>0.43099999999999999</v>
      </c>
      <c r="W7" s="114">
        <v>0</v>
      </c>
      <c r="X7" s="114">
        <v>0</v>
      </c>
      <c r="Y7" s="114">
        <v>0.64398458239369305</v>
      </c>
      <c r="Z7" s="114">
        <v>3.9E-2</v>
      </c>
      <c r="AA7" s="114">
        <v>0</v>
      </c>
      <c r="AB7" s="114">
        <v>0</v>
      </c>
      <c r="AC7" s="114">
        <v>0.38639074943621599</v>
      </c>
      <c r="AD7" s="104">
        <v>99.684057173253734</v>
      </c>
      <c r="AE7" s="104">
        <v>284.10783392686886</v>
      </c>
      <c r="AF7" s="104">
        <v>186.61323566645166</v>
      </c>
      <c r="AG7" s="104">
        <f>AD7+AE7</f>
        <v>383.7918911001226</v>
      </c>
      <c r="AH7" s="104">
        <f>AE7+AF7</f>
        <v>470.72106959332052</v>
      </c>
      <c r="AI7" s="104">
        <f>AD7+AE7+AF7</f>
        <v>570.40512676657431</v>
      </c>
      <c r="AJ7" s="106"/>
      <c r="AK7" s="61" t="s">
        <v>2</v>
      </c>
      <c r="AL7" s="58">
        <f t="shared" ref="AL7:AL17" si="0">SUMIFS(D$7:D$71,$B$7:$B$71,$AK7)</f>
        <v>442.21718503969583</v>
      </c>
      <c r="AM7" s="58">
        <f t="shared" ref="AM7:AM17" si="1">SUMIFS(E$7:E$71,$B$7:$B$71,$AK7)</f>
        <v>939.06682451907773</v>
      </c>
      <c r="AN7" s="58">
        <f t="shared" ref="AN7:AN17" si="2">SUMIFS(F$7:F$71,$B$7:$B$71,$AK7)</f>
        <v>651.70283181887601</v>
      </c>
      <c r="AO7" s="58">
        <f t="shared" ref="AO7:AO17" si="3">SUMIFS(G$7:G$71,$B$7:$B$71,$AK7)</f>
        <v>1381.2840095587735</v>
      </c>
      <c r="AP7" s="58">
        <f t="shared" ref="AP7:AP17" si="4">SUMIFS(H$7:H$71,$B$7:$B$71,$AK7)</f>
        <v>1590.7696563379536</v>
      </c>
      <c r="AQ7" s="58">
        <f t="shared" ref="AQ7:AQ17" si="5">SUMIFS(I$7:I$71,$B$7:$B$71,$AK7)</f>
        <v>2032.9868413776496</v>
      </c>
      <c r="AR7" s="58">
        <f t="shared" ref="AR7:AR17" si="6">SUMIFS(AD$7:AD$71,$B$7:$B$71,$AK7)</f>
        <v>488.63268788237093</v>
      </c>
      <c r="AS7" s="58">
        <f t="shared" ref="AS7:AS17" si="7">SUMIFS(AE$7:AE$71,$B$7:$B$71,$AK7)</f>
        <v>1937.5920738950363</v>
      </c>
      <c r="AT7" s="58">
        <f t="shared" ref="AT7:AT17" si="8">SUMIFS(AF$7:AF$71,$B$7:$B$71,$AK7)</f>
        <v>1011.9025480071358</v>
      </c>
      <c r="AU7" s="58">
        <f t="shared" ref="AU7:AU17" si="9">SUMIFS(AG$7:AG$71,$B$7:$B$71,$AK7)</f>
        <v>2426.2247617774069</v>
      </c>
      <c r="AV7" s="58">
        <f t="shared" ref="AV7:AV17" si="10">SUMIFS(AH$7:AH$71,$B$7:$B$71,$AK7)</f>
        <v>2949.4946219021722</v>
      </c>
      <c r="AW7" s="58">
        <f t="shared" ref="AW7:AW17" si="11">SUMIFS(AI$7:AI$71,$B$7:$B$71,$AK7)</f>
        <v>3438.1273097845428</v>
      </c>
    </row>
    <row r="8" spans="1:49" x14ac:dyDescent="0.3">
      <c r="A8" s="4" t="str">
        <f t="shared" ref="A8:A71" si="12">B8&amp;RIGHT(C8,2)</f>
        <v>ANH22</v>
      </c>
      <c r="B8" s="4" t="str">
        <f>'Forecast drivers'!B9</f>
        <v>ANH</v>
      </c>
      <c r="C8" s="4">
        <f>'Forecast drivers'!C9</f>
        <v>2022</v>
      </c>
      <c r="D8" s="46">
        <v>93.614191913411261</v>
      </c>
      <c r="E8" s="46">
        <v>189.39309593392619</v>
      </c>
      <c r="F8" s="46">
        <v>154.02341828711141</v>
      </c>
      <c r="G8" s="46">
        <v>283.00728784733747</v>
      </c>
      <c r="H8" s="46">
        <v>343.41651422103757</v>
      </c>
      <c r="I8" s="46">
        <v>437.03070613444885</v>
      </c>
      <c r="J8" s="114">
        <v>0</v>
      </c>
      <c r="K8" s="114">
        <v>0</v>
      </c>
      <c r="L8" s="114">
        <v>28.887725093717599</v>
      </c>
      <c r="M8" s="114">
        <v>1.9510000000000001</v>
      </c>
      <c r="N8" s="114">
        <v>0.92100000000000004</v>
      </c>
      <c r="O8" s="114">
        <v>2.5999999999999999E-2</v>
      </c>
      <c r="P8" s="114">
        <v>0</v>
      </c>
      <c r="Q8" s="114">
        <v>2.9910000000000001</v>
      </c>
      <c r="R8" s="114">
        <v>1.4E-2</v>
      </c>
      <c r="S8" s="114">
        <v>0</v>
      </c>
      <c r="T8" s="114">
        <v>0</v>
      </c>
      <c r="U8" s="114">
        <v>0.91100000000000003</v>
      </c>
      <c r="V8" s="114">
        <v>0.436</v>
      </c>
      <c r="W8" s="114">
        <v>0</v>
      </c>
      <c r="X8" s="114">
        <v>0</v>
      </c>
      <c r="Y8" s="114">
        <v>0.65</v>
      </c>
      <c r="Z8" s="114">
        <v>0.04</v>
      </c>
      <c r="AA8" s="114">
        <v>0</v>
      </c>
      <c r="AB8" s="114">
        <v>0</v>
      </c>
      <c r="AC8" s="114">
        <v>0.39</v>
      </c>
      <c r="AD8" s="104">
        <v>104.00431519815348</v>
      </c>
      <c r="AE8" s="104">
        <v>341.65995268334302</v>
      </c>
      <c r="AF8" s="104">
        <v>228.0214138091776</v>
      </c>
      <c r="AG8" s="104">
        <f t="shared" ref="AG8:AG71" si="13">AD8+AE8</f>
        <v>445.66426788149647</v>
      </c>
      <c r="AH8" s="104">
        <f t="shared" ref="AH8:AH71" si="14">AE8+AF8</f>
        <v>569.68136649252062</v>
      </c>
      <c r="AI8" s="104">
        <f t="shared" ref="AI8:AI71" si="15">AD8+AE8+AF8</f>
        <v>673.68568169067407</v>
      </c>
      <c r="AJ8" s="106"/>
      <c r="AK8" s="61" t="s">
        <v>63</v>
      </c>
      <c r="AL8" s="58">
        <f t="shared" si="0"/>
        <v>2.8399157116782576</v>
      </c>
      <c r="AM8" s="58">
        <f t="shared" si="1"/>
        <v>12.222644987839377</v>
      </c>
      <c r="AN8" s="58">
        <f t="shared" si="2"/>
        <v>5.6983233993488103</v>
      </c>
      <c r="AO8" s="58">
        <f t="shared" si="3"/>
        <v>15.062560699517636</v>
      </c>
      <c r="AP8" s="58">
        <f t="shared" si="4"/>
        <v>17.920968387188189</v>
      </c>
      <c r="AQ8" s="58">
        <f t="shared" si="5"/>
        <v>20.760884098866448</v>
      </c>
      <c r="AR8" s="58">
        <f t="shared" si="6"/>
        <v>3.6020000000000008</v>
      </c>
      <c r="AS8" s="58">
        <f t="shared" si="7"/>
        <v>15.77967222007063</v>
      </c>
      <c r="AT8" s="58">
        <f t="shared" si="8"/>
        <v>6.0143277799293751</v>
      </c>
      <c r="AU8" s="58">
        <f t="shared" si="9"/>
        <v>19.38167222007063</v>
      </c>
      <c r="AV8" s="58">
        <f t="shared" si="10"/>
        <v>21.794000000000004</v>
      </c>
      <c r="AW8" s="58">
        <f t="shared" si="11"/>
        <v>25.396000000000004</v>
      </c>
    </row>
    <row r="9" spans="1:49" x14ac:dyDescent="0.3">
      <c r="A9" s="4" t="str">
        <f t="shared" si="12"/>
        <v>ANH23</v>
      </c>
      <c r="B9" s="4" t="str">
        <f>'Forecast drivers'!B10</f>
        <v>ANH</v>
      </c>
      <c r="C9" s="4">
        <f>'Forecast drivers'!C10</f>
        <v>2023</v>
      </c>
      <c r="D9" s="46">
        <v>88.079010576403832</v>
      </c>
      <c r="E9" s="46">
        <v>169.51453051704729</v>
      </c>
      <c r="F9" s="46">
        <v>133.62781738691689</v>
      </c>
      <c r="G9" s="46">
        <v>257.59354109345111</v>
      </c>
      <c r="H9" s="46">
        <v>303.14234790396415</v>
      </c>
      <c r="I9" s="46">
        <v>391.221358480368</v>
      </c>
      <c r="J9" s="114">
        <v>0</v>
      </c>
      <c r="K9" s="114">
        <v>0</v>
      </c>
      <c r="L9" s="114">
        <v>28.584678985822201</v>
      </c>
      <c r="M9" s="114">
        <v>1.97</v>
      </c>
      <c r="N9" s="114">
        <v>0.92900000000000005</v>
      </c>
      <c r="O9" s="114">
        <v>3.5999999999999997E-2</v>
      </c>
      <c r="P9" s="114">
        <v>0</v>
      </c>
      <c r="Q9" s="114">
        <v>3.02</v>
      </c>
      <c r="R9" s="114">
        <v>1.4E-2</v>
      </c>
      <c r="S9" s="114">
        <v>0</v>
      </c>
      <c r="T9" s="114">
        <v>0</v>
      </c>
      <c r="U9" s="114">
        <v>0.91900000000000004</v>
      </c>
      <c r="V9" s="114">
        <v>0.439</v>
      </c>
      <c r="W9" s="114">
        <v>0</v>
      </c>
      <c r="X9" s="114">
        <v>0</v>
      </c>
      <c r="Y9" s="114">
        <v>0.65700000000000003</v>
      </c>
      <c r="Z9" s="114">
        <v>4.1000000000000002E-2</v>
      </c>
      <c r="AA9" s="114">
        <v>0</v>
      </c>
      <c r="AB9" s="114">
        <v>0</v>
      </c>
      <c r="AC9" s="114">
        <v>0.39400000000000002</v>
      </c>
      <c r="AD9" s="104">
        <v>98.234328448940218</v>
      </c>
      <c r="AE9" s="104">
        <v>380.01787793667802</v>
      </c>
      <c r="AF9" s="104">
        <v>201.7047284145282</v>
      </c>
      <c r="AG9" s="104">
        <f t="shared" si="13"/>
        <v>478.25220638561825</v>
      </c>
      <c r="AH9" s="104">
        <f t="shared" si="14"/>
        <v>581.7226063512062</v>
      </c>
      <c r="AI9" s="104">
        <f t="shared" si="15"/>
        <v>679.95693480014643</v>
      </c>
      <c r="AJ9" s="106"/>
      <c r="AK9" s="61" t="s">
        <v>3</v>
      </c>
      <c r="AL9" s="58">
        <f t="shared" si="0"/>
        <v>67.344000000000008</v>
      </c>
      <c r="AM9" s="58">
        <f t="shared" si="1"/>
        <v>333.51400000000001</v>
      </c>
      <c r="AN9" s="58">
        <f t="shared" si="2"/>
        <v>329.24760500000002</v>
      </c>
      <c r="AO9" s="58">
        <f t="shared" si="3"/>
        <v>400.85799999999995</v>
      </c>
      <c r="AP9" s="58">
        <f t="shared" si="4"/>
        <v>662.76160500000003</v>
      </c>
      <c r="AQ9" s="58">
        <f t="shared" si="5"/>
        <v>730.10560500000008</v>
      </c>
      <c r="AR9" s="58">
        <f t="shared" si="6"/>
        <v>74.143000000000001</v>
      </c>
      <c r="AS9" s="58">
        <f t="shared" si="7"/>
        <v>647.40899999999999</v>
      </c>
      <c r="AT9" s="58">
        <f t="shared" si="8"/>
        <v>525.78599999999994</v>
      </c>
      <c r="AU9" s="58">
        <f t="shared" si="9"/>
        <v>721.55200000000002</v>
      </c>
      <c r="AV9" s="58">
        <f t="shared" si="10"/>
        <v>1173.1950000000002</v>
      </c>
      <c r="AW9" s="58">
        <f t="shared" si="11"/>
        <v>1247.338</v>
      </c>
    </row>
    <row r="10" spans="1:49" x14ac:dyDescent="0.3">
      <c r="A10" s="4" t="str">
        <f t="shared" si="12"/>
        <v>ANH24</v>
      </c>
      <c r="B10" s="4" t="str">
        <f>'Forecast drivers'!B11</f>
        <v>ANH</v>
      </c>
      <c r="C10" s="4">
        <f>'Forecast drivers'!C11</f>
        <v>2024</v>
      </c>
      <c r="D10" s="46">
        <v>85.026861495256171</v>
      </c>
      <c r="E10" s="46">
        <v>169.29450029007478</v>
      </c>
      <c r="F10" s="46">
        <v>120.21853766327051</v>
      </c>
      <c r="G10" s="46">
        <v>254.32136178533096</v>
      </c>
      <c r="H10" s="46">
        <v>289.5130379533453</v>
      </c>
      <c r="I10" s="46">
        <v>374.53989944860149</v>
      </c>
      <c r="J10" s="114">
        <v>0</v>
      </c>
      <c r="K10" s="114">
        <v>0</v>
      </c>
      <c r="L10" s="114">
        <v>31.849150926156401</v>
      </c>
      <c r="M10" s="114">
        <v>1.99</v>
      </c>
      <c r="N10" s="114">
        <v>0.93899999999999995</v>
      </c>
      <c r="O10" s="114">
        <v>0.32</v>
      </c>
      <c r="P10" s="114">
        <v>0</v>
      </c>
      <c r="Q10" s="114">
        <v>3.05</v>
      </c>
      <c r="R10" s="114">
        <v>1.4E-2</v>
      </c>
      <c r="S10" s="114">
        <v>0</v>
      </c>
      <c r="T10" s="114">
        <v>0</v>
      </c>
      <c r="U10" s="114">
        <v>0.92800000000000005</v>
      </c>
      <c r="V10" s="114">
        <v>0.44400000000000001</v>
      </c>
      <c r="W10" s="114">
        <v>0</v>
      </c>
      <c r="X10" s="114">
        <v>0</v>
      </c>
      <c r="Y10" s="114">
        <v>0.66400000000000003</v>
      </c>
      <c r="Z10" s="114">
        <v>0.04</v>
      </c>
      <c r="AA10" s="114">
        <v>0</v>
      </c>
      <c r="AB10" s="114">
        <v>0</v>
      </c>
      <c r="AC10" s="114">
        <v>0.39600000000000002</v>
      </c>
      <c r="AD10" s="104">
        <v>90.929563279534591</v>
      </c>
      <c r="AE10" s="104">
        <v>499.63218950470895</v>
      </c>
      <c r="AF10" s="104">
        <v>195.0626503425714</v>
      </c>
      <c r="AG10" s="104">
        <f t="shared" si="13"/>
        <v>590.56175278424348</v>
      </c>
      <c r="AH10" s="104">
        <f t="shared" si="14"/>
        <v>694.69483984728038</v>
      </c>
      <c r="AI10" s="104">
        <f t="shared" si="15"/>
        <v>785.62440312681485</v>
      </c>
      <c r="AJ10" s="106"/>
      <c r="AK10" s="61" t="s">
        <v>4</v>
      </c>
      <c r="AL10" s="58">
        <f t="shared" si="0"/>
        <v>336.70880331020305</v>
      </c>
      <c r="AM10" s="58">
        <f t="shared" si="1"/>
        <v>1026.2092679813018</v>
      </c>
      <c r="AN10" s="58">
        <f t="shared" si="2"/>
        <v>680.92512793548542</v>
      </c>
      <c r="AO10" s="58">
        <f t="shared" si="3"/>
        <v>1362.9180712915049</v>
      </c>
      <c r="AP10" s="58">
        <f t="shared" si="4"/>
        <v>1707.1343959167873</v>
      </c>
      <c r="AQ10" s="58">
        <f t="shared" si="5"/>
        <v>2043.8431992269902</v>
      </c>
      <c r="AR10" s="58">
        <f t="shared" si="6"/>
        <v>372.45047147371469</v>
      </c>
      <c r="AS10" s="58">
        <f t="shared" si="7"/>
        <v>1753.5820318070064</v>
      </c>
      <c r="AT10" s="58">
        <f t="shared" si="8"/>
        <v>908.35441695764462</v>
      </c>
      <c r="AU10" s="58">
        <f t="shared" si="9"/>
        <v>2126.0325032807209</v>
      </c>
      <c r="AV10" s="58">
        <f t="shared" si="10"/>
        <v>2661.9364487646508</v>
      </c>
      <c r="AW10" s="58">
        <f t="shared" si="11"/>
        <v>3034.3869202383657</v>
      </c>
    </row>
    <row r="11" spans="1:49" x14ac:dyDescent="0.3">
      <c r="A11" s="4" t="str">
        <f t="shared" si="12"/>
        <v>ANH25</v>
      </c>
      <c r="B11" s="4" t="str">
        <f>'Forecast drivers'!B12</f>
        <v>ANH</v>
      </c>
      <c r="C11" s="4">
        <f>'Forecast drivers'!C12</f>
        <v>2025</v>
      </c>
      <c r="D11" s="46">
        <v>84.596980059530424</v>
      </c>
      <c r="E11" s="46">
        <v>199.09871169246748</v>
      </c>
      <c r="F11" s="46">
        <v>111.1224264922363</v>
      </c>
      <c r="G11" s="46">
        <v>283.69569175199791</v>
      </c>
      <c r="H11" s="46">
        <v>310.22113818470376</v>
      </c>
      <c r="I11" s="46">
        <v>394.8181182442342</v>
      </c>
      <c r="J11" s="114">
        <v>0</v>
      </c>
      <c r="K11" s="114">
        <v>0</v>
      </c>
      <c r="L11" s="114">
        <v>35.242616527141301</v>
      </c>
      <c r="M11" s="114">
        <v>2.0090650867013302</v>
      </c>
      <c r="N11" s="114">
        <v>0.94799999999999995</v>
      </c>
      <c r="O11" s="114">
        <v>0</v>
      </c>
      <c r="P11" s="114">
        <v>0</v>
      </c>
      <c r="Q11" s="114">
        <v>3.0797644442846801</v>
      </c>
      <c r="R11" s="114">
        <v>1.4E-2</v>
      </c>
      <c r="S11" s="114">
        <v>0</v>
      </c>
      <c r="T11" s="114">
        <v>0</v>
      </c>
      <c r="U11" s="114">
        <v>0.93745777969455502</v>
      </c>
      <c r="V11" s="114">
        <v>0.44800000000000001</v>
      </c>
      <c r="W11" s="114">
        <v>0</v>
      </c>
      <c r="X11" s="114">
        <v>0</v>
      </c>
      <c r="Y11" s="114">
        <v>0.66961269978182603</v>
      </c>
      <c r="Z11" s="114">
        <v>4.1000000000000002E-2</v>
      </c>
      <c r="AA11" s="114">
        <v>0</v>
      </c>
      <c r="AB11" s="114">
        <v>0</v>
      </c>
      <c r="AC11" s="114">
        <v>0.40176761986909498</v>
      </c>
      <c r="AD11" s="104">
        <v>95.780423782488938</v>
      </c>
      <c r="AE11" s="104">
        <v>432.1742198434373</v>
      </c>
      <c r="AF11" s="104">
        <v>200.50051977440697</v>
      </c>
      <c r="AG11" s="104">
        <f t="shared" si="13"/>
        <v>527.95464362592622</v>
      </c>
      <c r="AH11" s="104">
        <f t="shared" si="14"/>
        <v>632.67473961784424</v>
      </c>
      <c r="AI11" s="104">
        <f t="shared" si="15"/>
        <v>728.45516340033316</v>
      </c>
      <c r="AJ11" s="106"/>
      <c r="AK11" s="61" t="s">
        <v>5</v>
      </c>
      <c r="AL11" s="58">
        <f t="shared" si="0"/>
        <v>192.893</v>
      </c>
      <c r="AM11" s="58">
        <f t="shared" si="1"/>
        <v>821.43499999999995</v>
      </c>
      <c r="AN11" s="58">
        <f t="shared" si="2"/>
        <v>420.66188999999997</v>
      </c>
      <c r="AO11" s="58">
        <f t="shared" si="3"/>
        <v>1014.328</v>
      </c>
      <c r="AP11" s="58">
        <f t="shared" si="4"/>
        <v>1242.0968899999998</v>
      </c>
      <c r="AQ11" s="58">
        <f t="shared" si="5"/>
        <v>1434.9898899999998</v>
      </c>
      <c r="AR11" s="58">
        <f t="shared" si="6"/>
        <v>204.149</v>
      </c>
      <c r="AS11" s="58">
        <f t="shared" si="7"/>
        <v>1702.7290000000003</v>
      </c>
      <c r="AT11" s="58">
        <f t="shared" si="8"/>
        <v>737.35700000000008</v>
      </c>
      <c r="AU11" s="58">
        <f t="shared" si="9"/>
        <v>1906.8780000000002</v>
      </c>
      <c r="AV11" s="58">
        <f t="shared" si="10"/>
        <v>2440.0859999999998</v>
      </c>
      <c r="AW11" s="58">
        <f t="shared" si="11"/>
        <v>2644.2350000000001</v>
      </c>
    </row>
    <row r="12" spans="1:49" x14ac:dyDescent="0.3">
      <c r="A12" s="4" t="str">
        <f t="shared" si="12"/>
        <v>NES21</v>
      </c>
      <c r="B12" s="4" t="str">
        <f>'Forecast drivers'!B13</f>
        <v>NES</v>
      </c>
      <c r="C12" s="4">
        <f>'Forecast drivers'!C13</f>
        <v>2021</v>
      </c>
      <c r="D12" s="46">
        <v>13.641000000000002</v>
      </c>
      <c r="E12" s="46">
        <v>67.524000000000001</v>
      </c>
      <c r="F12" s="46">
        <v>74.904919000000007</v>
      </c>
      <c r="G12" s="46">
        <v>81.165000000000006</v>
      </c>
      <c r="H12" s="46">
        <v>142.42891900000001</v>
      </c>
      <c r="I12" s="46">
        <v>156.069919</v>
      </c>
      <c r="J12" s="114">
        <v>0.20200000000000001</v>
      </c>
      <c r="K12" s="114">
        <v>0</v>
      </c>
      <c r="L12" s="114">
        <v>4.375</v>
      </c>
      <c r="M12" s="114">
        <v>1.1890000000000001</v>
      </c>
      <c r="N12" s="114">
        <v>0.1</v>
      </c>
      <c r="O12" s="114">
        <v>0</v>
      </c>
      <c r="P12" s="114">
        <v>0</v>
      </c>
      <c r="Q12" s="114">
        <v>1.292</v>
      </c>
      <c r="R12" s="114">
        <v>0</v>
      </c>
      <c r="S12" s="114">
        <v>0</v>
      </c>
      <c r="T12" s="114">
        <v>0</v>
      </c>
      <c r="U12" s="114">
        <v>3.7999999999999999E-2</v>
      </c>
      <c r="V12" s="114">
        <v>0</v>
      </c>
      <c r="W12" s="114">
        <v>0</v>
      </c>
      <c r="X12" s="114">
        <v>0</v>
      </c>
      <c r="Y12" s="114">
        <v>0.29599999999999999</v>
      </c>
      <c r="Z12" s="114">
        <v>0</v>
      </c>
      <c r="AA12" s="114">
        <v>0</v>
      </c>
      <c r="AB12" s="114">
        <v>0</v>
      </c>
      <c r="AC12" s="114">
        <v>0</v>
      </c>
      <c r="AD12" s="104">
        <v>15.016</v>
      </c>
      <c r="AE12" s="104">
        <v>84.844000000000008</v>
      </c>
      <c r="AF12" s="104">
        <v>96.11699999999999</v>
      </c>
      <c r="AG12" s="104">
        <f t="shared" si="13"/>
        <v>99.860000000000014</v>
      </c>
      <c r="AH12" s="104">
        <f t="shared" si="14"/>
        <v>180.96100000000001</v>
      </c>
      <c r="AI12" s="104">
        <f t="shared" si="15"/>
        <v>195.977</v>
      </c>
      <c r="AJ12" s="106"/>
      <c r="AK12" s="61" t="s">
        <v>82</v>
      </c>
      <c r="AL12" s="58">
        <f t="shared" si="0"/>
        <v>259.44867083921048</v>
      </c>
      <c r="AM12" s="58">
        <f t="shared" si="1"/>
        <v>996.44123486134572</v>
      </c>
      <c r="AN12" s="58">
        <f t="shared" si="2"/>
        <v>759.63893725345463</v>
      </c>
      <c r="AO12" s="58">
        <f t="shared" si="3"/>
        <v>1255.889905700556</v>
      </c>
      <c r="AP12" s="58">
        <f t="shared" si="4"/>
        <v>1756.0801721148005</v>
      </c>
      <c r="AQ12" s="58">
        <f t="shared" si="5"/>
        <v>2015.5288429540108</v>
      </c>
      <c r="AR12" s="58">
        <f t="shared" si="6"/>
        <v>311.73463560526437</v>
      </c>
      <c r="AS12" s="58">
        <f t="shared" si="7"/>
        <v>1616.1424833689789</v>
      </c>
      <c r="AT12" s="58">
        <f t="shared" si="8"/>
        <v>1032.2059917062795</v>
      </c>
      <c r="AU12" s="58">
        <f t="shared" si="9"/>
        <v>1927.8771189742433</v>
      </c>
      <c r="AV12" s="58">
        <f t="shared" si="10"/>
        <v>2648.3484750752582</v>
      </c>
      <c r="AW12" s="58">
        <f t="shared" si="11"/>
        <v>2960.0831106805226</v>
      </c>
    </row>
    <row r="13" spans="1:49" x14ac:dyDescent="0.3">
      <c r="A13" s="4" t="str">
        <f t="shared" si="12"/>
        <v>NES22</v>
      </c>
      <c r="B13" s="4" t="str">
        <f>'Forecast drivers'!B14</f>
        <v>NES</v>
      </c>
      <c r="C13" s="4">
        <f>'Forecast drivers'!C14</f>
        <v>2022</v>
      </c>
      <c r="D13" s="46">
        <v>13.555</v>
      </c>
      <c r="E13" s="46">
        <v>67.188000000000002</v>
      </c>
      <c r="F13" s="46">
        <v>71.004920000000013</v>
      </c>
      <c r="G13" s="46">
        <v>80.742999999999995</v>
      </c>
      <c r="H13" s="46">
        <v>138.19292000000002</v>
      </c>
      <c r="I13" s="46">
        <v>151.74792000000002</v>
      </c>
      <c r="J13" s="114">
        <v>0.20200000000000001</v>
      </c>
      <c r="K13" s="114">
        <v>0</v>
      </c>
      <c r="L13" s="114">
        <v>4.4029999999999996</v>
      </c>
      <c r="M13" s="114">
        <v>1.4430000000000001</v>
      </c>
      <c r="N13" s="114">
        <v>0.1</v>
      </c>
      <c r="O13" s="114">
        <v>0</v>
      </c>
      <c r="P13" s="114">
        <v>0</v>
      </c>
      <c r="Q13" s="114">
        <v>1.5669999999999999</v>
      </c>
      <c r="R13" s="114">
        <v>0</v>
      </c>
      <c r="S13" s="114">
        <v>0</v>
      </c>
      <c r="T13" s="114">
        <v>0</v>
      </c>
      <c r="U13" s="114">
        <v>4.5999999999999999E-2</v>
      </c>
      <c r="V13" s="114">
        <v>0</v>
      </c>
      <c r="W13" s="114">
        <v>0</v>
      </c>
      <c r="X13" s="114">
        <v>0</v>
      </c>
      <c r="Y13" s="114">
        <v>0.35899999999999999</v>
      </c>
      <c r="Z13" s="114">
        <v>0</v>
      </c>
      <c r="AA13" s="114">
        <v>0</v>
      </c>
      <c r="AB13" s="114">
        <v>0</v>
      </c>
      <c r="AC13" s="114">
        <v>0</v>
      </c>
      <c r="AD13" s="104">
        <v>14.911</v>
      </c>
      <c r="AE13" s="104">
        <v>98.26100000000001</v>
      </c>
      <c r="AF13" s="104">
        <v>113.38600000000001</v>
      </c>
      <c r="AG13" s="104">
        <f t="shared" si="13"/>
        <v>113.17200000000001</v>
      </c>
      <c r="AH13" s="104">
        <f t="shared" si="14"/>
        <v>211.64700000000002</v>
      </c>
      <c r="AI13" s="104">
        <f t="shared" si="15"/>
        <v>226.55800000000002</v>
      </c>
      <c r="AJ13" s="106"/>
      <c r="AK13" s="61" t="s">
        <v>10</v>
      </c>
      <c r="AL13" s="58">
        <f t="shared" si="0"/>
        <v>89.88</v>
      </c>
      <c r="AM13" s="58">
        <f t="shared" si="1"/>
        <v>322.38399999999996</v>
      </c>
      <c r="AN13" s="58">
        <f t="shared" si="2"/>
        <v>269.73</v>
      </c>
      <c r="AO13" s="58">
        <f t="shared" si="3"/>
        <v>412.26400000000001</v>
      </c>
      <c r="AP13" s="58">
        <f t="shared" si="4"/>
        <v>592.11400000000003</v>
      </c>
      <c r="AQ13" s="58">
        <f t="shared" si="5"/>
        <v>681.99400000000003</v>
      </c>
      <c r="AR13" s="58">
        <f t="shared" si="6"/>
        <v>101.12299999999999</v>
      </c>
      <c r="AS13" s="58">
        <f t="shared" si="7"/>
        <v>514.87900000000002</v>
      </c>
      <c r="AT13" s="58">
        <f t="shared" si="8"/>
        <v>367.25799999999992</v>
      </c>
      <c r="AU13" s="58">
        <f t="shared" si="9"/>
        <v>616.00199999999995</v>
      </c>
      <c r="AV13" s="58">
        <f t="shared" si="10"/>
        <v>882.13699999999994</v>
      </c>
      <c r="AW13" s="58">
        <f t="shared" si="11"/>
        <v>983.26</v>
      </c>
    </row>
    <row r="14" spans="1:49" x14ac:dyDescent="0.3">
      <c r="A14" s="4" t="str">
        <f t="shared" si="12"/>
        <v>NES23</v>
      </c>
      <c r="B14" s="4" t="str">
        <f>'Forecast drivers'!B15</f>
        <v>NES</v>
      </c>
      <c r="C14" s="4">
        <f>'Forecast drivers'!C15</f>
        <v>2023</v>
      </c>
      <c r="D14" s="46">
        <v>13.467000000000001</v>
      </c>
      <c r="E14" s="46">
        <v>66.358000000000004</v>
      </c>
      <c r="F14" s="46">
        <v>62.805921000000005</v>
      </c>
      <c r="G14" s="46">
        <v>79.825000000000003</v>
      </c>
      <c r="H14" s="46">
        <v>129.16392100000002</v>
      </c>
      <c r="I14" s="46">
        <v>142.63092100000003</v>
      </c>
      <c r="J14" s="114">
        <v>0.20200000000000001</v>
      </c>
      <c r="K14" s="114">
        <v>0</v>
      </c>
      <c r="L14" s="114">
        <v>4.4290000000000003</v>
      </c>
      <c r="M14" s="114">
        <v>1.4570000000000001</v>
      </c>
      <c r="N14" s="114">
        <v>0.1</v>
      </c>
      <c r="O14" s="114">
        <v>0</v>
      </c>
      <c r="P14" s="114">
        <v>0</v>
      </c>
      <c r="Q14" s="114">
        <v>1.583</v>
      </c>
      <c r="R14" s="114">
        <v>0</v>
      </c>
      <c r="S14" s="114">
        <v>0</v>
      </c>
      <c r="T14" s="114">
        <v>0</v>
      </c>
      <c r="U14" s="114">
        <v>4.5999999999999999E-2</v>
      </c>
      <c r="V14" s="114">
        <v>0</v>
      </c>
      <c r="W14" s="114">
        <v>0</v>
      </c>
      <c r="X14" s="114">
        <v>0</v>
      </c>
      <c r="Y14" s="114">
        <v>0.36299999999999999</v>
      </c>
      <c r="Z14" s="114">
        <v>0</v>
      </c>
      <c r="AA14" s="114">
        <v>0</v>
      </c>
      <c r="AB14" s="114">
        <v>0</v>
      </c>
      <c r="AC14" s="114">
        <v>0</v>
      </c>
      <c r="AD14" s="104">
        <v>14.823</v>
      </c>
      <c r="AE14" s="104">
        <v>123.37100000000001</v>
      </c>
      <c r="AF14" s="104">
        <v>112.498</v>
      </c>
      <c r="AG14" s="104">
        <f t="shared" si="13"/>
        <v>138.19400000000002</v>
      </c>
      <c r="AH14" s="104">
        <f t="shared" si="14"/>
        <v>235.86900000000003</v>
      </c>
      <c r="AI14" s="104">
        <f t="shared" si="15"/>
        <v>250.69200000000001</v>
      </c>
      <c r="AJ14" s="106"/>
      <c r="AK14" s="61" t="s">
        <v>7</v>
      </c>
      <c r="AL14" s="58">
        <f t="shared" si="0"/>
        <v>513.31146393867368</v>
      </c>
      <c r="AM14" s="58">
        <f t="shared" si="1"/>
        <v>1600.8651241217558</v>
      </c>
      <c r="AN14" s="58">
        <f t="shared" si="2"/>
        <v>1541.5055929039027</v>
      </c>
      <c r="AO14" s="58">
        <f t="shared" si="3"/>
        <v>2114.1765880604294</v>
      </c>
      <c r="AP14" s="58">
        <f t="shared" si="4"/>
        <v>3142.3707170256585</v>
      </c>
      <c r="AQ14" s="58">
        <f t="shared" si="5"/>
        <v>3655.6821809643325</v>
      </c>
      <c r="AR14" s="58">
        <f t="shared" si="6"/>
        <v>675.53054407167906</v>
      </c>
      <c r="AS14" s="58">
        <f t="shared" si="7"/>
        <v>2571.0477503782431</v>
      </c>
      <c r="AT14" s="58">
        <f t="shared" si="8"/>
        <v>1871.2744621287454</v>
      </c>
      <c r="AU14" s="58">
        <f t="shared" si="9"/>
        <v>3246.5782944499224</v>
      </c>
      <c r="AV14" s="58">
        <f t="shared" si="10"/>
        <v>4442.3222125069888</v>
      </c>
      <c r="AW14" s="58">
        <f t="shared" si="11"/>
        <v>5117.852756578668</v>
      </c>
    </row>
    <row r="15" spans="1:49" x14ac:dyDescent="0.3">
      <c r="A15" s="4" t="str">
        <f t="shared" si="12"/>
        <v>NES24</v>
      </c>
      <c r="B15" s="4" t="str">
        <f>'Forecast drivers'!B16</f>
        <v>NES</v>
      </c>
      <c r="C15" s="4">
        <f>'Forecast drivers'!C16</f>
        <v>2024</v>
      </c>
      <c r="D15" s="46">
        <v>13.382</v>
      </c>
      <c r="E15" s="46">
        <v>66.11699999999999</v>
      </c>
      <c r="F15" s="46">
        <v>60.678922</v>
      </c>
      <c r="G15" s="46">
        <v>79.498999999999995</v>
      </c>
      <c r="H15" s="46">
        <v>126.79592199999999</v>
      </c>
      <c r="I15" s="46">
        <v>140.177922</v>
      </c>
      <c r="J15" s="114">
        <v>0.20200000000000001</v>
      </c>
      <c r="K15" s="114">
        <v>0</v>
      </c>
      <c r="L15" s="114">
        <v>4.4569999999999999</v>
      </c>
      <c r="M15" s="114">
        <v>1.4710000000000001</v>
      </c>
      <c r="N15" s="114">
        <v>0.1</v>
      </c>
      <c r="O15" s="114">
        <v>0</v>
      </c>
      <c r="P15" s="114">
        <v>0</v>
      </c>
      <c r="Q15" s="114">
        <v>1.599</v>
      </c>
      <c r="R15" s="114">
        <v>0</v>
      </c>
      <c r="S15" s="114">
        <v>0</v>
      </c>
      <c r="T15" s="114">
        <v>0</v>
      </c>
      <c r="U15" s="114">
        <v>4.7E-2</v>
      </c>
      <c r="V15" s="114">
        <v>0</v>
      </c>
      <c r="W15" s="114">
        <v>0</v>
      </c>
      <c r="X15" s="114">
        <v>0</v>
      </c>
      <c r="Y15" s="114">
        <v>0.36599999999999999</v>
      </c>
      <c r="Z15" s="114">
        <v>0</v>
      </c>
      <c r="AA15" s="114">
        <v>0</v>
      </c>
      <c r="AB15" s="114">
        <v>0</v>
      </c>
      <c r="AC15" s="114">
        <v>0</v>
      </c>
      <c r="AD15" s="104">
        <v>14.738</v>
      </c>
      <c r="AE15" s="104">
        <v>186.74100000000001</v>
      </c>
      <c r="AF15" s="104">
        <v>113.71599999999999</v>
      </c>
      <c r="AG15" s="104">
        <f t="shared" si="13"/>
        <v>201.47900000000001</v>
      </c>
      <c r="AH15" s="104">
        <f t="shared" si="14"/>
        <v>300.45699999999999</v>
      </c>
      <c r="AI15" s="104">
        <f t="shared" si="15"/>
        <v>315.19499999999999</v>
      </c>
      <c r="AJ15" s="106"/>
      <c r="AK15" s="61" t="s">
        <v>12</v>
      </c>
      <c r="AL15" s="58">
        <f t="shared" si="0"/>
        <v>114.880832</v>
      </c>
      <c r="AM15" s="58">
        <f t="shared" si="1"/>
        <v>497.298</v>
      </c>
      <c r="AN15" s="58">
        <f t="shared" si="2"/>
        <v>465.41986000000003</v>
      </c>
      <c r="AO15" s="58">
        <f t="shared" si="3"/>
        <v>612.17883200000006</v>
      </c>
      <c r="AP15" s="58">
        <f t="shared" si="4"/>
        <v>962.71785999999997</v>
      </c>
      <c r="AQ15" s="58">
        <f t="shared" si="5"/>
        <v>1077.598692</v>
      </c>
      <c r="AR15" s="58">
        <f t="shared" si="6"/>
        <v>125.06200000000001</v>
      </c>
      <c r="AS15" s="58">
        <f t="shared" si="7"/>
        <v>751.48799999999983</v>
      </c>
      <c r="AT15" s="58">
        <f t="shared" si="8"/>
        <v>694.20899999999995</v>
      </c>
      <c r="AU15" s="58">
        <f t="shared" si="9"/>
        <v>876.55</v>
      </c>
      <c r="AV15" s="58">
        <f t="shared" si="10"/>
        <v>1445.6969999999999</v>
      </c>
      <c r="AW15" s="58">
        <f t="shared" si="11"/>
        <v>1570.759</v>
      </c>
    </row>
    <row r="16" spans="1:49" x14ac:dyDescent="0.3">
      <c r="A16" s="4" t="str">
        <f t="shared" si="12"/>
        <v>NES25</v>
      </c>
      <c r="B16" s="4" t="str">
        <f>'Forecast drivers'!B17</f>
        <v>NES</v>
      </c>
      <c r="C16" s="4">
        <f>'Forecast drivers'!C17</f>
        <v>2025</v>
      </c>
      <c r="D16" s="46">
        <v>13.299000000000001</v>
      </c>
      <c r="E16" s="46">
        <v>66.326999999999998</v>
      </c>
      <c r="F16" s="46">
        <v>59.852923000000004</v>
      </c>
      <c r="G16" s="46">
        <v>79.626000000000005</v>
      </c>
      <c r="H16" s="46">
        <v>126.179923</v>
      </c>
      <c r="I16" s="46">
        <v>139.47892300000001</v>
      </c>
      <c r="J16" s="114">
        <v>0.20200000000000001</v>
      </c>
      <c r="K16" s="114">
        <v>0</v>
      </c>
      <c r="L16" s="114">
        <v>4.4850000000000003</v>
      </c>
      <c r="M16" s="114">
        <v>1.4850000000000001</v>
      </c>
      <c r="N16" s="114">
        <v>0.1</v>
      </c>
      <c r="O16" s="114">
        <v>0</v>
      </c>
      <c r="P16" s="114">
        <v>0</v>
      </c>
      <c r="Q16" s="114">
        <v>1.6140000000000001</v>
      </c>
      <c r="R16" s="114">
        <v>0</v>
      </c>
      <c r="S16" s="114">
        <v>0</v>
      </c>
      <c r="T16" s="114">
        <v>0</v>
      </c>
      <c r="U16" s="114">
        <v>4.7E-2</v>
      </c>
      <c r="V16" s="114">
        <v>0</v>
      </c>
      <c r="W16" s="114">
        <v>0</v>
      </c>
      <c r="X16" s="114">
        <v>0</v>
      </c>
      <c r="Y16" s="114">
        <v>0.37</v>
      </c>
      <c r="Z16" s="114">
        <v>0</v>
      </c>
      <c r="AA16" s="114">
        <v>0</v>
      </c>
      <c r="AB16" s="114">
        <v>0</v>
      </c>
      <c r="AC16" s="114">
        <v>0</v>
      </c>
      <c r="AD16" s="104">
        <v>14.654999999999999</v>
      </c>
      <c r="AE16" s="104">
        <v>154.19200000000001</v>
      </c>
      <c r="AF16" s="104">
        <v>90.069000000000003</v>
      </c>
      <c r="AG16" s="104">
        <f t="shared" si="13"/>
        <v>168.84700000000001</v>
      </c>
      <c r="AH16" s="104">
        <f t="shared" si="14"/>
        <v>244.26100000000002</v>
      </c>
      <c r="AI16" s="104">
        <f t="shared" si="15"/>
        <v>258.916</v>
      </c>
      <c r="AJ16" s="106"/>
      <c r="AK16" s="61" t="s">
        <v>8</v>
      </c>
      <c r="AL16" s="58">
        <f t="shared" si="0"/>
        <v>110.89383536659518</v>
      </c>
      <c r="AM16" s="58">
        <f t="shared" si="1"/>
        <v>407.8921031712112</v>
      </c>
      <c r="AN16" s="58">
        <f t="shared" si="2"/>
        <v>309.68252566584044</v>
      </c>
      <c r="AO16" s="58">
        <f t="shared" si="3"/>
        <v>518.78593853780649</v>
      </c>
      <c r="AP16" s="58">
        <f t="shared" si="4"/>
        <v>717.5746288370517</v>
      </c>
      <c r="AQ16" s="58">
        <f t="shared" si="5"/>
        <v>828.46846420364682</v>
      </c>
      <c r="AR16" s="58">
        <f t="shared" si="6"/>
        <v>124.23024391120892</v>
      </c>
      <c r="AS16" s="58">
        <f t="shared" si="7"/>
        <v>915.55917439820837</v>
      </c>
      <c r="AT16" s="58">
        <f t="shared" si="8"/>
        <v>544.5314722831356</v>
      </c>
      <c r="AU16" s="58">
        <f t="shared" si="9"/>
        <v>1039.7894183094172</v>
      </c>
      <c r="AV16" s="58">
        <f t="shared" si="10"/>
        <v>1460.090646681344</v>
      </c>
      <c r="AW16" s="58">
        <f t="shared" si="11"/>
        <v>1584.3208905925528</v>
      </c>
    </row>
    <row r="17" spans="1:49" x14ac:dyDescent="0.3">
      <c r="A17" s="4" t="str">
        <f t="shared" si="12"/>
        <v>NWT21</v>
      </c>
      <c r="B17" s="4" t="str">
        <f>'Forecast drivers'!B18</f>
        <v>NWT</v>
      </c>
      <c r="C17" s="4">
        <f>'Forecast drivers'!C18</f>
        <v>2021</v>
      </c>
      <c r="D17" s="46">
        <v>69.725001707198729</v>
      </c>
      <c r="E17" s="46">
        <v>188.85401593000188</v>
      </c>
      <c r="F17" s="46">
        <v>134.70979178958487</v>
      </c>
      <c r="G17" s="46">
        <v>258.57901763720059</v>
      </c>
      <c r="H17" s="46">
        <v>323.56380771958675</v>
      </c>
      <c r="I17" s="46">
        <v>393.28880942678546</v>
      </c>
      <c r="J17" s="114">
        <v>0.12710788849039101</v>
      </c>
      <c r="K17" s="114">
        <v>0</v>
      </c>
      <c r="L17" s="114">
        <v>9.8917982955782193</v>
      </c>
      <c r="M17" s="114">
        <v>4.2407396090830201</v>
      </c>
      <c r="N17" s="114">
        <v>0</v>
      </c>
      <c r="O17" s="114">
        <v>0</v>
      </c>
      <c r="P17" s="114">
        <v>0</v>
      </c>
      <c r="Q17" s="114">
        <v>7.5321141961341</v>
      </c>
      <c r="R17" s="114">
        <v>0</v>
      </c>
      <c r="S17" s="114">
        <v>0</v>
      </c>
      <c r="T17" s="114">
        <v>0</v>
      </c>
      <c r="U17" s="114">
        <v>0.70061971707966897</v>
      </c>
      <c r="V17" s="114">
        <v>0</v>
      </c>
      <c r="W17" s="114">
        <v>0</v>
      </c>
      <c r="X17" s="114">
        <v>0</v>
      </c>
      <c r="Y17" s="114">
        <v>1.9155986616071701</v>
      </c>
      <c r="Z17" s="114">
        <v>0</v>
      </c>
      <c r="AA17" s="114">
        <v>0</v>
      </c>
      <c r="AB17" s="114">
        <v>0</v>
      </c>
      <c r="AC17" s="114">
        <v>0.38611242744923802</v>
      </c>
      <c r="AD17" s="104">
        <v>76.873238970239299</v>
      </c>
      <c r="AE17" s="104">
        <v>308.15070567694193</v>
      </c>
      <c r="AF17" s="104">
        <v>167.3705934918508</v>
      </c>
      <c r="AG17" s="104">
        <f t="shared" si="13"/>
        <v>385.02394464718122</v>
      </c>
      <c r="AH17" s="104">
        <f t="shared" si="14"/>
        <v>475.52129916879272</v>
      </c>
      <c r="AI17" s="104">
        <f t="shared" si="15"/>
        <v>552.39453813903197</v>
      </c>
      <c r="AJ17" s="106"/>
      <c r="AK17" s="61" t="s">
        <v>9</v>
      </c>
      <c r="AL17" s="58">
        <f t="shared" si="0"/>
        <v>304.358</v>
      </c>
      <c r="AM17" s="58">
        <f t="shared" si="1"/>
        <v>851.85500000000002</v>
      </c>
      <c r="AN17" s="58">
        <f t="shared" si="2"/>
        <v>675.21470999999997</v>
      </c>
      <c r="AO17" s="58">
        <f t="shared" si="3"/>
        <v>1156.213</v>
      </c>
      <c r="AP17" s="58">
        <f t="shared" si="4"/>
        <v>1527.0697099999998</v>
      </c>
      <c r="AQ17" s="58">
        <f t="shared" si="5"/>
        <v>1831.4277099999999</v>
      </c>
      <c r="AR17" s="58">
        <f t="shared" si="6"/>
        <v>377.702</v>
      </c>
      <c r="AS17" s="58">
        <f t="shared" si="7"/>
        <v>1672.3700000000001</v>
      </c>
      <c r="AT17" s="58">
        <f t="shared" si="8"/>
        <v>886.60700000000008</v>
      </c>
      <c r="AU17" s="58">
        <f t="shared" si="9"/>
        <v>2050.0720000000001</v>
      </c>
      <c r="AV17" s="58">
        <f t="shared" si="10"/>
        <v>2558.9769999999999</v>
      </c>
      <c r="AW17" s="58">
        <f t="shared" si="11"/>
        <v>2936.6790000000001</v>
      </c>
    </row>
    <row r="18" spans="1:49" x14ac:dyDescent="0.3">
      <c r="A18" s="4" t="str">
        <f t="shared" si="12"/>
        <v>NWT22</v>
      </c>
      <c r="B18" s="4" t="str">
        <f>'Forecast drivers'!B19</f>
        <v>NWT</v>
      </c>
      <c r="C18" s="4">
        <f>'Forecast drivers'!C19</f>
        <v>2022</v>
      </c>
      <c r="D18" s="46">
        <v>72.099310590382714</v>
      </c>
      <c r="E18" s="46">
        <v>202.23184159031655</v>
      </c>
      <c r="F18" s="46">
        <v>137.43599587489527</v>
      </c>
      <c r="G18" s="46">
        <v>274.33115218069929</v>
      </c>
      <c r="H18" s="46">
        <v>339.66783746521185</v>
      </c>
      <c r="I18" s="46">
        <v>411.76714805559459</v>
      </c>
      <c r="J18" s="114">
        <v>0.127730966375148</v>
      </c>
      <c r="K18" s="114">
        <v>0</v>
      </c>
      <c r="L18" s="114">
        <v>9.9992360342591002</v>
      </c>
      <c r="M18" s="114">
        <v>3.1423197016750501</v>
      </c>
      <c r="N18" s="114">
        <v>0</v>
      </c>
      <c r="O18" s="114">
        <v>0</v>
      </c>
      <c r="P18" s="114">
        <v>0</v>
      </c>
      <c r="Q18" s="114">
        <v>5.5811752230871798</v>
      </c>
      <c r="R18" s="114">
        <v>0</v>
      </c>
      <c r="S18" s="114">
        <v>0</v>
      </c>
      <c r="T18" s="114">
        <v>0</v>
      </c>
      <c r="U18" s="114">
        <v>0.52291292748060503</v>
      </c>
      <c r="V18" s="114">
        <v>0</v>
      </c>
      <c r="W18" s="114">
        <v>0</v>
      </c>
      <c r="X18" s="114">
        <v>0</v>
      </c>
      <c r="Y18" s="114">
        <v>1.4305281486044701</v>
      </c>
      <c r="Z18" s="114">
        <v>0</v>
      </c>
      <c r="AA18" s="114">
        <v>0</v>
      </c>
      <c r="AB18" s="114">
        <v>0</v>
      </c>
      <c r="AC18" s="114">
        <v>0.28830745700506599</v>
      </c>
      <c r="AD18" s="104">
        <v>79.247644323900516</v>
      </c>
      <c r="AE18" s="104">
        <v>332.3653547216918</v>
      </c>
      <c r="AF18" s="104">
        <v>171.7100638612489</v>
      </c>
      <c r="AG18" s="104">
        <f t="shared" si="13"/>
        <v>411.61299904559235</v>
      </c>
      <c r="AH18" s="104">
        <f t="shared" si="14"/>
        <v>504.0754185829407</v>
      </c>
      <c r="AI18" s="104">
        <f t="shared" si="15"/>
        <v>583.32306290684119</v>
      </c>
      <c r="AJ18" s="106"/>
      <c r="AK18" s="106"/>
    </row>
    <row r="19" spans="1:49" x14ac:dyDescent="0.3">
      <c r="A19" s="4" t="str">
        <f t="shared" si="12"/>
        <v>NWT23</v>
      </c>
      <c r="B19" s="4" t="str">
        <f>'Forecast drivers'!B20</f>
        <v>NWT</v>
      </c>
      <c r="C19" s="4">
        <f>'Forecast drivers'!C20</f>
        <v>2023</v>
      </c>
      <c r="D19" s="46">
        <v>67.473454160812395</v>
      </c>
      <c r="E19" s="46">
        <v>200.83164442344901</v>
      </c>
      <c r="F19" s="46">
        <v>135.82927965898315</v>
      </c>
      <c r="G19" s="46">
        <v>268.30509858426137</v>
      </c>
      <c r="H19" s="46">
        <v>336.66092408243219</v>
      </c>
      <c r="I19" s="46">
        <v>404.13437824324456</v>
      </c>
      <c r="J19" s="114">
        <v>0.12804403246920501</v>
      </c>
      <c r="K19" s="114">
        <v>0</v>
      </c>
      <c r="L19" s="114">
        <v>10.1078204502435</v>
      </c>
      <c r="M19" s="114">
        <v>0.19170243906350101</v>
      </c>
      <c r="N19" s="114">
        <v>0</v>
      </c>
      <c r="O19" s="114">
        <v>0</v>
      </c>
      <c r="P19" s="114">
        <v>0</v>
      </c>
      <c r="Q19" s="114">
        <v>0.339986314632099</v>
      </c>
      <c r="R19" s="114">
        <v>0</v>
      </c>
      <c r="S19" s="114">
        <v>0</v>
      </c>
      <c r="T19" s="114">
        <v>0</v>
      </c>
      <c r="U19" s="114">
        <v>3.3164432283010803E-2</v>
      </c>
      <c r="V19" s="114">
        <v>0</v>
      </c>
      <c r="W19" s="114">
        <v>0</v>
      </c>
      <c r="X19" s="114">
        <v>0</v>
      </c>
      <c r="Y19" s="114">
        <v>9.0811250479362796E-2</v>
      </c>
      <c r="Z19" s="114">
        <v>0</v>
      </c>
      <c r="AA19" s="114">
        <v>0</v>
      </c>
      <c r="AB19" s="114">
        <v>0</v>
      </c>
      <c r="AC19" s="114">
        <v>1.82985984586755E-2</v>
      </c>
      <c r="AD19" s="104">
        <v>74.621811251494378</v>
      </c>
      <c r="AE19" s="104">
        <v>289.89318846207192</v>
      </c>
      <c r="AF19" s="104">
        <v>172.0287484324258</v>
      </c>
      <c r="AG19" s="104">
        <f t="shared" si="13"/>
        <v>364.51499971356628</v>
      </c>
      <c r="AH19" s="104">
        <f t="shared" si="14"/>
        <v>461.92193689449772</v>
      </c>
      <c r="AI19" s="104">
        <f t="shared" si="15"/>
        <v>536.54374814599214</v>
      </c>
      <c r="AJ19" s="106"/>
      <c r="AK19" s="106"/>
    </row>
    <row r="20" spans="1:49" x14ac:dyDescent="0.3">
      <c r="A20" s="4" t="str">
        <f t="shared" si="12"/>
        <v>NWT24</v>
      </c>
      <c r="B20" s="4" t="str">
        <f>'Forecast drivers'!B21</f>
        <v>NWT</v>
      </c>
      <c r="C20" s="4">
        <f>'Forecast drivers'!C21</f>
        <v>2024</v>
      </c>
      <c r="D20" s="46">
        <v>62.607697237875875</v>
      </c>
      <c r="E20" s="46">
        <v>228.91216137359595</v>
      </c>
      <c r="F20" s="46">
        <v>136.33076674302382</v>
      </c>
      <c r="G20" s="46">
        <v>291.51985861147182</v>
      </c>
      <c r="H20" s="46">
        <v>365.24292811661974</v>
      </c>
      <c r="I20" s="46">
        <v>427.85062535449561</v>
      </c>
      <c r="J20" s="114">
        <v>0.127730966375148</v>
      </c>
      <c r="K20" s="114">
        <v>0</v>
      </c>
      <c r="L20" s="114">
        <v>9.8172362173308407</v>
      </c>
      <c r="M20" s="114">
        <v>0.16757242134275899</v>
      </c>
      <c r="N20" s="114">
        <v>0</v>
      </c>
      <c r="O20" s="114">
        <v>0</v>
      </c>
      <c r="P20" s="114">
        <v>0</v>
      </c>
      <c r="Q20" s="114">
        <v>0.29703966374607199</v>
      </c>
      <c r="R20" s="114">
        <v>0</v>
      </c>
      <c r="S20" s="114">
        <v>0</v>
      </c>
      <c r="T20" s="114">
        <v>0</v>
      </c>
      <c r="U20" s="114">
        <v>2.9675995251913001E-2</v>
      </c>
      <c r="V20" s="114">
        <v>0</v>
      </c>
      <c r="W20" s="114">
        <v>0</v>
      </c>
      <c r="X20" s="114">
        <v>0</v>
      </c>
      <c r="Y20" s="114">
        <v>8.1347430230242906E-2</v>
      </c>
      <c r="Z20" s="114">
        <v>0</v>
      </c>
      <c r="AA20" s="114">
        <v>0</v>
      </c>
      <c r="AB20" s="114">
        <v>0</v>
      </c>
      <c r="AC20" s="114">
        <v>1.6388012281613702E-2</v>
      </c>
      <c r="AD20" s="104">
        <v>69.756062946112664</v>
      </c>
      <c r="AE20" s="104">
        <v>456.32335873031792</v>
      </c>
      <c r="AF20" s="104">
        <v>190.00864639102394</v>
      </c>
      <c r="AG20" s="104">
        <f t="shared" si="13"/>
        <v>526.07942167643057</v>
      </c>
      <c r="AH20" s="104">
        <f t="shared" si="14"/>
        <v>646.33200512134181</v>
      </c>
      <c r="AI20" s="104">
        <f t="shared" si="15"/>
        <v>716.08806806745451</v>
      </c>
      <c r="AJ20" s="106"/>
      <c r="AK20" s="106"/>
    </row>
    <row r="21" spans="1:49" x14ac:dyDescent="0.3">
      <c r="A21" s="4" t="str">
        <f t="shared" si="12"/>
        <v>NWT25</v>
      </c>
      <c r="B21" s="4" t="str">
        <f>'Forecast drivers'!B22</f>
        <v>NWT</v>
      </c>
      <c r="C21" s="4">
        <f>'Forecast drivers'!C22</f>
        <v>2025</v>
      </c>
      <c r="D21" s="46">
        <v>64.803339613933289</v>
      </c>
      <c r="E21" s="46">
        <v>205.37960466393847</v>
      </c>
      <c r="F21" s="46">
        <v>136.61929386899826</v>
      </c>
      <c r="G21" s="46">
        <v>270.18294427787174</v>
      </c>
      <c r="H21" s="46">
        <v>341.99889853293672</v>
      </c>
      <c r="I21" s="46">
        <v>406.80223814687002</v>
      </c>
      <c r="J21" s="114">
        <v>0.127730966375148</v>
      </c>
      <c r="K21" s="114">
        <v>0</v>
      </c>
      <c r="L21" s="114">
        <v>9.5354792868124392</v>
      </c>
      <c r="M21" s="114">
        <v>0.10661877402315501</v>
      </c>
      <c r="N21" s="114">
        <v>0</v>
      </c>
      <c r="O21" s="114">
        <v>0</v>
      </c>
      <c r="P21" s="114">
        <v>0</v>
      </c>
      <c r="Q21" s="114">
        <v>0.18899294126732999</v>
      </c>
      <c r="R21" s="114">
        <v>0</v>
      </c>
      <c r="S21" s="114">
        <v>0</v>
      </c>
      <c r="T21" s="114">
        <v>0</v>
      </c>
      <c r="U21" s="114">
        <v>1.9337257514626199E-2</v>
      </c>
      <c r="V21" s="114">
        <v>0</v>
      </c>
      <c r="W21" s="114">
        <v>0</v>
      </c>
      <c r="X21" s="114">
        <v>0</v>
      </c>
      <c r="Y21" s="114">
        <v>5.3101423258991101E-2</v>
      </c>
      <c r="Z21" s="114">
        <v>0</v>
      </c>
      <c r="AA21" s="114">
        <v>0</v>
      </c>
      <c r="AB21" s="114">
        <v>0</v>
      </c>
      <c r="AC21" s="114">
        <v>1.06937956398807E-2</v>
      </c>
      <c r="AD21" s="104">
        <v>71.951713981967828</v>
      </c>
      <c r="AE21" s="104">
        <v>366.84942421598271</v>
      </c>
      <c r="AF21" s="104">
        <v>207.23636478109512</v>
      </c>
      <c r="AG21" s="104">
        <f t="shared" si="13"/>
        <v>438.80113819795054</v>
      </c>
      <c r="AH21" s="104">
        <f t="shared" si="14"/>
        <v>574.08578899707777</v>
      </c>
      <c r="AI21" s="104">
        <f t="shared" si="15"/>
        <v>646.03750297904571</v>
      </c>
      <c r="AJ21" s="106"/>
      <c r="AK21" s="106"/>
    </row>
    <row r="22" spans="1:49" x14ac:dyDescent="0.3">
      <c r="A22" s="4" t="str">
        <f t="shared" si="12"/>
        <v>SRN21</v>
      </c>
      <c r="B22" s="4" t="str">
        <f>'Forecast drivers'!B23</f>
        <v>SRN</v>
      </c>
      <c r="C22" s="4">
        <f>'Forecast drivers'!C23</f>
        <v>2021</v>
      </c>
      <c r="D22" s="46">
        <v>34.793000000000006</v>
      </c>
      <c r="E22" s="46">
        <v>140.78199999999998</v>
      </c>
      <c r="F22" s="46">
        <v>90.132778000000002</v>
      </c>
      <c r="G22" s="46">
        <v>175.57499999999999</v>
      </c>
      <c r="H22" s="46">
        <v>230.91477799999998</v>
      </c>
      <c r="I22" s="46">
        <v>265.70777799999996</v>
      </c>
      <c r="J22" s="114">
        <v>0</v>
      </c>
      <c r="K22" s="114">
        <v>1.8839999999999999</v>
      </c>
      <c r="L22" s="114">
        <v>20.62</v>
      </c>
      <c r="M22" s="114">
        <v>4.7969999999999997</v>
      </c>
      <c r="N22" s="114">
        <v>0</v>
      </c>
      <c r="O22" s="114">
        <v>0</v>
      </c>
      <c r="P22" s="114">
        <v>0</v>
      </c>
      <c r="Q22" s="114">
        <v>5.04</v>
      </c>
      <c r="R22" s="114">
        <v>0</v>
      </c>
      <c r="S22" s="114">
        <v>0</v>
      </c>
      <c r="T22" s="114">
        <v>0</v>
      </c>
      <c r="U22" s="114">
        <v>0</v>
      </c>
      <c r="V22" s="114">
        <v>0</v>
      </c>
      <c r="W22" s="114">
        <v>0</v>
      </c>
      <c r="X22" s="114">
        <v>0</v>
      </c>
      <c r="Y22" s="114">
        <v>0.79700000000000004</v>
      </c>
      <c r="Z22" s="114">
        <v>0</v>
      </c>
      <c r="AA22" s="114">
        <v>0</v>
      </c>
      <c r="AB22" s="114">
        <v>0</v>
      </c>
      <c r="AC22" s="114">
        <v>0</v>
      </c>
      <c r="AD22" s="104">
        <v>36.511000000000003</v>
      </c>
      <c r="AE22" s="104">
        <v>289.91199999999998</v>
      </c>
      <c r="AF22" s="104">
        <v>143.76</v>
      </c>
      <c r="AG22" s="104">
        <f t="shared" si="13"/>
        <v>326.423</v>
      </c>
      <c r="AH22" s="104">
        <f t="shared" si="14"/>
        <v>433.67199999999997</v>
      </c>
      <c r="AI22" s="104">
        <f t="shared" si="15"/>
        <v>470.18299999999999</v>
      </c>
      <c r="AJ22" s="106"/>
      <c r="AK22" s="106"/>
    </row>
    <row r="23" spans="1:49" x14ac:dyDescent="0.3">
      <c r="A23" s="4" t="str">
        <f t="shared" si="12"/>
        <v>SRN22</v>
      </c>
      <c r="B23" s="4" t="str">
        <f>'Forecast drivers'!B24</f>
        <v>SRN</v>
      </c>
      <c r="C23" s="4">
        <f>'Forecast drivers'!C24</f>
        <v>2022</v>
      </c>
      <c r="D23" s="46">
        <v>38.956000000000003</v>
      </c>
      <c r="E23" s="46">
        <v>152.86799999999999</v>
      </c>
      <c r="F23" s="46">
        <v>89.964777999999995</v>
      </c>
      <c r="G23" s="46">
        <v>191.82400000000001</v>
      </c>
      <c r="H23" s="46">
        <v>242.83277799999999</v>
      </c>
      <c r="I23" s="46">
        <v>281.78877799999998</v>
      </c>
      <c r="J23" s="114">
        <v>0</v>
      </c>
      <c r="K23" s="114">
        <v>1.8839999999999999</v>
      </c>
      <c r="L23" s="114">
        <v>19.978000000000002</v>
      </c>
      <c r="M23" s="114">
        <v>4.8600000000000003</v>
      </c>
      <c r="N23" s="114">
        <v>0</v>
      </c>
      <c r="O23" s="114">
        <v>0</v>
      </c>
      <c r="P23" s="114">
        <v>0</v>
      </c>
      <c r="Q23" s="114">
        <v>5.1070000000000002</v>
      </c>
      <c r="R23" s="114">
        <v>0</v>
      </c>
      <c r="S23" s="114">
        <v>0</v>
      </c>
      <c r="T23" s="114">
        <v>0</v>
      </c>
      <c r="U23" s="114">
        <v>0</v>
      </c>
      <c r="V23" s="114">
        <v>0</v>
      </c>
      <c r="W23" s="114">
        <v>0</v>
      </c>
      <c r="X23" s="114">
        <v>0</v>
      </c>
      <c r="Y23" s="114">
        <v>0.80800000000000005</v>
      </c>
      <c r="Z23" s="114">
        <v>0</v>
      </c>
      <c r="AA23" s="114">
        <v>0</v>
      </c>
      <c r="AB23" s="114">
        <v>0</v>
      </c>
      <c r="AC23" s="114">
        <v>0</v>
      </c>
      <c r="AD23" s="104">
        <v>40.932000000000002</v>
      </c>
      <c r="AE23" s="104">
        <v>420.80599999999998</v>
      </c>
      <c r="AF23" s="104">
        <v>156.08500000000001</v>
      </c>
      <c r="AG23" s="104">
        <f t="shared" si="13"/>
        <v>461.738</v>
      </c>
      <c r="AH23" s="104">
        <f t="shared" si="14"/>
        <v>576.89099999999996</v>
      </c>
      <c r="AI23" s="104">
        <f t="shared" si="15"/>
        <v>617.82299999999998</v>
      </c>
      <c r="AJ23" s="106"/>
      <c r="AK23" s="106"/>
    </row>
    <row r="24" spans="1:49" x14ac:dyDescent="0.3">
      <c r="A24" s="4" t="str">
        <f t="shared" si="12"/>
        <v>SRN23</v>
      </c>
      <c r="B24" s="4" t="str">
        <f>'Forecast drivers'!B25</f>
        <v>SRN</v>
      </c>
      <c r="C24" s="4">
        <f>'Forecast drivers'!C25</f>
        <v>2023</v>
      </c>
      <c r="D24" s="46">
        <v>55.051000000000002</v>
      </c>
      <c r="E24" s="46">
        <v>170.98699999999999</v>
      </c>
      <c r="F24" s="46">
        <v>83.496777999999992</v>
      </c>
      <c r="G24" s="46">
        <v>226.03800000000001</v>
      </c>
      <c r="H24" s="46">
        <v>254.48377799999997</v>
      </c>
      <c r="I24" s="46">
        <v>309.53477799999996</v>
      </c>
      <c r="J24" s="114">
        <v>0</v>
      </c>
      <c r="K24" s="114">
        <v>1.8839999999999999</v>
      </c>
      <c r="L24" s="114">
        <v>19.695</v>
      </c>
      <c r="M24" s="114">
        <v>4.9459999999999997</v>
      </c>
      <c r="N24" s="114">
        <v>0</v>
      </c>
      <c r="O24" s="114">
        <v>0</v>
      </c>
      <c r="P24" s="114">
        <v>0</v>
      </c>
      <c r="Q24" s="114">
        <v>5.1959999999999997</v>
      </c>
      <c r="R24" s="114">
        <v>0</v>
      </c>
      <c r="S24" s="114">
        <v>0</v>
      </c>
      <c r="T24" s="114">
        <v>0</v>
      </c>
      <c r="U24" s="114">
        <v>0</v>
      </c>
      <c r="V24" s="114">
        <v>0</v>
      </c>
      <c r="W24" s="114">
        <v>0</v>
      </c>
      <c r="X24" s="114">
        <v>0</v>
      </c>
      <c r="Y24" s="114">
        <v>0.82199999999999995</v>
      </c>
      <c r="Z24" s="114">
        <v>0</v>
      </c>
      <c r="AA24" s="114">
        <v>0</v>
      </c>
      <c r="AB24" s="114">
        <v>0</v>
      </c>
      <c r="AC24" s="114">
        <v>0</v>
      </c>
      <c r="AD24" s="104">
        <v>58.718000000000004</v>
      </c>
      <c r="AE24" s="104">
        <v>430.24199999999996</v>
      </c>
      <c r="AF24" s="104">
        <v>151</v>
      </c>
      <c r="AG24" s="104">
        <f t="shared" si="13"/>
        <v>488.96</v>
      </c>
      <c r="AH24" s="104">
        <f t="shared" si="14"/>
        <v>581.24199999999996</v>
      </c>
      <c r="AI24" s="104">
        <f t="shared" si="15"/>
        <v>639.96</v>
      </c>
      <c r="AJ24" s="106"/>
      <c r="AK24" s="106"/>
    </row>
    <row r="25" spans="1:49" x14ac:dyDescent="0.3">
      <c r="A25" s="4" t="str">
        <f t="shared" si="12"/>
        <v>SRN24</v>
      </c>
      <c r="B25" s="4" t="str">
        <f>'Forecast drivers'!B26</f>
        <v>SRN</v>
      </c>
      <c r="C25" s="4">
        <f>'Forecast drivers'!C26</f>
        <v>2024</v>
      </c>
      <c r="D25" s="46">
        <v>34.582999999999998</v>
      </c>
      <c r="E25" s="46">
        <v>188.673</v>
      </c>
      <c r="F25" s="46">
        <v>81.730778000000015</v>
      </c>
      <c r="G25" s="46">
        <v>223.256</v>
      </c>
      <c r="H25" s="46">
        <v>270.40377799999999</v>
      </c>
      <c r="I25" s="46">
        <v>304.98677799999996</v>
      </c>
      <c r="J25" s="114">
        <v>0</v>
      </c>
      <c r="K25" s="114">
        <v>1.8839999999999999</v>
      </c>
      <c r="L25" s="114">
        <v>19.407</v>
      </c>
      <c r="M25" s="114">
        <v>4.9240000000000004</v>
      </c>
      <c r="N25" s="114">
        <v>0</v>
      </c>
      <c r="O25" s="114">
        <v>0</v>
      </c>
      <c r="P25" s="114">
        <v>0</v>
      </c>
      <c r="Q25" s="114">
        <v>5.1740000000000004</v>
      </c>
      <c r="R25" s="114">
        <v>0</v>
      </c>
      <c r="S25" s="114">
        <v>0</v>
      </c>
      <c r="T25" s="114">
        <v>0</v>
      </c>
      <c r="U25" s="114">
        <v>0</v>
      </c>
      <c r="V25" s="114">
        <v>0</v>
      </c>
      <c r="W25" s="114">
        <v>0</v>
      </c>
      <c r="X25" s="114">
        <v>0</v>
      </c>
      <c r="Y25" s="114">
        <v>0.81799999999999995</v>
      </c>
      <c r="Z25" s="114">
        <v>0</v>
      </c>
      <c r="AA25" s="114">
        <v>0</v>
      </c>
      <c r="AB25" s="114">
        <v>0</v>
      </c>
      <c r="AC25" s="114">
        <v>0</v>
      </c>
      <c r="AD25" s="104">
        <v>36.97</v>
      </c>
      <c r="AE25" s="104">
        <v>316.77300000000002</v>
      </c>
      <c r="AF25" s="104">
        <v>148.56400000000002</v>
      </c>
      <c r="AG25" s="104">
        <f t="shared" si="13"/>
        <v>353.74300000000005</v>
      </c>
      <c r="AH25" s="104">
        <f t="shared" si="14"/>
        <v>465.33700000000005</v>
      </c>
      <c r="AI25" s="104">
        <f t="shared" si="15"/>
        <v>502.30700000000007</v>
      </c>
      <c r="AJ25" s="106"/>
      <c r="AK25" s="106"/>
    </row>
    <row r="26" spans="1:49" x14ac:dyDescent="0.3">
      <c r="A26" s="4" t="str">
        <f t="shared" si="12"/>
        <v>SRN25</v>
      </c>
      <c r="B26" s="4" t="str">
        <f>'Forecast drivers'!B27</f>
        <v>SRN</v>
      </c>
      <c r="C26" s="4">
        <f>'Forecast drivers'!C27</f>
        <v>2025</v>
      </c>
      <c r="D26" s="46">
        <v>29.509999999999998</v>
      </c>
      <c r="E26" s="46">
        <v>168.125</v>
      </c>
      <c r="F26" s="46">
        <v>75.336777999999995</v>
      </c>
      <c r="G26" s="46">
        <v>197.63499999999999</v>
      </c>
      <c r="H26" s="46">
        <v>243.46177799999998</v>
      </c>
      <c r="I26" s="46">
        <v>272.97177799999997</v>
      </c>
      <c r="J26" s="114">
        <v>0</v>
      </c>
      <c r="K26" s="114">
        <v>1.8839999999999999</v>
      </c>
      <c r="L26" s="114">
        <v>18.814</v>
      </c>
      <c r="M26" s="114">
        <v>4.976</v>
      </c>
      <c r="N26" s="114">
        <v>0</v>
      </c>
      <c r="O26" s="114">
        <v>0</v>
      </c>
      <c r="P26" s="114">
        <v>0</v>
      </c>
      <c r="Q26" s="114">
        <v>5.2290000000000001</v>
      </c>
      <c r="R26" s="114">
        <v>0</v>
      </c>
      <c r="S26" s="114">
        <v>0</v>
      </c>
      <c r="T26" s="114">
        <v>0</v>
      </c>
      <c r="U26" s="114">
        <v>0</v>
      </c>
      <c r="V26" s="114">
        <v>0</v>
      </c>
      <c r="W26" s="114">
        <v>0</v>
      </c>
      <c r="X26" s="114">
        <v>0</v>
      </c>
      <c r="Y26" s="114">
        <v>0.82699999999999996</v>
      </c>
      <c r="Z26" s="114">
        <v>0</v>
      </c>
      <c r="AA26" s="114">
        <v>0</v>
      </c>
      <c r="AB26" s="114">
        <v>0</v>
      </c>
      <c r="AC26" s="114">
        <v>0</v>
      </c>
      <c r="AD26" s="104">
        <v>31.018000000000001</v>
      </c>
      <c r="AE26" s="104">
        <v>244.99599999999998</v>
      </c>
      <c r="AF26" s="104">
        <v>137.94800000000001</v>
      </c>
      <c r="AG26" s="104">
        <f t="shared" si="13"/>
        <v>276.01400000000001</v>
      </c>
      <c r="AH26" s="104">
        <f t="shared" si="14"/>
        <v>382.94399999999996</v>
      </c>
      <c r="AI26" s="104">
        <f t="shared" si="15"/>
        <v>413.96199999999999</v>
      </c>
      <c r="AJ26" s="106"/>
      <c r="AK26" s="106"/>
    </row>
    <row r="27" spans="1:49" x14ac:dyDescent="0.3">
      <c r="A27" s="4" t="str">
        <f t="shared" si="12"/>
        <v>SVT21</v>
      </c>
      <c r="B27" s="4" t="str">
        <f>'Forecast drivers'!B28</f>
        <v>SVT</v>
      </c>
      <c r="C27" s="4">
        <f>'Forecast drivers'!C28</f>
        <v>2021</v>
      </c>
      <c r="D27" s="46">
        <v>0</v>
      </c>
      <c r="E27" s="46">
        <v>0</v>
      </c>
      <c r="F27" s="46">
        <v>0</v>
      </c>
      <c r="G27" s="46">
        <v>0</v>
      </c>
      <c r="H27" s="46">
        <v>0</v>
      </c>
      <c r="I27" s="46">
        <v>0</v>
      </c>
      <c r="J27" s="114">
        <v>0</v>
      </c>
      <c r="K27" s="114">
        <v>0</v>
      </c>
      <c r="L27" s="114">
        <v>0</v>
      </c>
      <c r="M27" s="114">
        <v>0</v>
      </c>
      <c r="N27" s="114">
        <v>0</v>
      </c>
      <c r="O27" s="114">
        <v>0</v>
      </c>
      <c r="P27" s="114">
        <v>0</v>
      </c>
      <c r="Q27" s="114">
        <v>0</v>
      </c>
      <c r="R27" s="114">
        <v>0</v>
      </c>
      <c r="S27" s="114">
        <v>0</v>
      </c>
      <c r="T27" s="114">
        <v>0</v>
      </c>
      <c r="U27" s="114">
        <v>0</v>
      </c>
      <c r="V27" s="114">
        <v>0</v>
      </c>
      <c r="W27" s="114">
        <v>0</v>
      </c>
      <c r="X27" s="114">
        <v>0</v>
      </c>
      <c r="Y27" s="114">
        <v>0</v>
      </c>
      <c r="Z27" s="114">
        <v>0</v>
      </c>
      <c r="AA27" s="114">
        <v>0</v>
      </c>
      <c r="AB27" s="114">
        <v>0</v>
      </c>
      <c r="AC27" s="114">
        <v>0</v>
      </c>
      <c r="AD27" s="104">
        <v>0</v>
      </c>
      <c r="AE27" s="104">
        <v>0</v>
      </c>
      <c r="AF27" s="104">
        <v>0</v>
      </c>
      <c r="AG27" s="104">
        <f t="shared" si="13"/>
        <v>0</v>
      </c>
      <c r="AH27" s="104">
        <f t="shared" si="14"/>
        <v>0</v>
      </c>
      <c r="AI27" s="104">
        <f t="shared" si="15"/>
        <v>0</v>
      </c>
      <c r="AJ27" s="106"/>
      <c r="AK27" s="106"/>
    </row>
    <row r="28" spans="1:49" x14ac:dyDescent="0.3">
      <c r="A28" s="4" t="str">
        <f t="shared" si="12"/>
        <v>SVT22</v>
      </c>
      <c r="B28" s="4" t="str">
        <f>'Forecast drivers'!B29</f>
        <v>SVT</v>
      </c>
      <c r="C28" s="4">
        <f>'Forecast drivers'!C29</f>
        <v>2022</v>
      </c>
      <c r="D28" s="46">
        <v>0</v>
      </c>
      <c r="E28" s="46">
        <v>0</v>
      </c>
      <c r="F28" s="46">
        <v>0</v>
      </c>
      <c r="G28" s="46">
        <v>0</v>
      </c>
      <c r="H28" s="46">
        <v>0</v>
      </c>
      <c r="I28" s="46">
        <v>0</v>
      </c>
      <c r="J28" s="114">
        <v>0</v>
      </c>
      <c r="K28" s="114">
        <v>0</v>
      </c>
      <c r="L28" s="114">
        <v>0</v>
      </c>
      <c r="M28" s="114">
        <v>0</v>
      </c>
      <c r="N28" s="114">
        <v>0</v>
      </c>
      <c r="O28" s="114">
        <v>0</v>
      </c>
      <c r="P28" s="114">
        <v>0</v>
      </c>
      <c r="Q28" s="114">
        <v>0</v>
      </c>
      <c r="R28" s="114">
        <v>0</v>
      </c>
      <c r="S28" s="114">
        <v>0</v>
      </c>
      <c r="T28" s="114">
        <v>0</v>
      </c>
      <c r="U28" s="114">
        <v>0</v>
      </c>
      <c r="V28" s="114">
        <v>0</v>
      </c>
      <c r="W28" s="114">
        <v>0</v>
      </c>
      <c r="X28" s="114">
        <v>0</v>
      </c>
      <c r="Y28" s="114">
        <v>0</v>
      </c>
      <c r="Z28" s="114">
        <v>0</v>
      </c>
      <c r="AA28" s="114">
        <v>0</v>
      </c>
      <c r="AB28" s="114">
        <v>0</v>
      </c>
      <c r="AC28" s="114">
        <v>0</v>
      </c>
      <c r="AD28" s="104">
        <v>0</v>
      </c>
      <c r="AE28" s="104">
        <v>0</v>
      </c>
      <c r="AF28" s="104">
        <v>0</v>
      </c>
      <c r="AG28" s="104">
        <f t="shared" si="13"/>
        <v>0</v>
      </c>
      <c r="AH28" s="104">
        <f t="shared" si="14"/>
        <v>0</v>
      </c>
      <c r="AI28" s="104">
        <f t="shared" si="15"/>
        <v>0</v>
      </c>
      <c r="AJ28" s="106"/>
      <c r="AK28" s="106"/>
    </row>
    <row r="29" spans="1:49" x14ac:dyDescent="0.3">
      <c r="A29" s="4" t="str">
        <f t="shared" si="12"/>
        <v>SVT23</v>
      </c>
      <c r="B29" s="4" t="str">
        <f>'Forecast drivers'!B30</f>
        <v>SVT</v>
      </c>
      <c r="C29" s="4">
        <f>'Forecast drivers'!C30</f>
        <v>2023</v>
      </c>
      <c r="D29" s="46">
        <v>0</v>
      </c>
      <c r="E29" s="46">
        <v>0</v>
      </c>
      <c r="F29" s="46">
        <v>0</v>
      </c>
      <c r="G29" s="46">
        <v>0</v>
      </c>
      <c r="H29" s="46">
        <v>0</v>
      </c>
      <c r="I29" s="46">
        <v>0</v>
      </c>
      <c r="J29" s="114">
        <v>0</v>
      </c>
      <c r="K29" s="114">
        <v>0</v>
      </c>
      <c r="L29" s="114">
        <v>0</v>
      </c>
      <c r="M29" s="114">
        <v>0</v>
      </c>
      <c r="N29" s="114">
        <v>0</v>
      </c>
      <c r="O29" s="114">
        <v>0</v>
      </c>
      <c r="P29" s="114">
        <v>0</v>
      </c>
      <c r="Q29" s="114">
        <v>0</v>
      </c>
      <c r="R29" s="114">
        <v>0</v>
      </c>
      <c r="S29" s="114">
        <v>0</v>
      </c>
      <c r="T29" s="114">
        <v>0</v>
      </c>
      <c r="U29" s="114">
        <v>0</v>
      </c>
      <c r="V29" s="114">
        <v>0</v>
      </c>
      <c r="W29" s="114">
        <v>0</v>
      </c>
      <c r="X29" s="114">
        <v>0</v>
      </c>
      <c r="Y29" s="114">
        <v>0</v>
      </c>
      <c r="Z29" s="114">
        <v>0</v>
      </c>
      <c r="AA29" s="114">
        <v>0</v>
      </c>
      <c r="AB29" s="114">
        <v>0</v>
      </c>
      <c r="AC29" s="114">
        <v>0</v>
      </c>
      <c r="AD29" s="104">
        <v>0</v>
      </c>
      <c r="AE29" s="104">
        <v>0</v>
      </c>
      <c r="AF29" s="104">
        <v>0</v>
      </c>
      <c r="AG29" s="104">
        <f t="shared" si="13"/>
        <v>0</v>
      </c>
      <c r="AH29" s="104">
        <f t="shared" si="14"/>
        <v>0</v>
      </c>
      <c r="AI29" s="104">
        <f t="shared" si="15"/>
        <v>0</v>
      </c>
      <c r="AJ29" s="106"/>
      <c r="AK29" s="106"/>
    </row>
    <row r="30" spans="1:49" x14ac:dyDescent="0.3">
      <c r="A30" s="4" t="str">
        <f t="shared" si="12"/>
        <v>SVT24</v>
      </c>
      <c r="B30" s="4" t="str">
        <f>'Forecast drivers'!B31</f>
        <v>SVT</v>
      </c>
      <c r="C30" s="4">
        <f>'Forecast drivers'!C31</f>
        <v>2024</v>
      </c>
      <c r="D30" s="46">
        <v>0</v>
      </c>
      <c r="E30" s="46">
        <v>0</v>
      </c>
      <c r="F30" s="46">
        <v>0</v>
      </c>
      <c r="G30" s="46">
        <v>0</v>
      </c>
      <c r="H30" s="46">
        <v>0</v>
      </c>
      <c r="I30" s="46">
        <v>0</v>
      </c>
      <c r="J30" s="114">
        <v>0</v>
      </c>
      <c r="K30" s="114">
        <v>0</v>
      </c>
      <c r="L30" s="114">
        <v>0</v>
      </c>
      <c r="M30" s="114">
        <v>0</v>
      </c>
      <c r="N30" s="114">
        <v>0</v>
      </c>
      <c r="O30" s="114">
        <v>0</v>
      </c>
      <c r="P30" s="114">
        <v>0</v>
      </c>
      <c r="Q30" s="114">
        <v>0</v>
      </c>
      <c r="R30" s="114">
        <v>0</v>
      </c>
      <c r="S30" s="114">
        <v>0</v>
      </c>
      <c r="T30" s="114">
        <v>0</v>
      </c>
      <c r="U30" s="114">
        <v>0</v>
      </c>
      <c r="V30" s="114">
        <v>0</v>
      </c>
      <c r="W30" s="114">
        <v>0</v>
      </c>
      <c r="X30" s="114">
        <v>0</v>
      </c>
      <c r="Y30" s="114">
        <v>0</v>
      </c>
      <c r="Z30" s="114">
        <v>0</v>
      </c>
      <c r="AA30" s="114">
        <v>0</v>
      </c>
      <c r="AB30" s="114">
        <v>0</v>
      </c>
      <c r="AC30" s="114">
        <v>0</v>
      </c>
      <c r="AD30" s="104">
        <v>0</v>
      </c>
      <c r="AE30" s="104">
        <v>0</v>
      </c>
      <c r="AF30" s="104">
        <v>0</v>
      </c>
      <c r="AG30" s="104">
        <f t="shared" si="13"/>
        <v>0</v>
      </c>
      <c r="AH30" s="104">
        <f t="shared" si="14"/>
        <v>0</v>
      </c>
      <c r="AI30" s="104">
        <f t="shared" si="15"/>
        <v>0</v>
      </c>
      <c r="AJ30" s="106"/>
      <c r="AK30" s="106"/>
    </row>
    <row r="31" spans="1:49" x14ac:dyDescent="0.3">
      <c r="A31" s="4" t="str">
        <f t="shared" si="12"/>
        <v>SVT25</v>
      </c>
      <c r="B31" s="4" t="str">
        <f>'Forecast drivers'!B32</f>
        <v>SVT</v>
      </c>
      <c r="C31" s="4">
        <f>'Forecast drivers'!C32</f>
        <v>2025</v>
      </c>
      <c r="D31" s="46">
        <v>0</v>
      </c>
      <c r="E31" s="46">
        <v>0</v>
      </c>
      <c r="F31" s="46">
        <v>0</v>
      </c>
      <c r="G31" s="46">
        <v>0</v>
      </c>
      <c r="H31" s="46">
        <v>0</v>
      </c>
      <c r="I31" s="46">
        <v>0</v>
      </c>
      <c r="J31" s="114">
        <v>0</v>
      </c>
      <c r="K31" s="114">
        <v>0</v>
      </c>
      <c r="L31" s="114">
        <v>0</v>
      </c>
      <c r="M31" s="114">
        <v>0</v>
      </c>
      <c r="N31" s="114">
        <v>0</v>
      </c>
      <c r="O31" s="114">
        <v>0</v>
      </c>
      <c r="P31" s="114">
        <v>0</v>
      </c>
      <c r="Q31" s="114">
        <v>0</v>
      </c>
      <c r="R31" s="114">
        <v>0</v>
      </c>
      <c r="S31" s="114">
        <v>0</v>
      </c>
      <c r="T31" s="114">
        <v>0</v>
      </c>
      <c r="U31" s="114">
        <v>0</v>
      </c>
      <c r="V31" s="114">
        <v>0</v>
      </c>
      <c r="W31" s="114">
        <v>0</v>
      </c>
      <c r="X31" s="114">
        <v>0</v>
      </c>
      <c r="Y31" s="114">
        <v>0</v>
      </c>
      <c r="Z31" s="114">
        <v>0</v>
      </c>
      <c r="AA31" s="114">
        <v>0</v>
      </c>
      <c r="AB31" s="114">
        <v>0</v>
      </c>
      <c r="AC31" s="114">
        <v>0</v>
      </c>
      <c r="AD31" s="104">
        <v>0</v>
      </c>
      <c r="AE31" s="104">
        <v>0</v>
      </c>
      <c r="AF31" s="104">
        <v>0</v>
      </c>
      <c r="AG31" s="104">
        <f t="shared" si="13"/>
        <v>0</v>
      </c>
      <c r="AH31" s="104">
        <f t="shared" si="14"/>
        <v>0</v>
      </c>
      <c r="AI31" s="104">
        <f t="shared" si="15"/>
        <v>0</v>
      </c>
      <c r="AJ31" s="106"/>
      <c r="AK31" s="106"/>
    </row>
    <row r="32" spans="1:49" x14ac:dyDescent="0.3">
      <c r="A32" s="4" t="str">
        <f t="shared" si="12"/>
        <v>SWB21</v>
      </c>
      <c r="B32" s="4" t="str">
        <f>'Forecast drivers'!B33</f>
        <v>SWB</v>
      </c>
      <c r="C32" s="4">
        <f>'Forecast drivers'!C33</f>
        <v>2021</v>
      </c>
      <c r="D32" s="46">
        <v>17.778000000000002</v>
      </c>
      <c r="E32" s="46">
        <v>65.084999999999994</v>
      </c>
      <c r="F32" s="46">
        <v>56.765999999999998</v>
      </c>
      <c r="G32" s="46">
        <v>82.863</v>
      </c>
      <c r="H32" s="46">
        <v>121.851</v>
      </c>
      <c r="I32" s="46">
        <v>139.62899999999999</v>
      </c>
      <c r="J32" s="114">
        <v>1.59</v>
      </c>
      <c r="K32" s="114">
        <v>0</v>
      </c>
      <c r="L32" s="114">
        <v>8.2769999999999992</v>
      </c>
      <c r="M32" s="114">
        <v>1.3460000000000001</v>
      </c>
      <c r="N32" s="114">
        <v>0</v>
      </c>
      <c r="O32" s="114">
        <v>0</v>
      </c>
      <c r="P32" s="114">
        <v>0</v>
      </c>
      <c r="Q32" s="114">
        <v>2.7229999999999999</v>
      </c>
      <c r="R32" s="114">
        <v>0</v>
      </c>
      <c r="S32" s="114">
        <v>0</v>
      </c>
      <c r="T32" s="114">
        <v>0</v>
      </c>
      <c r="U32" s="114">
        <v>0</v>
      </c>
      <c r="V32" s="114">
        <v>0</v>
      </c>
      <c r="W32" s="114">
        <v>0</v>
      </c>
      <c r="X32" s="114">
        <v>0</v>
      </c>
      <c r="Y32" s="114">
        <v>0.73099999999999998</v>
      </c>
      <c r="Z32" s="114">
        <v>0</v>
      </c>
      <c r="AA32" s="114">
        <v>0</v>
      </c>
      <c r="AB32" s="114">
        <v>0</v>
      </c>
      <c r="AC32" s="114">
        <v>7.9000000000000001E-2</v>
      </c>
      <c r="AD32" s="104">
        <v>19.739999999999998</v>
      </c>
      <c r="AE32" s="104">
        <v>113.06100000000001</v>
      </c>
      <c r="AF32" s="104">
        <v>78.890999999999991</v>
      </c>
      <c r="AG32" s="104">
        <f t="shared" si="13"/>
        <v>132.80100000000002</v>
      </c>
      <c r="AH32" s="104">
        <f t="shared" si="14"/>
        <v>191.952</v>
      </c>
      <c r="AI32" s="104">
        <f t="shared" si="15"/>
        <v>211.69200000000001</v>
      </c>
      <c r="AJ32" s="106"/>
      <c r="AK32" s="106"/>
    </row>
    <row r="33" spans="1:37" x14ac:dyDescent="0.3">
      <c r="A33" s="4" t="str">
        <f t="shared" si="12"/>
        <v>SWB22</v>
      </c>
      <c r="B33" s="4" t="str">
        <f>'Forecast drivers'!B34</f>
        <v>SWB</v>
      </c>
      <c r="C33" s="4">
        <f>'Forecast drivers'!C34</f>
        <v>2022</v>
      </c>
      <c r="D33" s="46">
        <v>17.98</v>
      </c>
      <c r="E33" s="46">
        <v>68.168000000000006</v>
      </c>
      <c r="F33" s="46">
        <v>56.88</v>
      </c>
      <c r="G33" s="46">
        <v>86.14800000000001</v>
      </c>
      <c r="H33" s="46">
        <v>125.048</v>
      </c>
      <c r="I33" s="46">
        <v>143.02799999999999</v>
      </c>
      <c r="J33" s="114">
        <v>1.59</v>
      </c>
      <c r="K33" s="114">
        <v>0</v>
      </c>
      <c r="L33" s="114">
        <v>9.5489999999999995</v>
      </c>
      <c r="M33" s="114">
        <v>1.359</v>
      </c>
      <c r="N33" s="114">
        <v>0</v>
      </c>
      <c r="O33" s="114">
        <v>0</v>
      </c>
      <c r="P33" s="114">
        <v>0</v>
      </c>
      <c r="Q33" s="114">
        <v>2.75</v>
      </c>
      <c r="R33" s="114">
        <v>0</v>
      </c>
      <c r="S33" s="114">
        <v>0</v>
      </c>
      <c r="T33" s="114">
        <v>0</v>
      </c>
      <c r="U33" s="114">
        <v>0</v>
      </c>
      <c r="V33" s="114">
        <v>0</v>
      </c>
      <c r="W33" s="114">
        <v>0</v>
      </c>
      <c r="X33" s="114">
        <v>0</v>
      </c>
      <c r="Y33" s="114">
        <v>0.73899999999999999</v>
      </c>
      <c r="Z33" s="114">
        <v>0</v>
      </c>
      <c r="AA33" s="114">
        <v>0</v>
      </c>
      <c r="AB33" s="114">
        <v>0</v>
      </c>
      <c r="AC33" s="114">
        <v>0.08</v>
      </c>
      <c r="AD33" s="104">
        <v>20.142999999999997</v>
      </c>
      <c r="AE33" s="104">
        <v>109.758</v>
      </c>
      <c r="AF33" s="104">
        <v>78.547999999999988</v>
      </c>
      <c r="AG33" s="104">
        <f t="shared" si="13"/>
        <v>129.90099999999998</v>
      </c>
      <c r="AH33" s="104">
        <f t="shared" si="14"/>
        <v>188.30599999999998</v>
      </c>
      <c r="AI33" s="104">
        <f t="shared" si="15"/>
        <v>208.44899999999996</v>
      </c>
      <c r="AJ33" s="106"/>
      <c r="AK33" s="106"/>
    </row>
    <row r="34" spans="1:37" x14ac:dyDescent="0.3">
      <c r="A34" s="4" t="str">
        <f t="shared" si="12"/>
        <v>SWB23</v>
      </c>
      <c r="B34" s="4" t="str">
        <f>'Forecast drivers'!B35</f>
        <v>SWB</v>
      </c>
      <c r="C34" s="4">
        <f>'Forecast drivers'!C35</f>
        <v>2023</v>
      </c>
      <c r="D34" s="46">
        <v>18.094000000000001</v>
      </c>
      <c r="E34" s="46">
        <v>63.048999999999999</v>
      </c>
      <c r="F34" s="46">
        <v>52.977000000000004</v>
      </c>
      <c r="G34" s="46">
        <v>81.143000000000001</v>
      </c>
      <c r="H34" s="46">
        <v>116.02600000000001</v>
      </c>
      <c r="I34" s="46">
        <v>134.12</v>
      </c>
      <c r="J34" s="114">
        <v>1.59</v>
      </c>
      <c r="K34" s="114">
        <v>0</v>
      </c>
      <c r="L34" s="114">
        <v>10.686</v>
      </c>
      <c r="M34" s="114">
        <v>0</v>
      </c>
      <c r="N34" s="114">
        <v>0</v>
      </c>
      <c r="O34" s="114">
        <v>0</v>
      </c>
      <c r="P34" s="114">
        <v>0</v>
      </c>
      <c r="Q34" s="114">
        <v>0</v>
      </c>
      <c r="R34" s="114">
        <v>0</v>
      </c>
      <c r="S34" s="114">
        <v>0</v>
      </c>
      <c r="T34" s="114">
        <v>0</v>
      </c>
      <c r="U34" s="114">
        <v>0</v>
      </c>
      <c r="V34" s="114">
        <v>0</v>
      </c>
      <c r="W34" s="114">
        <v>0</v>
      </c>
      <c r="X34" s="114">
        <v>0</v>
      </c>
      <c r="Y34" s="114">
        <v>0</v>
      </c>
      <c r="Z34" s="114">
        <v>0</v>
      </c>
      <c r="AA34" s="114">
        <v>0</v>
      </c>
      <c r="AB34" s="114">
        <v>0</v>
      </c>
      <c r="AC34" s="114">
        <v>0</v>
      </c>
      <c r="AD34" s="104">
        <v>20.808</v>
      </c>
      <c r="AE34" s="104">
        <v>102.364</v>
      </c>
      <c r="AF34" s="104">
        <v>70.086999999999989</v>
      </c>
      <c r="AG34" s="104">
        <f t="shared" si="13"/>
        <v>123.172</v>
      </c>
      <c r="AH34" s="104">
        <f t="shared" si="14"/>
        <v>172.45099999999999</v>
      </c>
      <c r="AI34" s="104">
        <f t="shared" si="15"/>
        <v>193.25899999999999</v>
      </c>
      <c r="AJ34" s="106"/>
      <c r="AK34" s="106"/>
    </row>
    <row r="35" spans="1:37" x14ac:dyDescent="0.3">
      <c r="A35" s="4" t="str">
        <f t="shared" si="12"/>
        <v>SWB24</v>
      </c>
      <c r="B35" s="4" t="str">
        <f>'Forecast drivers'!B36</f>
        <v>SWB</v>
      </c>
      <c r="C35" s="4">
        <f>'Forecast drivers'!C36</f>
        <v>2024</v>
      </c>
      <c r="D35" s="46">
        <v>18.04</v>
      </c>
      <c r="E35" s="46">
        <v>62.412999999999997</v>
      </c>
      <c r="F35" s="46">
        <v>52.721000000000004</v>
      </c>
      <c r="G35" s="46">
        <v>80.453000000000003</v>
      </c>
      <c r="H35" s="46">
        <v>115.134</v>
      </c>
      <c r="I35" s="46">
        <v>133.17400000000001</v>
      </c>
      <c r="J35" s="114">
        <v>1.59</v>
      </c>
      <c r="K35" s="114">
        <v>0</v>
      </c>
      <c r="L35" s="114">
        <v>10.744</v>
      </c>
      <c r="M35" s="114">
        <v>0</v>
      </c>
      <c r="N35" s="114">
        <v>0</v>
      </c>
      <c r="O35" s="114">
        <v>0</v>
      </c>
      <c r="P35" s="114">
        <v>0</v>
      </c>
      <c r="Q35" s="114">
        <v>0</v>
      </c>
      <c r="R35" s="114">
        <v>0</v>
      </c>
      <c r="S35" s="114">
        <v>0</v>
      </c>
      <c r="T35" s="114">
        <v>0</v>
      </c>
      <c r="U35" s="114">
        <v>0</v>
      </c>
      <c r="V35" s="114">
        <v>0</v>
      </c>
      <c r="W35" s="114">
        <v>0</v>
      </c>
      <c r="X35" s="114">
        <v>0</v>
      </c>
      <c r="Y35" s="114">
        <v>0</v>
      </c>
      <c r="Z35" s="114">
        <v>0</v>
      </c>
      <c r="AA35" s="114">
        <v>0</v>
      </c>
      <c r="AB35" s="114">
        <v>0</v>
      </c>
      <c r="AC35" s="114">
        <v>0</v>
      </c>
      <c r="AD35" s="104">
        <v>20.477999999999998</v>
      </c>
      <c r="AE35" s="104">
        <v>99.835999999999999</v>
      </c>
      <c r="AF35" s="104">
        <v>71.290999999999997</v>
      </c>
      <c r="AG35" s="104">
        <f t="shared" si="13"/>
        <v>120.31399999999999</v>
      </c>
      <c r="AH35" s="104">
        <f t="shared" si="14"/>
        <v>171.12700000000001</v>
      </c>
      <c r="AI35" s="104">
        <f t="shared" si="15"/>
        <v>191.60499999999999</v>
      </c>
      <c r="AJ35" s="106"/>
      <c r="AK35" s="106"/>
    </row>
    <row r="36" spans="1:37" x14ac:dyDescent="0.3">
      <c r="A36" s="4" t="str">
        <f t="shared" si="12"/>
        <v>SWB25</v>
      </c>
      <c r="B36" s="4" t="str">
        <f>'Forecast drivers'!B37</f>
        <v>SWB</v>
      </c>
      <c r="C36" s="4">
        <f>'Forecast drivers'!C37</f>
        <v>2025</v>
      </c>
      <c r="D36" s="46">
        <v>17.988</v>
      </c>
      <c r="E36" s="46">
        <v>63.668999999999997</v>
      </c>
      <c r="F36" s="46">
        <v>50.385999999999996</v>
      </c>
      <c r="G36" s="46">
        <v>81.656999999999996</v>
      </c>
      <c r="H36" s="46">
        <v>114.05499999999999</v>
      </c>
      <c r="I36" s="46">
        <v>132.04300000000001</v>
      </c>
      <c r="J36" s="114">
        <v>1.59</v>
      </c>
      <c r="K36" s="114">
        <v>0</v>
      </c>
      <c r="L36" s="114">
        <v>10.673</v>
      </c>
      <c r="M36" s="114">
        <v>0</v>
      </c>
      <c r="N36" s="114">
        <v>0</v>
      </c>
      <c r="O36" s="114">
        <v>0</v>
      </c>
      <c r="P36" s="114">
        <v>0</v>
      </c>
      <c r="Q36" s="114">
        <v>0</v>
      </c>
      <c r="R36" s="114">
        <v>0</v>
      </c>
      <c r="S36" s="114">
        <v>0</v>
      </c>
      <c r="T36" s="114">
        <v>0</v>
      </c>
      <c r="U36" s="114">
        <v>0</v>
      </c>
      <c r="V36" s="114">
        <v>0</v>
      </c>
      <c r="W36" s="114">
        <v>0</v>
      </c>
      <c r="X36" s="114">
        <v>0</v>
      </c>
      <c r="Y36" s="114">
        <v>0</v>
      </c>
      <c r="Z36" s="114">
        <v>0</v>
      </c>
      <c r="AA36" s="114">
        <v>0</v>
      </c>
      <c r="AB36" s="114">
        <v>0</v>
      </c>
      <c r="AC36" s="114">
        <v>0</v>
      </c>
      <c r="AD36" s="104">
        <v>19.954000000000001</v>
      </c>
      <c r="AE36" s="104">
        <v>89.86</v>
      </c>
      <c r="AF36" s="104">
        <v>68.440999999999988</v>
      </c>
      <c r="AG36" s="104">
        <f t="shared" si="13"/>
        <v>109.81399999999999</v>
      </c>
      <c r="AH36" s="104">
        <f t="shared" si="14"/>
        <v>158.30099999999999</v>
      </c>
      <c r="AI36" s="104">
        <f t="shared" si="15"/>
        <v>178.255</v>
      </c>
      <c r="AJ36" s="106"/>
      <c r="AK36" s="106"/>
    </row>
    <row r="37" spans="1:37" x14ac:dyDescent="0.3">
      <c r="A37" s="4" t="str">
        <f t="shared" si="12"/>
        <v>TMS21</v>
      </c>
      <c r="B37" s="4" t="str">
        <f>'Forecast drivers'!B38</f>
        <v>TMS</v>
      </c>
      <c r="C37" s="4">
        <f>'Forecast drivers'!C38</f>
        <v>2021</v>
      </c>
      <c r="D37" s="46">
        <v>110.66648778737381</v>
      </c>
      <c r="E37" s="46">
        <v>351.93676862063575</v>
      </c>
      <c r="F37" s="46">
        <v>307.62197755158724</v>
      </c>
      <c r="G37" s="46">
        <v>462.60325640800954</v>
      </c>
      <c r="H37" s="46">
        <v>659.55874617222298</v>
      </c>
      <c r="I37" s="46">
        <v>770.22523395959684</v>
      </c>
      <c r="J37" s="114">
        <v>3.5771075764204601</v>
      </c>
      <c r="K37" s="114">
        <v>0</v>
      </c>
      <c r="L37" s="114">
        <v>50.852212846960199</v>
      </c>
      <c r="M37" s="114">
        <v>3.64763725345539</v>
      </c>
      <c r="N37" s="114">
        <v>0.56744694495063897</v>
      </c>
      <c r="O37" s="114">
        <v>0</v>
      </c>
      <c r="P37" s="114">
        <v>0</v>
      </c>
      <c r="Q37" s="114">
        <v>3.9195424971294002</v>
      </c>
      <c r="R37" s="114">
        <v>2.0925375410327199E-2</v>
      </c>
      <c r="S37" s="114">
        <v>0</v>
      </c>
      <c r="T37" s="114">
        <v>0</v>
      </c>
      <c r="U37" s="114">
        <v>0.17101527052670301</v>
      </c>
      <c r="V37" s="114">
        <v>6.64688395386865E-2</v>
      </c>
      <c r="W37" s="114">
        <v>0</v>
      </c>
      <c r="X37" s="114">
        <v>0</v>
      </c>
      <c r="Y37" s="114">
        <v>1.96711888586523</v>
      </c>
      <c r="Z37" s="114">
        <v>3.56962286411465E-2</v>
      </c>
      <c r="AA37" s="114">
        <v>0</v>
      </c>
      <c r="AB37" s="114">
        <v>0</v>
      </c>
      <c r="AC37" s="114">
        <v>0.17253299302326999</v>
      </c>
      <c r="AD37" s="104">
        <v>125.82756792509996</v>
      </c>
      <c r="AE37" s="104">
        <v>494.316077419051</v>
      </c>
      <c r="AF37" s="104">
        <v>359.76815947788833</v>
      </c>
      <c r="AG37" s="104">
        <f t="shared" si="13"/>
        <v>620.14364534415097</v>
      </c>
      <c r="AH37" s="104">
        <f t="shared" si="14"/>
        <v>854.08423689693927</v>
      </c>
      <c r="AI37" s="104">
        <f t="shared" si="15"/>
        <v>979.91180482203936</v>
      </c>
      <c r="AJ37" s="106"/>
      <c r="AK37" s="106"/>
    </row>
    <row r="38" spans="1:37" x14ac:dyDescent="0.3">
      <c r="A38" s="4" t="str">
        <f t="shared" si="12"/>
        <v>TMS22</v>
      </c>
      <c r="B38" s="4" t="str">
        <f>'Forecast drivers'!B39</f>
        <v>TMS</v>
      </c>
      <c r="C38" s="4">
        <f>'Forecast drivers'!C39</f>
        <v>2022</v>
      </c>
      <c r="D38" s="46">
        <v>122.23084954238131</v>
      </c>
      <c r="E38" s="46">
        <v>343.71800857819494</v>
      </c>
      <c r="F38" s="46">
        <v>324.35125533621812</v>
      </c>
      <c r="G38" s="46">
        <v>465.94885812057623</v>
      </c>
      <c r="H38" s="46">
        <v>668.06926391441311</v>
      </c>
      <c r="I38" s="46">
        <v>790.30011345679441</v>
      </c>
      <c r="J38" s="114">
        <v>3.45062047502973</v>
      </c>
      <c r="K38" s="114">
        <v>0</v>
      </c>
      <c r="L38" s="114">
        <v>44.854290730315</v>
      </c>
      <c r="M38" s="114">
        <v>3.6637061400344901</v>
      </c>
      <c r="N38" s="114">
        <v>0.61195832539553496</v>
      </c>
      <c r="O38" s="114">
        <v>0</v>
      </c>
      <c r="P38" s="114">
        <v>0</v>
      </c>
      <c r="Q38" s="114">
        <v>3.9367991601123502</v>
      </c>
      <c r="R38" s="114">
        <v>2.2566792910464401E-2</v>
      </c>
      <c r="S38" s="114">
        <v>0</v>
      </c>
      <c r="T38" s="114">
        <v>0</v>
      </c>
      <c r="U38" s="114">
        <v>0.171768641762504</v>
      </c>
      <c r="V38" s="114">
        <v>7.1682753950886899E-2</v>
      </c>
      <c r="W38" s="114">
        <v>0</v>
      </c>
      <c r="X38" s="114">
        <v>0</v>
      </c>
      <c r="Y38" s="114">
        <v>1.9757846078293899</v>
      </c>
      <c r="Z38" s="114">
        <v>3.8496293788439301E-2</v>
      </c>
      <c r="AA38" s="114">
        <v>0</v>
      </c>
      <c r="AB38" s="114">
        <v>0</v>
      </c>
      <c r="AC38" s="114">
        <v>0.17329305026125799</v>
      </c>
      <c r="AD38" s="104">
        <v>152.22700746529011</v>
      </c>
      <c r="AE38" s="104">
        <v>551.14725401122405</v>
      </c>
      <c r="AF38" s="104">
        <v>386.92193901681082</v>
      </c>
      <c r="AG38" s="104">
        <f t="shared" si="13"/>
        <v>703.37426147651422</v>
      </c>
      <c r="AH38" s="104">
        <f t="shared" si="14"/>
        <v>938.06919302803487</v>
      </c>
      <c r="AI38" s="104">
        <f t="shared" si="15"/>
        <v>1090.2962004933252</v>
      </c>
      <c r="AJ38" s="106"/>
      <c r="AK38" s="106"/>
    </row>
    <row r="39" spans="1:37" x14ac:dyDescent="0.3">
      <c r="A39" s="4" t="str">
        <f t="shared" si="12"/>
        <v>TMS23</v>
      </c>
      <c r="B39" s="4" t="str">
        <f>'Forecast drivers'!B40</f>
        <v>TMS</v>
      </c>
      <c r="C39" s="4">
        <f>'Forecast drivers'!C40</f>
        <v>2023</v>
      </c>
      <c r="D39" s="46">
        <v>108.05428787063141</v>
      </c>
      <c r="E39" s="46">
        <v>307.27033843600719</v>
      </c>
      <c r="F39" s="46">
        <v>333.08400569417722</v>
      </c>
      <c r="G39" s="46">
        <v>415.32462630663861</v>
      </c>
      <c r="H39" s="46">
        <v>640.35434413018447</v>
      </c>
      <c r="I39" s="46">
        <v>748.40863200081594</v>
      </c>
      <c r="J39" s="114">
        <v>3.4654009259987801</v>
      </c>
      <c r="K39" s="114">
        <v>0</v>
      </c>
      <c r="L39" s="114">
        <v>37.032825254585397</v>
      </c>
      <c r="M39" s="114">
        <v>3.6958439131926899</v>
      </c>
      <c r="N39" s="114">
        <v>0.65171195583544095</v>
      </c>
      <c r="O39" s="114">
        <v>0</v>
      </c>
      <c r="P39" s="114">
        <v>0</v>
      </c>
      <c r="Q39" s="114">
        <v>3.97133248607825</v>
      </c>
      <c r="R39" s="114">
        <v>2.40327619288557E-2</v>
      </c>
      <c r="S39" s="114">
        <v>0</v>
      </c>
      <c r="T39" s="114">
        <v>0</v>
      </c>
      <c r="U39" s="114">
        <v>0.17327538423410499</v>
      </c>
      <c r="V39" s="114">
        <v>7.63393614210712E-2</v>
      </c>
      <c r="W39" s="114">
        <v>0</v>
      </c>
      <c r="X39" s="114">
        <v>0</v>
      </c>
      <c r="Y39" s="114">
        <v>1.99311605175772</v>
      </c>
      <c r="Z39" s="114">
        <v>4.0997064466871597E-2</v>
      </c>
      <c r="AA39" s="114">
        <v>0</v>
      </c>
      <c r="AB39" s="114">
        <v>0</v>
      </c>
      <c r="AC39" s="114">
        <v>0.17481316473723299</v>
      </c>
      <c r="AD39" s="104">
        <v>139.68977699445065</v>
      </c>
      <c r="AE39" s="104">
        <v>524.74027038400027</v>
      </c>
      <c r="AF39" s="104">
        <v>402.01445779189896</v>
      </c>
      <c r="AG39" s="104">
        <f t="shared" si="13"/>
        <v>664.43004737845092</v>
      </c>
      <c r="AH39" s="104">
        <f t="shared" si="14"/>
        <v>926.75472817589923</v>
      </c>
      <c r="AI39" s="104">
        <f t="shared" si="15"/>
        <v>1066.4445051703499</v>
      </c>
      <c r="AJ39" s="106"/>
      <c r="AK39" s="106"/>
    </row>
    <row r="40" spans="1:37" x14ac:dyDescent="0.3">
      <c r="A40" s="4" t="str">
        <f t="shared" si="12"/>
        <v>TMS24</v>
      </c>
      <c r="B40" s="4" t="str">
        <f>'Forecast drivers'!B41</f>
        <v>TMS</v>
      </c>
      <c r="C40" s="4">
        <f>'Forecast drivers'!C41</f>
        <v>2024</v>
      </c>
      <c r="D40" s="46">
        <v>87.982610662735866</v>
      </c>
      <c r="E40" s="46">
        <v>291.95678582987523</v>
      </c>
      <c r="F40" s="46">
        <v>304.56578683527948</v>
      </c>
      <c r="G40" s="46">
        <v>379.93939649261108</v>
      </c>
      <c r="H40" s="46">
        <v>596.52257266515471</v>
      </c>
      <c r="I40" s="46">
        <v>684.50518332789056</v>
      </c>
      <c r="J40" s="114">
        <v>3.43372934315525</v>
      </c>
      <c r="K40" s="114">
        <v>0</v>
      </c>
      <c r="L40" s="114">
        <v>32.451116876730403</v>
      </c>
      <c r="M40" s="114">
        <v>3.7279816863508901</v>
      </c>
      <c r="N40" s="114">
        <v>0.67544586521416605</v>
      </c>
      <c r="O40" s="114">
        <v>0</v>
      </c>
      <c r="P40" s="114">
        <v>0</v>
      </c>
      <c r="Q40" s="114">
        <v>4.0058658120441502</v>
      </c>
      <c r="R40" s="114">
        <v>2.4907982014405201E-2</v>
      </c>
      <c r="S40" s="114">
        <v>0</v>
      </c>
      <c r="T40" s="114">
        <v>0</v>
      </c>
      <c r="U40" s="114">
        <v>0.174782126705706</v>
      </c>
      <c r="V40" s="114">
        <v>7.91194722810519E-2</v>
      </c>
      <c r="W40" s="114">
        <v>0</v>
      </c>
      <c r="X40" s="114">
        <v>0</v>
      </c>
      <c r="Y40" s="114">
        <v>2.0104474956860501</v>
      </c>
      <c r="Z40" s="114">
        <v>4.2490086965750101E-2</v>
      </c>
      <c r="AA40" s="114">
        <v>0</v>
      </c>
      <c r="AB40" s="114">
        <v>0</v>
      </c>
      <c r="AC40" s="114">
        <v>0.17633327921320899</v>
      </c>
      <c r="AD40" s="104">
        <v>132.27163037116503</v>
      </c>
      <c r="AE40" s="104">
        <v>491.02789925442869</v>
      </c>
      <c r="AF40" s="104">
        <v>384.65115851297418</v>
      </c>
      <c r="AG40" s="104">
        <f t="shared" si="13"/>
        <v>623.29952962559378</v>
      </c>
      <c r="AH40" s="104">
        <f t="shared" si="14"/>
        <v>875.67905776740281</v>
      </c>
      <c r="AI40" s="104">
        <f t="shared" si="15"/>
        <v>1007.950688138568</v>
      </c>
      <c r="AJ40" s="106"/>
      <c r="AK40" s="106"/>
    </row>
    <row r="41" spans="1:37" x14ac:dyDescent="0.3">
      <c r="A41" s="4" t="str">
        <f t="shared" si="12"/>
        <v>TMS25</v>
      </c>
      <c r="B41" s="4" t="str">
        <f>'Forecast drivers'!B42</f>
        <v>TMS</v>
      </c>
      <c r="C41" s="4">
        <f>'Forecast drivers'!C42</f>
        <v>2025</v>
      </c>
      <c r="D41" s="46">
        <v>84.377228075551372</v>
      </c>
      <c r="E41" s="46">
        <v>305.98322265704252</v>
      </c>
      <c r="F41" s="46">
        <v>271.8825674866406</v>
      </c>
      <c r="G41" s="46">
        <v>390.3604507325939</v>
      </c>
      <c r="H41" s="46">
        <v>577.86579014368317</v>
      </c>
      <c r="I41" s="46">
        <v>662.2430182192345</v>
      </c>
      <c r="J41" s="114">
        <v>3.3912134406355898</v>
      </c>
      <c r="K41" s="114">
        <v>0</v>
      </c>
      <c r="L41" s="114">
        <v>26.753788527826401</v>
      </c>
      <c r="M41" s="114">
        <v>3.7440505729299902</v>
      </c>
      <c r="N41" s="114">
        <v>0.69757669531349797</v>
      </c>
      <c r="O41" s="114">
        <v>0</v>
      </c>
      <c r="P41" s="114">
        <v>0</v>
      </c>
      <c r="Q41" s="114">
        <v>4.0231324750270998</v>
      </c>
      <c r="R41" s="114">
        <v>2.5724086378155001E-2</v>
      </c>
      <c r="S41" s="114">
        <v>0</v>
      </c>
      <c r="T41" s="114">
        <v>0</v>
      </c>
      <c r="U41" s="114">
        <v>0.175535497941506</v>
      </c>
      <c r="V41" s="114">
        <v>8.1711803789433601E-2</v>
      </c>
      <c r="W41" s="114">
        <v>0</v>
      </c>
      <c r="X41" s="114">
        <v>0</v>
      </c>
      <c r="Y41" s="114">
        <v>2.0191132176502098</v>
      </c>
      <c r="Z41" s="114">
        <v>4.3882264998029101E-2</v>
      </c>
      <c r="AA41" s="114">
        <v>0</v>
      </c>
      <c r="AB41" s="114">
        <v>0</v>
      </c>
      <c r="AC41" s="114">
        <v>0.17709333645119699</v>
      </c>
      <c r="AD41" s="104">
        <v>125.51456131567328</v>
      </c>
      <c r="AE41" s="104">
        <v>509.81624930953939</v>
      </c>
      <c r="AF41" s="104">
        <v>337.91874732917285</v>
      </c>
      <c r="AG41" s="104">
        <f t="shared" si="13"/>
        <v>635.33081062521262</v>
      </c>
      <c r="AH41" s="104">
        <f t="shared" si="14"/>
        <v>847.73499663871223</v>
      </c>
      <c r="AI41" s="104">
        <f t="shared" si="15"/>
        <v>973.24955795438541</v>
      </c>
      <c r="AJ41" s="106"/>
      <c r="AK41" s="106"/>
    </row>
    <row r="42" spans="1:37" x14ac:dyDescent="0.3">
      <c r="A42" s="4" t="str">
        <f t="shared" si="12"/>
        <v>WSH21</v>
      </c>
      <c r="B42" s="4" t="str">
        <f>'Forecast drivers'!B43</f>
        <v>WSH</v>
      </c>
      <c r="C42" s="4">
        <f>'Forecast drivers'!C43</f>
        <v>2021</v>
      </c>
      <c r="D42" s="46">
        <v>23.711964999999999</v>
      </c>
      <c r="E42" s="46">
        <v>99.043000000000006</v>
      </c>
      <c r="F42" s="46">
        <v>91.341972000000013</v>
      </c>
      <c r="G42" s="46">
        <v>122.754965</v>
      </c>
      <c r="H42" s="46">
        <v>190.384972</v>
      </c>
      <c r="I42" s="46">
        <v>214.096937</v>
      </c>
      <c r="J42" s="114">
        <v>0.19900000000000001</v>
      </c>
      <c r="K42" s="114">
        <v>0</v>
      </c>
      <c r="L42" s="114">
        <v>9.69</v>
      </c>
      <c r="M42" s="114">
        <v>0.435</v>
      </c>
      <c r="N42" s="114">
        <v>0</v>
      </c>
      <c r="O42" s="114">
        <v>0</v>
      </c>
      <c r="P42" s="114">
        <v>0</v>
      </c>
      <c r="Q42" s="114">
        <v>0.64500000000000002</v>
      </c>
      <c r="R42" s="114">
        <v>0</v>
      </c>
      <c r="S42" s="114">
        <v>0</v>
      </c>
      <c r="T42" s="114">
        <v>0</v>
      </c>
      <c r="U42" s="114">
        <v>2.4E-2</v>
      </c>
      <c r="V42" s="114">
        <v>0</v>
      </c>
      <c r="W42" s="114">
        <v>0</v>
      </c>
      <c r="X42" s="114">
        <v>0</v>
      </c>
      <c r="Y42" s="114">
        <v>0.14799999999999999</v>
      </c>
      <c r="Z42" s="114">
        <v>0</v>
      </c>
      <c r="AA42" s="114">
        <v>0</v>
      </c>
      <c r="AB42" s="114">
        <v>0</v>
      </c>
      <c r="AC42" s="114">
        <v>4.8000000000000001E-2</v>
      </c>
      <c r="AD42" s="104">
        <v>25.621000000000002</v>
      </c>
      <c r="AE42" s="104">
        <v>141.34799999999998</v>
      </c>
      <c r="AF42" s="104">
        <v>199.68099999999998</v>
      </c>
      <c r="AG42" s="104">
        <f t="shared" si="13"/>
        <v>166.96899999999999</v>
      </c>
      <c r="AH42" s="104">
        <f t="shared" si="14"/>
        <v>341.029</v>
      </c>
      <c r="AI42" s="104">
        <f t="shared" si="15"/>
        <v>366.65</v>
      </c>
      <c r="AJ42" s="106"/>
      <c r="AK42" s="106"/>
    </row>
    <row r="43" spans="1:37" x14ac:dyDescent="0.3">
      <c r="A43" s="4" t="str">
        <f t="shared" si="12"/>
        <v>WSH22</v>
      </c>
      <c r="B43" s="4" t="str">
        <f>'Forecast drivers'!B44</f>
        <v>WSH</v>
      </c>
      <c r="C43" s="4">
        <f>'Forecast drivers'!C44</f>
        <v>2022</v>
      </c>
      <c r="D43" s="46">
        <v>23.153965999999997</v>
      </c>
      <c r="E43" s="46">
        <v>98.917000000000002</v>
      </c>
      <c r="F43" s="46">
        <v>94.309971999999988</v>
      </c>
      <c r="G43" s="46">
        <v>122.070966</v>
      </c>
      <c r="H43" s="46">
        <v>193.22697199999999</v>
      </c>
      <c r="I43" s="46">
        <v>216.38093799999999</v>
      </c>
      <c r="J43" s="114">
        <v>0.19900000000000001</v>
      </c>
      <c r="K43" s="114">
        <v>0</v>
      </c>
      <c r="L43" s="114">
        <v>9.782</v>
      </c>
      <c r="M43" s="114">
        <v>0.435</v>
      </c>
      <c r="N43" s="114">
        <v>0</v>
      </c>
      <c r="O43" s="114">
        <v>0</v>
      </c>
      <c r="P43" s="114">
        <v>0</v>
      </c>
      <c r="Q43" s="114">
        <v>0.64500000000000002</v>
      </c>
      <c r="R43" s="114">
        <v>0</v>
      </c>
      <c r="S43" s="114">
        <v>0</v>
      </c>
      <c r="T43" s="114">
        <v>0</v>
      </c>
      <c r="U43" s="114">
        <v>2.4E-2</v>
      </c>
      <c r="V43" s="114">
        <v>0</v>
      </c>
      <c r="W43" s="114">
        <v>0</v>
      </c>
      <c r="X43" s="114">
        <v>0</v>
      </c>
      <c r="Y43" s="114">
        <v>0.14799999999999999</v>
      </c>
      <c r="Z43" s="114">
        <v>0</v>
      </c>
      <c r="AA43" s="114">
        <v>0</v>
      </c>
      <c r="AB43" s="114">
        <v>0</v>
      </c>
      <c r="AC43" s="114">
        <v>4.8000000000000001E-2</v>
      </c>
      <c r="AD43" s="104">
        <v>25.228000000000002</v>
      </c>
      <c r="AE43" s="104">
        <v>145.37199999999999</v>
      </c>
      <c r="AF43" s="104">
        <v>129.624</v>
      </c>
      <c r="AG43" s="104">
        <f t="shared" si="13"/>
        <v>170.6</v>
      </c>
      <c r="AH43" s="104">
        <f t="shared" si="14"/>
        <v>274.99599999999998</v>
      </c>
      <c r="AI43" s="104">
        <f t="shared" si="15"/>
        <v>300.22399999999999</v>
      </c>
      <c r="AJ43" s="106"/>
      <c r="AK43" s="106"/>
    </row>
    <row r="44" spans="1:37" x14ac:dyDescent="0.3">
      <c r="A44" s="4" t="str">
        <f t="shared" si="12"/>
        <v>WSH23</v>
      </c>
      <c r="B44" s="4" t="str">
        <f>'Forecast drivers'!B45</f>
        <v>WSH</v>
      </c>
      <c r="C44" s="4">
        <f>'Forecast drivers'!C45</f>
        <v>2023</v>
      </c>
      <c r="D44" s="46">
        <v>23.411966</v>
      </c>
      <c r="E44" s="46">
        <v>101.02600000000001</v>
      </c>
      <c r="F44" s="46">
        <v>94.822972000000007</v>
      </c>
      <c r="G44" s="46">
        <v>124.43796600000002</v>
      </c>
      <c r="H44" s="46">
        <v>195.848972</v>
      </c>
      <c r="I44" s="46">
        <v>219.26093800000001</v>
      </c>
      <c r="J44" s="114">
        <v>0.19900000000000001</v>
      </c>
      <c r="K44" s="114">
        <v>0</v>
      </c>
      <c r="L44" s="114">
        <v>9.8699999999999992</v>
      </c>
      <c r="M44" s="114">
        <v>0.435</v>
      </c>
      <c r="N44" s="114">
        <v>0</v>
      </c>
      <c r="O44" s="114">
        <v>0</v>
      </c>
      <c r="P44" s="114">
        <v>0</v>
      </c>
      <c r="Q44" s="114">
        <v>0.64500000000000002</v>
      </c>
      <c r="R44" s="114">
        <v>0</v>
      </c>
      <c r="S44" s="114">
        <v>0</v>
      </c>
      <c r="T44" s="114">
        <v>0</v>
      </c>
      <c r="U44" s="114">
        <v>2.4E-2</v>
      </c>
      <c r="V44" s="114">
        <v>0</v>
      </c>
      <c r="W44" s="114">
        <v>0</v>
      </c>
      <c r="X44" s="114">
        <v>0</v>
      </c>
      <c r="Y44" s="114">
        <v>0.14799999999999999</v>
      </c>
      <c r="Z44" s="114">
        <v>0</v>
      </c>
      <c r="AA44" s="114">
        <v>0</v>
      </c>
      <c r="AB44" s="114">
        <v>0</v>
      </c>
      <c r="AC44" s="114">
        <v>4.8000000000000001E-2</v>
      </c>
      <c r="AD44" s="104">
        <v>25.477</v>
      </c>
      <c r="AE44" s="104">
        <v>155.62599999999998</v>
      </c>
      <c r="AF44" s="104">
        <v>128.71899999999999</v>
      </c>
      <c r="AG44" s="104">
        <f t="shared" si="13"/>
        <v>181.10299999999998</v>
      </c>
      <c r="AH44" s="104">
        <f t="shared" si="14"/>
        <v>284.34499999999997</v>
      </c>
      <c r="AI44" s="104">
        <f t="shared" si="15"/>
        <v>309.822</v>
      </c>
      <c r="AJ44" s="106"/>
      <c r="AK44" s="106"/>
    </row>
    <row r="45" spans="1:37" x14ac:dyDescent="0.3">
      <c r="A45" s="4" t="str">
        <f t="shared" si="12"/>
        <v>WSH24</v>
      </c>
      <c r="B45" s="4" t="str">
        <f>'Forecast drivers'!B46</f>
        <v>WSH</v>
      </c>
      <c r="C45" s="4">
        <f>'Forecast drivers'!C46</f>
        <v>2024</v>
      </c>
      <c r="D45" s="46">
        <v>22.636967000000002</v>
      </c>
      <c r="E45" s="46">
        <v>100.733</v>
      </c>
      <c r="F45" s="46">
        <v>92.905972000000006</v>
      </c>
      <c r="G45" s="46">
        <v>123.369967</v>
      </c>
      <c r="H45" s="46">
        <v>193.63897200000002</v>
      </c>
      <c r="I45" s="46">
        <v>216.27593900000002</v>
      </c>
      <c r="J45" s="114">
        <v>0.19900000000000001</v>
      </c>
      <c r="K45" s="114">
        <v>0</v>
      </c>
      <c r="L45" s="114">
        <v>9.9009999999999998</v>
      </c>
      <c r="M45" s="114">
        <v>0.435</v>
      </c>
      <c r="N45" s="114">
        <v>0</v>
      </c>
      <c r="O45" s="114">
        <v>0</v>
      </c>
      <c r="P45" s="114">
        <v>0</v>
      </c>
      <c r="Q45" s="114">
        <v>0.64500000000000002</v>
      </c>
      <c r="R45" s="114">
        <v>0</v>
      </c>
      <c r="S45" s="114">
        <v>0</v>
      </c>
      <c r="T45" s="114">
        <v>0</v>
      </c>
      <c r="U45" s="114">
        <v>2.4E-2</v>
      </c>
      <c r="V45" s="114">
        <v>0</v>
      </c>
      <c r="W45" s="114">
        <v>0</v>
      </c>
      <c r="X45" s="114">
        <v>0</v>
      </c>
      <c r="Y45" s="114">
        <v>0.14799999999999999</v>
      </c>
      <c r="Z45" s="114">
        <v>0</v>
      </c>
      <c r="AA45" s="114">
        <v>0</v>
      </c>
      <c r="AB45" s="114">
        <v>0</v>
      </c>
      <c r="AC45" s="114">
        <v>4.8000000000000001E-2</v>
      </c>
      <c r="AD45" s="104">
        <v>24.706</v>
      </c>
      <c r="AE45" s="104">
        <v>155.01899999999998</v>
      </c>
      <c r="AF45" s="104">
        <v>118.86699999999999</v>
      </c>
      <c r="AG45" s="104">
        <f t="shared" si="13"/>
        <v>179.72499999999997</v>
      </c>
      <c r="AH45" s="104">
        <f t="shared" si="14"/>
        <v>273.88599999999997</v>
      </c>
      <c r="AI45" s="104">
        <f t="shared" si="15"/>
        <v>298.59199999999998</v>
      </c>
      <c r="AJ45" s="106"/>
      <c r="AK45" s="106"/>
    </row>
    <row r="46" spans="1:37" x14ac:dyDescent="0.3">
      <c r="A46" s="4" t="str">
        <f t="shared" si="12"/>
        <v>WSH25</v>
      </c>
      <c r="B46" s="4" t="str">
        <f>'Forecast drivers'!B47</f>
        <v>WSH</v>
      </c>
      <c r="C46" s="4">
        <f>'Forecast drivers'!C47</f>
        <v>2025</v>
      </c>
      <c r="D46" s="46">
        <v>21.965968</v>
      </c>
      <c r="E46" s="46">
        <v>97.579000000000008</v>
      </c>
      <c r="F46" s="46">
        <v>92.038972000000001</v>
      </c>
      <c r="G46" s="46">
        <v>119.54496800000001</v>
      </c>
      <c r="H46" s="46">
        <v>189.61797200000001</v>
      </c>
      <c r="I46" s="46">
        <v>211.58394000000001</v>
      </c>
      <c r="J46" s="114">
        <v>0.19900000000000001</v>
      </c>
      <c r="K46" s="114">
        <v>0</v>
      </c>
      <c r="L46" s="114">
        <v>9.9160000000000004</v>
      </c>
      <c r="M46" s="114">
        <v>0.435</v>
      </c>
      <c r="N46" s="114">
        <v>0</v>
      </c>
      <c r="O46" s="114">
        <v>0</v>
      </c>
      <c r="P46" s="114">
        <v>0</v>
      </c>
      <c r="Q46" s="114">
        <v>0.64500000000000002</v>
      </c>
      <c r="R46" s="114">
        <v>0</v>
      </c>
      <c r="S46" s="114">
        <v>0</v>
      </c>
      <c r="T46" s="114">
        <v>0</v>
      </c>
      <c r="U46" s="114">
        <v>2.4E-2</v>
      </c>
      <c r="V46" s="114">
        <v>0</v>
      </c>
      <c r="W46" s="114">
        <v>0</v>
      </c>
      <c r="X46" s="114">
        <v>0</v>
      </c>
      <c r="Y46" s="114">
        <v>0.14799999999999999</v>
      </c>
      <c r="Z46" s="114">
        <v>0</v>
      </c>
      <c r="AA46" s="114">
        <v>0</v>
      </c>
      <c r="AB46" s="114">
        <v>0</v>
      </c>
      <c r="AC46" s="114">
        <v>4.8000000000000001E-2</v>
      </c>
      <c r="AD46" s="104">
        <v>24.03</v>
      </c>
      <c r="AE46" s="104">
        <v>154.12299999999999</v>
      </c>
      <c r="AF46" s="104">
        <v>117.318</v>
      </c>
      <c r="AG46" s="104">
        <f t="shared" si="13"/>
        <v>178.15299999999999</v>
      </c>
      <c r="AH46" s="104">
        <f t="shared" si="14"/>
        <v>271.44099999999997</v>
      </c>
      <c r="AI46" s="104">
        <f t="shared" si="15"/>
        <v>295.471</v>
      </c>
      <c r="AJ46" s="106"/>
      <c r="AK46" s="106"/>
    </row>
    <row r="47" spans="1:37" x14ac:dyDescent="0.3">
      <c r="A47" s="4" t="str">
        <f t="shared" si="12"/>
        <v>WSX21</v>
      </c>
      <c r="B47" s="4" t="str">
        <f>'Forecast drivers'!B48</f>
        <v>WSX</v>
      </c>
      <c r="C47" s="4">
        <f>'Forecast drivers'!C48</f>
        <v>2021</v>
      </c>
      <c r="D47" s="46">
        <v>21.950900358658011</v>
      </c>
      <c r="E47" s="46">
        <v>82.571527289686358</v>
      </c>
      <c r="F47" s="46">
        <v>54.953747582079224</v>
      </c>
      <c r="G47" s="46">
        <v>104.52242764834438</v>
      </c>
      <c r="H47" s="46">
        <v>137.52527487176559</v>
      </c>
      <c r="I47" s="46">
        <v>159.47617523042359</v>
      </c>
      <c r="J47" s="114">
        <v>0.10201</v>
      </c>
      <c r="K47" s="114">
        <v>0</v>
      </c>
      <c r="L47" s="114">
        <v>9.4359264094687099</v>
      </c>
      <c r="M47" s="114">
        <v>2.0740300751879701</v>
      </c>
      <c r="N47" s="114">
        <v>0</v>
      </c>
      <c r="O47" s="114">
        <v>0</v>
      </c>
      <c r="P47" s="114">
        <v>0</v>
      </c>
      <c r="Q47" s="114">
        <v>3.08196992481203</v>
      </c>
      <c r="R47" s="114">
        <v>0</v>
      </c>
      <c r="S47" s="114">
        <v>0</v>
      </c>
      <c r="T47" s="114">
        <v>0</v>
      </c>
      <c r="U47" s="114">
        <v>0.77534246575342503</v>
      </c>
      <c r="V47" s="114">
        <v>0</v>
      </c>
      <c r="W47" s="114">
        <v>0</v>
      </c>
      <c r="X47" s="114">
        <v>0</v>
      </c>
      <c r="Y47" s="114">
        <v>0.48458904109589002</v>
      </c>
      <c r="Z47" s="114">
        <v>0</v>
      </c>
      <c r="AA47" s="114">
        <v>0</v>
      </c>
      <c r="AB47" s="114">
        <v>0</v>
      </c>
      <c r="AC47" s="114">
        <v>0.15506849315068499</v>
      </c>
      <c r="AD47" s="104">
        <v>23.784546682965356</v>
      </c>
      <c r="AE47" s="104">
        <v>198.43778741083898</v>
      </c>
      <c r="AF47" s="104">
        <v>114.95048371523072</v>
      </c>
      <c r="AG47" s="104">
        <f t="shared" si="13"/>
        <v>222.22233409380433</v>
      </c>
      <c r="AH47" s="104">
        <f t="shared" si="14"/>
        <v>313.3882711260697</v>
      </c>
      <c r="AI47" s="104">
        <f t="shared" si="15"/>
        <v>337.17281780903505</v>
      </c>
      <c r="AJ47" s="106"/>
      <c r="AK47" s="106"/>
    </row>
    <row r="48" spans="1:37" x14ac:dyDescent="0.3">
      <c r="A48" s="4" t="str">
        <f t="shared" si="12"/>
        <v>WSX22</v>
      </c>
      <c r="B48" s="4" t="str">
        <f>'Forecast drivers'!B49</f>
        <v>WSX</v>
      </c>
      <c r="C48" s="4">
        <f>'Forecast drivers'!C49</f>
        <v>2022</v>
      </c>
      <c r="D48" s="46">
        <v>21.227171104397463</v>
      </c>
      <c r="E48" s="46">
        <v>83.279702487029155</v>
      </c>
      <c r="F48" s="46">
        <v>60.546261359267184</v>
      </c>
      <c r="G48" s="46">
        <v>104.50687359142663</v>
      </c>
      <c r="H48" s="46">
        <v>143.82596384629633</v>
      </c>
      <c r="I48" s="46">
        <v>165.05313495069379</v>
      </c>
      <c r="J48" s="114">
        <v>0.10201</v>
      </c>
      <c r="K48" s="114">
        <v>0</v>
      </c>
      <c r="L48" s="114">
        <v>12.9353987856095</v>
      </c>
      <c r="M48" s="114">
        <v>2.0804661654135299</v>
      </c>
      <c r="N48" s="114">
        <v>0</v>
      </c>
      <c r="O48" s="114">
        <v>0</v>
      </c>
      <c r="P48" s="114">
        <v>0</v>
      </c>
      <c r="Q48" s="114">
        <v>3.0915338345864698</v>
      </c>
      <c r="R48" s="114">
        <v>0</v>
      </c>
      <c r="S48" s="114">
        <v>0</v>
      </c>
      <c r="T48" s="114">
        <v>0</v>
      </c>
      <c r="U48" s="114">
        <v>0.77808219178082205</v>
      </c>
      <c r="V48" s="114">
        <v>0</v>
      </c>
      <c r="W48" s="114">
        <v>0</v>
      </c>
      <c r="X48" s="114">
        <v>0</v>
      </c>
      <c r="Y48" s="114">
        <v>0.48630136986301398</v>
      </c>
      <c r="Z48" s="114">
        <v>0</v>
      </c>
      <c r="AA48" s="114">
        <v>0</v>
      </c>
      <c r="AB48" s="114">
        <v>0</v>
      </c>
      <c r="AC48" s="114">
        <v>0.15561643835616401</v>
      </c>
      <c r="AD48" s="104">
        <v>23.060817428704851</v>
      </c>
      <c r="AE48" s="104">
        <v>168.38345081939153</v>
      </c>
      <c r="AF48" s="104">
        <v>125.15537045626496</v>
      </c>
      <c r="AG48" s="104">
        <f t="shared" si="13"/>
        <v>191.44426824809636</v>
      </c>
      <c r="AH48" s="104">
        <f t="shared" si="14"/>
        <v>293.53882127565646</v>
      </c>
      <c r="AI48" s="104">
        <f t="shared" si="15"/>
        <v>316.59963870436133</v>
      </c>
      <c r="AJ48" s="106"/>
      <c r="AK48" s="106"/>
    </row>
    <row r="49" spans="1:37" x14ac:dyDescent="0.3">
      <c r="A49" s="4" t="str">
        <f t="shared" si="12"/>
        <v>WSX23</v>
      </c>
      <c r="B49" s="4" t="str">
        <f>'Forecast drivers'!B50</f>
        <v>WSX</v>
      </c>
      <c r="C49" s="4">
        <f>'Forecast drivers'!C50</f>
        <v>2023</v>
      </c>
      <c r="D49" s="46">
        <v>23.42122448468875</v>
      </c>
      <c r="E49" s="46">
        <v>75.331857820298552</v>
      </c>
      <c r="F49" s="46">
        <v>68.401213954027924</v>
      </c>
      <c r="G49" s="46">
        <v>98.753082304987302</v>
      </c>
      <c r="H49" s="46">
        <v>143.73307177432648</v>
      </c>
      <c r="I49" s="46">
        <v>167.15429625901521</v>
      </c>
      <c r="J49" s="114">
        <v>0.10201</v>
      </c>
      <c r="K49" s="114">
        <v>0</v>
      </c>
      <c r="L49" s="114">
        <v>8.4360771591427604</v>
      </c>
      <c r="M49" s="114">
        <v>2.0860977443609001</v>
      </c>
      <c r="N49" s="114">
        <v>0</v>
      </c>
      <c r="O49" s="114">
        <v>0</v>
      </c>
      <c r="P49" s="114">
        <v>0</v>
      </c>
      <c r="Q49" s="114">
        <v>3.0999022556390998</v>
      </c>
      <c r="R49" s="114">
        <v>0</v>
      </c>
      <c r="S49" s="114">
        <v>0</v>
      </c>
      <c r="T49" s="114">
        <v>0</v>
      </c>
      <c r="U49" s="114">
        <v>0.77972602739726005</v>
      </c>
      <c r="V49" s="114">
        <v>0</v>
      </c>
      <c r="W49" s="114">
        <v>0</v>
      </c>
      <c r="X49" s="114">
        <v>0</v>
      </c>
      <c r="Y49" s="114">
        <v>0.48732876712328799</v>
      </c>
      <c r="Z49" s="114">
        <v>0</v>
      </c>
      <c r="AA49" s="114">
        <v>0</v>
      </c>
      <c r="AB49" s="114">
        <v>0</v>
      </c>
      <c r="AC49" s="114">
        <v>0.15594520547945201</v>
      </c>
      <c r="AD49" s="104">
        <v>25.880097347457632</v>
      </c>
      <c r="AE49" s="104">
        <v>181.9116006685299</v>
      </c>
      <c r="AF49" s="104">
        <v>110.15228574333285</v>
      </c>
      <c r="AG49" s="104">
        <f t="shared" si="13"/>
        <v>207.79169801598752</v>
      </c>
      <c r="AH49" s="104">
        <f t="shared" si="14"/>
        <v>292.06388641186277</v>
      </c>
      <c r="AI49" s="104">
        <f t="shared" si="15"/>
        <v>317.94398375932036</v>
      </c>
      <c r="AJ49" s="106"/>
      <c r="AK49" s="106"/>
    </row>
    <row r="50" spans="1:37" x14ac:dyDescent="0.3">
      <c r="A50" s="4" t="str">
        <f t="shared" si="12"/>
        <v>WSX24</v>
      </c>
      <c r="B50" s="4" t="str">
        <f>'Forecast drivers'!B51</f>
        <v>WSX</v>
      </c>
      <c r="C50" s="4">
        <f>'Forecast drivers'!C51</f>
        <v>2024</v>
      </c>
      <c r="D50" s="46">
        <v>21.219237703602687</v>
      </c>
      <c r="E50" s="46">
        <v>83.10348269581155</v>
      </c>
      <c r="F50" s="46">
        <v>61.927982745676069</v>
      </c>
      <c r="G50" s="46">
        <v>104.32272039941424</v>
      </c>
      <c r="H50" s="46">
        <v>145.03146544148763</v>
      </c>
      <c r="I50" s="46">
        <v>166.25070314509031</v>
      </c>
      <c r="J50" s="114">
        <v>0.10201</v>
      </c>
      <c r="K50" s="114">
        <v>0</v>
      </c>
      <c r="L50" s="114">
        <v>6.9363032836538503</v>
      </c>
      <c r="M50" s="114">
        <v>2.09414285714286</v>
      </c>
      <c r="N50" s="114">
        <v>0</v>
      </c>
      <c r="O50" s="114">
        <v>0</v>
      </c>
      <c r="P50" s="114">
        <v>0</v>
      </c>
      <c r="Q50" s="114">
        <v>3.11185714285714</v>
      </c>
      <c r="R50" s="114">
        <v>0</v>
      </c>
      <c r="S50" s="114">
        <v>0</v>
      </c>
      <c r="T50" s="114">
        <v>0</v>
      </c>
      <c r="U50" s="114">
        <v>0.78301369863013703</v>
      </c>
      <c r="V50" s="114">
        <v>0</v>
      </c>
      <c r="W50" s="114">
        <v>0</v>
      </c>
      <c r="X50" s="114">
        <v>0</v>
      </c>
      <c r="Y50" s="114">
        <v>0.48938356164383601</v>
      </c>
      <c r="Z50" s="114">
        <v>0</v>
      </c>
      <c r="AA50" s="114">
        <v>0</v>
      </c>
      <c r="AB50" s="114">
        <v>0</v>
      </c>
      <c r="AC50" s="114">
        <v>0.15660273972602701</v>
      </c>
      <c r="AD50" s="104">
        <v>24.094928258679293</v>
      </c>
      <c r="AE50" s="104">
        <v>192.59935747629785</v>
      </c>
      <c r="AF50" s="104">
        <v>98.060060650365799</v>
      </c>
      <c r="AG50" s="104">
        <f t="shared" si="13"/>
        <v>216.69428573497714</v>
      </c>
      <c r="AH50" s="104">
        <f t="shared" si="14"/>
        <v>290.65941812666364</v>
      </c>
      <c r="AI50" s="104">
        <f t="shared" si="15"/>
        <v>314.75434638534296</v>
      </c>
      <c r="AJ50" s="106"/>
      <c r="AK50" s="106"/>
    </row>
    <row r="51" spans="1:37" x14ac:dyDescent="0.3">
      <c r="A51" s="4" t="str">
        <f t="shared" si="12"/>
        <v>WSX25</v>
      </c>
      <c r="B51" s="4" t="str">
        <f>'Forecast drivers'!B52</f>
        <v>WSX</v>
      </c>
      <c r="C51" s="4">
        <f>'Forecast drivers'!C52</f>
        <v>2025</v>
      </c>
      <c r="D51" s="46">
        <v>23.075301715248269</v>
      </c>
      <c r="E51" s="46">
        <v>83.605532878385588</v>
      </c>
      <c r="F51" s="46">
        <v>63.853320024790037</v>
      </c>
      <c r="G51" s="46">
        <v>106.68083459363386</v>
      </c>
      <c r="H51" s="46">
        <v>147.45885290317563</v>
      </c>
      <c r="I51" s="46">
        <v>170.53415461842388</v>
      </c>
      <c r="J51" s="114">
        <v>0.10201</v>
      </c>
      <c r="K51" s="114">
        <v>0</v>
      </c>
      <c r="L51" s="114">
        <v>6.9363032836538503</v>
      </c>
      <c r="M51" s="114">
        <v>2.0989699248120299</v>
      </c>
      <c r="N51" s="114">
        <v>0</v>
      </c>
      <c r="O51" s="114">
        <v>0</v>
      </c>
      <c r="P51" s="114">
        <v>0</v>
      </c>
      <c r="Q51" s="114">
        <v>3.11903007518797</v>
      </c>
      <c r="R51" s="114">
        <v>0</v>
      </c>
      <c r="S51" s="114">
        <v>0</v>
      </c>
      <c r="T51" s="114">
        <v>0</v>
      </c>
      <c r="U51" s="114">
        <v>0.78465753424657503</v>
      </c>
      <c r="V51" s="114">
        <v>0</v>
      </c>
      <c r="W51" s="114">
        <v>0</v>
      </c>
      <c r="X51" s="114">
        <v>0</v>
      </c>
      <c r="Y51" s="114">
        <v>0.49041095890411002</v>
      </c>
      <c r="Z51" s="114">
        <v>0</v>
      </c>
      <c r="AA51" s="114">
        <v>0</v>
      </c>
      <c r="AB51" s="114">
        <v>0</v>
      </c>
      <c r="AC51" s="114">
        <v>0.15693150684931501</v>
      </c>
      <c r="AD51" s="104">
        <v>27.409854193401781</v>
      </c>
      <c r="AE51" s="104">
        <v>174.22697802315002</v>
      </c>
      <c r="AF51" s="104">
        <v>96.213271717941225</v>
      </c>
      <c r="AG51" s="104">
        <f t="shared" si="13"/>
        <v>201.6368322165518</v>
      </c>
      <c r="AH51" s="104">
        <f t="shared" si="14"/>
        <v>270.44024974109124</v>
      </c>
      <c r="AI51" s="104">
        <f t="shared" si="15"/>
        <v>297.85010393449301</v>
      </c>
      <c r="AJ51" s="106"/>
      <c r="AK51" s="106"/>
    </row>
    <row r="52" spans="1:37" x14ac:dyDescent="0.3">
      <c r="A52" s="4" t="str">
        <f t="shared" si="12"/>
        <v>YKY21</v>
      </c>
      <c r="B52" s="4" t="str">
        <f>'Forecast drivers'!B53</f>
        <v>YKY</v>
      </c>
      <c r="C52" s="4">
        <f>'Forecast drivers'!C53</f>
        <v>2021</v>
      </c>
      <c r="D52" s="46">
        <v>65.814999999999998</v>
      </c>
      <c r="E52" s="46">
        <v>191.58599999999998</v>
      </c>
      <c r="F52" s="46">
        <v>167.703204</v>
      </c>
      <c r="G52" s="46">
        <v>257.40099999999995</v>
      </c>
      <c r="H52" s="46">
        <v>359.28920399999998</v>
      </c>
      <c r="I52" s="46">
        <v>425.10420399999998</v>
      </c>
      <c r="J52" s="114">
        <v>0</v>
      </c>
      <c r="K52" s="114">
        <v>0</v>
      </c>
      <c r="L52" s="114">
        <v>10.773999999999999</v>
      </c>
      <c r="M52" s="114">
        <v>2.0939999999999999</v>
      </c>
      <c r="N52" s="114">
        <v>0</v>
      </c>
      <c r="O52" s="114">
        <v>0</v>
      </c>
      <c r="P52" s="114">
        <v>0</v>
      </c>
      <c r="Q52" s="114">
        <v>2.6819999999999999</v>
      </c>
      <c r="R52" s="114">
        <v>0</v>
      </c>
      <c r="S52" s="114">
        <v>0</v>
      </c>
      <c r="T52" s="114">
        <v>0</v>
      </c>
      <c r="U52" s="114">
        <v>0.27500000000000002</v>
      </c>
      <c r="V52" s="114">
        <v>0</v>
      </c>
      <c r="W52" s="114">
        <v>0</v>
      </c>
      <c r="X52" s="114">
        <v>0</v>
      </c>
      <c r="Y52" s="114">
        <v>0.97399999999999998</v>
      </c>
      <c r="Z52" s="114">
        <v>0</v>
      </c>
      <c r="AA52" s="114">
        <v>0</v>
      </c>
      <c r="AB52" s="114">
        <v>0</v>
      </c>
      <c r="AC52" s="114">
        <v>3.5000000000000003E-2</v>
      </c>
      <c r="AD52" s="104">
        <v>85.054000000000002</v>
      </c>
      <c r="AE52" s="104">
        <v>396.62899999999996</v>
      </c>
      <c r="AF52" s="104">
        <v>230.096</v>
      </c>
      <c r="AG52" s="104">
        <f t="shared" si="13"/>
        <v>481.68299999999999</v>
      </c>
      <c r="AH52" s="104">
        <f t="shared" si="14"/>
        <v>626.72499999999991</v>
      </c>
      <c r="AI52" s="104">
        <f t="shared" si="15"/>
        <v>711.779</v>
      </c>
      <c r="AJ52" s="106"/>
      <c r="AK52" s="106"/>
    </row>
    <row r="53" spans="1:37" x14ac:dyDescent="0.3">
      <c r="A53" s="4" t="str">
        <f t="shared" si="12"/>
        <v>YKY22</v>
      </c>
      <c r="B53" s="4" t="str">
        <f>'Forecast drivers'!B54</f>
        <v>YKY</v>
      </c>
      <c r="C53" s="4">
        <f>'Forecast drivers'!C54</f>
        <v>2022</v>
      </c>
      <c r="D53" s="46">
        <v>66.347999999999999</v>
      </c>
      <c r="E53" s="46">
        <v>198.279</v>
      </c>
      <c r="F53" s="46">
        <v>139.41087300000001</v>
      </c>
      <c r="G53" s="46">
        <v>264.62700000000001</v>
      </c>
      <c r="H53" s="46">
        <v>337.68987300000003</v>
      </c>
      <c r="I53" s="46">
        <v>404.03787300000005</v>
      </c>
      <c r="J53" s="114">
        <v>0</v>
      </c>
      <c r="K53" s="114">
        <v>0</v>
      </c>
      <c r="L53" s="114">
        <v>10.853</v>
      </c>
      <c r="M53" s="114">
        <v>2.0939999999999999</v>
      </c>
      <c r="N53" s="114">
        <v>0</v>
      </c>
      <c r="O53" s="114">
        <v>0</v>
      </c>
      <c r="P53" s="114">
        <v>0</v>
      </c>
      <c r="Q53" s="114">
        <v>2.6819999999999999</v>
      </c>
      <c r="R53" s="114">
        <v>0</v>
      </c>
      <c r="S53" s="114">
        <v>0</v>
      </c>
      <c r="T53" s="114">
        <v>0</v>
      </c>
      <c r="U53" s="114">
        <v>0.27500000000000002</v>
      </c>
      <c r="V53" s="114">
        <v>0</v>
      </c>
      <c r="W53" s="114">
        <v>0</v>
      </c>
      <c r="X53" s="114">
        <v>0</v>
      </c>
      <c r="Y53" s="114">
        <v>0.97399999999999998</v>
      </c>
      <c r="Z53" s="114">
        <v>0</v>
      </c>
      <c r="AA53" s="114">
        <v>0</v>
      </c>
      <c r="AB53" s="114">
        <v>0</v>
      </c>
      <c r="AC53" s="114">
        <v>3.5000000000000003E-2</v>
      </c>
      <c r="AD53" s="104">
        <v>87.975999999999999</v>
      </c>
      <c r="AE53" s="104">
        <v>438.72800000000001</v>
      </c>
      <c r="AF53" s="104">
        <v>191.13800000000001</v>
      </c>
      <c r="AG53" s="104">
        <f t="shared" si="13"/>
        <v>526.70399999999995</v>
      </c>
      <c r="AH53" s="104">
        <f t="shared" si="14"/>
        <v>629.86599999999999</v>
      </c>
      <c r="AI53" s="104">
        <f t="shared" si="15"/>
        <v>717.84199999999998</v>
      </c>
      <c r="AJ53" s="106"/>
      <c r="AK53" s="106"/>
    </row>
    <row r="54" spans="1:37" x14ac:dyDescent="0.3">
      <c r="A54" s="4" t="str">
        <f t="shared" si="12"/>
        <v>YKY23</v>
      </c>
      <c r="B54" s="4" t="str">
        <f>'Forecast drivers'!B55</f>
        <v>YKY</v>
      </c>
      <c r="C54" s="4">
        <f>'Forecast drivers'!C55</f>
        <v>2023</v>
      </c>
      <c r="D54" s="46">
        <v>62.194000000000003</v>
      </c>
      <c r="E54" s="46">
        <v>174.72199999999998</v>
      </c>
      <c r="F54" s="46">
        <v>126.747542</v>
      </c>
      <c r="G54" s="46">
        <v>236.916</v>
      </c>
      <c r="H54" s="46">
        <v>301.46954199999999</v>
      </c>
      <c r="I54" s="46">
        <v>363.66354200000001</v>
      </c>
      <c r="J54" s="114">
        <v>0</v>
      </c>
      <c r="K54" s="114">
        <v>0</v>
      </c>
      <c r="L54" s="114">
        <v>10.952999999999999</v>
      </c>
      <c r="M54" s="114">
        <v>0</v>
      </c>
      <c r="N54" s="114">
        <v>0</v>
      </c>
      <c r="O54" s="114">
        <v>0</v>
      </c>
      <c r="P54" s="114">
        <v>0</v>
      </c>
      <c r="Q54" s="114">
        <v>0</v>
      </c>
      <c r="R54" s="114">
        <v>0</v>
      </c>
      <c r="S54" s="114">
        <v>0</v>
      </c>
      <c r="T54" s="114">
        <v>0</v>
      </c>
      <c r="U54" s="114">
        <v>0</v>
      </c>
      <c r="V54" s="114">
        <v>0</v>
      </c>
      <c r="W54" s="114">
        <v>0</v>
      </c>
      <c r="X54" s="114">
        <v>0</v>
      </c>
      <c r="Y54" s="114">
        <v>0</v>
      </c>
      <c r="Z54" s="114">
        <v>0</v>
      </c>
      <c r="AA54" s="114">
        <v>0</v>
      </c>
      <c r="AB54" s="114">
        <v>0</v>
      </c>
      <c r="AC54" s="114">
        <v>0</v>
      </c>
      <c r="AD54" s="104">
        <v>79.251000000000005</v>
      </c>
      <c r="AE54" s="104">
        <v>367.43900000000002</v>
      </c>
      <c r="AF54" s="104">
        <v>168.119</v>
      </c>
      <c r="AG54" s="104">
        <f t="shared" si="13"/>
        <v>446.69000000000005</v>
      </c>
      <c r="AH54" s="104">
        <f t="shared" si="14"/>
        <v>535.55799999999999</v>
      </c>
      <c r="AI54" s="104">
        <f t="shared" si="15"/>
        <v>614.80900000000008</v>
      </c>
      <c r="AJ54" s="106"/>
      <c r="AK54" s="106"/>
    </row>
    <row r="55" spans="1:37" x14ac:dyDescent="0.3">
      <c r="A55" s="4" t="str">
        <f t="shared" si="12"/>
        <v>YKY24</v>
      </c>
      <c r="B55" s="4" t="str">
        <f>'Forecast drivers'!B56</f>
        <v>YKY</v>
      </c>
      <c r="C55" s="4">
        <f>'Forecast drivers'!C56</f>
        <v>2024</v>
      </c>
      <c r="D55" s="46">
        <v>56.433999999999997</v>
      </c>
      <c r="E55" s="46">
        <v>155.26400000000001</v>
      </c>
      <c r="F55" s="46">
        <v>120.551211</v>
      </c>
      <c r="G55" s="46">
        <v>211.69800000000001</v>
      </c>
      <c r="H55" s="46">
        <v>275.81521099999998</v>
      </c>
      <c r="I55" s="46">
        <v>332.24921099999995</v>
      </c>
      <c r="J55" s="114">
        <v>0</v>
      </c>
      <c r="K55" s="114">
        <v>0</v>
      </c>
      <c r="L55" s="114">
        <v>11.047000000000001</v>
      </c>
      <c r="M55" s="114">
        <v>0</v>
      </c>
      <c r="N55" s="114">
        <v>0</v>
      </c>
      <c r="O55" s="114">
        <v>0</v>
      </c>
      <c r="P55" s="114">
        <v>0</v>
      </c>
      <c r="Q55" s="114">
        <v>0</v>
      </c>
      <c r="R55" s="114">
        <v>0</v>
      </c>
      <c r="S55" s="114">
        <v>0</v>
      </c>
      <c r="T55" s="114">
        <v>0</v>
      </c>
      <c r="U55" s="114">
        <v>0</v>
      </c>
      <c r="V55" s="114">
        <v>0</v>
      </c>
      <c r="W55" s="114">
        <v>0</v>
      </c>
      <c r="X55" s="114">
        <v>0</v>
      </c>
      <c r="Y55" s="114">
        <v>0</v>
      </c>
      <c r="Z55" s="114">
        <v>0</v>
      </c>
      <c r="AA55" s="114">
        <v>0</v>
      </c>
      <c r="AB55" s="114">
        <v>0</v>
      </c>
      <c r="AC55" s="114">
        <v>0</v>
      </c>
      <c r="AD55" s="104">
        <v>67.424999999999997</v>
      </c>
      <c r="AE55" s="104">
        <v>281.00400000000002</v>
      </c>
      <c r="AF55" s="104">
        <v>151.30699999999999</v>
      </c>
      <c r="AG55" s="104">
        <f t="shared" si="13"/>
        <v>348.42900000000003</v>
      </c>
      <c r="AH55" s="104">
        <f t="shared" si="14"/>
        <v>432.31100000000004</v>
      </c>
      <c r="AI55" s="104">
        <f t="shared" si="15"/>
        <v>499.73599999999999</v>
      </c>
      <c r="AJ55" s="106"/>
      <c r="AK55" s="106"/>
    </row>
    <row r="56" spans="1:37" x14ac:dyDescent="0.3">
      <c r="A56" s="4" t="str">
        <f t="shared" si="12"/>
        <v>YKY25</v>
      </c>
      <c r="B56" s="4" t="str">
        <f>'Forecast drivers'!B57</f>
        <v>YKY</v>
      </c>
      <c r="C56" s="4">
        <f>'Forecast drivers'!C57</f>
        <v>2025</v>
      </c>
      <c r="D56" s="46">
        <v>53.567</v>
      </c>
      <c r="E56" s="46">
        <v>132.00399999999999</v>
      </c>
      <c r="F56" s="46">
        <v>120.80188000000001</v>
      </c>
      <c r="G56" s="46">
        <v>185.571</v>
      </c>
      <c r="H56" s="46">
        <v>252.80588</v>
      </c>
      <c r="I56" s="46">
        <v>306.37288000000001</v>
      </c>
      <c r="J56" s="114">
        <v>0</v>
      </c>
      <c r="K56" s="114">
        <v>0</v>
      </c>
      <c r="L56" s="114">
        <v>11.146000000000001</v>
      </c>
      <c r="M56" s="114">
        <v>0</v>
      </c>
      <c r="N56" s="114">
        <v>0</v>
      </c>
      <c r="O56" s="114">
        <v>0</v>
      </c>
      <c r="P56" s="114">
        <v>0</v>
      </c>
      <c r="Q56" s="114">
        <v>0</v>
      </c>
      <c r="R56" s="114">
        <v>0</v>
      </c>
      <c r="S56" s="114">
        <v>0</v>
      </c>
      <c r="T56" s="114">
        <v>0</v>
      </c>
      <c r="U56" s="114">
        <v>0</v>
      </c>
      <c r="V56" s="114">
        <v>0</v>
      </c>
      <c r="W56" s="114">
        <v>0</v>
      </c>
      <c r="X56" s="114">
        <v>0</v>
      </c>
      <c r="Y56" s="114">
        <v>0</v>
      </c>
      <c r="Z56" s="114">
        <v>0</v>
      </c>
      <c r="AA56" s="114">
        <v>0</v>
      </c>
      <c r="AB56" s="114">
        <v>0</v>
      </c>
      <c r="AC56" s="114">
        <v>0</v>
      </c>
      <c r="AD56" s="104">
        <v>57.996000000000002</v>
      </c>
      <c r="AE56" s="104">
        <v>188.57</v>
      </c>
      <c r="AF56" s="104">
        <v>145.947</v>
      </c>
      <c r="AG56" s="104">
        <f t="shared" si="13"/>
        <v>246.566</v>
      </c>
      <c r="AH56" s="104">
        <f t="shared" si="14"/>
        <v>334.517</v>
      </c>
      <c r="AI56" s="104">
        <f t="shared" si="15"/>
        <v>392.51300000000003</v>
      </c>
      <c r="AJ56" s="106"/>
      <c r="AK56" s="106"/>
    </row>
    <row r="57" spans="1:37" x14ac:dyDescent="0.3">
      <c r="A57" s="4" t="str">
        <f t="shared" si="12"/>
        <v>SVH21</v>
      </c>
      <c r="B57" s="4" t="str">
        <f>'Forecast drivers'!B58</f>
        <v>SVH</v>
      </c>
      <c r="C57" s="31">
        <f>'Forecast drivers'!C58</f>
        <v>2021</v>
      </c>
      <c r="D57" s="103">
        <v>56.929238209438147</v>
      </c>
      <c r="E57" s="103">
        <v>200.97449886925648</v>
      </c>
      <c r="F57" s="103">
        <v>168.29053541137935</v>
      </c>
      <c r="G57" s="103">
        <v>257.90373707869463</v>
      </c>
      <c r="H57" s="103">
        <v>369.26503428063586</v>
      </c>
      <c r="I57" s="103">
        <v>426.19427249007401</v>
      </c>
      <c r="J57" s="115">
        <v>0.69901504068353104</v>
      </c>
      <c r="K57" s="115">
        <v>0</v>
      </c>
      <c r="L57" s="115">
        <v>29.24468153196683</v>
      </c>
      <c r="M57" s="115">
        <v>4.6895079616559698</v>
      </c>
      <c r="N57" s="115">
        <v>0</v>
      </c>
      <c r="O57" s="115">
        <v>0</v>
      </c>
      <c r="P57" s="115">
        <v>0</v>
      </c>
      <c r="Q57" s="115">
        <v>9.2167492118359604</v>
      </c>
      <c r="R57" s="115">
        <v>0</v>
      </c>
      <c r="S57" s="115">
        <v>0</v>
      </c>
      <c r="T57" s="115">
        <v>0</v>
      </c>
      <c r="U57" s="115">
        <v>2.7044451912664198E-2</v>
      </c>
      <c r="V57" s="115">
        <v>0</v>
      </c>
      <c r="W57" s="115">
        <v>0</v>
      </c>
      <c r="X57" s="115">
        <v>0</v>
      </c>
      <c r="Y57" s="115">
        <v>2.3690939875493902</v>
      </c>
      <c r="Z57" s="115">
        <v>0</v>
      </c>
      <c r="AA57" s="115">
        <v>0</v>
      </c>
      <c r="AB57" s="115">
        <v>0</v>
      </c>
      <c r="AC57" s="115">
        <v>1.69839158011531</v>
      </c>
      <c r="AD57" s="104">
        <v>65.574259619463831</v>
      </c>
      <c r="AE57" s="104">
        <v>285.77351778243747</v>
      </c>
      <c r="AF57" s="104">
        <v>224.48203205964612</v>
      </c>
      <c r="AG57" s="104">
        <f t="shared" si="13"/>
        <v>351.34777740190128</v>
      </c>
      <c r="AH57" s="104">
        <f t="shared" si="14"/>
        <v>510.25554984208361</v>
      </c>
      <c r="AI57" s="104">
        <f t="shared" si="15"/>
        <v>575.82980946154737</v>
      </c>
      <c r="AJ57" s="106"/>
      <c r="AK57" s="106"/>
    </row>
    <row r="58" spans="1:37" x14ac:dyDescent="0.3">
      <c r="A58" s="4" t="str">
        <f t="shared" si="12"/>
        <v>SVH22</v>
      </c>
      <c r="B58" s="4" t="str">
        <f>'Forecast drivers'!B59</f>
        <v>SVH</v>
      </c>
      <c r="C58" s="31">
        <f>'Forecast drivers'!C59</f>
        <v>2022</v>
      </c>
      <c r="D58" s="103">
        <v>55.24504461781828</v>
      </c>
      <c r="E58" s="103">
        <v>204.68424626013606</v>
      </c>
      <c r="F58" s="103">
        <v>153.93342104827161</v>
      </c>
      <c r="G58" s="103">
        <v>259.92929087795437</v>
      </c>
      <c r="H58" s="103">
        <v>358.6176673084077</v>
      </c>
      <c r="I58" s="103">
        <v>413.86271192622598</v>
      </c>
      <c r="J58" s="115">
        <v>0.703175095192618</v>
      </c>
      <c r="K58" s="115">
        <v>0</v>
      </c>
      <c r="L58" s="115">
        <v>17.182121089573478</v>
      </c>
      <c r="M58" s="115">
        <v>4.6465769013862701</v>
      </c>
      <c r="N58" s="115">
        <v>0</v>
      </c>
      <c r="O58" s="115">
        <v>0</v>
      </c>
      <c r="P58" s="115">
        <v>0</v>
      </c>
      <c r="Q58" s="115">
        <v>9.1323725951121109</v>
      </c>
      <c r="R58" s="115">
        <v>0</v>
      </c>
      <c r="S58" s="115">
        <v>0</v>
      </c>
      <c r="T58" s="115">
        <v>0</v>
      </c>
      <c r="U58" s="115">
        <v>2.67968679434041E-2</v>
      </c>
      <c r="V58" s="115">
        <v>0</v>
      </c>
      <c r="W58" s="115">
        <v>0</v>
      </c>
      <c r="X58" s="115">
        <v>0</v>
      </c>
      <c r="Y58" s="115">
        <v>2.3474056318422001</v>
      </c>
      <c r="Z58" s="115">
        <v>0</v>
      </c>
      <c r="AA58" s="115">
        <v>0</v>
      </c>
      <c r="AB58" s="115">
        <v>0</v>
      </c>
      <c r="AC58" s="115">
        <v>1.68284330684578</v>
      </c>
      <c r="AD58" s="104">
        <v>65.858480015264703</v>
      </c>
      <c r="AE58" s="104">
        <v>336.89674392723106</v>
      </c>
      <c r="AF58" s="104">
        <v>215.18239363314066</v>
      </c>
      <c r="AG58" s="104">
        <f t="shared" si="13"/>
        <v>402.75522394249577</v>
      </c>
      <c r="AH58" s="104">
        <f t="shared" si="14"/>
        <v>552.07913756037169</v>
      </c>
      <c r="AI58" s="104">
        <f t="shared" si="15"/>
        <v>617.93761757563641</v>
      </c>
      <c r="AJ58" s="106"/>
      <c r="AK58" s="106"/>
    </row>
    <row r="59" spans="1:37" x14ac:dyDescent="0.3">
      <c r="A59" s="4" t="str">
        <f t="shared" si="12"/>
        <v>SVH23</v>
      </c>
      <c r="B59" s="4" t="str">
        <f>'Forecast drivers'!B60</f>
        <v>SVH</v>
      </c>
      <c r="C59" s="31">
        <f>'Forecast drivers'!C60</f>
        <v>2023</v>
      </c>
      <c r="D59" s="103">
        <v>53.383148442051755</v>
      </c>
      <c r="E59" s="103">
        <v>207.03958387920801</v>
      </c>
      <c r="F59" s="103">
        <v>149.38352722775545</v>
      </c>
      <c r="G59" s="103">
        <v>260.42273232125979</v>
      </c>
      <c r="H59" s="103">
        <v>356.42311110696346</v>
      </c>
      <c r="I59" s="103">
        <v>409.80625954901524</v>
      </c>
      <c r="J59" s="115">
        <v>0.70716511736719501</v>
      </c>
      <c r="K59" s="115">
        <v>0</v>
      </c>
      <c r="L59" s="115">
        <v>17.384002037747763</v>
      </c>
      <c r="M59" s="115">
        <v>4.6025192434213897</v>
      </c>
      <c r="N59" s="115">
        <v>0</v>
      </c>
      <c r="O59" s="115">
        <v>0</v>
      </c>
      <c r="P59" s="115">
        <v>0</v>
      </c>
      <c r="Q59" s="115">
        <v>9.0457817656171304</v>
      </c>
      <c r="R59" s="115">
        <v>0</v>
      </c>
      <c r="S59" s="115">
        <v>0</v>
      </c>
      <c r="T59" s="115">
        <v>0</v>
      </c>
      <c r="U59" s="115">
        <v>2.65427868709423E-2</v>
      </c>
      <c r="V59" s="115">
        <v>0</v>
      </c>
      <c r="W59" s="115">
        <v>0</v>
      </c>
      <c r="X59" s="115">
        <v>0</v>
      </c>
      <c r="Y59" s="115">
        <v>2.32514812989454</v>
      </c>
      <c r="Z59" s="115">
        <v>0</v>
      </c>
      <c r="AA59" s="115">
        <v>0</v>
      </c>
      <c r="AB59" s="115">
        <v>0</v>
      </c>
      <c r="AC59" s="115">
        <v>1.66688701549518</v>
      </c>
      <c r="AD59" s="104">
        <v>65.080287814783532</v>
      </c>
      <c r="AE59" s="104">
        <v>354.74293466858563</v>
      </c>
      <c r="AF59" s="104">
        <v>205.43642210007883</v>
      </c>
      <c r="AG59" s="104">
        <f t="shared" si="13"/>
        <v>419.82322248336914</v>
      </c>
      <c r="AH59" s="104">
        <f t="shared" si="14"/>
        <v>560.17935676866443</v>
      </c>
      <c r="AI59" s="104">
        <f t="shared" si="15"/>
        <v>625.25964458344799</v>
      </c>
      <c r="AJ59" s="106"/>
      <c r="AK59" s="106"/>
    </row>
    <row r="60" spans="1:37" x14ac:dyDescent="0.3">
      <c r="A60" s="4" t="str">
        <f t="shared" si="12"/>
        <v>SVH24</v>
      </c>
      <c r="B60" s="4" t="str">
        <f>'Forecast drivers'!B61</f>
        <v>SVH</v>
      </c>
      <c r="C60" s="31">
        <f>'Forecast drivers'!C61</f>
        <v>2024</v>
      </c>
      <c r="D60" s="103">
        <v>50.928717385906509</v>
      </c>
      <c r="E60" s="103">
        <v>202.43363608761115</v>
      </c>
      <c r="F60" s="103">
        <v>147.48810979825586</v>
      </c>
      <c r="G60" s="103">
        <v>253.36235347351766</v>
      </c>
      <c r="H60" s="103">
        <v>349.92174588586704</v>
      </c>
      <c r="I60" s="103">
        <v>400.85046327177355</v>
      </c>
      <c r="J60" s="115">
        <v>0.71094911210287903</v>
      </c>
      <c r="K60" s="115">
        <v>0</v>
      </c>
      <c r="L60" s="115">
        <v>17.301646534821135</v>
      </c>
      <c r="M60" s="115">
        <v>4.5593896206515296</v>
      </c>
      <c r="N60" s="115">
        <v>0</v>
      </c>
      <c r="O60" s="115">
        <v>0</v>
      </c>
      <c r="P60" s="115">
        <v>0</v>
      </c>
      <c r="Q60" s="115">
        <v>8.9610148945677093</v>
      </c>
      <c r="R60" s="115">
        <v>0</v>
      </c>
      <c r="S60" s="115">
        <v>0</v>
      </c>
      <c r="T60" s="115">
        <v>0</v>
      </c>
      <c r="U60" s="115">
        <v>2.6294057789224501E-2</v>
      </c>
      <c r="V60" s="115">
        <v>0</v>
      </c>
      <c r="W60" s="115">
        <v>0</v>
      </c>
      <c r="X60" s="115">
        <v>0</v>
      </c>
      <c r="Y60" s="115">
        <v>2.3033594623360698</v>
      </c>
      <c r="Z60" s="115">
        <v>0</v>
      </c>
      <c r="AA60" s="115">
        <v>0</v>
      </c>
      <c r="AB60" s="115">
        <v>0</v>
      </c>
      <c r="AC60" s="115">
        <v>1.6512668291632999</v>
      </c>
      <c r="AD60" s="104">
        <v>62.727098503433503</v>
      </c>
      <c r="AE60" s="104">
        <v>351.08705040414452</v>
      </c>
      <c r="AF60" s="104">
        <v>202.01125419522938</v>
      </c>
      <c r="AG60" s="104">
        <f t="shared" si="13"/>
        <v>413.81414890757804</v>
      </c>
      <c r="AH60" s="104">
        <f t="shared" si="14"/>
        <v>553.09830459937393</v>
      </c>
      <c r="AI60" s="104">
        <f t="shared" si="15"/>
        <v>615.8254031028074</v>
      </c>
      <c r="AJ60" s="106"/>
      <c r="AK60" s="106"/>
    </row>
    <row r="61" spans="1:37" x14ac:dyDescent="0.3">
      <c r="A61" s="4" t="str">
        <f t="shared" si="12"/>
        <v>SVH25</v>
      </c>
      <c r="B61" s="4" t="str">
        <f>'Forecast drivers'!B62</f>
        <v>SVH</v>
      </c>
      <c r="C61" s="31">
        <f>'Forecast drivers'!C62</f>
        <v>2025</v>
      </c>
      <c r="D61" s="103">
        <v>45.802437895674032</v>
      </c>
      <c r="E61" s="103">
        <v>193.53191475297336</v>
      </c>
      <c r="F61" s="103">
        <v>146.24166716714103</v>
      </c>
      <c r="G61" s="103">
        <v>239.33435264864738</v>
      </c>
      <c r="H61" s="103">
        <v>339.7735819201144</v>
      </c>
      <c r="I61" s="103">
        <v>385.57601981578841</v>
      </c>
      <c r="J61" s="115">
        <v>0.71462172127678503</v>
      </c>
      <c r="K61" s="115">
        <v>0</v>
      </c>
      <c r="L61" s="115">
        <v>18.683255748511328</v>
      </c>
      <c r="M61" s="115">
        <v>4.5184256090377604</v>
      </c>
      <c r="N61" s="115">
        <v>0</v>
      </c>
      <c r="O61" s="115">
        <v>0</v>
      </c>
      <c r="P61" s="115">
        <v>0</v>
      </c>
      <c r="Q61" s="115">
        <v>8.8805043111884103</v>
      </c>
      <c r="R61" s="115">
        <v>0</v>
      </c>
      <c r="S61" s="115">
        <v>0</v>
      </c>
      <c r="T61" s="115">
        <v>0</v>
      </c>
      <c r="U61" s="115">
        <v>2.6057817814520001E-2</v>
      </c>
      <c r="V61" s="115">
        <v>0</v>
      </c>
      <c r="W61" s="115">
        <v>0</v>
      </c>
      <c r="X61" s="115">
        <v>0</v>
      </c>
      <c r="Y61" s="115">
        <v>2.2826648405519498</v>
      </c>
      <c r="Z61" s="115">
        <v>0</v>
      </c>
      <c r="AA61" s="115">
        <v>0</v>
      </c>
      <c r="AB61" s="115">
        <v>0</v>
      </c>
      <c r="AC61" s="115">
        <v>1.63643095875185</v>
      </c>
      <c r="AD61" s="104">
        <v>56.096509652318773</v>
      </c>
      <c r="AE61" s="104">
        <v>303.42190880665061</v>
      </c>
      <c r="AF61" s="104">
        <v>191.10821749811393</v>
      </c>
      <c r="AG61" s="104">
        <f t="shared" si="13"/>
        <v>359.51841845896939</v>
      </c>
      <c r="AH61" s="104">
        <f t="shared" si="14"/>
        <v>494.53012630476451</v>
      </c>
      <c r="AI61" s="104">
        <f t="shared" si="15"/>
        <v>550.62663595708329</v>
      </c>
      <c r="AJ61" s="106"/>
      <c r="AK61" s="106"/>
    </row>
    <row r="62" spans="1:37" x14ac:dyDescent="0.3">
      <c r="A62" s="4" t="str">
        <f t="shared" si="12"/>
        <v>SVE21</v>
      </c>
      <c r="B62" s="4" t="s">
        <v>82</v>
      </c>
      <c r="C62" s="31">
        <v>2021</v>
      </c>
      <c r="D62" s="103">
        <v>56.360221052086665</v>
      </c>
      <c r="E62" s="103">
        <v>198.50636674752153</v>
      </c>
      <c r="F62" s="103">
        <v>167.13718734405592</v>
      </c>
      <c r="G62" s="103">
        <v>254.8665877996082</v>
      </c>
      <c r="H62" s="103">
        <v>365.64355409157747</v>
      </c>
      <c r="I62" s="103">
        <v>422.00377514366414</v>
      </c>
      <c r="J62" s="115">
        <v>0.69901504068353104</v>
      </c>
      <c r="K62" s="115">
        <v>0</v>
      </c>
      <c r="L62" s="115">
        <v>29.052759005122098</v>
      </c>
      <c r="M62" s="115">
        <v>4.6895079616559698</v>
      </c>
      <c r="N62" s="115">
        <v>0</v>
      </c>
      <c r="O62" s="115">
        <v>0</v>
      </c>
      <c r="P62" s="115">
        <v>0</v>
      </c>
      <c r="Q62" s="115">
        <v>9.2167492118359604</v>
      </c>
      <c r="R62" s="115">
        <v>0</v>
      </c>
      <c r="S62" s="115">
        <v>0</v>
      </c>
      <c r="T62" s="115">
        <v>0</v>
      </c>
      <c r="U62" s="115">
        <v>2.7044451912664198E-2</v>
      </c>
      <c r="V62" s="115">
        <v>0</v>
      </c>
      <c r="W62" s="115">
        <v>0</v>
      </c>
      <c r="X62" s="115">
        <v>0</v>
      </c>
      <c r="Y62" s="115">
        <v>2.3690939875493902</v>
      </c>
      <c r="Z62" s="115">
        <v>0</v>
      </c>
      <c r="AA62" s="115">
        <v>0</v>
      </c>
      <c r="AB62" s="115">
        <v>0</v>
      </c>
      <c r="AC62" s="115">
        <v>1.69839158011531</v>
      </c>
      <c r="AD62" s="104">
        <v>64.876259619463838</v>
      </c>
      <c r="AE62" s="104">
        <v>283.143096818054</v>
      </c>
      <c r="AF62" s="104">
        <v>223.26945302402959</v>
      </c>
      <c r="AG62" s="104">
        <f t="shared" si="13"/>
        <v>348.01935643751784</v>
      </c>
      <c r="AH62" s="104">
        <f t="shared" si="14"/>
        <v>506.41254984208359</v>
      </c>
      <c r="AI62" s="104">
        <f t="shared" si="15"/>
        <v>571.28880946154743</v>
      </c>
      <c r="AJ62" s="106"/>
      <c r="AK62" s="106"/>
    </row>
    <row r="63" spans="1:37" x14ac:dyDescent="0.3">
      <c r="A63" s="4" t="str">
        <f t="shared" si="12"/>
        <v>SVE22</v>
      </c>
      <c r="B63" s="4" t="s">
        <v>82</v>
      </c>
      <c r="C63" s="31">
        <v>2022</v>
      </c>
      <c r="D63" s="103">
        <v>54.677533988691863</v>
      </c>
      <c r="E63" s="103">
        <v>202.22894844565087</v>
      </c>
      <c r="F63" s="103">
        <v>152.78786504613402</v>
      </c>
      <c r="G63" s="103">
        <v>256.90648243434271</v>
      </c>
      <c r="H63" s="103">
        <v>355.01681349178489</v>
      </c>
      <c r="I63" s="103">
        <v>409.69434748047672</v>
      </c>
      <c r="J63" s="115">
        <v>0.703175095192618</v>
      </c>
      <c r="K63" s="115">
        <v>0</v>
      </c>
      <c r="L63" s="115">
        <v>17.098062465635699</v>
      </c>
      <c r="M63" s="115">
        <v>4.6465769013862701</v>
      </c>
      <c r="N63" s="115">
        <v>0</v>
      </c>
      <c r="O63" s="115">
        <v>0</v>
      </c>
      <c r="P63" s="115">
        <v>0</v>
      </c>
      <c r="Q63" s="115">
        <v>9.1323725951121109</v>
      </c>
      <c r="R63" s="115">
        <v>0</v>
      </c>
      <c r="S63" s="115">
        <v>0</v>
      </c>
      <c r="T63" s="115">
        <v>0</v>
      </c>
      <c r="U63" s="115">
        <v>2.67968679434041E-2</v>
      </c>
      <c r="V63" s="115">
        <v>0</v>
      </c>
      <c r="W63" s="115">
        <v>0</v>
      </c>
      <c r="X63" s="115">
        <v>0</v>
      </c>
      <c r="Y63" s="115">
        <v>2.3474056318422001</v>
      </c>
      <c r="Z63" s="115">
        <v>0</v>
      </c>
      <c r="AA63" s="115">
        <v>0</v>
      </c>
      <c r="AB63" s="115">
        <v>0</v>
      </c>
      <c r="AC63" s="115">
        <v>1.68284330684578</v>
      </c>
      <c r="AD63" s="104">
        <v>65.132480015264704</v>
      </c>
      <c r="AE63" s="104">
        <v>333.93011725589491</v>
      </c>
      <c r="AF63" s="104">
        <v>213.9750203044768</v>
      </c>
      <c r="AG63" s="104">
        <f t="shared" si="13"/>
        <v>399.06259727115963</v>
      </c>
      <c r="AH63" s="104">
        <f t="shared" si="14"/>
        <v>547.90513756037171</v>
      </c>
      <c r="AI63" s="104">
        <f t="shared" si="15"/>
        <v>613.03761757563643</v>
      </c>
      <c r="AJ63" s="106"/>
      <c r="AK63" s="106"/>
    </row>
    <row r="64" spans="1:37" x14ac:dyDescent="0.3">
      <c r="A64" s="4" t="str">
        <f t="shared" si="12"/>
        <v>SVE23</v>
      </c>
      <c r="B64" s="4" t="s">
        <v>82</v>
      </c>
      <c r="C64" s="31">
        <v>2023</v>
      </c>
      <c r="D64" s="103">
        <v>52.81548094686881</v>
      </c>
      <c r="E64" s="103">
        <v>204.6044105652457</v>
      </c>
      <c r="F64" s="103">
        <v>148.24514212196414</v>
      </c>
      <c r="G64" s="103">
        <v>257.41989151211453</v>
      </c>
      <c r="H64" s="103">
        <v>352.84955268720984</v>
      </c>
      <c r="I64" s="103">
        <v>405.66503363407867</v>
      </c>
      <c r="J64" s="115">
        <v>0.70716511736719501</v>
      </c>
      <c r="K64" s="115">
        <v>0</v>
      </c>
      <c r="L64" s="115">
        <v>17.310697345586199</v>
      </c>
      <c r="M64" s="115">
        <v>4.6025192434213897</v>
      </c>
      <c r="N64" s="115">
        <v>0</v>
      </c>
      <c r="O64" s="115">
        <v>0</v>
      </c>
      <c r="P64" s="115">
        <v>0</v>
      </c>
      <c r="Q64" s="115">
        <v>9.0457817656171304</v>
      </c>
      <c r="R64" s="115">
        <v>0</v>
      </c>
      <c r="S64" s="115">
        <v>0</v>
      </c>
      <c r="T64" s="115">
        <v>0</v>
      </c>
      <c r="U64" s="115">
        <v>2.65427868709423E-2</v>
      </c>
      <c r="V64" s="115">
        <v>0</v>
      </c>
      <c r="W64" s="115">
        <v>0</v>
      </c>
      <c r="X64" s="115">
        <v>0</v>
      </c>
      <c r="Y64" s="115">
        <v>2.32514812989454</v>
      </c>
      <c r="Z64" s="115">
        <v>0</v>
      </c>
      <c r="AA64" s="115">
        <v>0</v>
      </c>
      <c r="AB64" s="115">
        <v>0</v>
      </c>
      <c r="AC64" s="115">
        <v>1.66688701549518</v>
      </c>
      <c r="AD64" s="104">
        <v>64.354287814783532</v>
      </c>
      <c r="AE64" s="104">
        <v>351.57154286382888</v>
      </c>
      <c r="AF64" s="104">
        <v>204.23381390483559</v>
      </c>
      <c r="AG64" s="104">
        <f t="shared" si="13"/>
        <v>415.92583067861244</v>
      </c>
      <c r="AH64" s="104">
        <f t="shared" si="14"/>
        <v>555.80535676866452</v>
      </c>
      <c r="AI64" s="104">
        <f t="shared" si="15"/>
        <v>620.15964458344797</v>
      </c>
      <c r="AJ64" s="106"/>
      <c r="AK64" s="106"/>
    </row>
    <row r="65" spans="1:37" x14ac:dyDescent="0.3">
      <c r="A65" s="4" t="str">
        <f t="shared" si="12"/>
        <v>SVE24</v>
      </c>
      <c r="B65" s="4" t="s">
        <v>82</v>
      </c>
      <c r="C65" s="31">
        <v>2024</v>
      </c>
      <c r="D65" s="103">
        <v>50.360899483140287</v>
      </c>
      <c r="E65" s="103">
        <v>200.00184543015808</v>
      </c>
      <c r="F65" s="103">
        <v>146.358184582729</v>
      </c>
      <c r="G65" s="103">
        <v>250.36274491329837</v>
      </c>
      <c r="H65" s="103">
        <v>346.36003001288708</v>
      </c>
      <c r="I65" s="103">
        <v>396.72092949602734</v>
      </c>
      <c r="J65" s="115">
        <v>0.71094911210287903</v>
      </c>
      <c r="K65" s="115">
        <v>0</v>
      </c>
      <c r="L65" s="115">
        <v>17.227096808119001</v>
      </c>
      <c r="M65" s="115">
        <v>4.5593896206515296</v>
      </c>
      <c r="N65" s="115">
        <v>0</v>
      </c>
      <c r="O65" s="115">
        <v>0</v>
      </c>
      <c r="P65" s="115">
        <v>0</v>
      </c>
      <c r="Q65" s="115">
        <v>8.9610148945677093</v>
      </c>
      <c r="R65" s="115">
        <v>0</v>
      </c>
      <c r="S65" s="115">
        <v>0</v>
      </c>
      <c r="T65" s="115">
        <v>0</v>
      </c>
      <c r="U65" s="115">
        <v>2.6294057789224501E-2</v>
      </c>
      <c r="V65" s="115">
        <v>0</v>
      </c>
      <c r="W65" s="115">
        <v>0</v>
      </c>
      <c r="X65" s="115">
        <v>0</v>
      </c>
      <c r="Y65" s="115">
        <v>2.3033594623360698</v>
      </c>
      <c r="Z65" s="115">
        <v>0</v>
      </c>
      <c r="AA65" s="115">
        <v>0</v>
      </c>
      <c r="AB65" s="115">
        <v>0</v>
      </c>
      <c r="AC65" s="115">
        <v>1.6512668291632999</v>
      </c>
      <c r="AD65" s="104">
        <v>62.001098503433511</v>
      </c>
      <c r="AE65" s="104">
        <v>346.79395916348028</v>
      </c>
      <c r="AF65" s="104">
        <v>200.8163454358936</v>
      </c>
      <c r="AG65" s="104">
        <f t="shared" si="13"/>
        <v>408.79505766691381</v>
      </c>
      <c r="AH65" s="104">
        <f t="shared" si="14"/>
        <v>547.61030459937388</v>
      </c>
      <c r="AI65" s="104">
        <f t="shared" si="15"/>
        <v>609.61140310280734</v>
      </c>
      <c r="AJ65" s="106"/>
      <c r="AK65" s="106"/>
    </row>
    <row r="66" spans="1:37" x14ac:dyDescent="0.3">
      <c r="A66" s="4" t="str">
        <f t="shared" si="12"/>
        <v>SVE25</v>
      </c>
      <c r="B66" s="4" t="s">
        <v>82</v>
      </c>
      <c r="C66" s="31">
        <v>2025</v>
      </c>
      <c r="D66" s="103">
        <v>45.23453536842284</v>
      </c>
      <c r="E66" s="103">
        <v>191.09966367276954</v>
      </c>
      <c r="F66" s="103">
        <v>145.11055815857154</v>
      </c>
      <c r="G66" s="103">
        <v>236.33419904119239</v>
      </c>
      <c r="H66" s="103">
        <v>336.21022183134107</v>
      </c>
      <c r="I66" s="103">
        <v>381.4447571997639</v>
      </c>
      <c r="J66" s="115">
        <v>0.71462172127678503</v>
      </c>
      <c r="K66" s="115">
        <v>0</v>
      </c>
      <c r="L66" s="115">
        <v>18.6074557790885</v>
      </c>
      <c r="M66" s="115">
        <v>4.5184256090377604</v>
      </c>
      <c r="N66" s="115">
        <v>0</v>
      </c>
      <c r="O66" s="115">
        <v>0</v>
      </c>
      <c r="P66" s="115">
        <v>0</v>
      </c>
      <c r="Q66" s="115">
        <v>8.8805043111884103</v>
      </c>
      <c r="R66" s="115">
        <v>0</v>
      </c>
      <c r="S66" s="115">
        <v>0</v>
      </c>
      <c r="T66" s="115">
        <v>0</v>
      </c>
      <c r="U66" s="115">
        <v>2.6057817814520001E-2</v>
      </c>
      <c r="V66" s="115">
        <v>0</v>
      </c>
      <c r="W66" s="115">
        <v>0</v>
      </c>
      <c r="X66" s="115">
        <v>0</v>
      </c>
      <c r="Y66" s="115">
        <v>2.2826648405519498</v>
      </c>
      <c r="Z66" s="115">
        <v>0</v>
      </c>
      <c r="AA66" s="115">
        <v>0</v>
      </c>
      <c r="AB66" s="115">
        <v>0</v>
      </c>
      <c r="AC66" s="115">
        <v>1.63643095875185</v>
      </c>
      <c r="AD66" s="104">
        <v>55.370509652318773</v>
      </c>
      <c r="AE66" s="104">
        <v>300.70376726772059</v>
      </c>
      <c r="AF66" s="104">
        <v>189.91135903704395</v>
      </c>
      <c r="AG66" s="104">
        <f t="shared" si="13"/>
        <v>356.07427692003938</v>
      </c>
      <c r="AH66" s="104">
        <f t="shared" si="14"/>
        <v>490.61512630476454</v>
      </c>
      <c r="AI66" s="104">
        <f t="shared" si="15"/>
        <v>545.98563595708333</v>
      </c>
      <c r="AJ66" s="106"/>
      <c r="AK66" s="106"/>
    </row>
    <row r="67" spans="1:37" x14ac:dyDescent="0.3">
      <c r="A67" s="4" t="str">
        <f t="shared" si="12"/>
        <v>HDD21</v>
      </c>
      <c r="B67" s="4" t="s">
        <v>63</v>
      </c>
      <c r="C67" s="31">
        <v>2021</v>
      </c>
      <c r="D67" s="103">
        <v>0.56901715735148017</v>
      </c>
      <c r="E67" s="103">
        <v>2.4681321217349561</v>
      </c>
      <c r="F67" s="103">
        <v>1.1533480673234422</v>
      </c>
      <c r="G67" s="103">
        <v>3.0371492790864361</v>
      </c>
      <c r="H67" s="103">
        <v>3.6214801890583983</v>
      </c>
      <c r="I67" s="103">
        <v>4.1904973464098783</v>
      </c>
      <c r="J67" s="115">
        <v>0</v>
      </c>
      <c r="K67" s="115">
        <v>0</v>
      </c>
      <c r="L67" s="115">
        <v>0.19192252684472999</v>
      </c>
      <c r="M67" s="115">
        <v>0</v>
      </c>
      <c r="N67" s="115">
        <v>0</v>
      </c>
      <c r="O67" s="115">
        <v>0</v>
      </c>
      <c r="P67" s="115">
        <v>0</v>
      </c>
      <c r="Q67" s="115">
        <v>0</v>
      </c>
      <c r="R67" s="115">
        <v>0</v>
      </c>
      <c r="S67" s="115">
        <v>0</v>
      </c>
      <c r="T67" s="115">
        <v>0</v>
      </c>
      <c r="U67" s="115">
        <v>0</v>
      </c>
      <c r="V67" s="115">
        <v>0</v>
      </c>
      <c r="W67" s="115">
        <v>0</v>
      </c>
      <c r="X67" s="115">
        <v>0</v>
      </c>
      <c r="Y67" s="115">
        <v>0</v>
      </c>
      <c r="Z67" s="115">
        <v>0</v>
      </c>
      <c r="AA67" s="115">
        <v>0</v>
      </c>
      <c r="AB67" s="115">
        <v>0</v>
      </c>
      <c r="AC67" s="115">
        <v>0</v>
      </c>
      <c r="AD67" s="104">
        <v>0.69800000000000006</v>
      </c>
      <c r="AE67" s="104">
        <v>2.63042096438347</v>
      </c>
      <c r="AF67" s="104">
        <v>1.21257903561653</v>
      </c>
      <c r="AG67" s="104">
        <f t="shared" si="13"/>
        <v>3.3284209643834699</v>
      </c>
      <c r="AH67" s="104">
        <f t="shared" si="14"/>
        <v>3.843</v>
      </c>
      <c r="AI67" s="104">
        <f t="shared" si="15"/>
        <v>4.5410000000000004</v>
      </c>
      <c r="AJ67" s="106"/>
      <c r="AK67" s="106"/>
    </row>
    <row r="68" spans="1:37" x14ac:dyDescent="0.3">
      <c r="A68" s="4" t="str">
        <f t="shared" si="12"/>
        <v>HDD22</v>
      </c>
      <c r="B68" s="4" t="s">
        <v>63</v>
      </c>
      <c r="C68" s="31">
        <v>2022</v>
      </c>
      <c r="D68" s="103">
        <v>0.56751062912641814</v>
      </c>
      <c r="E68" s="103">
        <v>2.4552978144851814</v>
      </c>
      <c r="F68" s="103">
        <v>1.1455560021375859</v>
      </c>
      <c r="G68" s="103">
        <v>3.0228084436115994</v>
      </c>
      <c r="H68" s="103">
        <v>3.6008538166227675</v>
      </c>
      <c r="I68" s="103">
        <v>4.1683644457491855</v>
      </c>
      <c r="J68" s="115">
        <v>0</v>
      </c>
      <c r="K68" s="115">
        <v>0</v>
      </c>
      <c r="L68" s="115">
        <v>8.4058623937778798E-2</v>
      </c>
      <c r="M68" s="115">
        <v>0</v>
      </c>
      <c r="N68" s="115">
        <v>0</v>
      </c>
      <c r="O68" s="115">
        <v>0</v>
      </c>
      <c r="P68" s="115">
        <v>0</v>
      </c>
      <c r="Q68" s="115">
        <v>0</v>
      </c>
      <c r="R68" s="115">
        <v>0</v>
      </c>
      <c r="S68" s="115">
        <v>0</v>
      </c>
      <c r="T68" s="115">
        <v>0</v>
      </c>
      <c r="U68" s="115">
        <v>0</v>
      </c>
      <c r="V68" s="115">
        <v>0</v>
      </c>
      <c r="W68" s="115">
        <v>0</v>
      </c>
      <c r="X68" s="115">
        <v>0</v>
      </c>
      <c r="Y68" s="115">
        <v>0</v>
      </c>
      <c r="Z68" s="115">
        <v>0</v>
      </c>
      <c r="AA68" s="115">
        <v>0</v>
      </c>
      <c r="AB68" s="115">
        <v>0</v>
      </c>
      <c r="AC68" s="115">
        <v>0</v>
      </c>
      <c r="AD68" s="104">
        <v>0.72599999999999998</v>
      </c>
      <c r="AE68" s="104">
        <v>2.9666266713361402</v>
      </c>
      <c r="AF68" s="104">
        <v>1.2073733286638588</v>
      </c>
      <c r="AG68" s="104">
        <f t="shared" si="13"/>
        <v>3.6926266713361402</v>
      </c>
      <c r="AH68" s="104">
        <f t="shared" si="14"/>
        <v>4.1739999999999995</v>
      </c>
      <c r="AI68" s="104">
        <f t="shared" si="15"/>
        <v>4.8999999999999986</v>
      </c>
      <c r="AJ68" s="106"/>
      <c r="AK68" s="106"/>
    </row>
    <row r="69" spans="1:37" x14ac:dyDescent="0.3">
      <c r="A69" s="4" t="str">
        <f t="shared" si="12"/>
        <v>HDD23</v>
      </c>
      <c r="B69" s="4" t="s">
        <v>63</v>
      </c>
      <c r="C69" s="31">
        <v>2023</v>
      </c>
      <c r="D69" s="103">
        <v>0.56766749518294557</v>
      </c>
      <c r="E69" s="103">
        <v>2.4351733139623355</v>
      </c>
      <c r="F69" s="103">
        <v>1.1383851057913486</v>
      </c>
      <c r="G69" s="103">
        <v>3.002840809145281</v>
      </c>
      <c r="H69" s="103">
        <v>3.573558419753684</v>
      </c>
      <c r="I69" s="103">
        <v>4.1412259149366299</v>
      </c>
      <c r="J69" s="115">
        <v>0</v>
      </c>
      <c r="K69" s="115">
        <v>0</v>
      </c>
      <c r="L69" s="115">
        <v>7.3304692161562296E-2</v>
      </c>
      <c r="M69" s="115">
        <v>0</v>
      </c>
      <c r="N69" s="115">
        <v>0</v>
      </c>
      <c r="O69" s="115">
        <v>0</v>
      </c>
      <c r="P69" s="115">
        <v>0</v>
      </c>
      <c r="Q69" s="115">
        <v>0</v>
      </c>
      <c r="R69" s="115">
        <v>0</v>
      </c>
      <c r="S69" s="115">
        <v>0</v>
      </c>
      <c r="T69" s="115">
        <v>0</v>
      </c>
      <c r="U69" s="115">
        <v>0</v>
      </c>
      <c r="V69" s="115">
        <v>0</v>
      </c>
      <c r="W69" s="115">
        <v>0</v>
      </c>
      <c r="X69" s="115">
        <v>0</v>
      </c>
      <c r="Y69" s="115">
        <v>0</v>
      </c>
      <c r="Z69" s="115">
        <v>0</v>
      </c>
      <c r="AA69" s="115">
        <v>0</v>
      </c>
      <c r="AB69" s="115">
        <v>0</v>
      </c>
      <c r="AC69" s="115">
        <v>0</v>
      </c>
      <c r="AD69" s="104">
        <v>0.72599999999999998</v>
      </c>
      <c r="AE69" s="104">
        <v>3.17139180475677</v>
      </c>
      <c r="AF69" s="104">
        <v>1.2026081952432324</v>
      </c>
      <c r="AG69" s="104">
        <f t="shared" si="13"/>
        <v>3.8973918047567699</v>
      </c>
      <c r="AH69" s="104">
        <f t="shared" si="14"/>
        <v>4.3740000000000023</v>
      </c>
      <c r="AI69" s="104">
        <f t="shared" si="15"/>
        <v>5.1000000000000023</v>
      </c>
      <c r="AJ69" s="106"/>
      <c r="AK69" s="106"/>
    </row>
    <row r="70" spans="1:37" x14ac:dyDescent="0.3">
      <c r="A70" s="4" t="str">
        <f t="shared" si="12"/>
        <v>HDD24</v>
      </c>
      <c r="B70" s="4" t="s">
        <v>63</v>
      </c>
      <c r="C70" s="31">
        <v>2024</v>
      </c>
      <c r="D70" s="103">
        <v>0.56781790276622224</v>
      </c>
      <c r="E70" s="103">
        <v>2.4317906574530612</v>
      </c>
      <c r="F70" s="103">
        <v>1.1299252155268864</v>
      </c>
      <c r="G70" s="103">
        <v>2.9996085602192837</v>
      </c>
      <c r="H70" s="103">
        <v>3.5617158729799474</v>
      </c>
      <c r="I70" s="103">
        <v>4.1295337757461699</v>
      </c>
      <c r="J70" s="115">
        <v>0</v>
      </c>
      <c r="K70" s="115">
        <v>0</v>
      </c>
      <c r="L70" s="115">
        <v>7.4549726702134694E-2</v>
      </c>
      <c r="M70" s="115">
        <v>0</v>
      </c>
      <c r="N70" s="115">
        <v>0</v>
      </c>
      <c r="O70" s="115">
        <v>0</v>
      </c>
      <c r="P70" s="115">
        <v>0</v>
      </c>
      <c r="Q70" s="115">
        <v>0</v>
      </c>
      <c r="R70" s="115">
        <v>0</v>
      </c>
      <c r="S70" s="115">
        <v>0</v>
      </c>
      <c r="T70" s="115">
        <v>0</v>
      </c>
      <c r="U70" s="115">
        <v>0</v>
      </c>
      <c r="V70" s="115">
        <v>0</v>
      </c>
      <c r="W70" s="115">
        <v>0</v>
      </c>
      <c r="X70" s="115">
        <v>0</v>
      </c>
      <c r="Y70" s="115">
        <v>0</v>
      </c>
      <c r="Z70" s="115">
        <v>0</v>
      </c>
      <c r="AA70" s="115">
        <v>0</v>
      </c>
      <c r="AB70" s="115">
        <v>0</v>
      </c>
      <c r="AC70" s="115">
        <v>0</v>
      </c>
      <c r="AD70" s="104">
        <v>0.72600000000000098</v>
      </c>
      <c r="AE70" s="104">
        <v>4.2930912406642197</v>
      </c>
      <c r="AF70" s="104">
        <v>1.1949087593357848</v>
      </c>
      <c r="AG70" s="104">
        <f t="shared" si="13"/>
        <v>5.0190912406642205</v>
      </c>
      <c r="AH70" s="104">
        <f t="shared" si="14"/>
        <v>5.4880000000000049</v>
      </c>
      <c r="AI70" s="104">
        <f t="shared" si="15"/>
        <v>6.2140000000000057</v>
      </c>
      <c r="AJ70" s="106"/>
      <c r="AK70" s="106"/>
    </row>
    <row r="71" spans="1:37" x14ac:dyDescent="0.3">
      <c r="A71" s="4" t="str">
        <f t="shared" si="12"/>
        <v>HDD25</v>
      </c>
      <c r="B71" s="4" t="s">
        <v>63</v>
      </c>
      <c r="C71" s="31">
        <v>2025</v>
      </c>
      <c r="D71" s="103">
        <v>0.56790252725119184</v>
      </c>
      <c r="E71" s="103">
        <v>2.432251080203844</v>
      </c>
      <c r="F71" s="103">
        <v>1.1311090085695474</v>
      </c>
      <c r="G71" s="103">
        <v>3.0001536074550357</v>
      </c>
      <c r="H71" s="103">
        <v>3.5633600887733916</v>
      </c>
      <c r="I71" s="103">
        <v>4.1312626160245838</v>
      </c>
      <c r="J71" s="115">
        <v>0</v>
      </c>
      <c r="K71" s="115">
        <v>0</v>
      </c>
      <c r="L71" s="115">
        <v>7.5799969422829197E-2</v>
      </c>
      <c r="M71" s="115">
        <v>0</v>
      </c>
      <c r="N71" s="115">
        <v>0</v>
      </c>
      <c r="O71" s="115">
        <v>0</v>
      </c>
      <c r="P71" s="115">
        <v>0</v>
      </c>
      <c r="Q71" s="115">
        <v>0</v>
      </c>
      <c r="R71" s="115">
        <v>0</v>
      </c>
      <c r="S71" s="115">
        <v>0</v>
      </c>
      <c r="T71" s="115">
        <v>0</v>
      </c>
      <c r="U71" s="115">
        <v>0</v>
      </c>
      <c r="V71" s="115">
        <v>0</v>
      </c>
      <c r="W71" s="115">
        <v>0</v>
      </c>
      <c r="X71" s="115">
        <v>0</v>
      </c>
      <c r="Y71" s="115">
        <v>0</v>
      </c>
      <c r="Z71" s="115">
        <v>0</v>
      </c>
      <c r="AA71" s="115">
        <v>0</v>
      </c>
      <c r="AB71" s="115">
        <v>0</v>
      </c>
      <c r="AC71" s="115">
        <v>0</v>
      </c>
      <c r="AD71" s="104">
        <v>0.72599999999999998</v>
      </c>
      <c r="AE71" s="104">
        <v>2.7181415389300301</v>
      </c>
      <c r="AF71" s="104">
        <v>1.1968584610699693</v>
      </c>
      <c r="AG71" s="104">
        <f t="shared" si="13"/>
        <v>3.4441415389300301</v>
      </c>
      <c r="AH71" s="104">
        <f t="shared" si="14"/>
        <v>3.9149999999999991</v>
      </c>
      <c r="AI71" s="104">
        <f t="shared" si="15"/>
        <v>4.6409999999999991</v>
      </c>
      <c r="AJ71" s="106"/>
      <c r="AK71" s="10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62"/>
  <sheetViews>
    <sheetView showGridLines="0" zoomScale="80" zoomScaleNormal="80" workbookViewId="0">
      <pane xSplit="3" ySplit="7" topLeftCell="D8" activePane="bottomRight" state="frozen"/>
      <selection pane="topRight" activeCell="D1" sqref="D1"/>
      <selection pane="bottomLeft" activeCell="A5" sqref="A5"/>
      <selection pane="bottomRight" activeCell="G4" sqref="G4"/>
    </sheetView>
  </sheetViews>
  <sheetFormatPr defaultColWidth="9" defaultRowHeight="13" x14ac:dyDescent="0.3"/>
  <cols>
    <col min="1" max="1" width="12.5" style="8" customWidth="1"/>
    <col min="2" max="2" width="14.33203125" style="8" customWidth="1"/>
    <col min="3" max="3" width="10.08203125" style="8" bestFit="1" customWidth="1"/>
    <col min="4" max="4" width="13" style="8" customWidth="1"/>
    <col min="5" max="5" width="12.5" style="8" bestFit="1" customWidth="1"/>
    <col min="6" max="6" width="10.5" style="8" bestFit="1" customWidth="1"/>
    <col min="7" max="7" width="11.58203125" style="8" customWidth="1"/>
    <col min="8" max="8" width="15.08203125" style="8" bestFit="1" customWidth="1"/>
    <col min="9" max="9" width="16.58203125" style="8" customWidth="1"/>
    <col min="10" max="10" width="8.58203125" style="8" customWidth="1"/>
    <col min="11" max="11" width="14.08203125" style="8" customWidth="1"/>
    <col min="12" max="12" width="10.83203125" style="8" customWidth="1"/>
    <col min="13" max="13" width="16.83203125" style="8" customWidth="1"/>
    <col min="14" max="14" width="13" style="8" customWidth="1"/>
    <col min="15" max="15" width="10.58203125" style="8" bestFit="1" customWidth="1"/>
    <col min="16" max="16" width="11.83203125" style="8" bestFit="1" customWidth="1"/>
    <col min="17" max="17" width="11.08203125" style="8" bestFit="1" customWidth="1"/>
    <col min="18" max="19" width="8.58203125" style="8" bestFit="1" customWidth="1"/>
    <col min="20" max="20" width="18.08203125" style="8" customWidth="1"/>
    <col min="21" max="21" width="8.58203125" style="8" bestFit="1" customWidth="1"/>
    <col min="22" max="22" width="14" style="8" customWidth="1"/>
    <col min="23" max="23" width="11.33203125" style="8" customWidth="1"/>
    <col min="24" max="24" width="16.83203125" style="8" customWidth="1"/>
    <col min="25" max="25" width="10.83203125" style="8" customWidth="1"/>
    <col min="26" max="16384" width="9" style="8"/>
  </cols>
  <sheetData>
    <row r="1" spans="1:25" ht="15.5" x14ac:dyDescent="0.35">
      <c r="A1" s="65" t="s">
        <v>14</v>
      </c>
    </row>
    <row r="4" spans="1:25" ht="58.4" customHeight="1" x14ac:dyDescent="0.3">
      <c r="A4" s="242" t="s">
        <v>192</v>
      </c>
      <c r="B4" s="242"/>
      <c r="D4" s="153" t="s">
        <v>97</v>
      </c>
      <c r="E4" s="153"/>
      <c r="F4" s="153"/>
      <c r="G4" s="153"/>
      <c r="H4" s="153"/>
      <c r="I4" s="153"/>
      <c r="J4" s="153"/>
      <c r="K4" s="153"/>
      <c r="L4" s="153"/>
      <c r="M4" s="154"/>
      <c r="N4" s="154"/>
      <c r="O4" s="87" t="s">
        <v>33</v>
      </c>
      <c r="P4" s="88"/>
      <c r="Q4" s="88"/>
      <c r="R4" s="88"/>
      <c r="S4" s="88"/>
      <c r="T4" s="88"/>
      <c r="U4" s="88"/>
      <c r="V4" s="88"/>
      <c r="W4" s="88"/>
      <c r="X4" s="88"/>
      <c r="Y4" s="89"/>
    </row>
    <row r="5" spans="1:25" s="57" customFormat="1" ht="54" customHeight="1" x14ac:dyDescent="0.3">
      <c r="A5" s="242"/>
      <c r="B5" s="242"/>
      <c r="C5" s="8"/>
      <c r="D5" s="30" t="s">
        <v>37</v>
      </c>
      <c r="E5" s="30" t="s">
        <v>41</v>
      </c>
      <c r="F5" s="30" t="s">
        <v>30</v>
      </c>
      <c r="G5" s="50" t="s">
        <v>31</v>
      </c>
      <c r="H5" s="30" t="s">
        <v>43</v>
      </c>
      <c r="I5" s="30" t="s">
        <v>44</v>
      </c>
      <c r="J5" s="30" t="s">
        <v>39</v>
      </c>
      <c r="K5" s="30" t="s">
        <v>38</v>
      </c>
      <c r="L5" s="30" t="s">
        <v>61</v>
      </c>
      <c r="M5" s="30" t="s">
        <v>45</v>
      </c>
      <c r="N5" s="30" t="s">
        <v>46</v>
      </c>
      <c r="O5" s="117" t="s">
        <v>37</v>
      </c>
      <c r="P5" s="117" t="s">
        <v>41</v>
      </c>
      <c r="Q5" s="117" t="s">
        <v>30</v>
      </c>
      <c r="R5" s="118" t="s">
        <v>42</v>
      </c>
      <c r="S5" s="119" t="s">
        <v>43</v>
      </c>
      <c r="T5" s="118" t="s">
        <v>44</v>
      </c>
      <c r="U5" s="117" t="s">
        <v>39</v>
      </c>
      <c r="V5" s="117" t="s">
        <v>38</v>
      </c>
      <c r="W5" s="117" t="s">
        <v>61</v>
      </c>
      <c r="X5" s="119" t="s">
        <v>45</v>
      </c>
      <c r="Y5" s="119" t="s">
        <v>46</v>
      </c>
    </row>
    <row r="6" spans="1:25" s="57" customFormat="1" ht="52" x14ac:dyDescent="0.3">
      <c r="A6" s="8"/>
      <c r="B6" s="8"/>
      <c r="C6" s="8"/>
      <c r="D6" s="51" t="s">
        <v>40</v>
      </c>
      <c r="E6" s="51" t="s">
        <v>18</v>
      </c>
      <c r="F6" s="51" t="s">
        <v>23</v>
      </c>
      <c r="G6" s="52" t="s">
        <v>27</v>
      </c>
      <c r="H6" s="51" t="s">
        <v>19</v>
      </c>
      <c r="I6" s="51" t="s">
        <v>20</v>
      </c>
      <c r="J6" s="51" t="s">
        <v>47</v>
      </c>
      <c r="K6" s="51" t="s">
        <v>48</v>
      </c>
      <c r="L6" s="51" t="s">
        <v>62</v>
      </c>
      <c r="M6" s="51" t="s">
        <v>60</v>
      </c>
      <c r="N6" s="51" t="s">
        <v>50</v>
      </c>
      <c r="O6" s="120" t="s">
        <v>40</v>
      </c>
      <c r="P6" s="120" t="s">
        <v>18</v>
      </c>
      <c r="Q6" s="120" t="s">
        <v>23</v>
      </c>
      <c r="R6" s="121" t="s">
        <v>27</v>
      </c>
      <c r="S6" s="120" t="s">
        <v>19</v>
      </c>
      <c r="T6" s="121" t="s">
        <v>20</v>
      </c>
      <c r="U6" s="120" t="s">
        <v>47</v>
      </c>
      <c r="V6" s="120" t="s">
        <v>48</v>
      </c>
      <c r="W6" s="120" t="s">
        <v>62</v>
      </c>
      <c r="X6" s="120" t="s">
        <v>49</v>
      </c>
      <c r="Y6" s="120" t="s">
        <v>50</v>
      </c>
    </row>
    <row r="7" spans="1:25" ht="30.75" customHeight="1" x14ac:dyDescent="0.3">
      <c r="A7" s="3" t="s">
        <v>76</v>
      </c>
      <c r="B7" s="3" t="s">
        <v>64</v>
      </c>
      <c r="C7" s="3" t="s">
        <v>65</v>
      </c>
      <c r="D7" s="53" t="s">
        <v>77</v>
      </c>
      <c r="E7" s="53" t="s">
        <v>77</v>
      </c>
      <c r="F7" s="53" t="s">
        <v>77</v>
      </c>
      <c r="G7" s="53" t="s">
        <v>77</v>
      </c>
      <c r="H7" s="53" t="s">
        <v>77</v>
      </c>
      <c r="I7" s="53" t="s">
        <v>77</v>
      </c>
      <c r="J7" s="53" t="s">
        <v>52</v>
      </c>
      <c r="K7" s="53" t="s">
        <v>52</v>
      </c>
      <c r="L7" s="53" t="s">
        <v>52</v>
      </c>
      <c r="M7" s="53" t="s">
        <v>77</v>
      </c>
      <c r="N7" s="53" t="s">
        <v>77</v>
      </c>
      <c r="O7" s="122" t="s">
        <v>1</v>
      </c>
      <c r="P7" s="122" t="s">
        <v>32</v>
      </c>
      <c r="Q7" s="122" t="s">
        <v>34</v>
      </c>
      <c r="R7" s="122" t="s">
        <v>35</v>
      </c>
      <c r="S7" s="122" t="s">
        <v>51</v>
      </c>
      <c r="T7" s="122" t="s">
        <v>78</v>
      </c>
      <c r="U7" s="122" t="s">
        <v>52</v>
      </c>
      <c r="V7" s="122" t="s">
        <v>52</v>
      </c>
      <c r="W7" s="122" t="s">
        <v>52</v>
      </c>
      <c r="X7" s="123" t="s">
        <v>0</v>
      </c>
      <c r="Y7" s="123" t="s">
        <v>51</v>
      </c>
    </row>
    <row r="8" spans="1:25" x14ac:dyDescent="0.3">
      <c r="A8" s="90" t="str">
        <f t="shared" ref="A8:A39" si="0">B8&amp;RIGHT(C8,2)</f>
        <v>ANH21</v>
      </c>
      <c r="B8" s="6" t="s">
        <v>2</v>
      </c>
      <c r="C8" s="90">
        <v>2021</v>
      </c>
      <c r="D8" s="91">
        <f t="shared" ref="D8:I8" si="1">LN(O8)</f>
        <v>14.846257120290856</v>
      </c>
      <c r="E8" s="91">
        <f t="shared" si="1"/>
        <v>11.252911527172143</v>
      </c>
      <c r="F8" s="91">
        <f t="shared" si="1"/>
        <v>12.965992816616403</v>
      </c>
      <c r="G8" s="91">
        <f t="shared" si="1"/>
        <v>5.0526807958262125</v>
      </c>
      <c r="H8" s="92">
        <f t="shared" si="1"/>
        <v>3.5933455931187122</v>
      </c>
      <c r="I8" s="92">
        <f t="shared" si="1"/>
        <v>0.44598987040625854</v>
      </c>
      <c r="J8" s="92">
        <f>U8</f>
        <v>5.4223577604894997</v>
      </c>
      <c r="K8" s="92">
        <f>V8</f>
        <v>19.811889574251218</v>
      </c>
      <c r="L8" s="92">
        <f>W8</f>
        <v>65.380891852288926</v>
      </c>
      <c r="M8" s="93">
        <f>LN(X8)</f>
        <v>6.7094775047354362</v>
      </c>
      <c r="N8" s="93">
        <f>LN(Y8)</f>
        <v>-7.8092295056045797</v>
      </c>
      <c r="O8" s="124">
        <v>2803157.7857142854</v>
      </c>
      <c r="P8" s="125">
        <v>77104.083911714304</v>
      </c>
      <c r="Q8" s="125">
        <v>427621.10620837234</v>
      </c>
      <c r="R8" s="125">
        <v>156.44129000000001</v>
      </c>
      <c r="S8" s="125">
        <v>36.355503411777207</v>
      </c>
      <c r="T8" s="124">
        <v>1.5620356436671246</v>
      </c>
      <c r="U8" s="125">
        <v>5.4223577604894997</v>
      </c>
      <c r="V8" s="125">
        <v>19.811889574251218</v>
      </c>
      <c r="W8" s="125">
        <v>65.380891852288926</v>
      </c>
      <c r="X8" s="125">
        <v>820.14200716619587</v>
      </c>
      <c r="Y8" s="124">
        <v>4.0597072551519644E-4</v>
      </c>
    </row>
    <row r="9" spans="1:25" x14ac:dyDescent="0.3">
      <c r="A9" s="90" t="str">
        <f t="shared" si="0"/>
        <v>ANH22</v>
      </c>
      <c r="B9" s="6" t="s">
        <v>2</v>
      </c>
      <c r="C9" s="90">
        <v>2022</v>
      </c>
      <c r="D9" s="91">
        <f t="shared" ref="D9:D57" si="2">LN(O9)</f>
        <v>14.851960154943866</v>
      </c>
      <c r="E9" s="91">
        <f t="shared" ref="E9:E57" si="3">LN(P9)</f>
        <v>11.254604094707664</v>
      </c>
      <c r="F9" s="91">
        <f t="shared" ref="F9:F57" si="4">LN(Q9)</f>
        <v>12.971226345954353</v>
      </c>
      <c r="G9" s="91">
        <f t="shared" ref="G9:G27" si="5">LN(R9)</f>
        <v>5.0620335463088741</v>
      </c>
      <c r="H9" s="92">
        <f t="shared" ref="H9:H57" si="6">LN(S9)</f>
        <v>3.5973560602362009</v>
      </c>
      <c r="I9" s="92">
        <f t="shared" ref="I9:I57" si="7">LN(T9)</f>
        <v>0.44598987040625854</v>
      </c>
      <c r="J9" s="92">
        <f t="shared" ref="J9:J57" si="8">U9</f>
        <v>5.4223577604894997</v>
      </c>
      <c r="K9" s="92">
        <f t="shared" ref="K9:K57" si="9">V9</f>
        <v>19.811889574251218</v>
      </c>
      <c r="L9" s="92">
        <f t="shared" ref="L9:L57" si="10">W9</f>
        <v>65.380891852288926</v>
      </c>
      <c r="M9" s="93">
        <f t="shared" ref="M9:M57" si="11">LN(X9)</f>
        <v>6.7094775047354362</v>
      </c>
      <c r="N9" s="93">
        <f t="shared" ref="N9:N57" si="12">LN(Y9)</f>
        <v>-7.8149325402575887</v>
      </c>
      <c r="O9" s="124">
        <v>2819189.9642857136</v>
      </c>
      <c r="P9" s="125">
        <v>77234.698286642859</v>
      </c>
      <c r="Q9" s="125">
        <v>429864.94027743815</v>
      </c>
      <c r="R9" s="125">
        <v>157.91130999999999</v>
      </c>
      <c r="S9" s="125">
        <v>36.501598722154533</v>
      </c>
      <c r="T9" s="124">
        <v>1.5620356436671246</v>
      </c>
      <c r="U9" s="125">
        <v>5.4223577604894997</v>
      </c>
      <c r="V9" s="125">
        <v>19.811889574251218</v>
      </c>
      <c r="W9" s="125">
        <v>65.380891852288926</v>
      </c>
      <c r="X9" s="125">
        <v>820.14200716619587</v>
      </c>
      <c r="Y9" s="124">
        <v>4.0366204988542879E-4</v>
      </c>
    </row>
    <row r="10" spans="1:25" x14ac:dyDescent="0.3">
      <c r="A10" s="90" t="str">
        <f t="shared" si="0"/>
        <v>ANH23</v>
      </c>
      <c r="B10" s="6" t="s">
        <v>2</v>
      </c>
      <c r="C10" s="90">
        <v>2023</v>
      </c>
      <c r="D10" s="91">
        <f t="shared" si="2"/>
        <v>14.857630849343053</v>
      </c>
      <c r="E10" s="91">
        <f t="shared" si="3"/>
        <v>11.256293802298291</v>
      </c>
      <c r="F10" s="91">
        <f t="shared" si="4"/>
        <v>12.976432628000603</v>
      </c>
      <c r="G10" s="91">
        <f t="shared" si="5"/>
        <v>5.0709725648274002</v>
      </c>
      <c r="H10" s="92">
        <f t="shared" si="6"/>
        <v>3.6013370470447605</v>
      </c>
      <c r="I10" s="92">
        <f t="shared" si="7"/>
        <v>0.44598987040625854</v>
      </c>
      <c r="J10" s="92">
        <f t="shared" si="8"/>
        <v>5.4223577604894997</v>
      </c>
      <c r="K10" s="92">
        <f t="shared" si="9"/>
        <v>19.811889574251218</v>
      </c>
      <c r="L10" s="92">
        <f t="shared" si="10"/>
        <v>65.380891852288926</v>
      </c>
      <c r="M10" s="93">
        <f t="shared" si="11"/>
        <v>6.7094775047354362</v>
      </c>
      <c r="N10" s="93">
        <f t="shared" si="12"/>
        <v>-7.820603234656776</v>
      </c>
      <c r="O10" s="124">
        <v>2835222.1428571423</v>
      </c>
      <c r="P10" s="125">
        <v>77365.312661571414</v>
      </c>
      <c r="Q10" s="125">
        <v>432108.77434650395</v>
      </c>
      <c r="R10" s="125">
        <v>159.32920999999999</v>
      </c>
      <c r="S10" s="125">
        <v>36.647200732705656</v>
      </c>
      <c r="T10" s="124">
        <v>1.5620356436671246</v>
      </c>
      <c r="U10" s="125">
        <v>5.4223577604894997</v>
      </c>
      <c r="V10" s="125">
        <v>19.811889574251218</v>
      </c>
      <c r="W10" s="125">
        <v>65.380891852288926</v>
      </c>
      <c r="X10" s="125">
        <v>820.14200716619587</v>
      </c>
      <c r="Y10" s="124">
        <v>4.0137948374415616E-4</v>
      </c>
    </row>
    <row r="11" spans="1:25" x14ac:dyDescent="0.3">
      <c r="A11" s="90" t="str">
        <f t="shared" si="0"/>
        <v>ANH24</v>
      </c>
      <c r="B11" s="6" t="s">
        <v>2</v>
      </c>
      <c r="C11" s="90">
        <v>2024</v>
      </c>
      <c r="D11" s="91">
        <f t="shared" si="2"/>
        <v>14.863269568205565</v>
      </c>
      <c r="E11" s="91">
        <f t="shared" si="3"/>
        <v>11.257980659592667</v>
      </c>
      <c r="F11" s="91">
        <f t="shared" si="4"/>
        <v>12.98161194500115</v>
      </c>
      <c r="G11" s="91">
        <f t="shared" si="5"/>
        <v>5.0796380233123974</v>
      </c>
      <c r="H11" s="92">
        <f t="shared" si="6"/>
        <v>3.6052889086128981</v>
      </c>
      <c r="I11" s="92">
        <f t="shared" si="7"/>
        <v>0.44598987040625854</v>
      </c>
      <c r="J11" s="92">
        <f t="shared" si="8"/>
        <v>5.4223577604894997</v>
      </c>
      <c r="K11" s="92">
        <f t="shared" si="9"/>
        <v>19.811889574251218</v>
      </c>
      <c r="L11" s="92">
        <f t="shared" si="10"/>
        <v>65.380891852288926</v>
      </c>
      <c r="M11" s="93">
        <f t="shared" si="11"/>
        <v>6.7094775047354362</v>
      </c>
      <c r="N11" s="93">
        <f t="shared" si="12"/>
        <v>-7.826241953519288</v>
      </c>
      <c r="O11" s="124">
        <v>2851254.3214285709</v>
      </c>
      <c r="P11" s="125">
        <v>77495.927036499968</v>
      </c>
      <c r="Q11" s="125">
        <v>434352.60841556976</v>
      </c>
      <c r="R11" s="125">
        <v>160.71587</v>
      </c>
      <c r="S11" s="125">
        <v>36.792311937705485</v>
      </c>
      <c r="T11" s="124">
        <v>1.5620356436671246</v>
      </c>
      <c r="U11" s="125">
        <v>5.4223577604894997</v>
      </c>
      <c r="V11" s="125">
        <v>19.811889574251218</v>
      </c>
      <c r="W11" s="125">
        <v>65.380891852288926</v>
      </c>
      <c r="X11" s="125">
        <v>820.14200716619587</v>
      </c>
      <c r="Y11" s="124">
        <v>3.9912258666207831E-4</v>
      </c>
    </row>
    <row r="12" spans="1:25" x14ac:dyDescent="0.3">
      <c r="A12" s="90" t="str">
        <f t="shared" si="0"/>
        <v>ANH25</v>
      </c>
      <c r="B12" s="6" t="s">
        <v>2</v>
      </c>
      <c r="C12" s="90">
        <v>2025</v>
      </c>
      <c r="D12" s="91">
        <f t="shared" si="2"/>
        <v>14.868876670113483</v>
      </c>
      <c r="E12" s="91">
        <f t="shared" si="3"/>
        <v>11.259664676190686</v>
      </c>
      <c r="F12" s="91">
        <f t="shared" si="4"/>
        <v>12.986764574839029</v>
      </c>
      <c r="G12" s="91">
        <f t="shared" si="5"/>
        <v>5.1128219584122299</v>
      </c>
      <c r="H12" s="92">
        <f t="shared" si="6"/>
        <v>3.6092119939227949</v>
      </c>
      <c r="I12" s="92">
        <f t="shared" si="7"/>
        <v>0.44598987040625854</v>
      </c>
      <c r="J12" s="92">
        <f t="shared" si="8"/>
        <v>5.4223577604894997</v>
      </c>
      <c r="K12" s="92">
        <f t="shared" si="9"/>
        <v>19.811889574251218</v>
      </c>
      <c r="L12" s="92">
        <f t="shared" si="10"/>
        <v>65.380891852288926</v>
      </c>
      <c r="M12" s="93">
        <f t="shared" si="11"/>
        <v>6.7094775047354362</v>
      </c>
      <c r="N12" s="93">
        <f t="shared" si="12"/>
        <v>-7.831849055427206</v>
      </c>
      <c r="O12" s="124">
        <v>2867286.4999999991</v>
      </c>
      <c r="P12" s="125">
        <v>77626.541411428509</v>
      </c>
      <c r="Q12" s="125">
        <v>436596.44248463551</v>
      </c>
      <c r="R12" s="125">
        <v>166.13853</v>
      </c>
      <c r="S12" s="125">
        <v>36.93693481464144</v>
      </c>
      <c r="T12" s="124">
        <v>1.5620356436671246</v>
      </c>
      <c r="U12" s="125">
        <v>5.4223577604894997</v>
      </c>
      <c r="V12" s="125">
        <v>19.811889574251218</v>
      </c>
      <c r="W12" s="125">
        <v>65.380891852288926</v>
      </c>
      <c r="X12" s="125">
        <v>820.14200716619587</v>
      </c>
      <c r="Y12" s="124">
        <v>3.9689092806038056E-4</v>
      </c>
    </row>
    <row r="13" spans="1:25" x14ac:dyDescent="0.3">
      <c r="A13" s="90" t="str">
        <f t="shared" si="0"/>
        <v>NES21</v>
      </c>
      <c r="B13" s="6" t="s">
        <v>3</v>
      </c>
      <c r="C13" s="90">
        <v>2021</v>
      </c>
      <c r="D13" s="91">
        <f t="shared" si="2"/>
        <v>14.059924901989666</v>
      </c>
      <c r="E13" s="91">
        <f t="shared" si="3"/>
        <v>10.31287590701996</v>
      </c>
      <c r="F13" s="91">
        <f t="shared" si="4"/>
        <v>12.090674887835105</v>
      </c>
      <c r="G13" s="91">
        <f t="shared" si="5"/>
        <v>4.2863413845394733</v>
      </c>
      <c r="H13" s="92">
        <f t="shared" si="6"/>
        <v>3.7470489949697061</v>
      </c>
      <c r="I13" s="92">
        <f t="shared" si="7"/>
        <v>-0.76322324952504061</v>
      </c>
      <c r="J13" s="92">
        <f t="shared" si="8"/>
        <v>2.576904457741076</v>
      </c>
      <c r="K13" s="92">
        <f t="shared" si="9"/>
        <v>3.4002170112047496</v>
      </c>
      <c r="L13" s="92">
        <f t="shared" si="10"/>
        <v>85.068646735292617</v>
      </c>
      <c r="M13" s="93">
        <f t="shared" si="11"/>
        <v>7.1476919963457437</v>
      </c>
      <c r="N13" s="93">
        <f t="shared" si="12"/>
        <v>-8.0364773090286317</v>
      </c>
      <c r="O13" s="124">
        <v>1276873.2857142854</v>
      </c>
      <c r="P13" s="125">
        <v>30117.928571428569</v>
      </c>
      <c r="Q13" s="125">
        <v>178202.33333333334</v>
      </c>
      <c r="R13" s="125">
        <v>72.7</v>
      </c>
      <c r="S13" s="125">
        <v>42.395787037146832</v>
      </c>
      <c r="T13" s="124">
        <v>0.46616144818529043</v>
      </c>
      <c r="U13" s="125">
        <v>2.576904457741076</v>
      </c>
      <c r="V13" s="125">
        <v>3.4002170112047496</v>
      </c>
      <c r="W13" s="125">
        <v>85.068646735292617</v>
      </c>
      <c r="X13" s="125">
        <v>1271.1687048690862</v>
      </c>
      <c r="Y13" s="124">
        <v>3.2344634712047171E-4</v>
      </c>
    </row>
    <row r="14" spans="1:25" x14ac:dyDescent="0.3">
      <c r="A14" s="90" t="str">
        <f t="shared" si="0"/>
        <v>NES22</v>
      </c>
      <c r="B14" s="6" t="s">
        <v>3</v>
      </c>
      <c r="C14" s="90">
        <v>2022</v>
      </c>
      <c r="D14" s="91">
        <f t="shared" si="2"/>
        <v>14.064058552081297</v>
      </c>
      <c r="E14" s="91">
        <f t="shared" si="3"/>
        <v>10.313943755809287</v>
      </c>
      <c r="F14" s="91">
        <f t="shared" si="4"/>
        <v>12.090674887835105</v>
      </c>
      <c r="G14" s="91">
        <f t="shared" si="5"/>
        <v>4.2972854062187906</v>
      </c>
      <c r="H14" s="92">
        <f t="shared" si="6"/>
        <v>3.7501147962720105</v>
      </c>
      <c r="I14" s="92">
        <f t="shared" si="7"/>
        <v>-0.76322324952504061</v>
      </c>
      <c r="J14" s="92">
        <f t="shared" si="8"/>
        <v>2.576904457741076</v>
      </c>
      <c r="K14" s="92">
        <f t="shared" si="9"/>
        <v>3.4002170112047496</v>
      </c>
      <c r="L14" s="92">
        <f t="shared" si="10"/>
        <v>85.068646735292617</v>
      </c>
      <c r="M14" s="93">
        <f t="shared" si="11"/>
        <v>7.1476919963457437</v>
      </c>
      <c r="N14" s="93">
        <f t="shared" si="12"/>
        <v>-8.040610959120265</v>
      </c>
      <c r="O14" s="124">
        <v>1282162.3571428568</v>
      </c>
      <c r="P14" s="125">
        <v>30150.107142857141</v>
      </c>
      <c r="Q14" s="125">
        <v>178202.33333333334</v>
      </c>
      <c r="R14" s="125">
        <v>73.5</v>
      </c>
      <c r="S14" s="125">
        <v>42.525963541944286</v>
      </c>
      <c r="T14" s="124">
        <v>0.46616144818529043</v>
      </c>
      <c r="U14" s="125">
        <v>2.576904457741076</v>
      </c>
      <c r="V14" s="125">
        <v>3.4002170112047496</v>
      </c>
      <c r="W14" s="125">
        <v>85.068646735292617</v>
      </c>
      <c r="X14" s="125">
        <v>1271.1687048690862</v>
      </c>
      <c r="Y14" s="124">
        <v>3.2211209266845141E-4</v>
      </c>
    </row>
    <row r="15" spans="1:25" x14ac:dyDescent="0.3">
      <c r="A15" s="90" t="str">
        <f t="shared" si="0"/>
        <v>NES23</v>
      </c>
      <c r="B15" s="6" t="s">
        <v>3</v>
      </c>
      <c r="C15" s="90">
        <v>2023</v>
      </c>
      <c r="D15" s="91">
        <f t="shared" si="2"/>
        <v>14.068175185426993</v>
      </c>
      <c r="E15" s="91">
        <f t="shared" si="3"/>
        <v>10.31501046551384</v>
      </c>
      <c r="F15" s="91">
        <f t="shared" si="4"/>
        <v>12.090674887835105</v>
      </c>
      <c r="G15" s="91">
        <f t="shared" si="5"/>
        <v>4.3067641501733345</v>
      </c>
      <c r="H15" s="92">
        <f t="shared" si="6"/>
        <v>3.7531647199131526</v>
      </c>
      <c r="I15" s="92">
        <f t="shared" si="7"/>
        <v>-0.76322324952504061</v>
      </c>
      <c r="J15" s="92">
        <f t="shared" si="8"/>
        <v>2.576904457741076</v>
      </c>
      <c r="K15" s="92">
        <f t="shared" si="9"/>
        <v>3.4002170112047496</v>
      </c>
      <c r="L15" s="92">
        <f t="shared" si="10"/>
        <v>85.068646735292617</v>
      </c>
      <c r="M15" s="93">
        <f t="shared" si="11"/>
        <v>7.1476919963457437</v>
      </c>
      <c r="N15" s="93">
        <f t="shared" si="12"/>
        <v>-8.0447275924659607</v>
      </c>
      <c r="O15" s="124">
        <v>1287451.4285714282</v>
      </c>
      <c r="P15" s="125">
        <v>30182.285714285714</v>
      </c>
      <c r="Q15" s="125">
        <v>178202.33333333334</v>
      </c>
      <c r="R15" s="125">
        <v>74.2</v>
      </c>
      <c r="S15" s="125">
        <v>42.655862473731034</v>
      </c>
      <c r="T15" s="124">
        <v>0.46616144818529043</v>
      </c>
      <c r="U15" s="125">
        <v>2.576904457741076</v>
      </c>
      <c r="V15" s="125">
        <v>3.4002170112047496</v>
      </c>
      <c r="W15" s="125">
        <v>85.068646735292617</v>
      </c>
      <c r="X15" s="125">
        <v>1271.1687048690862</v>
      </c>
      <c r="Y15" s="124">
        <v>3.2078880090899415E-4</v>
      </c>
    </row>
    <row r="16" spans="1:25" x14ac:dyDescent="0.3">
      <c r="A16" s="90" t="str">
        <f t="shared" si="0"/>
        <v>NES24</v>
      </c>
      <c r="B16" s="6" t="s">
        <v>3</v>
      </c>
      <c r="C16" s="90">
        <v>2024</v>
      </c>
      <c r="D16" s="91">
        <f t="shared" si="2"/>
        <v>14.072274941556161</v>
      </c>
      <c r="E16" s="91">
        <f t="shared" si="3"/>
        <v>10.316076038561176</v>
      </c>
      <c r="F16" s="91">
        <f t="shared" si="4"/>
        <v>12.090674887835105</v>
      </c>
      <c r="G16" s="91">
        <f t="shared" si="5"/>
        <v>4.3174881135363101</v>
      </c>
      <c r="H16" s="92">
        <f t="shared" si="6"/>
        <v>3.7561989029949854</v>
      </c>
      <c r="I16" s="92">
        <f t="shared" si="7"/>
        <v>-0.76322324952504061</v>
      </c>
      <c r="J16" s="92">
        <f t="shared" si="8"/>
        <v>2.576904457741076</v>
      </c>
      <c r="K16" s="92">
        <f t="shared" si="9"/>
        <v>3.4002170112047496</v>
      </c>
      <c r="L16" s="92">
        <f t="shared" si="10"/>
        <v>85.068646735292617</v>
      </c>
      <c r="M16" s="93">
        <f t="shared" si="11"/>
        <v>7.1476919963457437</v>
      </c>
      <c r="N16" s="93">
        <f t="shared" si="12"/>
        <v>-8.0488273485951289</v>
      </c>
      <c r="O16" s="124">
        <v>1292740.4999999995</v>
      </c>
      <c r="P16" s="125">
        <v>30214.464285714283</v>
      </c>
      <c r="Q16" s="125">
        <v>178202.33333333334</v>
      </c>
      <c r="R16" s="125">
        <v>75</v>
      </c>
      <c r="S16" s="125">
        <v>42.785484719357441</v>
      </c>
      <c r="T16" s="124">
        <v>0.46616144818529043</v>
      </c>
      <c r="U16" s="125">
        <v>2.576904457741076</v>
      </c>
      <c r="V16" s="125">
        <v>3.4002170112047496</v>
      </c>
      <c r="W16" s="125">
        <v>85.068646735292617</v>
      </c>
      <c r="X16" s="125">
        <v>1271.1687048690862</v>
      </c>
      <c r="Y16" s="124">
        <v>3.1947633728501596E-4</v>
      </c>
    </row>
    <row r="17" spans="1:25" x14ac:dyDescent="0.3">
      <c r="A17" s="90" t="str">
        <f t="shared" si="0"/>
        <v>NES25</v>
      </c>
      <c r="B17" s="6" t="s">
        <v>3</v>
      </c>
      <c r="C17" s="90">
        <v>2025</v>
      </c>
      <c r="D17" s="91">
        <f t="shared" si="2"/>
        <v>14.076357958289103</v>
      </c>
      <c r="E17" s="91">
        <f t="shared" si="3"/>
        <v>10.317140477371098</v>
      </c>
      <c r="F17" s="91">
        <f t="shared" si="4"/>
        <v>12.090674887835105</v>
      </c>
      <c r="G17" s="91">
        <f t="shared" si="5"/>
        <v>4.3267781604434035</v>
      </c>
      <c r="H17" s="92">
        <f t="shared" si="6"/>
        <v>3.759217480918005</v>
      </c>
      <c r="I17" s="92">
        <f t="shared" si="7"/>
        <v>-0.76322324952504061</v>
      </c>
      <c r="J17" s="92">
        <f t="shared" si="8"/>
        <v>2.576904457741076</v>
      </c>
      <c r="K17" s="92">
        <f t="shared" si="9"/>
        <v>3.4002170112047496</v>
      </c>
      <c r="L17" s="92">
        <f t="shared" si="10"/>
        <v>85.068646735292617</v>
      </c>
      <c r="M17" s="93">
        <f t="shared" si="11"/>
        <v>7.1476919963457437</v>
      </c>
      <c r="N17" s="93">
        <f t="shared" si="12"/>
        <v>-8.0529103653280689</v>
      </c>
      <c r="O17" s="124">
        <v>1298029.5714285709</v>
      </c>
      <c r="P17" s="125">
        <v>30246.642857142855</v>
      </c>
      <c r="Q17" s="125">
        <v>178202.33333333334</v>
      </c>
      <c r="R17" s="125">
        <v>75.7</v>
      </c>
      <c r="S17" s="125">
        <v>42.91483116189989</v>
      </c>
      <c r="T17" s="124">
        <v>0.46616144818529043</v>
      </c>
      <c r="U17" s="125">
        <v>2.576904457741076</v>
      </c>
      <c r="V17" s="125">
        <v>3.4002170112047496</v>
      </c>
      <c r="W17" s="125">
        <v>85.068646735292617</v>
      </c>
      <c r="X17" s="125">
        <v>1271.1687048690862</v>
      </c>
      <c r="Y17" s="124">
        <v>3.1817456943254773E-4</v>
      </c>
    </row>
    <row r="18" spans="1:25" x14ac:dyDescent="0.3">
      <c r="A18" s="90" t="str">
        <f t="shared" si="0"/>
        <v>NWT21</v>
      </c>
      <c r="B18" s="6" t="s">
        <v>4</v>
      </c>
      <c r="C18" s="90">
        <v>2021</v>
      </c>
      <c r="D18" s="91">
        <f t="shared" si="2"/>
        <v>15.026418973098567</v>
      </c>
      <c r="E18" s="91">
        <f t="shared" si="3"/>
        <v>11.26180148729237</v>
      </c>
      <c r="F18" s="91">
        <f t="shared" si="4"/>
        <v>13.21399970709545</v>
      </c>
      <c r="G18" s="91">
        <f t="shared" si="5"/>
        <v>5.2779208370603774</v>
      </c>
      <c r="H18" s="92">
        <f t="shared" si="6"/>
        <v>3.7646174858061978</v>
      </c>
      <c r="I18" s="92">
        <f t="shared" si="7"/>
        <v>0.10080204141433524</v>
      </c>
      <c r="J18" s="92">
        <f t="shared" si="8"/>
        <v>1.4210332496763975</v>
      </c>
      <c r="K18" s="92">
        <f t="shared" si="9"/>
        <v>45.452943070143789</v>
      </c>
      <c r="L18" s="92">
        <f t="shared" si="10"/>
        <v>89.570326826237249</v>
      </c>
      <c r="M18" s="93">
        <f t="shared" si="11"/>
        <v>7.4844024290567699</v>
      </c>
      <c r="N18" s="93">
        <f t="shared" si="12"/>
        <v>-8.698482189369372</v>
      </c>
      <c r="O18" s="124">
        <v>3356532.3928571427</v>
      </c>
      <c r="P18" s="125">
        <v>77792.592013104484</v>
      </c>
      <c r="Q18" s="125">
        <v>547983.08961950196</v>
      </c>
      <c r="R18" s="125">
        <v>195.962014535984</v>
      </c>
      <c r="S18" s="125">
        <v>43.147198287103237</v>
      </c>
      <c r="T18" s="124">
        <v>1.1060576664788</v>
      </c>
      <c r="U18" s="125">
        <v>1.4210332496763975</v>
      </c>
      <c r="V18" s="125">
        <v>45.452943070143789</v>
      </c>
      <c r="W18" s="125">
        <v>89.570326826237249</v>
      </c>
      <c r="X18" s="125">
        <v>1780.0601396876652</v>
      </c>
      <c r="Y18" s="124">
        <v>1.6683884868553812E-4</v>
      </c>
    </row>
    <row r="19" spans="1:25" x14ac:dyDescent="0.3">
      <c r="A19" s="90" t="str">
        <f t="shared" si="0"/>
        <v>NWT22</v>
      </c>
      <c r="B19" s="6" t="s">
        <v>4</v>
      </c>
      <c r="C19" s="90">
        <v>2022</v>
      </c>
      <c r="D19" s="91">
        <f t="shared" si="2"/>
        <v>15.031391151954237</v>
      </c>
      <c r="E19" s="91">
        <f t="shared" si="3"/>
        <v>11.263393034898762</v>
      </c>
      <c r="F19" s="91">
        <f t="shared" si="4"/>
        <v>13.218751798149199</v>
      </c>
      <c r="G19" s="91">
        <f t="shared" si="5"/>
        <v>5.2852016041106804</v>
      </c>
      <c r="H19" s="92">
        <f t="shared" si="6"/>
        <v>3.7679981170554755</v>
      </c>
      <c r="I19" s="92">
        <f t="shared" si="7"/>
        <v>0.10080204141433524</v>
      </c>
      <c r="J19" s="92">
        <f t="shared" si="8"/>
        <v>1.4210332496763975</v>
      </c>
      <c r="K19" s="92">
        <f t="shared" si="9"/>
        <v>45.452943070143789</v>
      </c>
      <c r="L19" s="92">
        <f t="shared" si="10"/>
        <v>89.570326826237249</v>
      </c>
      <c r="M19" s="93">
        <f t="shared" si="11"/>
        <v>7.4844024290567699</v>
      </c>
      <c r="N19" s="93">
        <f t="shared" si="12"/>
        <v>-8.7052416787991387</v>
      </c>
      <c r="O19" s="124">
        <v>3373263.2321428573</v>
      </c>
      <c r="P19" s="125">
        <v>77916.501204250861</v>
      </c>
      <c r="Q19" s="125">
        <v>550593.35234821099</v>
      </c>
      <c r="R19" s="125">
        <v>197.39397487372301</v>
      </c>
      <c r="S19" s="125">
        <v>43.293309889520856</v>
      </c>
      <c r="T19" s="124">
        <v>1.1060576664788</v>
      </c>
      <c r="U19" s="125">
        <v>1.4210332496763975</v>
      </c>
      <c r="V19" s="125">
        <v>45.452943070143789</v>
      </c>
      <c r="W19" s="125">
        <v>89.570326826237249</v>
      </c>
      <c r="X19" s="125">
        <v>1780.0601396876652</v>
      </c>
      <c r="Y19" s="124">
        <v>1.6571490616962514E-4</v>
      </c>
    </row>
    <row r="20" spans="1:25" x14ac:dyDescent="0.3">
      <c r="A20" s="90" t="str">
        <f t="shared" si="0"/>
        <v>NWT23</v>
      </c>
      <c r="B20" s="6" t="s">
        <v>4</v>
      </c>
      <c r="C20" s="90">
        <v>2023</v>
      </c>
      <c r="D20" s="91">
        <f t="shared" si="2"/>
        <v>15.036338730513974</v>
      </c>
      <c r="E20" s="91">
        <f t="shared" si="3"/>
        <v>11.264982053505861</v>
      </c>
      <c r="F20" s="91">
        <f t="shared" si="4"/>
        <v>13.223481413597593</v>
      </c>
      <c r="G20" s="91">
        <f t="shared" si="5"/>
        <v>5.2943876545638293</v>
      </c>
      <c r="H20" s="92">
        <f t="shared" si="6"/>
        <v>3.7713566770081139</v>
      </c>
      <c r="I20" s="92">
        <f t="shared" si="7"/>
        <v>0.10080204141433524</v>
      </c>
      <c r="J20" s="92">
        <f t="shared" si="8"/>
        <v>1.4210332496763975</v>
      </c>
      <c r="K20" s="92">
        <f t="shared" si="9"/>
        <v>45.452943070143789</v>
      </c>
      <c r="L20" s="92">
        <f t="shared" si="10"/>
        <v>89.570326826237249</v>
      </c>
      <c r="M20" s="93">
        <f t="shared" si="11"/>
        <v>7.4844024290567699</v>
      </c>
      <c r="N20" s="93">
        <f t="shared" si="12"/>
        <v>-8.7101892573588753</v>
      </c>
      <c r="O20" s="124">
        <v>3389994.0714285714</v>
      </c>
      <c r="P20" s="125">
        <v>78040.410395397237</v>
      </c>
      <c r="Q20" s="125">
        <v>553203.61507692013</v>
      </c>
      <c r="R20" s="125">
        <v>199.215599845935</v>
      </c>
      <c r="S20" s="125">
        <v>43.438957512562112</v>
      </c>
      <c r="T20" s="124">
        <v>1.1060576664788</v>
      </c>
      <c r="U20" s="125">
        <v>1.4210332496763975</v>
      </c>
      <c r="V20" s="125">
        <v>45.452943070143789</v>
      </c>
      <c r="W20" s="125">
        <v>89.570326826237249</v>
      </c>
      <c r="X20" s="125">
        <v>1780.0601396876652</v>
      </c>
      <c r="Y20" s="124">
        <v>1.6489704354097375E-4</v>
      </c>
    </row>
    <row r="21" spans="1:25" x14ac:dyDescent="0.3">
      <c r="A21" s="90" t="str">
        <f t="shared" si="0"/>
        <v>NWT24</v>
      </c>
      <c r="B21" s="6" t="s">
        <v>4</v>
      </c>
      <c r="C21" s="90">
        <v>2024</v>
      </c>
      <c r="D21" s="91">
        <f t="shared" si="2"/>
        <v>15.041261951004127</v>
      </c>
      <c r="E21" s="91">
        <f t="shared" si="3"/>
        <v>11.266568551138171</v>
      </c>
      <c r="F21" s="91">
        <f t="shared" si="4"/>
        <v>13.228188765042564</v>
      </c>
      <c r="G21" s="91">
        <f t="shared" si="5"/>
        <v>5.3070101844708244</v>
      </c>
      <c r="H21" s="92">
        <f t="shared" si="6"/>
        <v>3.7746933998659555</v>
      </c>
      <c r="I21" s="92">
        <f t="shared" si="7"/>
        <v>0.10080204141433524</v>
      </c>
      <c r="J21" s="92">
        <f t="shared" si="8"/>
        <v>1.4210332496763975</v>
      </c>
      <c r="K21" s="92">
        <f t="shared" si="9"/>
        <v>45.452943070143789</v>
      </c>
      <c r="L21" s="92">
        <f t="shared" si="10"/>
        <v>89.570326826237249</v>
      </c>
      <c r="M21" s="93">
        <f t="shared" si="11"/>
        <v>7.4844024290567699</v>
      </c>
      <c r="N21" s="93">
        <f t="shared" si="12"/>
        <v>-8.7151124778490274</v>
      </c>
      <c r="O21" s="124">
        <v>3406724.9107142859</v>
      </c>
      <c r="P21" s="125">
        <v>78164.319586543628</v>
      </c>
      <c r="Q21" s="125">
        <v>555813.87780562916</v>
      </c>
      <c r="R21" s="125">
        <v>201.74614203635201</v>
      </c>
      <c r="S21" s="125">
        <v>43.584143362782761</v>
      </c>
      <c r="T21" s="124">
        <v>1.1060576664788</v>
      </c>
      <c r="U21" s="125">
        <v>1.4210332496763975</v>
      </c>
      <c r="V21" s="125">
        <v>45.452943070143789</v>
      </c>
      <c r="W21" s="125">
        <v>89.570326826237249</v>
      </c>
      <c r="X21" s="125">
        <v>1780.0601396876652</v>
      </c>
      <c r="Y21" s="124">
        <v>1.6408721415748088E-4</v>
      </c>
    </row>
    <row r="22" spans="1:25" x14ac:dyDescent="0.3">
      <c r="A22" s="90" t="str">
        <f t="shared" si="0"/>
        <v>NWT25</v>
      </c>
      <c r="B22" s="6" t="s">
        <v>4</v>
      </c>
      <c r="C22" s="90">
        <v>2025</v>
      </c>
      <c r="D22" s="91">
        <f t="shared" si="2"/>
        <v>15.046161052090946</v>
      </c>
      <c r="E22" s="91">
        <f t="shared" si="3"/>
        <v>11.26815253578207</v>
      </c>
      <c r="F22" s="91">
        <f t="shared" si="4"/>
        <v>13.232874061111776</v>
      </c>
      <c r="G22" s="91">
        <f t="shared" si="5"/>
        <v>5.3233931258330554</v>
      </c>
      <c r="H22" s="92">
        <f t="shared" si="6"/>
        <v>3.7780085163088777</v>
      </c>
      <c r="I22" s="92">
        <f t="shared" si="7"/>
        <v>0.10080204141433524</v>
      </c>
      <c r="J22" s="92">
        <f t="shared" si="8"/>
        <v>1.4210332496763975</v>
      </c>
      <c r="K22" s="92">
        <f t="shared" si="9"/>
        <v>45.452943070143789</v>
      </c>
      <c r="L22" s="92">
        <f t="shared" si="10"/>
        <v>89.570326826237249</v>
      </c>
      <c r="M22" s="93">
        <f t="shared" si="11"/>
        <v>7.4844024290567699</v>
      </c>
      <c r="N22" s="93">
        <f t="shared" si="12"/>
        <v>-8.7200115789358481</v>
      </c>
      <c r="O22" s="124">
        <v>3423455.75</v>
      </c>
      <c r="P22" s="125">
        <v>78288.228777690005</v>
      </c>
      <c r="Q22" s="125">
        <v>558424.14053433831</v>
      </c>
      <c r="R22" s="125">
        <v>205.07856012146701</v>
      </c>
      <c r="S22" s="125">
        <v>43.728869632768991</v>
      </c>
      <c r="T22" s="124">
        <v>1.1060576664788</v>
      </c>
      <c r="U22" s="125">
        <v>1.4210332496763975</v>
      </c>
      <c r="V22" s="125">
        <v>45.452943070143789</v>
      </c>
      <c r="W22" s="125">
        <v>89.570326826237249</v>
      </c>
      <c r="X22" s="125">
        <v>1780.0601396876652</v>
      </c>
      <c r="Y22" s="124">
        <v>1.6328530024084582E-4</v>
      </c>
    </row>
    <row r="23" spans="1:25" x14ac:dyDescent="0.3">
      <c r="A23" s="90" t="str">
        <f t="shared" si="0"/>
        <v>SRN21</v>
      </c>
      <c r="B23" s="6" t="s">
        <v>5</v>
      </c>
      <c r="C23" s="90">
        <v>2021</v>
      </c>
      <c r="D23" s="91">
        <f t="shared" si="2"/>
        <v>14.515423711390874</v>
      </c>
      <c r="E23" s="91">
        <f t="shared" si="3"/>
        <v>10.59323087511031</v>
      </c>
      <c r="F23" s="91">
        <f t="shared" si="4"/>
        <v>12.650574491569053</v>
      </c>
      <c r="G23" s="91">
        <f t="shared" si="5"/>
        <v>4.824305715904762</v>
      </c>
      <c r="H23" s="92">
        <f t="shared" si="6"/>
        <v>3.9221928362805647</v>
      </c>
      <c r="I23" s="92">
        <f t="shared" si="7"/>
        <v>1.1509264416052125</v>
      </c>
      <c r="J23" s="92">
        <f t="shared" si="8"/>
        <v>2.5693239281017344</v>
      </c>
      <c r="K23" s="92">
        <f t="shared" si="9"/>
        <v>14.876343855834968</v>
      </c>
      <c r="L23" s="92">
        <f t="shared" si="10"/>
        <v>82.625810889280402</v>
      </c>
      <c r="M23" s="93">
        <f t="shared" si="11"/>
        <v>7.2899334883791429</v>
      </c>
      <c r="N23" s="93">
        <f t="shared" si="12"/>
        <v>-8.6155263578083829</v>
      </c>
      <c r="O23" s="124">
        <v>2013577.8275421292</v>
      </c>
      <c r="P23" s="125">
        <v>39864.077142857139</v>
      </c>
      <c r="Q23" s="125">
        <v>311942.6050103493</v>
      </c>
      <c r="R23" s="125">
        <v>124.5</v>
      </c>
      <c r="S23" s="125">
        <v>50.511085966602465</v>
      </c>
      <c r="T23" s="124">
        <v>3.1611201467463208</v>
      </c>
      <c r="U23" s="125">
        <v>2.5693239281017344</v>
      </c>
      <c r="V23" s="125">
        <v>14.876343855834968</v>
      </c>
      <c r="W23" s="125">
        <v>82.625810889280402</v>
      </c>
      <c r="X23" s="125">
        <v>1465.4732229630533</v>
      </c>
      <c r="Y23" s="124">
        <v>1.8126937782461417E-4</v>
      </c>
    </row>
    <row r="24" spans="1:25" x14ac:dyDescent="0.3">
      <c r="A24" s="90" t="str">
        <f t="shared" si="0"/>
        <v>SRN22</v>
      </c>
      <c r="B24" s="6" t="s">
        <v>5</v>
      </c>
      <c r="C24" s="90">
        <v>2022</v>
      </c>
      <c r="D24" s="91">
        <f t="shared" si="2"/>
        <v>14.521754838085737</v>
      </c>
      <c r="E24" s="91">
        <f t="shared" si="3"/>
        <v>10.595568003628163</v>
      </c>
      <c r="F24" s="91">
        <f t="shared" si="4"/>
        <v>12.665270538078335</v>
      </c>
      <c r="G24" s="91">
        <f t="shared" si="5"/>
        <v>4.833102254034098</v>
      </c>
      <c r="H24" s="92">
        <f t="shared" si="6"/>
        <v>3.926186834457575</v>
      </c>
      <c r="I24" s="92">
        <f t="shared" si="7"/>
        <v>1.1509264416052125</v>
      </c>
      <c r="J24" s="92">
        <f t="shared" si="8"/>
        <v>2.5693239281017344</v>
      </c>
      <c r="K24" s="92">
        <f t="shared" si="9"/>
        <v>14.876343855834968</v>
      </c>
      <c r="L24" s="92">
        <f t="shared" si="10"/>
        <v>82.625810889280402</v>
      </c>
      <c r="M24" s="93">
        <f t="shared" si="11"/>
        <v>7.2899334883791429</v>
      </c>
      <c r="N24" s="93">
        <f t="shared" si="12"/>
        <v>-8.621857484503245</v>
      </c>
      <c r="O24" s="124">
        <v>2026366.4844644221</v>
      </c>
      <c r="P24" s="125">
        <v>39957.353571428568</v>
      </c>
      <c r="Q24" s="125">
        <v>316560.77937770326</v>
      </c>
      <c r="R24" s="125">
        <v>125.6</v>
      </c>
      <c r="S24" s="125">
        <v>50.713230565734257</v>
      </c>
      <c r="T24" s="124">
        <v>3.1611201467463208</v>
      </c>
      <c r="U24" s="125">
        <v>2.5693239281017344</v>
      </c>
      <c r="V24" s="125">
        <v>14.876343855834968</v>
      </c>
      <c r="W24" s="125">
        <v>82.625810889280402</v>
      </c>
      <c r="X24" s="125">
        <v>1465.4732229630533</v>
      </c>
      <c r="Y24" s="124">
        <v>1.8012536369820149E-4</v>
      </c>
    </row>
    <row r="25" spans="1:25" x14ac:dyDescent="0.3">
      <c r="A25" s="90" t="str">
        <f t="shared" si="0"/>
        <v>SRN23</v>
      </c>
      <c r="B25" s="6" t="s">
        <v>5</v>
      </c>
      <c r="C25" s="90">
        <v>2023</v>
      </c>
      <c r="D25" s="91">
        <f t="shared" si="2"/>
        <v>14.528046133659041</v>
      </c>
      <c r="E25" s="91">
        <f t="shared" si="3"/>
        <v>10.597899682709864</v>
      </c>
      <c r="F25" s="91">
        <f t="shared" si="4"/>
        <v>12.679753735075639</v>
      </c>
      <c r="G25" s="91">
        <f t="shared" si="5"/>
        <v>4.8402423081675749</v>
      </c>
      <c r="H25" s="92">
        <f t="shared" si="6"/>
        <v>3.9301464509491777</v>
      </c>
      <c r="I25" s="92">
        <f t="shared" si="7"/>
        <v>1.1509264416052125</v>
      </c>
      <c r="J25" s="92">
        <f t="shared" si="8"/>
        <v>2.5693239281017344</v>
      </c>
      <c r="K25" s="92">
        <f t="shared" si="9"/>
        <v>14.876343855834968</v>
      </c>
      <c r="L25" s="92">
        <f t="shared" si="10"/>
        <v>82.625810889280402</v>
      </c>
      <c r="M25" s="93">
        <f t="shared" si="11"/>
        <v>7.2899334883791429</v>
      </c>
      <c r="N25" s="93">
        <f t="shared" si="12"/>
        <v>-8.6281487800765504</v>
      </c>
      <c r="O25" s="124">
        <v>2039155.1413867152</v>
      </c>
      <c r="P25" s="125">
        <v>40050.629999999997</v>
      </c>
      <c r="Q25" s="125">
        <v>321178.95374505722</v>
      </c>
      <c r="R25" s="125">
        <v>126.5</v>
      </c>
      <c r="S25" s="125">
        <v>50.914433590350896</v>
      </c>
      <c r="T25" s="124">
        <v>3.1611201467463208</v>
      </c>
      <c r="U25" s="125">
        <v>2.5693239281017344</v>
      </c>
      <c r="V25" s="125">
        <v>14.876343855834968</v>
      </c>
      <c r="W25" s="125">
        <v>82.625810889280402</v>
      </c>
      <c r="X25" s="125">
        <v>1465.4732229630533</v>
      </c>
      <c r="Y25" s="124">
        <v>1.7899569904807926E-4</v>
      </c>
    </row>
    <row r="26" spans="1:25" x14ac:dyDescent="0.3">
      <c r="A26" s="90" t="str">
        <f t="shared" si="0"/>
        <v>SRN24</v>
      </c>
      <c r="B26" s="6" t="s">
        <v>5</v>
      </c>
      <c r="C26" s="90">
        <v>2024</v>
      </c>
      <c r="D26" s="91">
        <f t="shared" si="2"/>
        <v>14.534298096159418</v>
      </c>
      <c r="E26" s="91">
        <f t="shared" si="3"/>
        <v>10.600225937708993</v>
      </c>
      <c r="F26" s="91">
        <f t="shared" si="4"/>
        <v>12.694030160232199</v>
      </c>
      <c r="G26" s="91">
        <f t="shared" si="5"/>
        <v>4.8496837630384935</v>
      </c>
      <c r="H26" s="92">
        <f t="shared" si="6"/>
        <v>3.9340721584504261</v>
      </c>
      <c r="I26" s="92">
        <f t="shared" si="7"/>
        <v>1.1509264416052125</v>
      </c>
      <c r="J26" s="92">
        <f t="shared" si="8"/>
        <v>2.5693239281017344</v>
      </c>
      <c r="K26" s="92">
        <f t="shared" si="9"/>
        <v>14.876343855834968</v>
      </c>
      <c r="L26" s="92">
        <f t="shared" si="10"/>
        <v>82.625810889280402</v>
      </c>
      <c r="M26" s="93">
        <f t="shared" si="11"/>
        <v>7.2899334883791429</v>
      </c>
      <c r="N26" s="93">
        <f t="shared" si="12"/>
        <v>-8.6344007425769274</v>
      </c>
      <c r="O26" s="124">
        <v>2051943.7983090081</v>
      </c>
      <c r="P26" s="125">
        <v>40143.906428571427</v>
      </c>
      <c r="Q26" s="125">
        <v>325797.12811241118</v>
      </c>
      <c r="R26" s="125">
        <v>127.7</v>
      </c>
      <c r="S26" s="125">
        <v>51.114701603842626</v>
      </c>
      <c r="T26" s="124">
        <v>3.1611201467463208</v>
      </c>
      <c r="U26" s="125">
        <v>2.5693239281017344</v>
      </c>
      <c r="V26" s="125">
        <v>14.876343855834968</v>
      </c>
      <c r="W26" s="125">
        <v>82.625810889280402</v>
      </c>
      <c r="X26" s="125">
        <v>1465.4732229630533</v>
      </c>
      <c r="Y26" s="124">
        <v>1.7788011557665168E-4</v>
      </c>
    </row>
    <row r="27" spans="1:25" x14ac:dyDescent="0.3">
      <c r="A27" s="90" t="str">
        <f t="shared" si="0"/>
        <v>SRN25</v>
      </c>
      <c r="B27" s="6" t="s">
        <v>5</v>
      </c>
      <c r="C27" s="90">
        <v>2025</v>
      </c>
      <c r="D27" s="91">
        <f t="shared" si="2"/>
        <v>14.540511214352106</v>
      </c>
      <c r="E27" s="91">
        <f t="shared" si="3"/>
        <v>10.602546793802603</v>
      </c>
      <c r="F27" s="91">
        <f t="shared" si="4"/>
        <v>12.708105634567849</v>
      </c>
      <c r="G27" s="91">
        <f t="shared" si="5"/>
        <v>4.8605872978525966</v>
      </c>
      <c r="H27" s="92">
        <f t="shared" si="6"/>
        <v>3.9379644205495028</v>
      </c>
      <c r="I27" s="92">
        <f t="shared" si="7"/>
        <v>1.1509264416052125</v>
      </c>
      <c r="J27" s="92">
        <f t="shared" si="8"/>
        <v>2.5693239281017344</v>
      </c>
      <c r="K27" s="92">
        <f t="shared" si="9"/>
        <v>14.876343855834968</v>
      </c>
      <c r="L27" s="92">
        <f t="shared" si="10"/>
        <v>82.625810889280402</v>
      </c>
      <c r="M27" s="93">
        <f t="shared" si="11"/>
        <v>7.2899334883791429</v>
      </c>
      <c r="N27" s="93">
        <f t="shared" si="12"/>
        <v>-8.6488670025263357</v>
      </c>
      <c r="O27" s="124">
        <v>2064732.455231301</v>
      </c>
      <c r="P27" s="125">
        <v>40237.182857142849</v>
      </c>
      <c r="Q27" s="125">
        <v>330415.30247976515</v>
      </c>
      <c r="R27" s="125">
        <v>129.1</v>
      </c>
      <c r="S27" s="125">
        <v>51.314041108739616</v>
      </c>
      <c r="T27" s="124">
        <v>3.1611201467463208</v>
      </c>
      <c r="U27" s="125">
        <v>2.5693239281017344</v>
      </c>
      <c r="V27" s="125">
        <v>14.876343855834968</v>
      </c>
      <c r="W27" s="125">
        <v>82.625810889280402</v>
      </c>
      <c r="X27" s="125">
        <v>1465.4732229630533</v>
      </c>
      <c r="Y27" s="124">
        <v>1.7532537888035815E-4</v>
      </c>
    </row>
    <row r="28" spans="1:25" x14ac:dyDescent="0.3">
      <c r="A28" s="90" t="str">
        <f t="shared" si="0"/>
        <v>SVT21</v>
      </c>
      <c r="B28" s="6" t="s">
        <v>6</v>
      </c>
      <c r="C28" s="90">
        <v>2021</v>
      </c>
      <c r="D28" s="91">
        <f t="shared" si="2"/>
        <v>15.25178527605361</v>
      </c>
      <c r="E28" s="91">
        <f t="shared" si="3"/>
        <v>11.45887327841573</v>
      </c>
      <c r="F28" s="91">
        <f t="shared" si="4"/>
        <v>13.339940375892118</v>
      </c>
      <c r="G28" s="155"/>
      <c r="H28" s="92">
        <f t="shared" si="6"/>
        <v>3.7929119976378809</v>
      </c>
      <c r="I28" s="92">
        <f t="shared" si="7"/>
        <v>0.19486424258761698</v>
      </c>
      <c r="J28" s="92">
        <f t="shared" si="8"/>
        <v>2.494793415069978</v>
      </c>
      <c r="K28" s="92">
        <f t="shared" si="9"/>
        <v>46.342652136321746</v>
      </c>
      <c r="L28" s="92">
        <f t="shared" si="10"/>
        <v>82.493446792535181</v>
      </c>
      <c r="M28" s="93">
        <f t="shared" si="11"/>
        <v>7.59819644753658</v>
      </c>
      <c r="N28" s="93">
        <f t="shared" si="12"/>
        <v>-8.3390424555604348</v>
      </c>
      <c r="O28" s="124">
        <v>4205001.7857142854</v>
      </c>
      <c r="P28" s="125">
        <v>94738.266457465157</v>
      </c>
      <c r="Q28" s="125">
        <v>621530.56982544926</v>
      </c>
      <c r="R28" s="157"/>
      <c r="S28" s="125">
        <v>44.38546263248562</v>
      </c>
      <c r="T28" s="124">
        <v>1.2151460102135938</v>
      </c>
      <c r="U28" s="125">
        <v>2.494793415069978</v>
      </c>
      <c r="V28" s="125">
        <v>46.342652136321746</v>
      </c>
      <c r="W28" s="125">
        <v>82.493446792535181</v>
      </c>
      <c r="X28" s="125">
        <v>1994.5952918895093</v>
      </c>
      <c r="Y28" s="124">
        <v>2.3900108756536116E-4</v>
      </c>
    </row>
    <row r="29" spans="1:25" x14ac:dyDescent="0.3">
      <c r="A29" s="90" t="str">
        <f t="shared" si="0"/>
        <v>SVT22</v>
      </c>
      <c r="B29" s="6" t="s">
        <v>6</v>
      </c>
      <c r="C29" s="90">
        <v>2022</v>
      </c>
      <c r="D29" s="91">
        <f t="shared" si="2"/>
        <v>15.259278876884881</v>
      </c>
      <c r="E29" s="91">
        <f t="shared" si="3"/>
        <v>11.461512074244178</v>
      </c>
      <c r="F29" s="91">
        <f t="shared" si="4"/>
        <v>13.343154626750053</v>
      </c>
      <c r="G29" s="155"/>
      <c r="H29" s="92">
        <f t="shared" si="6"/>
        <v>3.7977668026407039</v>
      </c>
      <c r="I29" s="92">
        <f t="shared" si="7"/>
        <v>0.19486424258761698</v>
      </c>
      <c r="J29" s="92">
        <f t="shared" si="8"/>
        <v>2.494793415069978</v>
      </c>
      <c r="K29" s="92">
        <f t="shared" si="9"/>
        <v>46.342652136321746</v>
      </c>
      <c r="L29" s="92">
        <f t="shared" si="10"/>
        <v>82.493446792535181</v>
      </c>
      <c r="M29" s="93">
        <f t="shared" si="11"/>
        <v>7.59819644753658</v>
      </c>
      <c r="N29" s="93">
        <f t="shared" si="12"/>
        <v>-8.3465360563917042</v>
      </c>
      <c r="O29" s="124">
        <v>4236630.75</v>
      </c>
      <c r="P29" s="125">
        <v>94988.591532913721</v>
      </c>
      <c r="Q29" s="125">
        <v>623531.53907857754</v>
      </c>
      <c r="R29" s="157"/>
      <c r="S29" s="125">
        <v>44.601469309417013</v>
      </c>
      <c r="T29" s="124">
        <v>1.2151460102135938</v>
      </c>
      <c r="U29" s="125">
        <v>2.494793415069978</v>
      </c>
      <c r="V29" s="125">
        <v>46.342652136321746</v>
      </c>
      <c r="W29" s="125">
        <v>82.493446792535181</v>
      </c>
      <c r="X29" s="125">
        <v>1994.5952918895093</v>
      </c>
      <c r="Y29" s="124">
        <v>2.3721680252639435E-4</v>
      </c>
    </row>
    <row r="30" spans="1:25" x14ac:dyDescent="0.3">
      <c r="A30" s="90" t="str">
        <f t="shared" si="0"/>
        <v>SVT23</v>
      </c>
      <c r="B30" s="6" t="s">
        <v>6</v>
      </c>
      <c r="C30" s="90">
        <v>2023</v>
      </c>
      <c r="D30" s="91">
        <f t="shared" si="2"/>
        <v>15.266716741072017</v>
      </c>
      <c r="E30" s="91">
        <f t="shared" si="3"/>
        <v>11.464143925151411</v>
      </c>
      <c r="F30" s="91">
        <f t="shared" si="4"/>
        <v>13.346358579291945</v>
      </c>
      <c r="G30" s="155"/>
      <c r="H30" s="92">
        <f t="shared" si="6"/>
        <v>3.8025728159206063</v>
      </c>
      <c r="I30" s="92">
        <f t="shared" si="7"/>
        <v>0.19486424258761698</v>
      </c>
      <c r="J30" s="92">
        <f t="shared" si="8"/>
        <v>2.494793415069978</v>
      </c>
      <c r="K30" s="92">
        <f t="shared" si="9"/>
        <v>46.342652136321746</v>
      </c>
      <c r="L30" s="92">
        <f t="shared" si="10"/>
        <v>82.493446792535181</v>
      </c>
      <c r="M30" s="93">
        <f t="shared" si="11"/>
        <v>7.59819644753658</v>
      </c>
      <c r="N30" s="93">
        <f t="shared" si="12"/>
        <v>-8.3559659531100809</v>
      </c>
      <c r="O30" s="124">
        <v>4268259.7142857146</v>
      </c>
      <c r="P30" s="125">
        <v>95238.916608362299</v>
      </c>
      <c r="Q30" s="125">
        <v>625532.50833170582</v>
      </c>
      <c r="R30" s="157"/>
      <c r="S30" s="125">
        <v>44.816340486499683</v>
      </c>
      <c r="T30" s="124">
        <v>1.2151460102135938</v>
      </c>
      <c r="U30" s="125">
        <v>2.494793415069978</v>
      </c>
      <c r="V30" s="125">
        <v>46.342652136321746</v>
      </c>
      <c r="W30" s="125">
        <v>82.493446792535181</v>
      </c>
      <c r="X30" s="125">
        <v>1994.5952918895093</v>
      </c>
      <c r="Y30" s="124">
        <v>2.3499038651349973E-4</v>
      </c>
    </row>
    <row r="31" spans="1:25" x14ac:dyDescent="0.3">
      <c r="A31" s="90" t="str">
        <f t="shared" si="0"/>
        <v>SVT24</v>
      </c>
      <c r="B31" s="6" t="s">
        <v>6</v>
      </c>
      <c r="C31" s="90">
        <v>2024</v>
      </c>
      <c r="D31" s="91">
        <f t="shared" si="2"/>
        <v>15.274099691624354</v>
      </c>
      <c r="E31" s="91">
        <f t="shared" si="3"/>
        <v>11.466768867597509</v>
      </c>
      <c r="F31" s="91">
        <f t="shared" si="4"/>
        <v>13.34955229929778</v>
      </c>
      <c r="G31" s="155"/>
      <c r="H31" s="92">
        <f t="shared" si="6"/>
        <v>3.8073308240268453</v>
      </c>
      <c r="I31" s="92">
        <f t="shared" si="7"/>
        <v>0.19486424258761698</v>
      </c>
      <c r="J31" s="92">
        <f t="shared" si="8"/>
        <v>2.494793415069978</v>
      </c>
      <c r="K31" s="92">
        <f t="shared" si="9"/>
        <v>46.342652136321746</v>
      </c>
      <c r="L31" s="92">
        <f t="shared" si="10"/>
        <v>82.493446792535181</v>
      </c>
      <c r="M31" s="93">
        <f t="shared" si="11"/>
        <v>7.59819644753658</v>
      </c>
      <c r="N31" s="93">
        <f t="shared" si="12"/>
        <v>-8.363348903662418</v>
      </c>
      <c r="O31" s="124">
        <v>4299888.6785714291</v>
      </c>
      <c r="P31" s="125">
        <v>95489.241683810862</v>
      </c>
      <c r="Q31" s="125">
        <v>627533.47758483409</v>
      </c>
      <c r="R31" s="157"/>
      <c r="S31" s="125">
        <v>45.030085093873225</v>
      </c>
      <c r="T31" s="124">
        <v>1.2151460102135938</v>
      </c>
      <c r="U31" s="125">
        <v>2.494793415069978</v>
      </c>
      <c r="V31" s="125">
        <v>46.342652136321746</v>
      </c>
      <c r="W31" s="125">
        <v>82.493446792535181</v>
      </c>
      <c r="X31" s="125">
        <v>1994.5952918895093</v>
      </c>
      <c r="Y31" s="124">
        <v>2.3326185280062438E-4</v>
      </c>
    </row>
    <row r="32" spans="1:25" x14ac:dyDescent="0.3">
      <c r="A32" s="90" t="str">
        <f t="shared" si="0"/>
        <v>SVT25</v>
      </c>
      <c r="B32" s="6" t="s">
        <v>6</v>
      </c>
      <c r="C32" s="90">
        <v>2025</v>
      </c>
      <c r="D32" s="91">
        <f t="shared" si="2"/>
        <v>15.281428533455864</v>
      </c>
      <c r="E32" s="91">
        <f t="shared" si="3"/>
        <v>11.469386937756184</v>
      </c>
      <c r="F32" s="91">
        <f t="shared" si="4"/>
        <v>13.352735851919302</v>
      </c>
      <c r="G32" s="155"/>
      <c r="H32" s="92">
        <f t="shared" si="6"/>
        <v>3.81204159569968</v>
      </c>
      <c r="I32" s="92">
        <f t="shared" si="7"/>
        <v>0.19486424258761698</v>
      </c>
      <c r="J32" s="92">
        <f t="shared" si="8"/>
        <v>2.494793415069978</v>
      </c>
      <c r="K32" s="92">
        <f t="shared" si="9"/>
        <v>46.342652136321746</v>
      </c>
      <c r="L32" s="92">
        <f t="shared" si="10"/>
        <v>82.493446792535181</v>
      </c>
      <c r="M32" s="93">
        <f t="shared" si="11"/>
        <v>7.59819644753658</v>
      </c>
      <c r="N32" s="93">
        <f t="shared" si="12"/>
        <v>-8.3776812758712662</v>
      </c>
      <c r="O32" s="124">
        <v>4331517.6428571427</v>
      </c>
      <c r="P32" s="125">
        <v>95739.56675925944</v>
      </c>
      <c r="Q32" s="125">
        <v>629534.44683796237</v>
      </c>
      <c r="R32" s="157"/>
      <c r="S32" s="125">
        <v>45.24271196828056</v>
      </c>
      <c r="T32" s="124">
        <v>1.2151460102135938</v>
      </c>
      <c r="U32" s="125">
        <v>2.494793415069978</v>
      </c>
      <c r="V32" s="125">
        <v>46.342652136321746</v>
      </c>
      <c r="W32" s="125">
        <v>82.493446792535181</v>
      </c>
      <c r="X32" s="125">
        <v>1994.5952918895093</v>
      </c>
      <c r="Y32" s="124">
        <v>2.2994250101750053E-4</v>
      </c>
    </row>
    <row r="33" spans="1:25" x14ac:dyDescent="0.3">
      <c r="A33" s="90" t="str">
        <f t="shared" si="0"/>
        <v>SWB21</v>
      </c>
      <c r="B33" s="6" t="s">
        <v>10</v>
      </c>
      <c r="C33" s="90">
        <v>2021</v>
      </c>
      <c r="D33" s="91">
        <f t="shared" si="2"/>
        <v>13.543557953807925</v>
      </c>
      <c r="E33" s="91">
        <f t="shared" si="3"/>
        <v>9.7714631870408688</v>
      </c>
      <c r="F33" s="91">
        <f t="shared" si="4"/>
        <v>11.611482858778759</v>
      </c>
      <c r="G33" s="91">
        <f t="shared" ref="G33:G57" si="13">LN(R33)</f>
        <v>3.7400477406883357</v>
      </c>
      <c r="H33" s="92">
        <f t="shared" si="6"/>
        <v>3.7720947667670548</v>
      </c>
      <c r="I33" s="92">
        <f t="shared" si="7"/>
        <v>0.87942500373504529</v>
      </c>
      <c r="J33" s="92">
        <f t="shared" si="8"/>
        <v>10.070467661800603</v>
      </c>
      <c r="K33" s="92">
        <f t="shared" si="9"/>
        <v>2.3329539147531113</v>
      </c>
      <c r="L33" s="92">
        <f t="shared" si="10"/>
        <v>58.394020020361324</v>
      </c>
      <c r="M33" s="93">
        <f t="shared" si="11"/>
        <v>6.8573575821277979</v>
      </c>
      <c r="N33" s="93">
        <f t="shared" si="12"/>
        <v>-7.0650483115993552</v>
      </c>
      <c r="O33" s="124">
        <v>761890.37067099568</v>
      </c>
      <c r="P33" s="125">
        <v>17526.392857142855</v>
      </c>
      <c r="Q33" s="125">
        <v>110357.77411063778</v>
      </c>
      <c r="R33" s="125">
        <v>42.1</v>
      </c>
      <c r="S33" s="125">
        <v>43.47103119741427</v>
      </c>
      <c r="T33" s="124">
        <v>2.409513846561143</v>
      </c>
      <c r="U33" s="125">
        <v>10.070467661800603</v>
      </c>
      <c r="V33" s="125">
        <v>2.3329539147531113</v>
      </c>
      <c r="W33" s="125">
        <v>58.394020020361324</v>
      </c>
      <c r="X33" s="125">
        <v>950.85119876541251</v>
      </c>
      <c r="Y33" s="124">
        <v>8.5445363934271183E-4</v>
      </c>
    </row>
    <row r="34" spans="1:25" x14ac:dyDescent="0.3">
      <c r="A34" s="90" t="str">
        <f t="shared" si="0"/>
        <v>SWB22</v>
      </c>
      <c r="B34" s="6" t="s">
        <v>10</v>
      </c>
      <c r="C34" s="90">
        <v>2022</v>
      </c>
      <c r="D34" s="91">
        <f t="shared" si="2"/>
        <v>13.552328169557757</v>
      </c>
      <c r="E34" s="91">
        <f t="shared" si="3"/>
        <v>9.7736043949611453</v>
      </c>
      <c r="F34" s="91">
        <f t="shared" si="4"/>
        <v>11.620847971482551</v>
      </c>
      <c r="G34" s="91">
        <f t="shared" si="13"/>
        <v>3.7471483622379123</v>
      </c>
      <c r="H34" s="92">
        <f t="shared" si="6"/>
        <v>3.7787237745966125</v>
      </c>
      <c r="I34" s="92">
        <f t="shared" si="7"/>
        <v>0.87942500373504529</v>
      </c>
      <c r="J34" s="92">
        <f t="shared" si="8"/>
        <v>10.070467661800603</v>
      </c>
      <c r="K34" s="92">
        <f t="shared" si="9"/>
        <v>2.3329539147531113</v>
      </c>
      <c r="L34" s="92">
        <f t="shared" si="10"/>
        <v>58.394020020361324</v>
      </c>
      <c r="M34" s="93">
        <f t="shared" si="11"/>
        <v>6.8573575821277979</v>
      </c>
      <c r="N34" s="93">
        <f t="shared" si="12"/>
        <v>-7.0738185273491876</v>
      </c>
      <c r="O34" s="124">
        <v>768601.70048701297</v>
      </c>
      <c r="P34" s="125">
        <v>17563.960714285713</v>
      </c>
      <c r="Q34" s="125">
        <v>111396.14172862137</v>
      </c>
      <c r="R34" s="125">
        <v>42.4</v>
      </c>
      <c r="S34" s="125">
        <v>43.760158257577288</v>
      </c>
      <c r="T34" s="124">
        <v>2.409513846561143</v>
      </c>
      <c r="U34" s="125">
        <v>10.070467661800603</v>
      </c>
      <c r="V34" s="125">
        <v>2.3329539147531113</v>
      </c>
      <c r="W34" s="125">
        <v>58.394020020361324</v>
      </c>
      <c r="X34" s="125">
        <v>950.85119876541251</v>
      </c>
      <c r="Y34" s="124">
        <v>8.4699266159247836E-4</v>
      </c>
    </row>
    <row r="35" spans="1:25" x14ac:dyDescent="0.3">
      <c r="A35" s="90" t="str">
        <f t="shared" si="0"/>
        <v>SWB23</v>
      </c>
      <c r="B35" s="6" t="s">
        <v>10</v>
      </c>
      <c r="C35" s="90">
        <v>2023</v>
      </c>
      <c r="D35" s="91">
        <f t="shared" si="2"/>
        <v>13.561022136854197</v>
      </c>
      <c r="E35" s="91">
        <f t="shared" si="3"/>
        <v>9.775741027904294</v>
      </c>
      <c r="F35" s="91">
        <f t="shared" si="4"/>
        <v>11.630126191976544</v>
      </c>
      <c r="G35" s="91">
        <f t="shared" si="13"/>
        <v>3.7541989202345789</v>
      </c>
      <c r="H35" s="92">
        <f t="shared" si="6"/>
        <v>3.7852811089499023</v>
      </c>
      <c r="I35" s="92">
        <f t="shared" si="7"/>
        <v>0.87942500373504529</v>
      </c>
      <c r="J35" s="92">
        <f t="shared" si="8"/>
        <v>10.070467661800603</v>
      </c>
      <c r="K35" s="92">
        <f t="shared" si="9"/>
        <v>2.3329539147531113</v>
      </c>
      <c r="L35" s="92">
        <f t="shared" si="10"/>
        <v>58.394020020361324</v>
      </c>
      <c r="M35" s="93">
        <f t="shared" si="11"/>
        <v>6.8573575821277979</v>
      </c>
      <c r="N35" s="93">
        <f t="shared" si="12"/>
        <v>-7.0825124946456279</v>
      </c>
      <c r="O35" s="124">
        <v>775313.03030303027</v>
      </c>
      <c r="P35" s="125">
        <v>17601.528571428571</v>
      </c>
      <c r="Q35" s="125">
        <v>112434.50934660496</v>
      </c>
      <c r="R35" s="125">
        <v>42.7</v>
      </c>
      <c r="S35" s="125">
        <v>44.048051119920686</v>
      </c>
      <c r="T35" s="124">
        <v>2.409513846561143</v>
      </c>
      <c r="U35" s="125">
        <v>10.070467661800603</v>
      </c>
      <c r="V35" s="125">
        <v>2.3329539147531113</v>
      </c>
      <c r="W35" s="125">
        <v>58.394020020361324</v>
      </c>
      <c r="X35" s="125">
        <v>950.85119876541251</v>
      </c>
      <c r="Y35" s="124">
        <v>8.3966085252760081E-4</v>
      </c>
    </row>
    <row r="36" spans="1:25" x14ac:dyDescent="0.3">
      <c r="A36" s="90" t="str">
        <f t="shared" si="0"/>
        <v>SWB24</v>
      </c>
      <c r="B36" s="6" t="s">
        <v>10</v>
      </c>
      <c r="C36" s="90">
        <v>2024</v>
      </c>
      <c r="D36" s="91">
        <f t="shared" si="2"/>
        <v>13.569641170089639</v>
      </c>
      <c r="E36" s="91">
        <f t="shared" si="3"/>
        <v>9.7778731053787453</v>
      </c>
      <c r="F36" s="91">
        <f t="shared" si="4"/>
        <v>11.639319117870849</v>
      </c>
      <c r="G36" s="91">
        <f t="shared" si="13"/>
        <v>3.7612001156935624</v>
      </c>
      <c r="H36" s="92">
        <f t="shared" si="6"/>
        <v>3.7917680647108938</v>
      </c>
      <c r="I36" s="92">
        <f t="shared" si="7"/>
        <v>0.87942500373504529</v>
      </c>
      <c r="J36" s="92">
        <f t="shared" si="8"/>
        <v>10.070467661800603</v>
      </c>
      <c r="K36" s="92">
        <f t="shared" si="9"/>
        <v>2.3329539147531113</v>
      </c>
      <c r="L36" s="92">
        <f t="shared" si="10"/>
        <v>58.394020020361324</v>
      </c>
      <c r="M36" s="93">
        <f t="shared" si="11"/>
        <v>6.8573575821277979</v>
      </c>
      <c r="N36" s="93">
        <f t="shared" si="12"/>
        <v>-7.0911315278810703</v>
      </c>
      <c r="O36" s="124">
        <v>782024.36011904757</v>
      </c>
      <c r="P36" s="125">
        <v>17639.096428571429</v>
      </c>
      <c r="Q36" s="125">
        <v>113472.87696458855</v>
      </c>
      <c r="R36" s="125">
        <v>43</v>
      </c>
      <c r="S36" s="125">
        <v>44.334717670251031</v>
      </c>
      <c r="T36" s="124">
        <v>2.409513846561143</v>
      </c>
      <c r="U36" s="125">
        <v>10.070467661800603</v>
      </c>
      <c r="V36" s="125">
        <v>2.3329539147531113</v>
      </c>
      <c r="W36" s="125">
        <v>58.394020020361324</v>
      </c>
      <c r="X36" s="125">
        <v>950.85119876541251</v>
      </c>
      <c r="Y36" s="124">
        <v>8.3245488657271275E-4</v>
      </c>
    </row>
    <row r="37" spans="1:25" x14ac:dyDescent="0.3">
      <c r="A37" s="90" t="str">
        <f t="shared" si="0"/>
        <v>SWB25</v>
      </c>
      <c r="B37" s="6" t="s">
        <v>10</v>
      </c>
      <c r="C37" s="90">
        <v>2025</v>
      </c>
      <c r="D37" s="91">
        <f t="shared" si="2"/>
        <v>13.578186549959907</v>
      </c>
      <c r="E37" s="91">
        <f t="shared" si="3"/>
        <v>9.7800006467684106</v>
      </c>
      <c r="F37" s="91">
        <f t="shared" si="4"/>
        <v>11.648428303115871</v>
      </c>
      <c r="G37" s="91">
        <f t="shared" si="13"/>
        <v>3.7704594411063592</v>
      </c>
      <c r="H37" s="92">
        <f t="shared" si="6"/>
        <v>3.7981859031914977</v>
      </c>
      <c r="I37" s="92">
        <f t="shared" si="7"/>
        <v>0.87942500373504529</v>
      </c>
      <c r="J37" s="92">
        <f t="shared" si="8"/>
        <v>10.070467661800603</v>
      </c>
      <c r="K37" s="92">
        <f t="shared" si="9"/>
        <v>2.3329539147531113</v>
      </c>
      <c r="L37" s="92">
        <f t="shared" si="10"/>
        <v>58.394020020361324</v>
      </c>
      <c r="M37" s="93">
        <f t="shared" si="11"/>
        <v>6.8573575821277979</v>
      </c>
      <c r="N37" s="93">
        <f t="shared" si="12"/>
        <v>-7.0996769077513386</v>
      </c>
      <c r="O37" s="124">
        <v>788735.68993506487</v>
      </c>
      <c r="P37" s="125">
        <v>17676.664285714287</v>
      </c>
      <c r="Q37" s="125">
        <v>114511.24458257214</v>
      </c>
      <c r="R37" s="125">
        <v>43.4</v>
      </c>
      <c r="S37" s="125">
        <v>44.620165727336676</v>
      </c>
      <c r="T37" s="124">
        <v>2.409513846561143</v>
      </c>
      <c r="U37" s="125">
        <v>10.070467661800603</v>
      </c>
      <c r="V37" s="125">
        <v>2.3329539147531113</v>
      </c>
      <c r="W37" s="125">
        <v>58.394020020361324</v>
      </c>
      <c r="X37" s="125">
        <v>950.85119876541251</v>
      </c>
      <c r="Y37" s="124">
        <v>8.2537155134135699E-4</v>
      </c>
    </row>
    <row r="38" spans="1:25" x14ac:dyDescent="0.3">
      <c r="A38" s="90" t="str">
        <f t="shared" si="0"/>
        <v>TMS21</v>
      </c>
      <c r="B38" s="6" t="s">
        <v>7</v>
      </c>
      <c r="C38" s="90">
        <v>2021</v>
      </c>
      <c r="D38" s="91">
        <f t="shared" si="2"/>
        <v>15.599375782810613</v>
      </c>
      <c r="E38" s="91">
        <f t="shared" si="3"/>
        <v>11.600041240081612</v>
      </c>
      <c r="F38" s="91">
        <f t="shared" si="4"/>
        <v>13.824617212682522</v>
      </c>
      <c r="G38" s="91">
        <f t="shared" si="13"/>
        <v>6.0216036670788542</v>
      </c>
      <c r="H38" s="92">
        <f t="shared" si="6"/>
        <v>3.9993345427289992</v>
      </c>
      <c r="I38" s="92">
        <f t="shared" si="7"/>
        <v>0.233377201250967</v>
      </c>
      <c r="J38" s="92">
        <f t="shared" si="8"/>
        <v>0.67938022323728298</v>
      </c>
      <c r="K38" s="92">
        <f t="shared" si="9"/>
        <v>85.849013974051644</v>
      </c>
      <c r="L38" s="92">
        <f t="shared" si="10"/>
        <v>94.203004476565113</v>
      </c>
      <c r="M38" s="93">
        <f t="shared" si="11"/>
        <v>8.516643161309581</v>
      </c>
      <c r="N38" s="93">
        <f t="shared" si="12"/>
        <v>-9.7022219151738724</v>
      </c>
      <c r="O38" s="124">
        <v>5952821</v>
      </c>
      <c r="P38" s="125">
        <v>109102.29857142858</v>
      </c>
      <c r="Q38" s="125">
        <v>1009148.2464563223</v>
      </c>
      <c r="R38" s="125">
        <v>412.23916029225001</v>
      </c>
      <c r="S38" s="125">
        <v>54.561829383482021</v>
      </c>
      <c r="T38" s="124">
        <v>1.262857741018067</v>
      </c>
      <c r="U38" s="125">
        <v>0.67938022323728298</v>
      </c>
      <c r="V38" s="125">
        <v>85.849013974051644</v>
      </c>
      <c r="W38" s="125">
        <v>94.203004476565113</v>
      </c>
      <c r="X38" s="125">
        <v>4997.2506056608609</v>
      </c>
      <c r="Y38" s="124">
        <v>6.1147479489136332E-5</v>
      </c>
    </row>
    <row r="39" spans="1:25" x14ac:dyDescent="0.3">
      <c r="A39" s="90" t="str">
        <f t="shared" si="0"/>
        <v>TMS22</v>
      </c>
      <c r="B39" s="6" t="s">
        <v>7</v>
      </c>
      <c r="C39" s="90">
        <v>2022</v>
      </c>
      <c r="D39" s="91">
        <f t="shared" si="2"/>
        <v>15.606246586989355</v>
      </c>
      <c r="E39" s="91">
        <f t="shared" si="3"/>
        <v>11.60048333546222</v>
      </c>
      <c r="F39" s="91">
        <f t="shared" si="4"/>
        <v>13.835996965090361</v>
      </c>
      <c r="G39" s="91">
        <f t="shared" si="13"/>
        <v>6.0478945214406954</v>
      </c>
      <c r="H39" s="92">
        <f t="shared" si="6"/>
        <v>4.0057632515271351</v>
      </c>
      <c r="I39" s="92">
        <f t="shared" si="7"/>
        <v>0.233377201250967</v>
      </c>
      <c r="J39" s="92">
        <f t="shared" si="8"/>
        <v>0.67938022323728298</v>
      </c>
      <c r="K39" s="92">
        <f t="shared" si="9"/>
        <v>85.849013974051644</v>
      </c>
      <c r="L39" s="92">
        <f t="shared" si="10"/>
        <v>94.203004476565113</v>
      </c>
      <c r="M39" s="93">
        <f t="shared" si="11"/>
        <v>8.516643161309581</v>
      </c>
      <c r="N39" s="93">
        <f t="shared" si="12"/>
        <v>-9.7090927193526149</v>
      </c>
      <c r="O39" s="124">
        <v>5993862.5</v>
      </c>
      <c r="P39" s="125">
        <v>109150.54285714286</v>
      </c>
      <c r="Q39" s="125">
        <v>1020697.6939338419</v>
      </c>
      <c r="R39" s="125">
        <v>423.221008548881</v>
      </c>
      <c r="S39" s="125">
        <v>54.913721389776477</v>
      </c>
      <c r="T39" s="124">
        <v>1.262857741018067</v>
      </c>
      <c r="U39" s="125">
        <v>0.67938022323728298</v>
      </c>
      <c r="V39" s="125">
        <v>85.849013974051644</v>
      </c>
      <c r="W39" s="125">
        <v>94.203004476565113</v>
      </c>
      <c r="X39" s="125">
        <v>4997.2506056608609</v>
      </c>
      <c r="Y39" s="124">
        <v>6.0728787155194168E-5</v>
      </c>
    </row>
    <row r="40" spans="1:25" x14ac:dyDescent="0.3">
      <c r="A40" s="90" t="str">
        <f t="shared" ref="A40:A62" si="14">B40&amp;RIGHT(C40,2)</f>
        <v>TMS23</v>
      </c>
      <c r="B40" s="6" t="s">
        <v>7</v>
      </c>
      <c r="C40" s="90">
        <v>2023</v>
      </c>
      <c r="D40" s="91">
        <f t="shared" si="2"/>
        <v>15.613070505179294</v>
      </c>
      <c r="E40" s="91">
        <f t="shared" si="3"/>
        <v>11.600925235480869</v>
      </c>
      <c r="F40" s="91">
        <f t="shared" si="4"/>
        <v>13.847248674465124</v>
      </c>
      <c r="G40" s="91">
        <f t="shared" si="13"/>
        <v>6.0547727056653509</v>
      </c>
      <c r="H40" s="92">
        <f t="shared" si="6"/>
        <v>4.0121452696984257</v>
      </c>
      <c r="I40" s="92">
        <f t="shared" si="7"/>
        <v>0.233377201250967</v>
      </c>
      <c r="J40" s="92">
        <f t="shared" si="8"/>
        <v>0.67938022323728298</v>
      </c>
      <c r="K40" s="92">
        <f t="shared" si="9"/>
        <v>85.849013974051644</v>
      </c>
      <c r="L40" s="92">
        <f t="shared" si="10"/>
        <v>94.203004476565113</v>
      </c>
      <c r="M40" s="93">
        <f t="shared" si="11"/>
        <v>8.516643161309581</v>
      </c>
      <c r="N40" s="93">
        <f t="shared" si="12"/>
        <v>-9.7159166375425539</v>
      </c>
      <c r="O40" s="124">
        <v>6034904</v>
      </c>
      <c r="P40" s="125">
        <v>109198.78714285715</v>
      </c>
      <c r="Q40" s="125">
        <v>1032247.1414113616</v>
      </c>
      <c r="R40" s="125">
        <v>426.142034775686</v>
      </c>
      <c r="S40" s="125">
        <v>55.265302462608453</v>
      </c>
      <c r="T40" s="124">
        <v>1.262857741018067</v>
      </c>
      <c r="U40" s="125">
        <v>0.67938022323728298</v>
      </c>
      <c r="V40" s="125">
        <v>85.849013974051644</v>
      </c>
      <c r="W40" s="125">
        <v>94.203004476565113</v>
      </c>
      <c r="X40" s="125">
        <v>4997.2506056608609</v>
      </c>
      <c r="Y40" s="124">
        <v>6.0315789613223345E-5</v>
      </c>
    </row>
    <row r="41" spans="1:25" x14ac:dyDescent="0.3">
      <c r="A41" s="90" t="str">
        <f t="shared" si="14"/>
        <v>TMS24</v>
      </c>
      <c r="B41" s="6" t="s">
        <v>7</v>
      </c>
      <c r="C41" s="90">
        <v>2024</v>
      </c>
      <c r="D41" s="91">
        <f t="shared" si="2"/>
        <v>15.619848172940653</v>
      </c>
      <c r="E41" s="91">
        <f t="shared" si="3"/>
        <v>11.601366940310141</v>
      </c>
      <c r="F41" s="91">
        <f t="shared" si="4"/>
        <v>13.858375190212247</v>
      </c>
      <c r="G41" s="91">
        <f t="shared" si="13"/>
        <v>6.0616039034690621</v>
      </c>
      <c r="H41" s="92">
        <f t="shared" si="6"/>
        <v>4.0184812326305126</v>
      </c>
      <c r="I41" s="92">
        <f t="shared" si="7"/>
        <v>0.233377201250967</v>
      </c>
      <c r="J41" s="92">
        <f t="shared" si="8"/>
        <v>0.67938022323728298</v>
      </c>
      <c r="K41" s="92">
        <f t="shared" si="9"/>
        <v>85.849013974051644</v>
      </c>
      <c r="L41" s="92">
        <f t="shared" si="10"/>
        <v>94.203004476565113</v>
      </c>
      <c r="M41" s="93">
        <f t="shared" si="11"/>
        <v>8.516643161309581</v>
      </c>
      <c r="N41" s="93">
        <f t="shared" si="12"/>
        <v>-9.7226943053039125</v>
      </c>
      <c r="O41" s="124">
        <v>6075945.5</v>
      </c>
      <c r="P41" s="125">
        <v>109247.03142857143</v>
      </c>
      <c r="Q41" s="125">
        <v>1043796.5888888814</v>
      </c>
      <c r="R41" s="125">
        <v>429.063061002491</v>
      </c>
      <c r="S41" s="125">
        <v>55.616573013909424</v>
      </c>
      <c r="T41" s="124">
        <v>1.262857741018067</v>
      </c>
      <c r="U41" s="125">
        <v>0.67938022323728298</v>
      </c>
      <c r="V41" s="125">
        <v>85.849013974051644</v>
      </c>
      <c r="W41" s="125">
        <v>94.203004476565113</v>
      </c>
      <c r="X41" s="125">
        <v>4997.2506056608609</v>
      </c>
      <c r="Y41" s="124">
        <v>5.990837146251559E-5</v>
      </c>
    </row>
    <row r="42" spans="1:25" x14ac:dyDescent="0.3">
      <c r="A42" s="90" t="str">
        <f t="shared" si="14"/>
        <v>TMS25</v>
      </c>
      <c r="B42" s="6" t="s">
        <v>7</v>
      </c>
      <c r="C42" s="90">
        <v>2025</v>
      </c>
      <c r="D42" s="91">
        <f t="shared" si="2"/>
        <v>15.626580212997661</v>
      </c>
      <c r="E42" s="91">
        <f t="shared" si="3"/>
        <v>11.601808450122395</v>
      </c>
      <c r="F42" s="91">
        <f t="shared" si="4"/>
        <v>13.869379267669023</v>
      </c>
      <c r="G42" s="91">
        <f t="shared" si="13"/>
        <v>6.0683887524483104</v>
      </c>
      <c r="H42" s="92">
        <f t="shared" si="6"/>
        <v>4.0247717628752664</v>
      </c>
      <c r="I42" s="92">
        <f t="shared" si="7"/>
        <v>0.233377201250967</v>
      </c>
      <c r="J42" s="92">
        <f t="shared" si="8"/>
        <v>0.67938022323728298</v>
      </c>
      <c r="K42" s="92">
        <f t="shared" si="9"/>
        <v>85.849013974051644</v>
      </c>
      <c r="L42" s="92">
        <f t="shared" si="10"/>
        <v>94.203004476565113</v>
      </c>
      <c r="M42" s="93">
        <f t="shared" si="11"/>
        <v>8.516643161309581</v>
      </c>
      <c r="N42" s="93">
        <f t="shared" si="12"/>
        <v>-9.7294263453609204</v>
      </c>
      <c r="O42" s="124">
        <v>6116987</v>
      </c>
      <c r="P42" s="125">
        <v>109295.27571428572</v>
      </c>
      <c r="Q42" s="125">
        <v>1055346.036366401</v>
      </c>
      <c r="R42" s="125">
        <v>431.98408722929599</v>
      </c>
      <c r="S42" s="125">
        <v>55.96753345488348</v>
      </c>
      <c r="T42" s="124">
        <v>1.262857741018067</v>
      </c>
      <c r="U42" s="125">
        <v>0.67938022323728298</v>
      </c>
      <c r="V42" s="125">
        <v>85.849013974051644</v>
      </c>
      <c r="W42" s="125">
        <v>94.203004476565113</v>
      </c>
      <c r="X42" s="125">
        <v>4997.2506056608609</v>
      </c>
      <c r="Y42" s="124">
        <v>5.9506420399454827E-5</v>
      </c>
    </row>
    <row r="43" spans="1:25" x14ac:dyDescent="0.3">
      <c r="A43" s="90" t="str">
        <f t="shared" si="14"/>
        <v>WSH21</v>
      </c>
      <c r="B43" s="6" t="s">
        <v>12</v>
      </c>
      <c r="C43" s="90">
        <v>2021</v>
      </c>
      <c r="D43" s="91">
        <f t="shared" si="2"/>
        <v>14.202121320443615</v>
      </c>
      <c r="E43" s="91">
        <f t="shared" si="3"/>
        <v>10.503825457351139</v>
      </c>
      <c r="F43" s="91">
        <f t="shared" si="4"/>
        <v>12.4762117394335</v>
      </c>
      <c r="G43" s="91">
        <f t="shared" si="13"/>
        <v>4.2959239356204701</v>
      </c>
      <c r="H43" s="92">
        <f t="shared" si="6"/>
        <v>3.6982958630924756</v>
      </c>
      <c r="I43" s="92">
        <f t="shared" si="7"/>
        <v>0.5116785427340983</v>
      </c>
      <c r="J43" s="92">
        <f t="shared" si="8"/>
        <v>6.1613773818191069</v>
      </c>
      <c r="K43" s="92">
        <f t="shared" si="9"/>
        <v>2.0611453397868384</v>
      </c>
      <c r="L43" s="92">
        <f t="shared" si="10"/>
        <v>73.838196306748031</v>
      </c>
      <c r="M43" s="93">
        <f t="shared" si="11"/>
        <v>6.3697202405144084</v>
      </c>
      <c r="N43" s="93">
        <f t="shared" si="12"/>
        <v>-7.4770876782767717</v>
      </c>
      <c r="O43" s="124">
        <v>1471983.4285714289</v>
      </c>
      <c r="P43" s="125">
        <v>36454.692142857144</v>
      </c>
      <c r="Q43" s="125">
        <v>262029.33429490455</v>
      </c>
      <c r="R43" s="125">
        <v>73.400000000000006</v>
      </c>
      <c r="S43" s="125">
        <v>40.378435313706149</v>
      </c>
      <c r="T43" s="124">
        <v>1.6680888046782083</v>
      </c>
      <c r="U43" s="125">
        <v>6.1613773818191069</v>
      </c>
      <c r="V43" s="125">
        <v>2.0611453397868384</v>
      </c>
      <c r="W43" s="125">
        <v>73.838196306748031</v>
      </c>
      <c r="X43" s="125">
        <v>583.89445602714807</v>
      </c>
      <c r="Y43" s="124">
        <v>5.6590310993407907E-4</v>
      </c>
    </row>
    <row r="44" spans="1:25" x14ac:dyDescent="0.3">
      <c r="A44" s="90" t="str">
        <f t="shared" si="14"/>
        <v>WSH22</v>
      </c>
      <c r="B44" s="6" t="s">
        <v>12</v>
      </c>
      <c r="C44" s="90">
        <v>2022</v>
      </c>
      <c r="D44" s="91">
        <f t="shared" si="2"/>
        <v>14.207673777399702</v>
      </c>
      <c r="E44" s="91">
        <f t="shared" si="3"/>
        <v>10.505934160032677</v>
      </c>
      <c r="F44" s="91">
        <f t="shared" si="4"/>
        <v>12.488985531287916</v>
      </c>
      <c r="G44" s="91">
        <f t="shared" si="13"/>
        <v>4.3067641501733345</v>
      </c>
      <c r="H44" s="92">
        <f t="shared" si="6"/>
        <v>3.7017396173670254</v>
      </c>
      <c r="I44" s="92">
        <f t="shared" si="7"/>
        <v>0.5116785427340983</v>
      </c>
      <c r="J44" s="92">
        <f t="shared" si="8"/>
        <v>6.1613773818191069</v>
      </c>
      <c r="K44" s="92">
        <f t="shared" si="9"/>
        <v>2.0611453397868384</v>
      </c>
      <c r="L44" s="92">
        <f t="shared" si="10"/>
        <v>73.838196306748031</v>
      </c>
      <c r="M44" s="93">
        <f t="shared" si="11"/>
        <v>6.3697202405144084</v>
      </c>
      <c r="N44" s="93">
        <f t="shared" si="12"/>
        <v>-7.4826401352328586</v>
      </c>
      <c r="O44" s="124">
        <v>1480179.2857142861</v>
      </c>
      <c r="P44" s="125">
        <v>36531.645357142857</v>
      </c>
      <c r="Q44" s="125">
        <v>265397.91141841427</v>
      </c>
      <c r="R44" s="125">
        <v>74.2</v>
      </c>
      <c r="S44" s="125">
        <v>40.517728430889683</v>
      </c>
      <c r="T44" s="124">
        <v>1.6680888046782083</v>
      </c>
      <c r="U44" s="125">
        <v>6.1613773818191069</v>
      </c>
      <c r="V44" s="125">
        <v>2.0611453397868384</v>
      </c>
      <c r="W44" s="125">
        <v>73.838196306748031</v>
      </c>
      <c r="X44" s="125">
        <v>583.89445602714807</v>
      </c>
      <c r="Y44" s="124">
        <v>5.6276966448562437E-4</v>
      </c>
    </row>
    <row r="45" spans="1:25" x14ac:dyDescent="0.3">
      <c r="A45" s="90" t="str">
        <f t="shared" si="14"/>
        <v>WSH23</v>
      </c>
      <c r="B45" s="6" t="s">
        <v>12</v>
      </c>
      <c r="C45" s="90">
        <v>2023</v>
      </c>
      <c r="D45" s="91">
        <f t="shared" si="2"/>
        <v>14.213195574735428</v>
      </c>
      <c r="E45" s="91">
        <f t="shared" si="3"/>
        <v>10.508038425442459</v>
      </c>
      <c r="F45" s="91">
        <f t="shared" si="4"/>
        <v>12.501598209256144</v>
      </c>
      <c r="G45" s="91">
        <f t="shared" si="13"/>
        <v>4.3188205587700894</v>
      </c>
      <c r="H45" s="92">
        <f t="shared" si="6"/>
        <v>3.7051571492929676</v>
      </c>
      <c r="I45" s="92">
        <f t="shared" si="7"/>
        <v>0.5116785427340983</v>
      </c>
      <c r="J45" s="92">
        <f t="shared" si="8"/>
        <v>6.1613773818191069</v>
      </c>
      <c r="K45" s="92">
        <f t="shared" si="9"/>
        <v>2.0611453397868384</v>
      </c>
      <c r="L45" s="92">
        <f t="shared" si="10"/>
        <v>73.838196306748031</v>
      </c>
      <c r="M45" s="93">
        <f t="shared" si="11"/>
        <v>6.3697202405144084</v>
      </c>
      <c r="N45" s="93">
        <f t="shared" si="12"/>
        <v>-7.4953908797117359</v>
      </c>
      <c r="O45" s="124">
        <v>1488375.1428571432</v>
      </c>
      <c r="P45" s="125">
        <v>36608.598571428571</v>
      </c>
      <c r="Q45" s="125">
        <v>268766.48854192399</v>
      </c>
      <c r="R45" s="125">
        <v>75.099999999999994</v>
      </c>
      <c r="S45" s="125">
        <v>40.65643594504477</v>
      </c>
      <c r="T45" s="124">
        <v>1.6680888046782083</v>
      </c>
      <c r="U45" s="125">
        <v>6.1613773818191069</v>
      </c>
      <c r="V45" s="125">
        <v>2.0611453397868384</v>
      </c>
      <c r="W45" s="125">
        <v>73.838196306748031</v>
      </c>
      <c r="X45" s="125">
        <v>583.89445602714807</v>
      </c>
      <c r="Y45" s="124">
        <v>5.5563948643515932E-4</v>
      </c>
    </row>
    <row r="46" spans="1:25" x14ac:dyDescent="0.3">
      <c r="A46" s="90" t="str">
        <f t="shared" si="14"/>
        <v>WSH24</v>
      </c>
      <c r="B46" s="6" t="s">
        <v>12</v>
      </c>
      <c r="C46" s="90">
        <v>2024</v>
      </c>
      <c r="D46" s="91">
        <f t="shared" si="2"/>
        <v>14.218687049185542</v>
      </c>
      <c r="E46" s="91">
        <f t="shared" si="3"/>
        <v>10.510138272215686</v>
      </c>
      <c r="F46" s="91">
        <f t="shared" si="4"/>
        <v>12.514053786977007</v>
      </c>
      <c r="G46" s="91">
        <f t="shared" si="13"/>
        <v>4.3294166844015844</v>
      </c>
      <c r="H46" s="92">
        <f t="shared" si="6"/>
        <v>3.7085487769698569</v>
      </c>
      <c r="I46" s="92">
        <f t="shared" si="7"/>
        <v>0.5116785427340983</v>
      </c>
      <c r="J46" s="92">
        <f t="shared" si="8"/>
        <v>6.1613773818191069</v>
      </c>
      <c r="K46" s="92">
        <f t="shared" si="9"/>
        <v>2.0611453397868384</v>
      </c>
      <c r="L46" s="92">
        <f t="shared" si="10"/>
        <v>73.838196306748031</v>
      </c>
      <c r="M46" s="93">
        <f t="shared" si="11"/>
        <v>6.3697202405144084</v>
      </c>
      <c r="N46" s="93">
        <f t="shared" si="12"/>
        <v>-7.5008823541618508</v>
      </c>
      <c r="O46" s="124">
        <v>1496571.0000000005</v>
      </c>
      <c r="P46" s="125">
        <v>36685.551785714284</v>
      </c>
      <c r="Q46" s="125">
        <v>272135.06566543371</v>
      </c>
      <c r="R46" s="125">
        <v>75.900000000000006</v>
      </c>
      <c r="S46" s="125">
        <v>40.794561541330829</v>
      </c>
      <c r="T46" s="124">
        <v>1.6680888046782083</v>
      </c>
      <c r="U46" s="125">
        <v>6.1613773818191069</v>
      </c>
      <c r="V46" s="125">
        <v>2.0611453397868384</v>
      </c>
      <c r="W46" s="125">
        <v>73.838196306748031</v>
      </c>
      <c r="X46" s="125">
        <v>583.89445602714807</v>
      </c>
      <c r="Y46" s="124">
        <v>5.5259656909027353E-4</v>
      </c>
    </row>
    <row r="47" spans="1:25" x14ac:dyDescent="0.3">
      <c r="A47" s="90" t="str">
        <f t="shared" si="14"/>
        <v>WSH25</v>
      </c>
      <c r="B47" s="6" t="s">
        <v>12</v>
      </c>
      <c r="C47" s="90">
        <v>2025</v>
      </c>
      <c r="D47" s="91">
        <f t="shared" si="2"/>
        <v>14.224148531967543</v>
      </c>
      <c r="E47" s="91">
        <f t="shared" si="3"/>
        <v>10.512233718870402</v>
      </c>
      <c r="F47" s="91">
        <f t="shared" si="4"/>
        <v>12.526356129952095</v>
      </c>
      <c r="G47" s="91">
        <f t="shared" si="13"/>
        <v>4.3412046401536264</v>
      </c>
      <c r="H47" s="92">
        <f t="shared" si="6"/>
        <v>3.7119148130971409</v>
      </c>
      <c r="I47" s="92">
        <f t="shared" si="7"/>
        <v>0.5116785427340983</v>
      </c>
      <c r="J47" s="92">
        <f t="shared" si="8"/>
        <v>6.1613773818191069</v>
      </c>
      <c r="K47" s="92">
        <f t="shared" si="9"/>
        <v>2.0611453397868384</v>
      </c>
      <c r="L47" s="92">
        <f t="shared" si="10"/>
        <v>73.838196306748031</v>
      </c>
      <c r="M47" s="93">
        <f t="shared" si="11"/>
        <v>6.3697202405144084</v>
      </c>
      <c r="N47" s="93">
        <f t="shared" si="12"/>
        <v>-7.5087651456328617</v>
      </c>
      <c r="O47" s="124">
        <v>1504766.8571428577</v>
      </c>
      <c r="P47" s="125">
        <v>36762.505000000005</v>
      </c>
      <c r="Q47" s="125">
        <v>275503.64278894343</v>
      </c>
      <c r="R47" s="125">
        <v>76.8</v>
      </c>
      <c r="S47" s="125">
        <v>40.932108874051359</v>
      </c>
      <c r="T47" s="124">
        <v>1.6680888046782083</v>
      </c>
      <c r="U47" s="125">
        <v>6.1613773818191069</v>
      </c>
      <c r="V47" s="125">
        <v>2.0611453397868384</v>
      </c>
      <c r="W47" s="125">
        <v>73.838196306748031</v>
      </c>
      <c r="X47" s="125">
        <v>583.89445602714807</v>
      </c>
      <c r="Y47" s="124">
        <v>5.4825768927849075E-4</v>
      </c>
    </row>
    <row r="48" spans="1:25" x14ac:dyDescent="0.3">
      <c r="A48" s="90" t="str">
        <f t="shared" si="14"/>
        <v>WSX21</v>
      </c>
      <c r="B48" s="6" t="s">
        <v>8</v>
      </c>
      <c r="C48" s="90">
        <v>2021</v>
      </c>
      <c r="D48" s="91">
        <f t="shared" si="2"/>
        <v>14.050372098966887</v>
      </c>
      <c r="E48" s="91">
        <f t="shared" si="3"/>
        <v>10.468571322954006</v>
      </c>
      <c r="F48" s="91">
        <f t="shared" si="4"/>
        <v>12.141966020499368</v>
      </c>
      <c r="G48" s="91">
        <f t="shared" si="13"/>
        <v>4.3099398022034778</v>
      </c>
      <c r="H48" s="92">
        <f t="shared" si="6"/>
        <v>3.5818007760128805</v>
      </c>
      <c r="I48" s="92">
        <f t="shared" si="7"/>
        <v>0.3330851145091851</v>
      </c>
      <c r="J48" s="92">
        <f t="shared" si="8"/>
        <v>4.5136944985424705</v>
      </c>
      <c r="K48" s="92">
        <f t="shared" si="9"/>
        <v>6.1513487509809979</v>
      </c>
      <c r="L48" s="92">
        <f t="shared" si="10"/>
        <v>71.098056216032035</v>
      </c>
      <c r="M48" s="93">
        <f t="shared" si="11"/>
        <v>7.189034457327053</v>
      </c>
      <c r="N48" s="93">
        <f t="shared" si="12"/>
        <v>-8.0589075518589048</v>
      </c>
      <c r="O48" s="124">
        <v>1264733.6428571427</v>
      </c>
      <c r="P48" s="125">
        <v>35191.903571428571</v>
      </c>
      <c r="Q48" s="125">
        <v>187580.9980101221</v>
      </c>
      <c r="R48" s="125">
        <v>74.436007921814294</v>
      </c>
      <c r="S48" s="125">
        <v>35.938199259103122</v>
      </c>
      <c r="T48" s="124">
        <v>1.3952660508010553</v>
      </c>
      <c r="U48" s="125">
        <v>4.5136944985424705</v>
      </c>
      <c r="V48" s="125">
        <v>6.1513487509809979</v>
      </c>
      <c r="W48" s="125">
        <v>71.098056216032035</v>
      </c>
      <c r="X48" s="125">
        <v>1324.8234143194454</v>
      </c>
      <c r="Y48" s="124">
        <v>3.1627212754170548E-4</v>
      </c>
    </row>
    <row r="49" spans="1:25" x14ac:dyDescent="0.3">
      <c r="A49" s="90" t="str">
        <f t="shared" si="14"/>
        <v>WSX22</v>
      </c>
      <c r="B49" s="6" t="s">
        <v>8</v>
      </c>
      <c r="C49" s="90">
        <v>2022</v>
      </c>
      <c r="D49" s="91">
        <f t="shared" si="2"/>
        <v>14.057337370822713</v>
      </c>
      <c r="E49" s="91">
        <f t="shared" si="3"/>
        <v>10.471172381693208</v>
      </c>
      <c r="F49" s="91">
        <f t="shared" si="4"/>
        <v>12.148930965059394</v>
      </c>
      <c r="G49" s="91">
        <f t="shared" si="13"/>
        <v>4.31816327662382</v>
      </c>
      <c r="H49" s="92">
        <f t="shared" si="6"/>
        <v>3.586164989129506</v>
      </c>
      <c r="I49" s="92">
        <f t="shared" si="7"/>
        <v>0.3330851145091851</v>
      </c>
      <c r="J49" s="92">
        <f t="shared" si="8"/>
        <v>4.5136944985424705</v>
      </c>
      <c r="K49" s="92">
        <f t="shared" si="9"/>
        <v>6.1513487509809979</v>
      </c>
      <c r="L49" s="92">
        <f t="shared" si="10"/>
        <v>71.098056216032035</v>
      </c>
      <c r="M49" s="93">
        <f t="shared" si="11"/>
        <v>7.189034457327053</v>
      </c>
      <c r="N49" s="93">
        <f t="shared" si="12"/>
        <v>-8.0633759435161441</v>
      </c>
      <c r="O49" s="124">
        <v>1273573.6071428568</v>
      </c>
      <c r="P49" s="125">
        <v>35283.55892857143</v>
      </c>
      <c r="Q49" s="125">
        <v>188892.04966284384</v>
      </c>
      <c r="R49" s="125">
        <v>75.050654329605806</v>
      </c>
      <c r="S49" s="125">
        <v>36.095383963990095</v>
      </c>
      <c r="T49" s="124">
        <v>1.3952660508010553</v>
      </c>
      <c r="U49" s="125">
        <v>4.5136944985424705</v>
      </c>
      <c r="V49" s="125">
        <v>6.1513487509809979</v>
      </c>
      <c r="W49" s="125">
        <v>71.098056216032035</v>
      </c>
      <c r="X49" s="125">
        <v>1324.8234143194454</v>
      </c>
      <c r="Y49" s="124">
        <v>3.1486205253546828E-4</v>
      </c>
    </row>
    <row r="50" spans="1:25" x14ac:dyDescent="0.3">
      <c r="A50" s="90" t="str">
        <f t="shared" si="14"/>
        <v>WSX23</v>
      </c>
      <c r="B50" s="6" t="s">
        <v>8</v>
      </c>
      <c r="C50" s="90">
        <v>2023</v>
      </c>
      <c r="D50" s="91">
        <f t="shared" si="2"/>
        <v>14.064254463057237</v>
      </c>
      <c r="E50" s="91">
        <f t="shared" si="3"/>
        <v>10.473766692473886</v>
      </c>
      <c r="F50" s="91">
        <f t="shared" si="4"/>
        <v>12.15584773451026</v>
      </c>
      <c r="G50" s="91">
        <f t="shared" si="13"/>
        <v>4.3245751850914029</v>
      </c>
      <c r="H50" s="92">
        <f t="shared" si="6"/>
        <v>3.5904877705833509</v>
      </c>
      <c r="I50" s="92">
        <f t="shared" si="7"/>
        <v>0.3330851145091851</v>
      </c>
      <c r="J50" s="92">
        <f t="shared" si="8"/>
        <v>4.5136944985424705</v>
      </c>
      <c r="K50" s="92">
        <f t="shared" si="9"/>
        <v>6.1513487509809979</v>
      </c>
      <c r="L50" s="92">
        <f t="shared" si="10"/>
        <v>71.098056216032035</v>
      </c>
      <c r="M50" s="93">
        <f t="shared" si="11"/>
        <v>7.189034457327053</v>
      </c>
      <c r="N50" s="93">
        <f t="shared" si="12"/>
        <v>-8.0702930357506677</v>
      </c>
      <c r="O50" s="124">
        <v>1282413.5714285711</v>
      </c>
      <c r="P50" s="125">
        <v>35375.21428571429</v>
      </c>
      <c r="Q50" s="125">
        <v>190203.10131556558</v>
      </c>
      <c r="R50" s="125">
        <v>75.533418320889993</v>
      </c>
      <c r="S50" s="125">
        <v>36.251754153937469</v>
      </c>
      <c r="T50" s="124">
        <v>1.3952660508010553</v>
      </c>
      <c r="U50" s="125">
        <v>4.5136944985424705</v>
      </c>
      <c r="V50" s="125">
        <v>6.1513487509809979</v>
      </c>
      <c r="W50" s="125">
        <v>71.098056216032035</v>
      </c>
      <c r="X50" s="125">
        <v>1324.8234143194454</v>
      </c>
      <c r="Y50" s="124">
        <v>3.1269163781017829E-4</v>
      </c>
    </row>
    <row r="51" spans="1:25" x14ac:dyDescent="0.3">
      <c r="A51" s="90" t="str">
        <f t="shared" si="14"/>
        <v>WSX24</v>
      </c>
      <c r="B51" s="6" t="s">
        <v>8</v>
      </c>
      <c r="C51" s="90">
        <v>2024</v>
      </c>
      <c r="D51" s="91">
        <f t="shared" si="2"/>
        <v>14.071124037622718</v>
      </c>
      <c r="E51" s="91">
        <f t="shared" si="3"/>
        <v>10.476354290218085</v>
      </c>
      <c r="F51" s="91">
        <f t="shared" si="4"/>
        <v>12.162716990711557</v>
      </c>
      <c r="G51" s="91">
        <f t="shared" si="13"/>
        <v>4.3355368965871657</v>
      </c>
      <c r="H51" s="92">
        <f t="shared" si="6"/>
        <v>3.5947697474046345</v>
      </c>
      <c r="I51" s="92">
        <f t="shared" si="7"/>
        <v>0.3330851145091851</v>
      </c>
      <c r="J51" s="92">
        <f t="shared" si="8"/>
        <v>4.5136944985424705</v>
      </c>
      <c r="K51" s="92">
        <f t="shared" si="9"/>
        <v>6.1513487509809979</v>
      </c>
      <c r="L51" s="92">
        <f t="shared" si="10"/>
        <v>71.098056216032035</v>
      </c>
      <c r="M51" s="93">
        <f t="shared" si="11"/>
        <v>7.189034457327053</v>
      </c>
      <c r="N51" s="93">
        <f t="shared" si="12"/>
        <v>-8.0771626103161491</v>
      </c>
      <c r="O51" s="124">
        <v>1291253.5357142854</v>
      </c>
      <c r="P51" s="125">
        <v>35466.869642857142</v>
      </c>
      <c r="Q51" s="125">
        <v>191514.15296828729</v>
      </c>
      <c r="R51" s="125">
        <v>76.365948502318105</v>
      </c>
      <c r="S51" s="125">
        <v>36.407316143682777</v>
      </c>
      <c r="T51" s="124">
        <v>1.3952660508010553</v>
      </c>
      <c r="U51" s="125">
        <v>4.5136944985424705</v>
      </c>
      <c r="V51" s="125">
        <v>6.1513487509809979</v>
      </c>
      <c r="W51" s="125">
        <v>71.098056216032035</v>
      </c>
      <c r="X51" s="125">
        <v>1324.8234143194454</v>
      </c>
      <c r="Y51" s="124">
        <v>3.1055094054644968E-4</v>
      </c>
    </row>
    <row r="52" spans="1:25" x14ac:dyDescent="0.3">
      <c r="A52" s="90" t="str">
        <f t="shared" si="14"/>
        <v>WSX25</v>
      </c>
      <c r="B52" s="6" t="s">
        <v>8</v>
      </c>
      <c r="C52" s="90">
        <v>2025</v>
      </c>
      <c r="D52" s="91">
        <f t="shared" si="2"/>
        <v>14.077946742922347</v>
      </c>
      <c r="E52" s="91">
        <f t="shared" si="3"/>
        <v>10.478935209577454</v>
      </c>
      <c r="F52" s="91">
        <f t="shared" si="4"/>
        <v>12.169539381976325</v>
      </c>
      <c r="G52" s="91">
        <f t="shared" si="13"/>
        <v>4.35457081611617</v>
      </c>
      <c r="H52" s="92">
        <f t="shared" si="6"/>
        <v>3.5990115333448931</v>
      </c>
      <c r="I52" s="92">
        <f t="shared" si="7"/>
        <v>0.3330851145091851</v>
      </c>
      <c r="J52" s="92">
        <f t="shared" si="8"/>
        <v>4.5136944985424705</v>
      </c>
      <c r="K52" s="92">
        <f t="shared" si="9"/>
        <v>6.1513487509809979</v>
      </c>
      <c r="L52" s="92">
        <f t="shared" si="10"/>
        <v>71.098056216032035</v>
      </c>
      <c r="M52" s="93">
        <f t="shared" si="11"/>
        <v>7.189034457327053</v>
      </c>
      <c r="N52" s="93">
        <f t="shared" si="12"/>
        <v>-8.0839853156157773</v>
      </c>
      <c r="O52" s="124">
        <v>1300093.4999999995</v>
      </c>
      <c r="P52" s="125">
        <v>35558.525000000001</v>
      </c>
      <c r="Q52" s="125">
        <v>192825.20462100906</v>
      </c>
      <c r="R52" s="125">
        <v>77.833413320770802</v>
      </c>
      <c r="S52" s="125">
        <v>36.562076182856273</v>
      </c>
      <c r="T52" s="124">
        <v>1.3952660508010553</v>
      </c>
      <c r="U52" s="125">
        <v>4.5136944985424705</v>
      </c>
      <c r="V52" s="125">
        <v>6.1513487509809979</v>
      </c>
      <c r="W52" s="125">
        <v>71.098056216032035</v>
      </c>
      <c r="X52" s="125">
        <v>1324.8234143194454</v>
      </c>
      <c r="Y52" s="124">
        <v>3.0843935455411489E-4</v>
      </c>
    </row>
    <row r="53" spans="1:25" x14ac:dyDescent="0.3">
      <c r="A53" s="90" t="str">
        <f t="shared" si="14"/>
        <v>YKY21</v>
      </c>
      <c r="B53" s="6" t="s">
        <v>9</v>
      </c>
      <c r="C53" s="90">
        <v>2021</v>
      </c>
      <c r="D53" s="91">
        <f t="shared" si="2"/>
        <v>14.653261091149753</v>
      </c>
      <c r="E53" s="91">
        <f t="shared" si="3"/>
        <v>10.866590894300524</v>
      </c>
      <c r="F53" s="91">
        <f t="shared" si="4"/>
        <v>12.879949977539145</v>
      </c>
      <c r="G53" s="91">
        <f t="shared" si="13"/>
        <v>5.0284752122245866</v>
      </c>
      <c r="H53" s="92">
        <f t="shared" si="6"/>
        <v>3.7866701968492302</v>
      </c>
      <c r="I53" s="92">
        <f t="shared" si="7"/>
        <v>0.27936667530645887</v>
      </c>
      <c r="J53" s="92">
        <f t="shared" si="8"/>
        <v>2.2335791211767639</v>
      </c>
      <c r="K53" s="92">
        <f t="shared" si="9"/>
        <v>40.959838960222946</v>
      </c>
      <c r="L53" s="92">
        <f t="shared" si="10"/>
        <v>80.86925794865779</v>
      </c>
      <c r="M53" s="93">
        <f t="shared" si="11"/>
        <v>6.9861994273513588</v>
      </c>
      <c r="N53" s="93">
        <f t="shared" si="12"/>
        <v>-8.241442823439856</v>
      </c>
      <c r="O53" s="124">
        <v>2311162.242270059</v>
      </c>
      <c r="P53" s="125">
        <v>52396.280989130661</v>
      </c>
      <c r="Q53" s="125">
        <v>392365.85125372937</v>
      </c>
      <c r="R53" s="125">
        <v>152.69999999999999</v>
      </c>
      <c r="S53" s="125">
        <v>44.109280251197553</v>
      </c>
      <c r="T53" s="124">
        <v>1.3222921068523084</v>
      </c>
      <c r="U53" s="125">
        <v>2.2335791211767639</v>
      </c>
      <c r="V53" s="125">
        <v>40.959838960222946</v>
      </c>
      <c r="W53" s="125">
        <v>80.86925794865779</v>
      </c>
      <c r="X53" s="125">
        <v>1081.6029441869796</v>
      </c>
      <c r="Y53" s="124">
        <v>2.6350378561127363E-4</v>
      </c>
    </row>
    <row r="54" spans="1:25" x14ac:dyDescent="0.3">
      <c r="A54" s="90" t="str">
        <f t="shared" si="14"/>
        <v>YKY22</v>
      </c>
      <c r="B54" s="6" t="s">
        <v>9</v>
      </c>
      <c r="C54" s="90">
        <v>2022</v>
      </c>
      <c r="D54" s="91">
        <f t="shared" si="2"/>
        <v>14.657687827385125</v>
      </c>
      <c r="E54" s="91">
        <f t="shared" si="3"/>
        <v>10.867422897536365</v>
      </c>
      <c r="F54" s="91">
        <f t="shared" si="4"/>
        <v>12.888110557111718</v>
      </c>
      <c r="G54" s="91">
        <f t="shared" si="13"/>
        <v>5.0350026505445502</v>
      </c>
      <c r="H54" s="92">
        <f t="shared" si="6"/>
        <v>3.7902649298487607</v>
      </c>
      <c r="I54" s="92">
        <f t="shared" si="7"/>
        <v>0.27936667530645887</v>
      </c>
      <c r="J54" s="92">
        <f t="shared" si="8"/>
        <v>2.2335791211767639</v>
      </c>
      <c r="K54" s="92">
        <f t="shared" si="9"/>
        <v>40.959838960222946</v>
      </c>
      <c r="L54" s="92">
        <f t="shared" si="10"/>
        <v>80.86925794865779</v>
      </c>
      <c r="M54" s="93">
        <f t="shared" si="11"/>
        <v>6.9861994273513588</v>
      </c>
      <c r="N54" s="93">
        <f t="shared" si="12"/>
        <v>-8.2458695596752278</v>
      </c>
      <c r="O54" s="124">
        <v>2321415.8261252446</v>
      </c>
      <c r="P54" s="125">
        <v>52439.893004612895</v>
      </c>
      <c r="Q54" s="125">
        <v>395580.88442938408</v>
      </c>
      <c r="R54" s="125">
        <v>153.69999999999999</v>
      </c>
      <c r="S54" s="125">
        <v>44.268126670682577</v>
      </c>
      <c r="T54" s="124">
        <v>1.3222921068523084</v>
      </c>
      <c r="U54" s="125">
        <v>2.2335791211767639</v>
      </c>
      <c r="V54" s="125">
        <v>40.959838960222946</v>
      </c>
      <c r="W54" s="125">
        <v>80.86925794865779</v>
      </c>
      <c r="X54" s="125">
        <v>1081.6029441869796</v>
      </c>
      <c r="Y54" s="124">
        <v>2.6233990185916108E-4</v>
      </c>
    </row>
    <row r="55" spans="1:25" x14ac:dyDescent="0.3">
      <c r="A55" s="90" t="str">
        <f t="shared" si="14"/>
        <v>YKY23</v>
      </c>
      <c r="B55" s="6" t="s">
        <v>9</v>
      </c>
      <c r="C55" s="90">
        <v>2023</v>
      </c>
      <c r="D55" s="91">
        <f t="shared" si="2"/>
        <v>14.662095053959206</v>
      </c>
      <c r="E55" s="91">
        <f t="shared" si="3"/>
        <v>10.868254209118241</v>
      </c>
      <c r="F55" s="91">
        <f t="shared" si="4"/>
        <v>12.896205080319929</v>
      </c>
      <c r="G55" s="91">
        <f t="shared" si="13"/>
        <v>5.0434251169192468</v>
      </c>
      <c r="H55" s="92">
        <f t="shared" si="6"/>
        <v>3.7938408448409651</v>
      </c>
      <c r="I55" s="92">
        <f t="shared" si="7"/>
        <v>0.27936667530645887</v>
      </c>
      <c r="J55" s="92">
        <f t="shared" si="8"/>
        <v>2.2335791211767639</v>
      </c>
      <c r="K55" s="92">
        <f t="shared" si="9"/>
        <v>40.959838960222946</v>
      </c>
      <c r="L55" s="92">
        <f t="shared" si="10"/>
        <v>80.86925794865779</v>
      </c>
      <c r="M55" s="93">
        <f t="shared" si="11"/>
        <v>6.9861994273513588</v>
      </c>
      <c r="N55" s="93">
        <f t="shared" si="12"/>
        <v>-8.2502767862493087</v>
      </c>
      <c r="O55" s="124">
        <v>2331669.4099804307</v>
      </c>
      <c r="P55" s="125">
        <v>52483.50502009513</v>
      </c>
      <c r="Q55" s="125">
        <v>398795.91760503879</v>
      </c>
      <c r="R55" s="125">
        <v>155</v>
      </c>
      <c r="S55" s="125">
        <v>44.42670909817609</v>
      </c>
      <c r="T55" s="124">
        <v>1.3222921068523084</v>
      </c>
      <c r="U55" s="125">
        <v>2.2335791211767639</v>
      </c>
      <c r="V55" s="125">
        <v>40.959838960222946</v>
      </c>
      <c r="W55" s="125">
        <v>80.86925794865779</v>
      </c>
      <c r="X55" s="125">
        <v>1081.6029441869796</v>
      </c>
      <c r="Y55" s="124">
        <v>2.6118625453215995E-4</v>
      </c>
    </row>
    <row r="56" spans="1:25" x14ac:dyDescent="0.3">
      <c r="A56" s="90" t="str">
        <f t="shared" si="14"/>
        <v>YKY24</v>
      </c>
      <c r="B56" s="6" t="s">
        <v>9</v>
      </c>
      <c r="C56" s="90">
        <v>2024</v>
      </c>
      <c r="D56" s="91">
        <f t="shared" si="2"/>
        <v>14.66648294208497</v>
      </c>
      <c r="E56" s="91">
        <f t="shared" si="3"/>
        <v>10.869084830195156</v>
      </c>
      <c r="F56" s="91">
        <f t="shared" si="4"/>
        <v>12.904234607978129</v>
      </c>
      <c r="G56" s="91">
        <f t="shared" si="13"/>
        <v>5.0764230346342591</v>
      </c>
      <c r="H56" s="92">
        <f t="shared" si="6"/>
        <v>3.7973981118898141</v>
      </c>
      <c r="I56" s="92">
        <f t="shared" si="7"/>
        <v>0.27936667530645887</v>
      </c>
      <c r="J56" s="92">
        <f t="shared" si="8"/>
        <v>2.2335791211767639</v>
      </c>
      <c r="K56" s="92">
        <f t="shared" si="9"/>
        <v>40.959838960222946</v>
      </c>
      <c r="L56" s="92">
        <f t="shared" si="10"/>
        <v>80.86925794865779</v>
      </c>
      <c r="M56" s="93">
        <f t="shared" si="11"/>
        <v>6.9861994273513588</v>
      </c>
      <c r="N56" s="93">
        <f t="shared" si="12"/>
        <v>-8.2546646743750731</v>
      </c>
      <c r="O56" s="124">
        <v>2341922.9938356164</v>
      </c>
      <c r="P56" s="125">
        <v>52527.117035577365</v>
      </c>
      <c r="Q56" s="125">
        <v>402010.9507806935</v>
      </c>
      <c r="R56" s="125">
        <v>160.19999999999999</v>
      </c>
      <c r="S56" s="125">
        <v>44.585028191236894</v>
      </c>
      <c r="T56" s="124">
        <v>1.3222921068523084</v>
      </c>
      <c r="U56" s="125">
        <v>2.2335791211767639</v>
      </c>
      <c r="V56" s="125">
        <v>40.959838960222946</v>
      </c>
      <c r="W56" s="125">
        <v>80.86925794865779</v>
      </c>
      <c r="X56" s="125">
        <v>1081.6029441869796</v>
      </c>
      <c r="Y56" s="124">
        <v>2.6004270917660529E-4</v>
      </c>
    </row>
    <row r="57" spans="1:25" x14ac:dyDescent="0.3">
      <c r="A57" s="90" t="str">
        <f t="shared" si="14"/>
        <v>YKY25</v>
      </c>
      <c r="B57" s="6" t="s">
        <v>9</v>
      </c>
      <c r="C57" s="90">
        <v>2025</v>
      </c>
      <c r="D57" s="91">
        <f t="shared" si="2"/>
        <v>14.670851660731437</v>
      </c>
      <c r="E57" s="91">
        <f t="shared" si="3"/>
        <v>10.869914761913252</v>
      </c>
      <c r="F57" s="91">
        <f t="shared" si="4"/>
        <v>12.912200175550291</v>
      </c>
      <c r="G57" s="91">
        <f t="shared" si="13"/>
        <v>5.1727541435726909</v>
      </c>
      <c r="H57" s="92">
        <f t="shared" si="6"/>
        <v>3.8009368988181844</v>
      </c>
      <c r="I57" s="92">
        <f t="shared" si="7"/>
        <v>0.27936667530645887</v>
      </c>
      <c r="J57" s="92">
        <f t="shared" si="8"/>
        <v>2.2335791211767639</v>
      </c>
      <c r="K57" s="92">
        <f t="shared" si="9"/>
        <v>40.959838960222946</v>
      </c>
      <c r="L57" s="92">
        <f t="shared" si="10"/>
        <v>80.86925794865779</v>
      </c>
      <c r="M57" s="93">
        <f t="shared" si="11"/>
        <v>6.9861994273513588</v>
      </c>
      <c r="N57" s="93">
        <f t="shared" si="12"/>
        <v>-8.2639716746621232</v>
      </c>
      <c r="O57" s="124">
        <v>2352176.5776908025</v>
      </c>
      <c r="P57" s="125">
        <v>52570.729051059599</v>
      </c>
      <c r="Q57" s="125">
        <v>405225.98395634827</v>
      </c>
      <c r="R57" s="125">
        <v>176.4</v>
      </c>
      <c r="S57" s="125">
        <v>44.743084605241798</v>
      </c>
      <c r="T57" s="124">
        <v>1.3222921068523084</v>
      </c>
      <c r="U57" s="125">
        <v>2.2335791211767639</v>
      </c>
      <c r="V57" s="125">
        <v>40.959838960222946</v>
      </c>
      <c r="W57" s="125">
        <v>80.86925794865779</v>
      </c>
      <c r="X57" s="125">
        <v>1081.6029441869796</v>
      </c>
      <c r="Y57" s="124">
        <v>2.5763371923162635E-4</v>
      </c>
    </row>
    <row r="58" spans="1:25" x14ac:dyDescent="0.3">
      <c r="A58" s="34" t="str">
        <f t="shared" si="14"/>
        <v>SVH21</v>
      </c>
      <c r="B58" s="34" t="s">
        <v>67</v>
      </c>
      <c r="C58" s="34">
        <v>2021</v>
      </c>
      <c r="D58" s="54">
        <f t="shared" ref="D58:D62" si="15">LN(O58)</f>
        <v>15.25178527605361</v>
      </c>
      <c r="E58" s="54">
        <f t="shared" ref="E58:E62" si="16">LN(P58)</f>
        <v>11.45887327841573</v>
      </c>
      <c r="F58" s="54">
        <f t="shared" ref="F58:F62" si="17">LN(Q58)</f>
        <v>13.339940375892118</v>
      </c>
      <c r="G58" s="54">
        <f t="shared" ref="G58:G62" si="18">LN(R58)</f>
        <v>5.4728692475316398</v>
      </c>
      <c r="H58" s="55">
        <f t="shared" ref="H58:H62" si="19">LN(S58)</f>
        <v>3.7929119976378809</v>
      </c>
      <c r="I58" s="55">
        <f t="shared" ref="I58:I62" si="20">LN(T58)</f>
        <v>0.19486424258761698</v>
      </c>
      <c r="J58" s="55">
        <f t="shared" ref="J58:J62" si="21">U58</f>
        <v>2.494793415069978</v>
      </c>
      <c r="K58" s="55">
        <f t="shared" ref="K58:K62" si="22">V58</f>
        <v>46.342652136321746</v>
      </c>
      <c r="L58" s="55">
        <f t="shared" ref="L58:L62" si="23">W58</f>
        <v>82.493446792535181</v>
      </c>
      <c r="M58" s="56">
        <f t="shared" ref="M58:M62" si="24">LN(X58)</f>
        <v>7.59819644753658</v>
      </c>
      <c r="N58" s="56">
        <f t="shared" ref="N58:N62" si="25">LN(Y58)</f>
        <v>-8.3390424555604348</v>
      </c>
      <c r="O58" s="126">
        <v>4205001.7857142854</v>
      </c>
      <c r="P58" s="127">
        <v>94738.266457465157</v>
      </c>
      <c r="Q58" s="127">
        <v>621530.56982544926</v>
      </c>
      <c r="R58" s="127">
        <v>238.14250322381685</v>
      </c>
      <c r="S58" s="127">
        <v>44.38546263248562</v>
      </c>
      <c r="T58" s="126">
        <v>1.2151460102135938</v>
      </c>
      <c r="U58" s="127">
        <v>2.494793415069978</v>
      </c>
      <c r="V58" s="127">
        <v>46.342652136321746</v>
      </c>
      <c r="W58" s="127">
        <v>82.493446792535181</v>
      </c>
      <c r="X58" s="127">
        <v>1994.5952918895093</v>
      </c>
      <c r="Y58" s="126">
        <v>2.3900108756536116E-4</v>
      </c>
    </row>
    <row r="59" spans="1:25" x14ac:dyDescent="0.3">
      <c r="A59" s="34" t="str">
        <f t="shared" si="14"/>
        <v>SVH22</v>
      </c>
      <c r="B59" s="34" t="s">
        <v>67</v>
      </c>
      <c r="C59" s="34">
        <v>2022</v>
      </c>
      <c r="D59" s="54">
        <f t="shared" si="15"/>
        <v>15.259278876884881</v>
      </c>
      <c r="E59" s="54">
        <f t="shared" si="16"/>
        <v>11.461512074244178</v>
      </c>
      <c r="F59" s="54">
        <f t="shared" si="17"/>
        <v>13.343154626750053</v>
      </c>
      <c r="G59" s="54">
        <f t="shared" si="18"/>
        <v>5.4760942841626612</v>
      </c>
      <c r="H59" s="55">
        <f t="shared" si="19"/>
        <v>3.7977668026407039</v>
      </c>
      <c r="I59" s="55">
        <f t="shared" si="20"/>
        <v>0.19486424258761698</v>
      </c>
      <c r="J59" s="55">
        <f t="shared" si="21"/>
        <v>2.494793415069978</v>
      </c>
      <c r="K59" s="55">
        <f t="shared" si="22"/>
        <v>46.342652136321746</v>
      </c>
      <c r="L59" s="55">
        <f t="shared" si="23"/>
        <v>82.493446792535181</v>
      </c>
      <c r="M59" s="56">
        <f t="shared" si="24"/>
        <v>7.59819644753658</v>
      </c>
      <c r="N59" s="56">
        <f t="shared" si="25"/>
        <v>-8.3465360563917042</v>
      </c>
      <c r="O59" s="126">
        <v>4236630.75</v>
      </c>
      <c r="P59" s="127">
        <v>94988.591532913721</v>
      </c>
      <c r="Q59" s="127">
        <v>623531.53907857754</v>
      </c>
      <c r="R59" s="127">
        <v>238.91176129610227</v>
      </c>
      <c r="S59" s="127">
        <v>44.601469309417013</v>
      </c>
      <c r="T59" s="126">
        <v>1.2151460102135938</v>
      </c>
      <c r="U59" s="127">
        <v>2.494793415069978</v>
      </c>
      <c r="V59" s="127">
        <v>46.342652136321746</v>
      </c>
      <c r="W59" s="127">
        <v>82.493446792535181</v>
      </c>
      <c r="X59" s="127">
        <v>1994.5952918895093</v>
      </c>
      <c r="Y59" s="126">
        <v>2.3721680252639435E-4</v>
      </c>
    </row>
    <row r="60" spans="1:25" x14ac:dyDescent="0.3">
      <c r="A60" s="34" t="str">
        <f t="shared" si="14"/>
        <v>SVH23</v>
      </c>
      <c r="B60" s="34" t="s">
        <v>67</v>
      </c>
      <c r="C60" s="34">
        <v>2023</v>
      </c>
      <c r="D60" s="54">
        <f t="shared" si="15"/>
        <v>15.266716741072017</v>
      </c>
      <c r="E60" s="54">
        <f t="shared" si="16"/>
        <v>11.464143925151411</v>
      </c>
      <c r="F60" s="54">
        <f t="shared" si="17"/>
        <v>13.346358579291945</v>
      </c>
      <c r="G60" s="54">
        <f t="shared" si="18"/>
        <v>5.4804380909405186</v>
      </c>
      <c r="H60" s="55">
        <f t="shared" si="19"/>
        <v>3.8025728159206063</v>
      </c>
      <c r="I60" s="55">
        <f t="shared" si="20"/>
        <v>0.19486424258761698</v>
      </c>
      <c r="J60" s="55">
        <f t="shared" si="21"/>
        <v>2.494793415069978</v>
      </c>
      <c r="K60" s="55">
        <f t="shared" si="22"/>
        <v>46.342652136321746</v>
      </c>
      <c r="L60" s="55">
        <f t="shared" si="23"/>
        <v>82.493446792535181</v>
      </c>
      <c r="M60" s="56">
        <f t="shared" si="24"/>
        <v>7.59819644753658</v>
      </c>
      <c r="N60" s="56">
        <f t="shared" si="25"/>
        <v>-8.3559659531100809</v>
      </c>
      <c r="O60" s="126">
        <v>4268259.7142857146</v>
      </c>
      <c r="P60" s="127">
        <v>95238.916608362299</v>
      </c>
      <c r="Q60" s="127">
        <v>625532.50833170582</v>
      </c>
      <c r="R60" s="127">
        <v>239.95180506336101</v>
      </c>
      <c r="S60" s="127">
        <v>44.816340486499683</v>
      </c>
      <c r="T60" s="126">
        <v>1.2151460102135938</v>
      </c>
      <c r="U60" s="127">
        <v>2.494793415069978</v>
      </c>
      <c r="V60" s="127">
        <v>46.342652136321746</v>
      </c>
      <c r="W60" s="127">
        <v>82.493446792535181</v>
      </c>
      <c r="X60" s="127">
        <v>1994.5952918895093</v>
      </c>
      <c r="Y60" s="126">
        <v>2.3499038651349973E-4</v>
      </c>
    </row>
    <row r="61" spans="1:25" x14ac:dyDescent="0.3">
      <c r="A61" s="34" t="str">
        <f t="shared" si="14"/>
        <v>SVH24</v>
      </c>
      <c r="B61" s="34" t="s">
        <v>67</v>
      </c>
      <c r="C61" s="34">
        <v>2024</v>
      </c>
      <c r="D61" s="54">
        <f t="shared" si="15"/>
        <v>15.274099691624354</v>
      </c>
      <c r="E61" s="54">
        <f t="shared" si="16"/>
        <v>11.466768867597509</v>
      </c>
      <c r="F61" s="54">
        <f t="shared" si="17"/>
        <v>13.34955229929778</v>
      </c>
      <c r="G61" s="54">
        <f t="shared" si="18"/>
        <v>5.4831767379161311</v>
      </c>
      <c r="H61" s="55">
        <f t="shared" si="19"/>
        <v>3.8073308240268453</v>
      </c>
      <c r="I61" s="55">
        <f t="shared" si="20"/>
        <v>0.19486424258761698</v>
      </c>
      <c r="J61" s="55">
        <f t="shared" si="21"/>
        <v>2.494793415069978</v>
      </c>
      <c r="K61" s="55">
        <f t="shared" si="22"/>
        <v>46.342652136321746</v>
      </c>
      <c r="L61" s="55">
        <f t="shared" si="23"/>
        <v>82.493446792535181</v>
      </c>
      <c r="M61" s="56">
        <f t="shared" si="24"/>
        <v>7.59819644753658</v>
      </c>
      <c r="N61" s="56">
        <f t="shared" si="25"/>
        <v>-8.363348903662418</v>
      </c>
      <c r="O61" s="126">
        <v>4299888.6785714291</v>
      </c>
      <c r="P61" s="127">
        <v>95489.241683810862</v>
      </c>
      <c r="Q61" s="127">
        <v>627533.47758483409</v>
      </c>
      <c r="R61" s="127">
        <v>240.6098490123382</v>
      </c>
      <c r="S61" s="127">
        <v>45.030085093873225</v>
      </c>
      <c r="T61" s="126">
        <v>1.2151460102135938</v>
      </c>
      <c r="U61" s="127">
        <v>2.494793415069978</v>
      </c>
      <c r="V61" s="127">
        <v>46.342652136321746</v>
      </c>
      <c r="W61" s="127">
        <v>82.493446792535181</v>
      </c>
      <c r="X61" s="127">
        <v>1994.5952918895093</v>
      </c>
      <c r="Y61" s="126">
        <v>2.3326185280062438E-4</v>
      </c>
    </row>
    <row r="62" spans="1:25" x14ac:dyDescent="0.3">
      <c r="A62" s="34" t="str">
        <f t="shared" si="14"/>
        <v>SVH25</v>
      </c>
      <c r="B62" s="34" t="s">
        <v>67</v>
      </c>
      <c r="C62" s="34">
        <v>2025</v>
      </c>
      <c r="D62" s="54">
        <f t="shared" si="15"/>
        <v>15.281428533455864</v>
      </c>
      <c r="E62" s="54">
        <f t="shared" si="16"/>
        <v>11.469386937756184</v>
      </c>
      <c r="F62" s="54">
        <f t="shared" si="17"/>
        <v>13.352735851919302</v>
      </c>
      <c r="G62" s="54">
        <f t="shared" si="18"/>
        <v>5.4875749771004214</v>
      </c>
      <c r="H62" s="55">
        <f t="shared" si="19"/>
        <v>3.81204159569968</v>
      </c>
      <c r="I62" s="55">
        <f t="shared" si="20"/>
        <v>0.19486424258761698</v>
      </c>
      <c r="J62" s="55">
        <f t="shared" si="21"/>
        <v>2.494793415069978</v>
      </c>
      <c r="K62" s="55">
        <f t="shared" si="22"/>
        <v>46.342652136321746</v>
      </c>
      <c r="L62" s="55">
        <f t="shared" si="23"/>
        <v>82.493446792535181</v>
      </c>
      <c r="M62" s="56">
        <f t="shared" si="24"/>
        <v>7.59819644753658</v>
      </c>
      <c r="N62" s="56">
        <f t="shared" si="25"/>
        <v>-8.3776812758712662</v>
      </c>
      <c r="O62" s="126">
        <v>4331517.6428571427</v>
      </c>
      <c r="P62" s="127">
        <v>95739.56675925944</v>
      </c>
      <c r="Q62" s="127">
        <v>629534.44683796237</v>
      </c>
      <c r="R62" s="127">
        <v>241.67043933362919</v>
      </c>
      <c r="S62" s="127">
        <v>45.24271196828056</v>
      </c>
      <c r="T62" s="126">
        <v>1.2151460102135938</v>
      </c>
      <c r="U62" s="127">
        <v>2.494793415069978</v>
      </c>
      <c r="V62" s="127">
        <v>46.342652136321746</v>
      </c>
      <c r="W62" s="127">
        <v>82.493446792535181</v>
      </c>
      <c r="X62" s="127">
        <v>1994.5952918895093</v>
      </c>
      <c r="Y62" s="126">
        <v>2.2994250101750053E-4</v>
      </c>
    </row>
  </sheetData>
  <mergeCells count="1">
    <mergeCell ref="A4: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K19"/>
  <sheetViews>
    <sheetView showGridLines="0" zoomScale="80" zoomScaleNormal="80" workbookViewId="0"/>
  </sheetViews>
  <sheetFormatPr defaultColWidth="9" defaultRowHeight="13" x14ac:dyDescent="0.3"/>
  <cols>
    <col min="1" max="1" width="2.08203125" style="8" customWidth="1"/>
    <col min="2" max="2" width="21.33203125" style="8" bestFit="1" customWidth="1"/>
    <col min="3" max="3" width="29.58203125" style="8" bestFit="1" customWidth="1"/>
    <col min="4" max="6" width="9.83203125" style="14" bestFit="1" customWidth="1"/>
    <col min="7" max="7" width="10.08203125" style="14" bestFit="1" customWidth="1"/>
    <col min="8" max="16384" width="9" style="8"/>
  </cols>
  <sheetData>
    <row r="1" spans="2:11" ht="15.5" x14ac:dyDescent="0.35">
      <c r="B1" s="107" t="s">
        <v>114</v>
      </c>
    </row>
    <row r="2" spans="2:11" ht="15.75" customHeight="1" x14ac:dyDescent="0.3"/>
    <row r="3" spans="2:11" x14ac:dyDescent="0.3">
      <c r="B3" s="59" t="s">
        <v>162</v>
      </c>
      <c r="C3" s="59" t="s">
        <v>162</v>
      </c>
      <c r="D3" s="60" t="s">
        <v>163</v>
      </c>
      <c r="E3" s="60"/>
      <c r="F3" s="60" t="s">
        <v>164</v>
      </c>
      <c r="G3" s="60"/>
      <c r="H3" s="60" t="s">
        <v>24</v>
      </c>
      <c r="I3" s="60"/>
      <c r="J3" s="60" t="s">
        <v>165</v>
      </c>
      <c r="K3" s="60"/>
    </row>
    <row r="4" spans="2:11" x14ac:dyDescent="0.3">
      <c r="B4" s="59" t="s">
        <v>162</v>
      </c>
      <c r="C4" s="59" t="s">
        <v>162</v>
      </c>
      <c r="D4" s="108" t="s">
        <v>166</v>
      </c>
      <c r="E4" s="108" t="s">
        <v>167</v>
      </c>
      <c r="F4" s="108" t="s">
        <v>168</v>
      </c>
      <c r="G4" s="108" t="s">
        <v>169</v>
      </c>
      <c r="H4" s="108" t="s">
        <v>170</v>
      </c>
      <c r="I4" s="108" t="s">
        <v>171</v>
      </c>
      <c r="J4" s="108" t="s">
        <v>172</v>
      </c>
      <c r="K4" s="108" t="s">
        <v>173</v>
      </c>
    </row>
    <row r="5" spans="2:11" x14ac:dyDescent="0.3">
      <c r="B5" s="59" t="s">
        <v>174</v>
      </c>
      <c r="C5" s="59" t="s">
        <v>175</v>
      </c>
      <c r="D5" s="108" t="s">
        <v>16</v>
      </c>
      <c r="E5" s="108" t="s">
        <v>17</v>
      </c>
      <c r="F5" s="108" t="s">
        <v>21</v>
      </c>
      <c r="G5" s="108" t="s">
        <v>22</v>
      </c>
      <c r="H5" s="108" t="s">
        <v>25</v>
      </c>
      <c r="I5" s="108" t="s">
        <v>26</v>
      </c>
      <c r="J5" s="108" t="s">
        <v>28</v>
      </c>
      <c r="K5" s="108" t="s">
        <v>29</v>
      </c>
    </row>
    <row r="6" spans="2:11" x14ac:dyDescent="0.3">
      <c r="B6" s="62" t="s">
        <v>176</v>
      </c>
      <c r="C6" s="62" t="s">
        <v>18</v>
      </c>
      <c r="D6" s="63">
        <v>0.73939849999999996</v>
      </c>
      <c r="E6" s="63">
        <v>0.71431279999999997</v>
      </c>
      <c r="F6" s="63" t="s">
        <v>162</v>
      </c>
      <c r="G6" s="63" t="s">
        <v>162</v>
      </c>
      <c r="H6" s="63" t="s">
        <v>162</v>
      </c>
      <c r="I6" s="63" t="s">
        <v>162</v>
      </c>
      <c r="J6" s="63" t="s">
        <v>162</v>
      </c>
      <c r="K6" s="63" t="s">
        <v>162</v>
      </c>
    </row>
    <row r="7" spans="2:11" x14ac:dyDescent="0.3">
      <c r="B7" s="62" t="s">
        <v>177</v>
      </c>
      <c r="C7" s="62" t="s">
        <v>20</v>
      </c>
      <c r="D7" s="63">
        <v>0.1697023</v>
      </c>
      <c r="E7" s="63">
        <v>0.3456304</v>
      </c>
      <c r="F7" s="63" t="s">
        <v>162</v>
      </c>
      <c r="G7" s="63" t="s">
        <v>162</v>
      </c>
      <c r="H7" s="63" t="s">
        <v>162</v>
      </c>
      <c r="I7" s="63" t="s">
        <v>162</v>
      </c>
      <c r="J7" s="63" t="s">
        <v>162</v>
      </c>
      <c r="K7" s="63" t="s">
        <v>162</v>
      </c>
    </row>
    <row r="8" spans="2:11" x14ac:dyDescent="0.3">
      <c r="B8" s="62" t="s">
        <v>178</v>
      </c>
      <c r="C8" s="62" t="s">
        <v>19</v>
      </c>
      <c r="D8" s="63">
        <v>1.470629</v>
      </c>
      <c r="E8" s="63" t="s">
        <v>162</v>
      </c>
      <c r="F8" s="63" t="s">
        <v>162</v>
      </c>
      <c r="G8" s="63" t="s">
        <v>162</v>
      </c>
      <c r="H8" s="63" t="s">
        <v>162</v>
      </c>
      <c r="I8" s="63" t="s">
        <v>162</v>
      </c>
      <c r="J8" s="63" t="s">
        <v>162</v>
      </c>
      <c r="K8" s="63" t="s">
        <v>162</v>
      </c>
    </row>
    <row r="9" spans="2:11" x14ac:dyDescent="0.3">
      <c r="B9" s="62" t="s">
        <v>179</v>
      </c>
      <c r="C9" s="62" t="s">
        <v>60</v>
      </c>
      <c r="D9" s="63" t="s">
        <v>162</v>
      </c>
      <c r="E9" s="63">
        <v>0.25587300000000002</v>
      </c>
      <c r="F9" s="63" t="s">
        <v>162</v>
      </c>
      <c r="G9" s="63" t="s">
        <v>162</v>
      </c>
      <c r="H9" s="63">
        <v>-0.27998200000000001</v>
      </c>
      <c r="I9" s="63" t="s">
        <v>162</v>
      </c>
      <c r="J9" s="63" t="s">
        <v>162</v>
      </c>
      <c r="K9" s="63" t="s">
        <v>162</v>
      </c>
    </row>
    <row r="10" spans="2:11" x14ac:dyDescent="0.3">
      <c r="B10" s="62" t="s">
        <v>180</v>
      </c>
      <c r="C10" s="62" t="s">
        <v>23</v>
      </c>
      <c r="D10" s="63" t="s">
        <v>162</v>
      </c>
      <c r="E10" s="63" t="s">
        <v>162</v>
      </c>
      <c r="F10" s="63">
        <v>0.79454179999999996</v>
      </c>
      <c r="G10" s="63">
        <v>0.77855920000000001</v>
      </c>
      <c r="H10" s="63" t="s">
        <v>162</v>
      </c>
      <c r="I10" s="63" t="s">
        <v>162</v>
      </c>
      <c r="J10" s="63">
        <v>0.78752869999999997</v>
      </c>
      <c r="K10" s="63">
        <v>0.77039100000000005</v>
      </c>
    </row>
    <row r="11" spans="2:11" x14ac:dyDescent="0.3">
      <c r="B11" s="62" t="s">
        <v>39</v>
      </c>
      <c r="C11" s="62" t="s">
        <v>181</v>
      </c>
      <c r="D11" s="63" t="s">
        <v>162</v>
      </c>
      <c r="E11" s="63" t="s">
        <v>162</v>
      </c>
      <c r="F11" s="63">
        <v>4.4843899999999999E-2</v>
      </c>
      <c r="G11" s="63" t="s">
        <v>162</v>
      </c>
      <c r="H11" s="63" t="s">
        <v>162</v>
      </c>
      <c r="I11" s="63" t="s">
        <v>162</v>
      </c>
      <c r="J11" s="63">
        <v>3.9131899999999997E-2</v>
      </c>
      <c r="K11" s="63" t="s">
        <v>162</v>
      </c>
    </row>
    <row r="12" spans="2:11" x14ac:dyDescent="0.3">
      <c r="B12" s="62" t="s">
        <v>38</v>
      </c>
      <c r="C12" s="62" t="s">
        <v>182</v>
      </c>
      <c r="D12" s="63" t="s">
        <v>162</v>
      </c>
      <c r="E12" s="63" t="s">
        <v>162</v>
      </c>
      <c r="F12" s="63">
        <v>3.8804999999999998E-3</v>
      </c>
      <c r="G12" s="63">
        <v>4.1212000000000002E-3</v>
      </c>
      <c r="H12" s="63" t="s">
        <v>162</v>
      </c>
      <c r="I12" s="63" t="s">
        <v>162</v>
      </c>
      <c r="J12" s="63">
        <v>5.0943999999999998E-3</v>
      </c>
      <c r="K12" s="63">
        <v>5.3661000000000004E-3</v>
      </c>
    </row>
    <row r="13" spans="2:11" x14ac:dyDescent="0.3">
      <c r="B13" s="62" t="s">
        <v>61</v>
      </c>
      <c r="C13" s="62" t="s">
        <v>183</v>
      </c>
      <c r="D13" s="63" t="s">
        <v>162</v>
      </c>
      <c r="E13" s="63" t="s">
        <v>162</v>
      </c>
      <c r="F13" s="63" t="s">
        <v>162</v>
      </c>
      <c r="G13" s="63">
        <v>-1.17996E-2</v>
      </c>
      <c r="H13" s="63" t="s">
        <v>162</v>
      </c>
      <c r="I13" s="63" t="s">
        <v>162</v>
      </c>
      <c r="J13" s="63" t="s">
        <v>162</v>
      </c>
      <c r="K13" s="63">
        <v>-1.0225E-2</v>
      </c>
    </row>
    <row r="14" spans="2:11" x14ac:dyDescent="0.3">
      <c r="B14" s="62" t="s">
        <v>184</v>
      </c>
      <c r="C14" s="62" t="s">
        <v>27</v>
      </c>
      <c r="D14" s="63" t="s">
        <v>162</v>
      </c>
      <c r="E14" s="63" t="s">
        <v>162</v>
      </c>
      <c r="F14" s="63" t="s">
        <v>162</v>
      </c>
      <c r="G14" s="63" t="s">
        <v>162</v>
      </c>
      <c r="H14" s="63">
        <v>1.058049</v>
      </c>
      <c r="I14" s="63">
        <v>1.1829769999999999</v>
      </c>
      <c r="J14" s="63" t="s">
        <v>162</v>
      </c>
      <c r="K14" s="63" t="s">
        <v>162</v>
      </c>
    </row>
    <row r="15" spans="2:11" x14ac:dyDescent="0.3">
      <c r="B15" s="62" t="s">
        <v>185</v>
      </c>
      <c r="C15" s="62" t="s">
        <v>186</v>
      </c>
      <c r="D15" s="63" t="s">
        <v>162</v>
      </c>
      <c r="E15" s="63" t="s">
        <v>162</v>
      </c>
      <c r="F15" s="63" t="s">
        <v>162</v>
      </c>
      <c r="G15" s="63" t="s">
        <v>162</v>
      </c>
      <c r="H15" s="63" t="s">
        <v>162</v>
      </c>
      <c r="I15" s="63">
        <v>0.31997969999999998</v>
      </c>
      <c r="J15" s="63" t="s">
        <v>162</v>
      </c>
      <c r="K15" s="63" t="s">
        <v>162</v>
      </c>
    </row>
    <row r="16" spans="2:11" x14ac:dyDescent="0.3">
      <c r="B16" s="62" t="s">
        <v>187</v>
      </c>
      <c r="C16" s="62" t="s">
        <v>188</v>
      </c>
      <c r="D16" s="63">
        <v>-8.9068070000000006</v>
      </c>
      <c r="E16" s="63">
        <v>-5.0366549999999997</v>
      </c>
      <c r="F16" s="63">
        <v>-5.4984289999999998</v>
      </c>
      <c r="G16" s="63">
        <v>-4.2031559999999999</v>
      </c>
      <c r="H16" s="63">
        <v>0.7485811</v>
      </c>
      <c r="I16" s="63">
        <v>0.74621009999999999</v>
      </c>
      <c r="J16" s="63">
        <v>-5.1073979999999999</v>
      </c>
      <c r="K16" s="63">
        <v>-3.944067</v>
      </c>
    </row>
    <row r="17" spans="2:7" x14ac:dyDescent="0.3">
      <c r="D17" s="64"/>
      <c r="E17" s="64"/>
      <c r="F17" s="64"/>
      <c r="G17" s="8"/>
    </row>
    <row r="18" spans="2:7" x14ac:dyDescent="0.3">
      <c r="B18" s="74"/>
      <c r="C18" s="8" t="s">
        <v>162</v>
      </c>
      <c r="D18" s="8"/>
      <c r="E18" s="8"/>
      <c r="F18" s="8"/>
      <c r="G18" s="8"/>
    </row>
    <row r="19" spans="2:7" x14ac:dyDescent="0.3">
      <c r="D19" s="8"/>
      <c r="E19" s="8"/>
      <c r="F19" s="8"/>
      <c r="G19" s="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
  <sheetViews>
    <sheetView showGridLines="0" workbookViewId="0"/>
  </sheetViews>
  <sheetFormatPr defaultRowHeight="14" x14ac:dyDescent="0.3"/>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96"/>
  <sheetViews>
    <sheetView showGridLines="0" zoomScale="80" zoomScaleNormal="80" workbookViewId="0">
      <pane xSplit="3" ySplit="6" topLeftCell="D7" activePane="bottomRight" state="frozen"/>
      <selection pane="topRight" activeCell="D1" sqref="D1"/>
      <selection pane="bottomLeft" activeCell="A7" sqref="A7"/>
      <selection pane="bottomRight" activeCell="D7" sqref="D7"/>
    </sheetView>
  </sheetViews>
  <sheetFormatPr defaultColWidth="8.58203125" defaultRowHeight="14.5" x14ac:dyDescent="0.35"/>
  <cols>
    <col min="1" max="1" width="12.08203125" style="10" bestFit="1" customWidth="1"/>
    <col min="2" max="2" width="10.5" style="10" customWidth="1"/>
    <col min="3" max="3" width="8.58203125" style="2"/>
    <col min="4" max="11" width="8.58203125" style="10"/>
    <col min="12" max="12" width="3" style="8" customWidth="1"/>
    <col min="13" max="20" width="14.5" style="10" customWidth="1"/>
    <col min="21" max="21" width="3" style="8" customWidth="1"/>
    <col min="22" max="25" width="10.58203125" style="8" customWidth="1"/>
    <col min="26" max="26" width="8.58203125" style="8"/>
    <col min="27" max="27" width="18.08203125" style="8" customWidth="1"/>
    <col min="28" max="29" width="13.08203125" style="8" customWidth="1"/>
    <col min="30" max="30" width="8.58203125" style="8"/>
    <col min="31" max="31" width="14.33203125" style="14" customWidth="1"/>
    <col min="32" max="32" width="13.33203125" style="14" customWidth="1"/>
    <col min="33" max="33" width="13" style="8" customWidth="1"/>
    <col min="34" max="34" width="8.58203125" style="8"/>
    <col min="35" max="35" width="17.58203125" style="8" customWidth="1"/>
    <col min="36" max="36" width="13" style="8" customWidth="1"/>
    <col min="37" max="37" width="14.5" style="8" customWidth="1"/>
    <col min="38" max="16384" width="8.58203125" style="10"/>
  </cols>
  <sheetData>
    <row r="1" spans="1:34" ht="15.5" x14ac:dyDescent="0.35">
      <c r="A1" s="65" t="s">
        <v>100</v>
      </c>
      <c r="L1" s="21"/>
      <c r="U1" s="21"/>
    </row>
    <row r="2" spans="1:34" ht="13" x14ac:dyDescent="0.3">
      <c r="A2" s="38"/>
      <c r="B2" s="38"/>
      <c r="C2" s="10"/>
      <c r="O2" s="26"/>
      <c r="R2" s="39"/>
      <c r="S2" s="39"/>
      <c r="AE2" s="27"/>
      <c r="AF2" s="27"/>
      <c r="AH2" s="28"/>
    </row>
    <row r="3" spans="1:34" ht="13" x14ac:dyDescent="0.3">
      <c r="A3" s="37"/>
      <c r="B3" s="37"/>
      <c r="C3" s="10"/>
      <c r="D3" s="68" t="s">
        <v>53</v>
      </c>
      <c r="E3" s="25"/>
      <c r="F3" s="25"/>
      <c r="G3" s="25"/>
      <c r="H3" s="25"/>
      <c r="I3" s="25"/>
      <c r="J3" s="25"/>
      <c r="K3" s="25"/>
      <c r="O3" s="40"/>
    </row>
    <row r="4" spans="1:34" ht="13" x14ac:dyDescent="0.3">
      <c r="A4" s="32"/>
      <c r="B4" s="32"/>
      <c r="C4" s="10"/>
      <c r="D4" s="69" t="s">
        <v>161</v>
      </c>
      <c r="E4" s="69" t="s">
        <v>161</v>
      </c>
      <c r="F4" s="69" t="s">
        <v>161</v>
      </c>
      <c r="G4" s="69" t="s">
        <v>161</v>
      </c>
      <c r="H4" s="69" t="s">
        <v>161</v>
      </c>
      <c r="I4" s="69" t="s">
        <v>161</v>
      </c>
      <c r="J4" s="69" t="s">
        <v>161</v>
      </c>
      <c r="K4" s="69" t="s">
        <v>161</v>
      </c>
      <c r="L4" s="14"/>
      <c r="U4" s="14"/>
    </row>
    <row r="5" spans="1:34" ht="13" x14ac:dyDescent="0.3">
      <c r="A5" s="35"/>
      <c r="B5" s="36"/>
      <c r="C5" s="10"/>
      <c r="D5" s="70">
        <f>INDEX(Controls!$C$24:$C$31,MATCH(D$6,Controls!$B$24:$B$31,0))</f>
        <v>0.5</v>
      </c>
      <c r="E5" s="70">
        <f>INDEX(Controls!$C$24:$C$31,MATCH(E$6,Controls!$B$24:$B$31,0))</f>
        <v>0.5</v>
      </c>
      <c r="F5" s="70">
        <f>INDEX(Controls!$C$24:$C$31,MATCH(F$6,Controls!$B$24:$B$31,0))</f>
        <v>0.5</v>
      </c>
      <c r="G5" s="70">
        <f>INDEX(Controls!$C$24:$C$31,MATCH(G$6,Controls!$B$24:$B$31,0))</f>
        <v>0.5</v>
      </c>
      <c r="H5" s="70">
        <f>INDEX(Controls!$C$24:$C$31,MATCH(H$6,Controls!$B$24:$B$31,0))</f>
        <v>0.5</v>
      </c>
      <c r="I5" s="70">
        <f>INDEX(Controls!$C$24:$C$31,MATCH(I$6,Controls!$B$24:$B$31,0))</f>
        <v>0.5</v>
      </c>
      <c r="J5" s="70">
        <f>INDEX(Controls!$C$24:$C$31,MATCH(J$6,Controls!$B$24:$B$31,0))</f>
        <v>0.5</v>
      </c>
      <c r="K5" s="70">
        <f>INDEX(Controls!$C$24:$C$31,MATCH(K$6,Controls!$B$24:$B$31,0))</f>
        <v>0.5</v>
      </c>
      <c r="L5" s="10"/>
      <c r="R5" s="70">
        <f>INDEX(Controls!$G$24:$G$25,MATCH(R$6,Controls!$F$24:$F$25,0))</f>
        <v>0.5</v>
      </c>
      <c r="S5" s="70">
        <f>INDEX(Controls!$G$24:$G$25,MATCH(S$6,Controls!$F$24:$F$25,0))</f>
        <v>0.5</v>
      </c>
      <c r="U5" s="10"/>
      <c r="Z5" s="74" t="s">
        <v>91</v>
      </c>
    </row>
    <row r="6" spans="1:34" ht="39" x14ac:dyDescent="0.3">
      <c r="A6" s="4" t="str">
        <f>'Forecast drivers'!B7</f>
        <v>Company code</v>
      </c>
      <c r="B6" s="4" t="str">
        <f>'Forecast drivers'!C7</f>
        <v>Financial year</v>
      </c>
      <c r="C6" s="31" t="str">
        <f>'Forecast drivers'!A7</f>
        <v>Unique id</v>
      </c>
      <c r="D6" s="5" t="s">
        <v>16</v>
      </c>
      <c r="E6" s="5" t="s">
        <v>17</v>
      </c>
      <c r="F6" s="5" t="s">
        <v>21</v>
      </c>
      <c r="G6" s="5" t="s">
        <v>22</v>
      </c>
      <c r="H6" s="5" t="s">
        <v>25</v>
      </c>
      <c r="I6" s="5" t="s">
        <v>26</v>
      </c>
      <c r="J6" s="5" t="s">
        <v>28</v>
      </c>
      <c r="K6" s="5" t="s">
        <v>29</v>
      </c>
      <c r="M6" s="30" t="s">
        <v>83</v>
      </c>
      <c r="N6" s="30" t="s">
        <v>84</v>
      </c>
      <c r="O6" s="30" t="s">
        <v>85</v>
      </c>
      <c r="P6" s="30" t="s">
        <v>24</v>
      </c>
      <c r="Q6" s="30" t="s">
        <v>86</v>
      </c>
      <c r="R6" s="30" t="s">
        <v>88</v>
      </c>
      <c r="S6" s="30" t="s">
        <v>89</v>
      </c>
      <c r="T6" s="71" t="s">
        <v>110</v>
      </c>
      <c r="V6" s="30" t="s">
        <v>199</v>
      </c>
      <c r="W6" s="30" t="s">
        <v>15</v>
      </c>
      <c r="X6" s="71" t="s">
        <v>106</v>
      </c>
      <c r="Z6" s="9" t="s">
        <v>11</v>
      </c>
      <c r="AA6" s="9" t="s">
        <v>66</v>
      </c>
      <c r="AB6" s="9" t="s">
        <v>92</v>
      </c>
      <c r="AC6" s="24" t="s">
        <v>93</v>
      </c>
    </row>
    <row r="7" spans="1:34" ht="13" x14ac:dyDescent="0.3">
      <c r="A7" s="4" t="str">
        <f>'Forecast drivers'!B8</f>
        <v>ANH</v>
      </c>
      <c r="B7" s="4">
        <f>'Forecast drivers'!C8</f>
        <v>2021</v>
      </c>
      <c r="C7" s="31" t="str">
        <f>'Forecast drivers'!A8</f>
        <v>ANH21</v>
      </c>
      <c r="D7" s="43">
        <f>EXP('Model Coeffs'!$D$16+'Model Coeffs'!$D$6*'Forecast drivers'!E8+'Model Coeffs'!$D$7*'Forecast drivers'!I8+'Model Coeffs'!$D$8*'Forecast drivers'!H8)</f>
        <v>118.36139894523173</v>
      </c>
      <c r="E7" s="43">
        <f>EXP('Model Coeffs'!$E$16+'Model Coeffs'!$E$6*'Forecast drivers'!E8+'Model Coeffs'!$E$7*'Forecast drivers'!I8+'Model Coeffs'!$E$9*'Forecast drivers'!M8)</f>
        <v>130.62956062696523</v>
      </c>
      <c r="F7" s="43">
        <f>EXP('Model Coeffs'!$F$16+'Model Coeffs'!$F$10*'Forecast drivers'!F8+'Model Coeffs'!$F$11*'Forecast drivers'!J8+'Model Coeffs'!$F$12*'Forecast drivers'!K8)</f>
        <v>167.94456890587966</v>
      </c>
      <c r="G7" s="43">
        <f>EXP('Model Coeffs'!$G$16+'Model Coeffs'!$G$10*'Forecast drivers'!F8+'Model Coeffs'!$G$12*'Forecast drivers'!K8+'Model Coeffs'!$G$13*'Forecast drivers'!L8)</f>
        <v>181.60198238485086</v>
      </c>
      <c r="H7" s="44">
        <f>EXP('Model Coeffs'!$H$16+'Model Coeffs'!$H$9*'Forecast drivers'!M8+'Model Coeffs'!$H$14*'Forecast drivers'!G8)</f>
        <v>67.764064520411367</v>
      </c>
      <c r="I7" s="44">
        <f>EXP('Model Coeffs'!$I$16+'Model Coeffs'!$I$14*'Forecast drivers'!G8+'Model Coeffs'!$I$15*'Forecast drivers'!N8)</f>
        <v>68.348550462216565</v>
      </c>
      <c r="J7" s="44">
        <f>EXP('Model Coeffs'!$J$16+'Model Coeffs'!$J$10*'Forecast drivers'!F8+'Model Coeffs'!$J$11*'Forecast drivers'!J8+'Model Coeffs'!$J$12*'Forecast drivers'!K8)</f>
        <v>225.15978798453352</v>
      </c>
      <c r="K7" s="44">
        <f>EXP('Model Coeffs'!$K$16+'Model Coeffs'!$K$10*'Forecast drivers'!F8+'Model Coeffs'!$K$12*'Forecast drivers'!K8+'Model Coeffs'!$K$13*'Forecast drivers'!L8)</f>
        <v>240.47355701052149</v>
      </c>
      <c r="L7" s="66"/>
      <c r="M7" s="139">
        <f>D$5*D7+E$5*E7</f>
        <v>124.49547978609849</v>
      </c>
      <c r="N7" s="139">
        <f>F$5*F7+G$5*G7</f>
        <v>174.77327564536526</v>
      </c>
      <c r="O7" s="139">
        <f>M7+N7</f>
        <v>299.26875543146377</v>
      </c>
      <c r="P7" s="139">
        <f>H$5*H7+I$5*I7</f>
        <v>68.056307491313959</v>
      </c>
      <c r="Q7" s="139">
        <f>J$5*J7+K$5*K7</f>
        <v>232.81667249752752</v>
      </c>
      <c r="R7" s="139">
        <f>M7+N7+P7</f>
        <v>367.32506292277776</v>
      </c>
      <c r="S7" s="139">
        <f>M7+Q7</f>
        <v>357.31215228362601</v>
      </c>
      <c r="T7" s="140">
        <f>R$5*R7+S$5*S7</f>
        <v>362.31860760320188</v>
      </c>
      <c r="V7" s="139">
        <f>Controls!$E$14*T7</f>
        <v>349.04025606878758</v>
      </c>
      <c r="W7" s="149">
        <f>-(INDEX(Controls!$E$16:$E$20,MATCH($B7,Controls!$B$16:$B$20,0),0))*$V7</f>
        <v>-5.2356038410317796</v>
      </c>
      <c r="X7" s="98">
        <f>V7+W7</f>
        <v>343.80465222775581</v>
      </c>
      <c r="Z7" s="75" t="s">
        <v>2</v>
      </c>
      <c r="AA7" s="76">
        <f>SUMIFS('BP costs'!$I$7:$I$71,'BP costs'!$B$7:$B$71,$Z7)</f>
        <v>2032.9868413776496</v>
      </c>
      <c r="AB7" s="76">
        <f t="shared" ref="AB7:AB16" si="0">SUMIF($A$7:$A$66,$Z7,T$7:T$66)</f>
        <v>1829.136722860891</v>
      </c>
      <c r="AC7" s="158">
        <f t="shared" ref="AC7:AC17" si="1">AA7/AB7</f>
        <v>1.1114460805302315</v>
      </c>
    </row>
    <row r="8" spans="1:34" ht="13" x14ac:dyDescent="0.3">
      <c r="A8" s="4" t="str">
        <f>'Forecast drivers'!B9</f>
        <v>ANH</v>
      </c>
      <c r="B8" s="4">
        <f>'Forecast drivers'!C9</f>
        <v>2022</v>
      </c>
      <c r="C8" s="31" t="str">
        <f>'Forecast drivers'!A9</f>
        <v>ANH22</v>
      </c>
      <c r="D8" s="43">
        <f>EXP('Model Coeffs'!$D$16+'Model Coeffs'!$D$6*'Forecast drivers'!E9+'Model Coeffs'!$D$7*'Forecast drivers'!I9+'Model Coeffs'!$D$8*'Forecast drivers'!H9)</f>
        <v>119.21064305439459</v>
      </c>
      <c r="E8" s="43">
        <f>EXP('Model Coeffs'!$E$16+'Model Coeffs'!$E$6*'Forecast drivers'!E9+'Model Coeffs'!$E$7*'Forecast drivers'!I9+'Model Coeffs'!$E$9*'Forecast drivers'!M9)</f>
        <v>130.78759023667902</v>
      </c>
      <c r="F8" s="43">
        <f>EXP('Model Coeffs'!$F$16+'Model Coeffs'!$F$10*'Forecast drivers'!F9+'Model Coeffs'!$F$11*'Forecast drivers'!J9+'Model Coeffs'!$F$12*'Forecast drivers'!K9)</f>
        <v>168.64437971144994</v>
      </c>
      <c r="G8" s="43">
        <f>EXP('Model Coeffs'!$G$16+'Model Coeffs'!$G$10*'Forecast drivers'!F9+'Model Coeffs'!$G$12*'Forecast drivers'!K9+'Model Coeffs'!$G$13*'Forecast drivers'!L9)</f>
        <v>182.34344964678633</v>
      </c>
      <c r="H8" s="44">
        <f>EXP('Model Coeffs'!$H$16+'Model Coeffs'!$H$9*'Forecast drivers'!M9+'Model Coeffs'!$H$14*'Forecast drivers'!G9)</f>
        <v>68.437964069205051</v>
      </c>
      <c r="I8" s="44">
        <f>EXP('Model Coeffs'!$I$16+'Model Coeffs'!$I$14*'Forecast drivers'!G9+'Model Coeffs'!$I$15*'Forecast drivers'!N9)</f>
        <v>68.982964910430425</v>
      </c>
      <c r="J8" s="44">
        <f>EXP('Model Coeffs'!$J$16+'Model Coeffs'!$J$10*'Forecast drivers'!F9+'Model Coeffs'!$J$11*'Forecast drivers'!J9+'Model Coeffs'!$J$12*'Forecast drivers'!K9)</f>
        <v>226.08971138312288</v>
      </c>
      <c r="K8" s="44">
        <f>EXP('Model Coeffs'!$K$16+'Model Coeffs'!$K$10*'Forecast drivers'!F9+'Model Coeffs'!$K$12*'Forecast drivers'!K9+'Model Coeffs'!$K$13*'Forecast drivers'!L9)</f>
        <v>241.44507085370822</v>
      </c>
      <c r="L8" s="66"/>
      <c r="M8" s="139">
        <f t="shared" ref="M8:M56" si="2">D$5*D8+E$5*E8</f>
        <v>124.99911664553682</v>
      </c>
      <c r="N8" s="139">
        <f t="shared" ref="N8:N56" si="3">F$5*F8+G$5*G8</f>
        <v>175.49391467911812</v>
      </c>
      <c r="O8" s="139">
        <f t="shared" ref="O8:O56" si="4">M8+N8</f>
        <v>300.49303132465491</v>
      </c>
      <c r="P8" s="139">
        <f t="shared" ref="P8:P56" si="5">H$5*H8+I$5*I8</f>
        <v>68.710464489817738</v>
      </c>
      <c r="Q8" s="139">
        <f t="shared" ref="Q8:Q56" si="6">J$5*J8+K$5*K8</f>
        <v>233.76739111841556</v>
      </c>
      <c r="R8" s="139">
        <f t="shared" ref="R8:R56" si="7">M8+N8+P8</f>
        <v>369.20349581447266</v>
      </c>
      <c r="S8" s="139">
        <f t="shared" ref="S8:S56" si="8">M8+Q8</f>
        <v>358.7665077639524</v>
      </c>
      <c r="T8" s="140">
        <f t="shared" ref="T8:T56" si="9">R$5*R8+S$5*S8</f>
        <v>363.98500178921256</v>
      </c>
      <c r="V8" s="139">
        <f>Controls!$E$14*T8</f>
        <v>350.64557978440996</v>
      </c>
      <c r="W8" s="149">
        <f>-(INDEX(Controls!$E$16:$E$20,MATCH($B8,Controls!$B$16:$B$20,0),0))*$V8</f>
        <v>-10.563198091005257</v>
      </c>
      <c r="X8" s="98">
        <f t="shared" ref="X8:X66" si="10">V8+W8</f>
        <v>340.08238169340473</v>
      </c>
      <c r="Z8" s="75" t="s">
        <v>3</v>
      </c>
      <c r="AA8" s="76">
        <f>SUMIFS('BP costs'!$I$7:$I$71,'BP costs'!$B$7:$B$71,$Z8)</f>
        <v>730.10560500000008</v>
      </c>
      <c r="AB8" s="76">
        <f t="shared" si="0"/>
        <v>744.77677586120626</v>
      </c>
      <c r="AC8" s="158">
        <f t="shared" si="1"/>
        <v>0.9803012508758191</v>
      </c>
    </row>
    <row r="9" spans="1:34" ht="13" x14ac:dyDescent="0.3">
      <c r="A9" s="4" t="str">
        <f>'Forecast drivers'!B10</f>
        <v>ANH</v>
      </c>
      <c r="B9" s="4">
        <f>'Forecast drivers'!C10</f>
        <v>2023</v>
      </c>
      <c r="C9" s="31" t="str">
        <f>'Forecast drivers'!A10</f>
        <v>ANH23</v>
      </c>
      <c r="D9" s="43">
        <f>EXP('Model Coeffs'!$D$16+'Model Coeffs'!$D$6*'Forecast drivers'!E10+'Model Coeffs'!$D$7*'Forecast drivers'!I10+'Model Coeffs'!$D$8*'Forecast drivers'!H10)</f>
        <v>120.0605213134161</v>
      </c>
      <c r="E9" s="43">
        <f>EXP('Model Coeffs'!$E$16+'Model Coeffs'!$E$6*'Forecast drivers'!E10+'Model Coeffs'!$E$7*'Forecast drivers'!I10+'Model Coeffs'!$E$9*'Forecast drivers'!M10)</f>
        <v>130.94554351501506</v>
      </c>
      <c r="F9" s="43">
        <f>EXP('Model Coeffs'!$F$16+'Model Coeffs'!$F$10*'Forecast drivers'!F10+'Model Coeffs'!$F$11*'Forecast drivers'!J10+'Model Coeffs'!$F$12*'Forecast drivers'!K10)</f>
        <v>169.3434403945981</v>
      </c>
      <c r="G9" s="43">
        <f>EXP('Model Coeffs'!$G$16+'Model Coeffs'!$G$10*'Forecast drivers'!F10+'Model Coeffs'!$G$12*'Forecast drivers'!K10+'Model Coeffs'!$G$13*'Forecast drivers'!L10)</f>
        <v>183.08406034525041</v>
      </c>
      <c r="H9" s="44">
        <f>EXP('Model Coeffs'!$H$16+'Model Coeffs'!$H$9*'Forecast drivers'!M10+'Model Coeffs'!$H$14*'Forecast drivers'!G10)</f>
        <v>69.088315468952501</v>
      </c>
      <c r="I9" s="44">
        <f>EXP('Model Coeffs'!$I$16+'Model Coeffs'!$I$14*'Forecast drivers'!G10+'Model Coeffs'!$I$15*'Forecast drivers'!N10)</f>
        <v>69.589920397475282</v>
      </c>
      <c r="J9" s="44">
        <f>EXP('Model Coeffs'!$J$16+'Model Coeffs'!$J$10*'Forecast drivers'!F10+'Model Coeffs'!$J$11*'Forecast drivers'!J10+'Model Coeffs'!$J$12*'Forecast drivers'!K10)</f>
        <v>227.01860399803144</v>
      </c>
      <c r="K9" s="44">
        <f>EXP('Model Coeffs'!$K$16+'Model Coeffs'!$K$10*'Forecast drivers'!F10+'Model Coeffs'!$K$12*'Forecast drivers'!K10+'Model Coeffs'!$K$13*'Forecast drivers'!L10)</f>
        <v>242.41542100347337</v>
      </c>
      <c r="L9" s="66"/>
      <c r="M9" s="139">
        <f t="shared" si="2"/>
        <v>125.50303241421558</v>
      </c>
      <c r="N9" s="139">
        <f t="shared" si="3"/>
        <v>176.21375036992424</v>
      </c>
      <c r="O9" s="139">
        <f t="shared" si="4"/>
        <v>301.71678278413981</v>
      </c>
      <c r="P9" s="139">
        <f t="shared" si="5"/>
        <v>69.339117933213885</v>
      </c>
      <c r="Q9" s="139">
        <f t="shared" si="6"/>
        <v>234.71701250075239</v>
      </c>
      <c r="R9" s="139">
        <f t="shared" si="7"/>
        <v>371.05590071735367</v>
      </c>
      <c r="S9" s="139">
        <f t="shared" si="8"/>
        <v>360.22004491496796</v>
      </c>
      <c r="T9" s="140">
        <f t="shared" si="9"/>
        <v>365.63797281616081</v>
      </c>
      <c r="V9" s="139">
        <f>Controls!$E$14*T9</f>
        <v>352.23797227657849</v>
      </c>
      <c r="W9" s="149">
        <f>-(INDEX(Controls!$E$16:$E$20,MATCH($B9,Controls!$B$16:$B$20,0),0))*$V9</f>
        <v>-15.9831942597684</v>
      </c>
      <c r="X9" s="98">
        <f t="shared" si="10"/>
        <v>336.25477801681006</v>
      </c>
      <c r="Z9" s="75" t="s">
        <v>4</v>
      </c>
      <c r="AA9" s="76">
        <f>SUMIFS('BP costs'!$I$7:$I$71,'BP costs'!$B$7:$B$71,$Z9)</f>
        <v>2043.8431992269902</v>
      </c>
      <c r="AB9" s="76">
        <f t="shared" si="0"/>
        <v>2030.1319445118143</v>
      </c>
      <c r="AC9" s="158">
        <f t="shared" si="1"/>
        <v>1.0067538736840442</v>
      </c>
    </row>
    <row r="10" spans="1:34" ht="13" x14ac:dyDescent="0.3">
      <c r="A10" s="4" t="str">
        <f>'Forecast drivers'!B11</f>
        <v>ANH</v>
      </c>
      <c r="B10" s="4">
        <f>'Forecast drivers'!C11</f>
        <v>2024</v>
      </c>
      <c r="C10" s="31" t="str">
        <f>'Forecast drivers'!A11</f>
        <v>ANH24</v>
      </c>
      <c r="D10" s="43">
        <f>EXP('Model Coeffs'!$D$16+'Model Coeffs'!$D$6*'Forecast drivers'!E11+'Model Coeffs'!$D$7*'Forecast drivers'!I11+'Model Coeffs'!$D$8*'Forecast drivers'!H11)</f>
        <v>120.91102468210759</v>
      </c>
      <c r="E10" s="43">
        <f>EXP('Model Coeffs'!$E$16+'Model Coeffs'!$E$6*'Forecast drivers'!E11+'Model Coeffs'!$E$7*'Forecast drivers'!I11+'Model Coeffs'!$E$9*'Forecast drivers'!M11)</f>
        <v>131.10342062761836</v>
      </c>
      <c r="F10" s="43">
        <f>EXP('Model Coeffs'!$F$16+'Model Coeffs'!$F$10*'Forecast drivers'!F11+'Model Coeffs'!$F$11*'Forecast drivers'!J11+'Model Coeffs'!$F$12*'Forecast drivers'!K11)</f>
        <v>170.04175564836368</v>
      </c>
      <c r="G10" s="43">
        <f>EXP('Model Coeffs'!$G$16+'Model Coeffs'!$G$10*'Forecast drivers'!F11+'Model Coeffs'!$G$12*'Forecast drivers'!K11+'Model Coeffs'!$G$13*'Forecast drivers'!L11)</f>
        <v>183.82381991004399</v>
      </c>
      <c r="H10" s="44">
        <f>EXP('Model Coeffs'!$H$16+'Model Coeffs'!$H$9*'Forecast drivers'!M11+'Model Coeffs'!$H$14*'Forecast drivers'!G11)</f>
        <v>69.724662997805339</v>
      </c>
      <c r="I10" s="44">
        <f>EXP('Model Coeffs'!$I$16+'Model Coeffs'!$I$14*'Forecast drivers'!G11+'Model Coeffs'!$I$15*'Forecast drivers'!N11)</f>
        <v>70.180219476674552</v>
      </c>
      <c r="J10" s="44">
        <f>EXP('Model Coeffs'!$J$16+'Model Coeffs'!$J$10*'Forecast drivers'!F11+'Model Coeffs'!$J$11*'Forecast drivers'!J11+'Model Coeffs'!$J$12*'Forecast drivers'!K11)</f>
        <v>227.94647231561905</v>
      </c>
      <c r="K10" s="44">
        <f>EXP('Model Coeffs'!$K$16+'Model Coeffs'!$K$10*'Forecast drivers'!F11+'Model Coeffs'!$K$12*'Forecast drivers'!K11+'Model Coeffs'!$K$13*'Forecast drivers'!L11)</f>
        <v>243.38461488570351</v>
      </c>
      <c r="L10" s="66"/>
      <c r="M10" s="139">
        <f t="shared" si="2"/>
        <v>126.00722265486297</v>
      </c>
      <c r="N10" s="139">
        <f t="shared" si="3"/>
        <v>176.93278777920384</v>
      </c>
      <c r="O10" s="139">
        <f t="shared" si="4"/>
        <v>302.94001043406683</v>
      </c>
      <c r="P10" s="139">
        <f t="shared" si="5"/>
        <v>69.952441237239952</v>
      </c>
      <c r="Q10" s="139">
        <f t="shared" si="6"/>
        <v>235.66554360066129</v>
      </c>
      <c r="R10" s="139">
        <f t="shared" si="7"/>
        <v>372.89245167130679</v>
      </c>
      <c r="S10" s="139">
        <f t="shared" si="8"/>
        <v>361.67276625552427</v>
      </c>
      <c r="T10" s="140">
        <f t="shared" si="9"/>
        <v>367.28260896341556</v>
      </c>
      <c r="V10" s="139">
        <f>Controls!$E$14*T10</f>
        <v>353.82233534800667</v>
      </c>
      <c r="W10" s="149">
        <f>-(INDEX(Controls!$E$16:$E$20,MATCH($B10,Controls!$B$16:$B$20,0),0))*$V10</f>
        <v>-21.496302832262561</v>
      </c>
      <c r="X10" s="98">
        <f t="shared" si="10"/>
        <v>332.32603251574409</v>
      </c>
      <c r="Z10" s="75" t="s">
        <v>5</v>
      </c>
      <c r="AA10" s="76">
        <f>SUMIFS('BP costs'!$I$7:$I$71,'BP costs'!$B$7:$B$71,$Z10)</f>
        <v>1434.9898899999998</v>
      </c>
      <c r="AB10" s="76">
        <f t="shared" si="0"/>
        <v>1431.0649236188403</v>
      </c>
      <c r="AC10" s="158">
        <f t="shared" si="1"/>
        <v>1.0027426892493698</v>
      </c>
    </row>
    <row r="11" spans="1:34" ht="13" x14ac:dyDescent="0.3">
      <c r="A11" s="4" t="str">
        <f>'Forecast drivers'!B12</f>
        <v>ANH</v>
      </c>
      <c r="B11" s="4">
        <f>'Forecast drivers'!C12</f>
        <v>2025</v>
      </c>
      <c r="C11" s="31" t="str">
        <f>'Forecast drivers'!A12</f>
        <v>ANH25</v>
      </c>
      <c r="D11" s="43">
        <f>EXP('Model Coeffs'!$D$16+'Model Coeffs'!$D$6*'Forecast drivers'!E12+'Model Coeffs'!$D$7*'Forecast drivers'!I12+'Model Coeffs'!$D$8*'Forecast drivers'!H12)</f>
        <v>121.76214423200199</v>
      </c>
      <c r="E11" s="43">
        <f>EXP('Model Coeffs'!$E$16+'Model Coeffs'!$E$6*'Forecast drivers'!E12+'Model Coeffs'!$E$7*'Forecast drivers'!I12+'Model Coeffs'!$E$9*'Forecast drivers'!M12)</f>
        <v>131.26122173949628</v>
      </c>
      <c r="F11" s="43">
        <f>EXP('Model Coeffs'!$F$16+'Model Coeffs'!$F$10*'Forecast drivers'!F12+'Model Coeffs'!$F$11*'Forecast drivers'!J12+'Model Coeffs'!$F$12*'Forecast drivers'!K12)</f>
        <v>170.73933011234445</v>
      </c>
      <c r="G11" s="43">
        <f>EXP('Model Coeffs'!$G$16+'Model Coeffs'!$G$10*'Forecast drivers'!F12+'Model Coeffs'!$G$12*'Forecast drivers'!K12+'Model Coeffs'!$G$13*'Forecast drivers'!L12)</f>
        <v>184.56273370869059</v>
      </c>
      <c r="H11" s="44">
        <f>EXP('Model Coeffs'!$H$16+'Model Coeffs'!$H$9*'Forecast drivers'!M12+'Model Coeffs'!$H$14*'Forecast drivers'!G12)</f>
        <v>72.216195095355758</v>
      </c>
      <c r="I11" s="44">
        <f>EXP('Model Coeffs'!$I$16+'Model Coeffs'!$I$14*'Forecast drivers'!G12+'Model Coeffs'!$I$15*'Forecast drivers'!N12)</f>
        <v>72.859153307262289</v>
      </c>
      <c r="J11" s="44">
        <f>EXP('Model Coeffs'!$J$16+'Model Coeffs'!$J$10*'Forecast drivers'!F12+'Model Coeffs'!$J$11*'Forecast drivers'!J12+'Model Coeffs'!$J$12*'Forecast drivers'!K12)</f>
        <v>228.87332274814875</v>
      </c>
      <c r="K11" s="44">
        <f>EXP('Model Coeffs'!$K$16+'Model Coeffs'!$K$10*'Forecast drivers'!F12+'Model Coeffs'!$K$12*'Forecast drivers'!K12+'Model Coeffs'!$K$13*'Forecast drivers'!L12)</f>
        <v>244.3526598408024</v>
      </c>
      <c r="L11" s="66"/>
      <c r="M11" s="139">
        <f t="shared" si="2"/>
        <v>126.51168298574913</v>
      </c>
      <c r="N11" s="139">
        <f t="shared" si="3"/>
        <v>177.65103191051753</v>
      </c>
      <c r="O11" s="139">
        <f t="shared" si="4"/>
        <v>304.16271489626666</v>
      </c>
      <c r="P11" s="139">
        <f t="shared" si="5"/>
        <v>72.537674201309017</v>
      </c>
      <c r="Q11" s="139">
        <f t="shared" si="6"/>
        <v>236.61299129447559</v>
      </c>
      <c r="R11" s="139">
        <f t="shared" si="7"/>
        <v>376.70038909757568</v>
      </c>
      <c r="S11" s="139">
        <f t="shared" si="8"/>
        <v>363.12467428022472</v>
      </c>
      <c r="T11" s="140">
        <f t="shared" si="9"/>
        <v>369.91253168890023</v>
      </c>
      <c r="V11" s="139">
        <f>Controls!$E$14*T11</f>
        <v>356.35587594537395</v>
      </c>
      <c r="W11" s="149">
        <f>-(INDEX(Controls!$E$16:$E$20,MATCH($B11,Controls!$B$16:$B$20,0),0))*$V11</f>
        <v>-27.176163512593931</v>
      </c>
      <c r="X11" s="98">
        <f t="shared" si="10"/>
        <v>329.17971243278004</v>
      </c>
      <c r="Z11" s="75" t="s">
        <v>67</v>
      </c>
      <c r="AA11" s="76">
        <f>SUMIFS('BP costs'!$I$7:$I$71,'BP costs'!$B$7:$B$71,$Z11)</f>
        <v>2036.2897270528772</v>
      </c>
      <c r="AB11" s="76">
        <f t="shared" si="0"/>
        <v>2442.6909823796004</v>
      </c>
      <c r="AC11" s="158">
        <f t="shared" si="1"/>
        <v>0.83362559641874201</v>
      </c>
    </row>
    <row r="12" spans="1:34" ht="13" x14ac:dyDescent="0.3">
      <c r="A12" s="4" t="str">
        <f>'Forecast drivers'!B13</f>
        <v>NES</v>
      </c>
      <c r="B12" s="4">
        <f>'Forecast drivers'!C13</f>
        <v>2021</v>
      </c>
      <c r="C12" s="31" t="str">
        <f>'Forecast drivers'!A13</f>
        <v>NES21</v>
      </c>
      <c r="D12" s="43">
        <f>EXP('Model Coeffs'!$D$16+'Model Coeffs'!$D$6*'Forecast drivers'!E13+'Model Coeffs'!$D$7*'Forecast drivers'!I13+'Model Coeffs'!$D$8*'Forecast drivers'!H13)</f>
        <v>60.311099125945489</v>
      </c>
      <c r="E12" s="43">
        <f>EXP('Model Coeffs'!$E$16+'Model Coeffs'!$E$6*'Forecast drivers'!E13+'Model Coeffs'!$E$7*'Forecast drivers'!I13+'Model Coeffs'!$E$9*'Forecast drivers'!M13)</f>
        <v>49.159617421480647</v>
      </c>
      <c r="F12" s="43">
        <f>EXP('Model Coeffs'!$F$16+'Model Coeffs'!$F$10*'Forecast drivers'!F13+'Model Coeffs'!$F$11*'Forecast drivers'!J13+'Model Coeffs'!$F$12*'Forecast drivers'!K13)</f>
        <v>69.190984788904942</v>
      </c>
      <c r="G12" s="43">
        <f>EXP('Model Coeffs'!$G$16+'Model Coeffs'!$G$10*'Forecast drivers'!F13+'Model Coeffs'!$G$12*'Forecast drivers'!K13+'Model Coeffs'!$G$13*'Forecast drivers'!L13)</f>
        <v>68.059827766836491</v>
      </c>
      <c r="H12" s="44">
        <f>EXP('Model Coeffs'!$H$16+'Model Coeffs'!$H$9*'Forecast drivers'!M13+'Model Coeffs'!$H$14*'Forecast drivers'!G13)</f>
        <v>26.642700617095358</v>
      </c>
      <c r="I12" s="44">
        <f>EXP('Model Coeffs'!$I$16+'Model Coeffs'!$I$14*'Forecast drivers'!G13+'Model Coeffs'!$I$15*'Forecast drivers'!N13)</f>
        <v>25.670533396709104</v>
      </c>
      <c r="J12" s="44">
        <f>EXP('Model Coeffs'!$J$16+'Model Coeffs'!$J$10*'Forecast drivers'!F13+'Model Coeffs'!$J$11*'Forecast drivers'!J13+'Model Coeffs'!$J$12*'Forecast drivers'!K13)</f>
        <v>92.992301451108219</v>
      </c>
      <c r="K12" s="44">
        <f>EXP('Model Coeffs'!$K$16+'Model Coeffs'!$K$10*'Forecast drivers'!F13+'Model Coeffs'!$K$12*'Forecast drivers'!K13+'Model Coeffs'!$K$13*'Forecast drivers'!L13)</f>
        <v>91.734552638754749</v>
      </c>
      <c r="L12" s="66"/>
      <c r="M12" s="139">
        <f t="shared" si="2"/>
        <v>54.735358273713068</v>
      </c>
      <c r="N12" s="139">
        <f t="shared" si="3"/>
        <v>68.625406277870724</v>
      </c>
      <c r="O12" s="139">
        <f t="shared" si="4"/>
        <v>123.3607645515838</v>
      </c>
      <c r="P12" s="139">
        <f t="shared" si="5"/>
        <v>26.156617006902231</v>
      </c>
      <c r="Q12" s="139">
        <f t="shared" si="6"/>
        <v>92.363427044931484</v>
      </c>
      <c r="R12" s="139">
        <f t="shared" si="7"/>
        <v>149.51738155848602</v>
      </c>
      <c r="S12" s="139">
        <f t="shared" si="8"/>
        <v>147.09878531864456</v>
      </c>
      <c r="T12" s="140">
        <f t="shared" si="9"/>
        <v>148.30808343856529</v>
      </c>
      <c r="V12" s="139">
        <f>Controls!$E$14*T12</f>
        <v>142.87284818989926</v>
      </c>
      <c r="W12" s="149">
        <f>-(INDEX(Controls!$E$16:$E$20,MATCH($B12,Controls!$B$16:$B$20,0),0))*$V12</f>
        <v>-2.1430927228484751</v>
      </c>
      <c r="X12" s="98">
        <f t="shared" si="10"/>
        <v>140.72975546705078</v>
      </c>
      <c r="Z12" s="75" t="s">
        <v>10</v>
      </c>
      <c r="AA12" s="76">
        <f>SUMIFS('BP costs'!$I$7:$I$71,'BP costs'!$B$7:$B$71,$Z12)</f>
        <v>681.99400000000003</v>
      </c>
      <c r="AB12" s="76">
        <f t="shared" si="0"/>
        <v>700.19153665263775</v>
      </c>
      <c r="AC12" s="158">
        <f t="shared" si="1"/>
        <v>0.97401063037746283</v>
      </c>
    </row>
    <row r="13" spans="1:34" ht="13" x14ac:dyDescent="0.3">
      <c r="A13" s="4" t="str">
        <f>'Forecast drivers'!B14</f>
        <v>NES</v>
      </c>
      <c r="B13" s="4">
        <f>'Forecast drivers'!C14</f>
        <v>2022</v>
      </c>
      <c r="C13" s="31" t="str">
        <f>'Forecast drivers'!A14</f>
        <v>NES22</v>
      </c>
      <c r="D13" s="43">
        <f>EXP('Model Coeffs'!$D$16+'Model Coeffs'!$D$6*'Forecast drivers'!E14+'Model Coeffs'!$D$7*'Forecast drivers'!I14+'Model Coeffs'!$D$8*'Forecast drivers'!H14)</f>
        <v>60.63148872214034</v>
      </c>
      <c r="E13" s="43">
        <f>EXP('Model Coeffs'!$E$16+'Model Coeffs'!$E$6*'Forecast drivers'!E14+'Model Coeffs'!$E$7*'Forecast drivers'!I14+'Model Coeffs'!$E$9*'Forecast drivers'!M14)</f>
        <v>49.197129603938969</v>
      </c>
      <c r="F13" s="43">
        <f>EXP('Model Coeffs'!$F$16+'Model Coeffs'!$F$10*'Forecast drivers'!F14+'Model Coeffs'!$F$11*'Forecast drivers'!J14+'Model Coeffs'!$F$12*'Forecast drivers'!K14)</f>
        <v>69.190984788904942</v>
      </c>
      <c r="G13" s="43">
        <f>EXP('Model Coeffs'!$G$16+'Model Coeffs'!$G$10*'Forecast drivers'!F14+'Model Coeffs'!$G$12*'Forecast drivers'!K14+'Model Coeffs'!$G$13*'Forecast drivers'!L14)</f>
        <v>68.059827766836491</v>
      </c>
      <c r="H13" s="44">
        <f>EXP('Model Coeffs'!$H$16+'Model Coeffs'!$H$9*'Forecast drivers'!M14+'Model Coeffs'!$H$14*'Forecast drivers'!G14)</f>
        <v>26.952997785262284</v>
      </c>
      <c r="I13" s="44">
        <f>EXP('Model Coeffs'!$I$16+'Model Coeffs'!$I$14*'Forecast drivers'!G14+'Model Coeffs'!$I$15*'Forecast drivers'!N14)</f>
        <v>25.970664575656265</v>
      </c>
      <c r="J13" s="44">
        <f>EXP('Model Coeffs'!$J$16+'Model Coeffs'!$J$10*'Forecast drivers'!F14+'Model Coeffs'!$J$11*'Forecast drivers'!J14+'Model Coeffs'!$J$12*'Forecast drivers'!K14)</f>
        <v>92.992301451108219</v>
      </c>
      <c r="K13" s="44">
        <f>EXP('Model Coeffs'!$K$16+'Model Coeffs'!$K$10*'Forecast drivers'!F14+'Model Coeffs'!$K$12*'Forecast drivers'!K14+'Model Coeffs'!$K$13*'Forecast drivers'!L14)</f>
        <v>91.734552638754749</v>
      </c>
      <c r="L13" s="66"/>
      <c r="M13" s="139">
        <f t="shared" si="2"/>
        <v>54.914309163039654</v>
      </c>
      <c r="N13" s="139">
        <f t="shared" si="3"/>
        <v>68.625406277870724</v>
      </c>
      <c r="O13" s="139">
        <f t="shared" si="4"/>
        <v>123.53971544091038</v>
      </c>
      <c r="P13" s="139">
        <f t="shared" si="5"/>
        <v>26.461831180459274</v>
      </c>
      <c r="Q13" s="139">
        <f t="shared" si="6"/>
        <v>92.363427044931484</v>
      </c>
      <c r="R13" s="139">
        <f t="shared" si="7"/>
        <v>150.00154662136967</v>
      </c>
      <c r="S13" s="139">
        <f t="shared" si="8"/>
        <v>147.27773620797115</v>
      </c>
      <c r="T13" s="140">
        <f t="shared" si="9"/>
        <v>148.63964141467039</v>
      </c>
      <c r="V13" s="139">
        <f>Controls!$E$14*T13</f>
        <v>143.19225513851535</v>
      </c>
      <c r="W13" s="149">
        <f>-(INDEX(Controls!$E$16:$E$20,MATCH($B13,Controls!$B$16:$B$20,0),0))*$V13</f>
        <v>-4.3136666860477373</v>
      </c>
      <c r="X13" s="98">
        <f t="shared" si="10"/>
        <v>138.87858845246762</v>
      </c>
      <c r="Z13" s="75" t="s">
        <v>7</v>
      </c>
      <c r="AA13" s="76">
        <f>SUMIFS('BP costs'!$I$7:$I$71,'BP costs'!$B$7:$B$71,$Z13)</f>
        <v>3655.6821809643325</v>
      </c>
      <c r="AB13" s="76">
        <f t="shared" si="0"/>
        <v>3746.3828031070625</v>
      </c>
      <c r="AC13" s="158">
        <f t="shared" si="1"/>
        <v>0.97578981462665604</v>
      </c>
    </row>
    <row r="14" spans="1:34" ht="13" x14ac:dyDescent="0.3">
      <c r="A14" s="4" t="str">
        <f>'Forecast drivers'!B15</f>
        <v>NES</v>
      </c>
      <c r="B14" s="4">
        <f>'Forecast drivers'!C15</f>
        <v>2023</v>
      </c>
      <c r="C14" s="31" t="str">
        <f>'Forecast drivers'!A15</f>
        <v>NES23</v>
      </c>
      <c r="D14" s="43">
        <f>EXP('Model Coeffs'!$D$16+'Model Coeffs'!$D$6*'Forecast drivers'!E15+'Model Coeffs'!$D$7*'Forecast drivers'!I15+'Model Coeffs'!$D$8*'Forecast drivers'!H15)</f>
        <v>60.952105723640386</v>
      </c>
      <c r="E14" s="43">
        <f>EXP('Model Coeffs'!$E$16+'Model Coeffs'!$E$6*'Forecast drivers'!E15+'Model Coeffs'!$E$7*'Forecast drivers'!I15+'Model Coeffs'!$E$9*'Forecast drivers'!M15)</f>
        <v>49.234630350377444</v>
      </c>
      <c r="F14" s="43">
        <f>EXP('Model Coeffs'!$F$16+'Model Coeffs'!$F$10*'Forecast drivers'!F15+'Model Coeffs'!$F$11*'Forecast drivers'!J15+'Model Coeffs'!$F$12*'Forecast drivers'!K15)</f>
        <v>69.190984788904942</v>
      </c>
      <c r="G14" s="43">
        <f>EXP('Model Coeffs'!$G$16+'Model Coeffs'!$G$10*'Forecast drivers'!F15+'Model Coeffs'!$G$12*'Forecast drivers'!K15+'Model Coeffs'!$G$13*'Forecast drivers'!L15)</f>
        <v>68.059827766836491</v>
      </c>
      <c r="H14" s="44">
        <f>EXP('Model Coeffs'!$H$16+'Model Coeffs'!$H$9*'Forecast drivers'!M15+'Model Coeffs'!$H$14*'Forecast drivers'!G15)</f>
        <v>27.224668755082071</v>
      </c>
      <c r="I14" s="44">
        <f>EXP('Model Coeffs'!$I$16+'Model Coeffs'!$I$14*'Forecast drivers'!G15+'Model Coeffs'!$I$15*'Forecast drivers'!N15)</f>
        <v>26.228943439681633</v>
      </c>
      <c r="J14" s="44">
        <f>EXP('Model Coeffs'!$J$16+'Model Coeffs'!$J$10*'Forecast drivers'!F15+'Model Coeffs'!$J$11*'Forecast drivers'!J15+'Model Coeffs'!$J$12*'Forecast drivers'!K15)</f>
        <v>92.992301451108219</v>
      </c>
      <c r="K14" s="44">
        <f>EXP('Model Coeffs'!$K$16+'Model Coeffs'!$K$10*'Forecast drivers'!F15+'Model Coeffs'!$K$12*'Forecast drivers'!K15+'Model Coeffs'!$K$13*'Forecast drivers'!L15)</f>
        <v>91.734552638754749</v>
      </c>
      <c r="L14" s="66"/>
      <c r="M14" s="139">
        <f t="shared" si="2"/>
        <v>55.093368037008915</v>
      </c>
      <c r="N14" s="139">
        <f t="shared" si="3"/>
        <v>68.625406277870724</v>
      </c>
      <c r="O14" s="139">
        <f t="shared" si="4"/>
        <v>123.71877431487964</v>
      </c>
      <c r="P14" s="139">
        <f t="shared" si="5"/>
        <v>26.726806097381854</v>
      </c>
      <c r="Q14" s="139">
        <f t="shared" si="6"/>
        <v>92.363427044931484</v>
      </c>
      <c r="R14" s="139">
        <f t="shared" si="7"/>
        <v>150.44558041226151</v>
      </c>
      <c r="S14" s="139">
        <f t="shared" si="8"/>
        <v>147.45679508194041</v>
      </c>
      <c r="T14" s="140">
        <f t="shared" si="9"/>
        <v>148.95118774710096</v>
      </c>
      <c r="V14" s="139">
        <f>Controls!$E$14*T14</f>
        <v>143.4923838356535</v>
      </c>
      <c r="W14" s="149">
        <f>-(INDEX(Controls!$E$16:$E$20,MATCH($B14,Controls!$B$16:$B$20,0),0))*$V14</f>
        <v>-6.5111283454745275</v>
      </c>
      <c r="X14" s="98">
        <f t="shared" si="10"/>
        <v>136.98125549017897</v>
      </c>
      <c r="Z14" s="75" t="s">
        <v>12</v>
      </c>
      <c r="AA14" s="76">
        <f>SUMIFS('BP costs'!$I$7:$I$71,'BP costs'!$B$7:$B$71,$Z14)</f>
        <v>1077.598692</v>
      </c>
      <c r="AB14" s="76">
        <f t="shared" si="0"/>
        <v>1097.6420116425006</v>
      </c>
      <c r="AC14" s="158">
        <f t="shared" si="1"/>
        <v>0.98173965698296484</v>
      </c>
    </row>
    <row r="15" spans="1:34" ht="13" x14ac:dyDescent="0.3">
      <c r="A15" s="4" t="str">
        <f>'Forecast drivers'!B16</f>
        <v>NES</v>
      </c>
      <c r="B15" s="4">
        <f>'Forecast drivers'!C16</f>
        <v>2024</v>
      </c>
      <c r="C15" s="31" t="str">
        <f>'Forecast drivers'!A16</f>
        <v>NES24</v>
      </c>
      <c r="D15" s="43">
        <f>EXP('Model Coeffs'!$D$16+'Model Coeffs'!$D$6*'Forecast drivers'!E16+'Model Coeffs'!$D$7*'Forecast drivers'!I16+'Model Coeffs'!$D$8*'Forecast drivers'!H16)</f>
        <v>61.272948243344246</v>
      </c>
      <c r="E15" s="43">
        <f>EXP('Model Coeffs'!$E$16+'Model Coeffs'!$E$6*'Forecast drivers'!E16+'Model Coeffs'!$E$7*'Forecast drivers'!I16+'Model Coeffs'!$E$9*'Forecast drivers'!M16)</f>
        <v>49.272119676469323</v>
      </c>
      <c r="F15" s="43">
        <f>EXP('Model Coeffs'!$F$16+'Model Coeffs'!$F$10*'Forecast drivers'!F16+'Model Coeffs'!$F$11*'Forecast drivers'!J16+'Model Coeffs'!$F$12*'Forecast drivers'!K16)</f>
        <v>69.190984788904942</v>
      </c>
      <c r="G15" s="43">
        <f>EXP('Model Coeffs'!$G$16+'Model Coeffs'!$G$10*'Forecast drivers'!F16+'Model Coeffs'!$G$12*'Forecast drivers'!K16+'Model Coeffs'!$G$13*'Forecast drivers'!L16)</f>
        <v>68.059827766836491</v>
      </c>
      <c r="H15" s="44">
        <f>EXP('Model Coeffs'!$H$16+'Model Coeffs'!$H$9*'Forecast drivers'!M16+'Model Coeffs'!$H$14*'Forecast drivers'!G16)</f>
        <v>27.53533201362546</v>
      </c>
      <c r="I15" s="44">
        <f>EXP('Model Coeffs'!$I$16+'Model Coeffs'!$I$14*'Forecast drivers'!G16+'Model Coeffs'!$I$15*'Forecast drivers'!N16)</f>
        <v>26.528984121598956</v>
      </c>
      <c r="J15" s="44">
        <f>EXP('Model Coeffs'!$J$16+'Model Coeffs'!$J$10*'Forecast drivers'!F16+'Model Coeffs'!$J$11*'Forecast drivers'!J16+'Model Coeffs'!$J$12*'Forecast drivers'!K16)</f>
        <v>92.992301451108219</v>
      </c>
      <c r="K15" s="44">
        <f>EXP('Model Coeffs'!$K$16+'Model Coeffs'!$K$10*'Forecast drivers'!F16+'Model Coeffs'!$K$12*'Forecast drivers'!K16+'Model Coeffs'!$K$13*'Forecast drivers'!L16)</f>
        <v>91.734552638754749</v>
      </c>
      <c r="L15" s="66"/>
      <c r="M15" s="139">
        <f t="shared" si="2"/>
        <v>55.272533959906781</v>
      </c>
      <c r="N15" s="139">
        <f t="shared" si="3"/>
        <v>68.625406277870724</v>
      </c>
      <c r="O15" s="139">
        <f t="shared" si="4"/>
        <v>123.8979402377775</v>
      </c>
      <c r="P15" s="139">
        <f t="shared" si="5"/>
        <v>27.032158067612208</v>
      </c>
      <c r="Q15" s="139">
        <f t="shared" si="6"/>
        <v>92.363427044931484</v>
      </c>
      <c r="R15" s="139">
        <f t="shared" si="7"/>
        <v>150.93009830538972</v>
      </c>
      <c r="S15" s="139">
        <f t="shared" si="8"/>
        <v>147.63596100483826</v>
      </c>
      <c r="T15" s="140">
        <f t="shared" si="9"/>
        <v>149.28302965511398</v>
      </c>
      <c r="V15" s="139">
        <f>Controls!$E$14*T15</f>
        <v>143.81206431056322</v>
      </c>
      <c r="W15" s="149">
        <f>-(INDEX(Controls!$E$16:$E$20,MATCH($B15,Controls!$B$16:$B$20,0),0))*$V15</f>
        <v>-8.7372315891592063</v>
      </c>
      <c r="X15" s="98">
        <f t="shared" si="10"/>
        <v>135.07483272140402</v>
      </c>
      <c r="Z15" s="75" t="s">
        <v>8</v>
      </c>
      <c r="AA15" s="76">
        <f>SUMIFS('BP costs'!$I$7:$I$71,'BP costs'!$B$7:$B$71,$Z15)</f>
        <v>828.46846420364682</v>
      </c>
      <c r="AB15" s="76">
        <f t="shared" si="0"/>
        <v>915.97755111176525</v>
      </c>
      <c r="AC15" s="158">
        <f t="shared" si="1"/>
        <v>0.90446372097012151</v>
      </c>
    </row>
    <row r="16" spans="1:34" ht="13" x14ac:dyDescent="0.3">
      <c r="A16" s="4" t="str">
        <f>'Forecast drivers'!B17</f>
        <v>NES</v>
      </c>
      <c r="B16" s="4">
        <f>'Forecast drivers'!C17</f>
        <v>2025</v>
      </c>
      <c r="C16" s="31" t="str">
        <f>'Forecast drivers'!A17</f>
        <v>NES25</v>
      </c>
      <c r="D16" s="43">
        <f>EXP('Model Coeffs'!$D$16+'Model Coeffs'!$D$6*'Forecast drivers'!E17+'Model Coeffs'!$D$7*'Forecast drivers'!I17+'Model Coeffs'!$D$8*'Forecast drivers'!H17)</f>
        <v>61.594014409698325</v>
      </c>
      <c r="E16" s="43">
        <f>EXP('Model Coeffs'!$E$16+'Model Coeffs'!$E$6*'Forecast drivers'!E17+'Model Coeffs'!$E$7*'Forecast drivers'!I17+'Model Coeffs'!$E$9*'Forecast drivers'!M17)</f>
        <v>49.309597597849674</v>
      </c>
      <c r="F16" s="43">
        <f>EXP('Model Coeffs'!$F$16+'Model Coeffs'!$F$10*'Forecast drivers'!F17+'Model Coeffs'!$F$11*'Forecast drivers'!J17+'Model Coeffs'!$F$12*'Forecast drivers'!K17)</f>
        <v>69.190984788904942</v>
      </c>
      <c r="G16" s="43">
        <f>EXP('Model Coeffs'!$G$16+'Model Coeffs'!$G$10*'Forecast drivers'!F17+'Model Coeffs'!$G$12*'Forecast drivers'!K17+'Model Coeffs'!$G$13*'Forecast drivers'!L17)</f>
        <v>68.059827766836491</v>
      </c>
      <c r="H16" s="44">
        <f>EXP('Model Coeffs'!$H$16+'Model Coeffs'!$H$9*'Forecast drivers'!M17+'Model Coeffs'!$H$14*'Forecast drivers'!G17)</f>
        <v>27.807320277206252</v>
      </c>
      <c r="I16" s="44">
        <f>EXP('Model Coeffs'!$I$16+'Model Coeffs'!$I$14*'Forecast drivers'!G17+'Model Coeffs'!$I$15*'Forecast drivers'!N17)</f>
        <v>26.787123485116112</v>
      </c>
      <c r="J16" s="44">
        <f>EXP('Model Coeffs'!$J$16+'Model Coeffs'!$J$10*'Forecast drivers'!F17+'Model Coeffs'!$J$11*'Forecast drivers'!J17+'Model Coeffs'!$J$12*'Forecast drivers'!K17)</f>
        <v>92.992301451108219</v>
      </c>
      <c r="K16" s="44">
        <f>EXP('Model Coeffs'!$K$16+'Model Coeffs'!$K$10*'Forecast drivers'!F17+'Model Coeffs'!$K$12*'Forecast drivers'!K17+'Model Coeffs'!$K$13*'Forecast drivers'!L17)</f>
        <v>91.734552638754749</v>
      </c>
      <c r="L16" s="66"/>
      <c r="M16" s="139">
        <f t="shared" si="2"/>
        <v>55.451806003773996</v>
      </c>
      <c r="N16" s="139">
        <f t="shared" si="3"/>
        <v>68.625406277870724</v>
      </c>
      <c r="O16" s="139">
        <f t="shared" si="4"/>
        <v>124.07721228164472</v>
      </c>
      <c r="P16" s="139">
        <f t="shared" si="5"/>
        <v>27.297221881161182</v>
      </c>
      <c r="Q16" s="139">
        <f t="shared" si="6"/>
        <v>92.363427044931484</v>
      </c>
      <c r="R16" s="139">
        <f t="shared" si="7"/>
        <v>151.3744341628059</v>
      </c>
      <c r="S16" s="139">
        <f t="shared" si="8"/>
        <v>147.81523304870547</v>
      </c>
      <c r="T16" s="140">
        <f t="shared" si="9"/>
        <v>149.5948336057557</v>
      </c>
      <c r="V16" s="139">
        <f>Controls!$E$14*T16</f>
        <v>144.11244118464978</v>
      </c>
      <c r="W16" s="149">
        <f>-(INDEX(Controls!$E$16:$E$20,MATCH($B16,Controls!$B$16:$B$20,0),0))*$V16</f>
        <v>-10.990202576127773</v>
      </c>
      <c r="X16" s="98">
        <f t="shared" si="10"/>
        <v>133.122238608522</v>
      </c>
      <c r="Z16" s="75" t="s">
        <v>9</v>
      </c>
      <c r="AA16" s="76">
        <f>SUMIFS('BP costs'!$I$7:$I$71,'BP costs'!$B$7:$B$71,$Z16)</f>
        <v>1831.4277099999999</v>
      </c>
      <c r="AB16" s="76">
        <f t="shared" si="0"/>
        <v>1614.6201251258494</v>
      </c>
      <c r="AC16" s="158">
        <f t="shared" si="1"/>
        <v>1.1342777669498276</v>
      </c>
    </row>
    <row r="17" spans="1:29" ht="13" x14ac:dyDescent="0.3">
      <c r="A17" s="4" t="str">
        <f>'Forecast drivers'!B18</f>
        <v>NWT</v>
      </c>
      <c r="B17" s="4">
        <f>'Forecast drivers'!C18</f>
        <v>2021</v>
      </c>
      <c r="C17" s="31" t="str">
        <f>'Forecast drivers'!A18</f>
        <v>NWT21</v>
      </c>
      <c r="D17" s="43">
        <f>EXP('Model Coeffs'!$D$16+'Model Coeffs'!$D$6*'Forecast drivers'!E18+'Model Coeffs'!$D$7*'Forecast drivers'!I18+'Model Coeffs'!$D$8*'Forecast drivers'!H18)</f>
        <v>144.54835869405099</v>
      </c>
      <c r="E17" s="43">
        <f>EXP('Model Coeffs'!$E$16+'Model Coeffs'!$E$6*'Forecast drivers'!E18+'Model Coeffs'!$E$7*'Forecast drivers'!I18+'Model Coeffs'!$E$9*'Forecast drivers'!M18)</f>
        <v>142.2648848301333</v>
      </c>
      <c r="F17" s="43">
        <f>EXP('Model Coeffs'!$F$16+'Model Coeffs'!$F$10*'Forecast drivers'!F18+'Model Coeffs'!$F$11*'Forecast drivers'!J18+'Model Coeffs'!$F$12*'Forecast drivers'!K18)</f>
        <v>188.81183384368578</v>
      </c>
      <c r="G17" s="43">
        <f>EXP('Model Coeffs'!$G$16+'Model Coeffs'!$G$10*'Forecast drivers'!F18+'Model Coeffs'!$G$12*'Forecast drivers'!K18+'Model Coeffs'!$G$13*'Forecast drivers'!L18)</f>
        <v>184.03973425213846</v>
      </c>
      <c r="H17" s="44">
        <f>EXP('Model Coeffs'!$H$16+'Model Coeffs'!$H$9*'Forecast drivers'!M18+'Model Coeffs'!$H$14*'Forecast drivers'!G18)</f>
        <v>69.226379929791591</v>
      </c>
      <c r="I17" s="44">
        <f>EXP('Model Coeffs'!$I$16+'Model Coeffs'!$I$14*'Forecast drivers'!G18+'Model Coeffs'!$I$15*'Forecast drivers'!N18)</f>
        <v>67.123307385552906</v>
      </c>
      <c r="J17" s="44">
        <f>EXP('Model Coeffs'!$J$16+'Model Coeffs'!$J$10*'Forecast drivers'!F18+'Model Coeffs'!$J$11*'Forecast drivers'!J18+'Model Coeffs'!$J$12*'Forecast drivers'!K18)</f>
        <v>266.71194419781642</v>
      </c>
      <c r="K17" s="44">
        <f>EXP('Model Coeffs'!$K$16+'Model Coeffs'!$K$10*'Forecast drivers'!F18+'Model Coeffs'!$K$12*'Forecast drivers'!K18+'Model Coeffs'!$K$13*'Forecast drivers'!L18)</f>
        <v>260.84539992237671</v>
      </c>
      <c r="L17" s="66"/>
      <c r="M17" s="139">
        <f t="shared" si="2"/>
        <v>143.40662176209213</v>
      </c>
      <c r="N17" s="139">
        <f t="shared" si="3"/>
        <v>186.42578404791212</v>
      </c>
      <c r="O17" s="139">
        <f t="shared" si="4"/>
        <v>329.83240581000427</v>
      </c>
      <c r="P17" s="139">
        <f t="shared" si="5"/>
        <v>68.174843657672255</v>
      </c>
      <c r="Q17" s="139">
        <f t="shared" si="6"/>
        <v>263.7786720600966</v>
      </c>
      <c r="R17" s="139">
        <f t="shared" si="7"/>
        <v>398.0072494676765</v>
      </c>
      <c r="S17" s="139">
        <f t="shared" si="8"/>
        <v>407.18529382218873</v>
      </c>
      <c r="T17" s="140">
        <f t="shared" si="9"/>
        <v>402.59627164493259</v>
      </c>
      <c r="V17" s="139">
        <f>Controls!$E$14*T17</f>
        <v>387.84181325067721</v>
      </c>
      <c r="W17" s="149">
        <f>-(INDEX(Controls!$E$16:$E$20,MATCH($B17,Controls!$B$16:$B$20,0),0))*$V17</f>
        <v>-5.8176271987601202</v>
      </c>
      <c r="X17" s="98">
        <f t="shared" si="10"/>
        <v>382.02418605191707</v>
      </c>
      <c r="Z17" s="77" t="s">
        <v>13</v>
      </c>
      <c r="AA17" s="78">
        <f>SUM(AA7:AA16)</f>
        <v>16353.386309825497</v>
      </c>
      <c r="AB17" s="78">
        <f>SUM(AB7:AB16)</f>
        <v>16552.615376872167</v>
      </c>
      <c r="AC17" s="159">
        <f t="shared" si="1"/>
        <v>0.98796389195842493</v>
      </c>
    </row>
    <row r="18" spans="1:29" ht="13" x14ac:dyDescent="0.3">
      <c r="A18" s="4" t="str">
        <f>'Forecast drivers'!B19</f>
        <v>NWT</v>
      </c>
      <c r="B18" s="4">
        <f>'Forecast drivers'!C19</f>
        <v>2022</v>
      </c>
      <c r="C18" s="31" t="str">
        <f>'Forecast drivers'!A19</f>
        <v>NWT22</v>
      </c>
      <c r="D18" s="43">
        <f>EXP('Model Coeffs'!$D$16+'Model Coeffs'!$D$6*'Forecast drivers'!E19+'Model Coeffs'!$D$7*'Forecast drivers'!I19+'Model Coeffs'!$D$8*'Forecast drivers'!H19)</f>
        <v>145.43984374593734</v>
      </c>
      <c r="E18" s="43">
        <f>EXP('Model Coeffs'!$E$16+'Model Coeffs'!$E$6*'Forecast drivers'!E19+'Model Coeffs'!$E$7*'Forecast drivers'!I19+'Model Coeffs'!$E$9*'Forecast drivers'!M19)</f>
        <v>142.42671245977058</v>
      </c>
      <c r="F18" s="43">
        <f>EXP('Model Coeffs'!$F$16+'Model Coeffs'!$F$10*'Forecast drivers'!F19+'Model Coeffs'!$F$11*'Forecast drivers'!J19+'Model Coeffs'!$F$12*'Forecast drivers'!K19)</f>
        <v>189.52608485201125</v>
      </c>
      <c r="G18" s="43">
        <f>EXP('Model Coeffs'!$G$16+'Model Coeffs'!$G$10*'Forecast drivers'!F19+'Model Coeffs'!$G$12*'Forecast drivers'!K19+'Model Coeffs'!$G$13*'Forecast drivers'!L19)</f>
        <v>184.72190271468105</v>
      </c>
      <c r="H18" s="44">
        <f>EXP('Model Coeffs'!$H$16+'Model Coeffs'!$H$9*'Forecast drivers'!M19+'Model Coeffs'!$H$14*'Forecast drivers'!G19)</f>
        <v>69.761718317030272</v>
      </c>
      <c r="I18" s="44">
        <f>EXP('Model Coeffs'!$I$16+'Model Coeffs'!$I$14*'Forecast drivers'!G19+'Model Coeffs'!$I$15*'Forecast drivers'!N19)</f>
        <v>67.557657416314825</v>
      </c>
      <c r="J18" s="44">
        <f>EXP('Model Coeffs'!$J$16+'Model Coeffs'!$J$10*'Forecast drivers'!F19+'Model Coeffs'!$J$11*'Forecast drivers'!J19+'Model Coeffs'!$J$12*'Forecast drivers'!K19)</f>
        <v>267.71195920040549</v>
      </c>
      <c r="K18" s="44">
        <f>EXP('Model Coeffs'!$K$16+'Model Coeffs'!$K$10*'Forecast drivers'!F19+'Model Coeffs'!$K$12*'Forecast drivers'!K19+'Model Coeffs'!$K$13*'Forecast drivers'!L19)</f>
        <v>261.80209678098089</v>
      </c>
      <c r="L18" s="66"/>
      <c r="M18" s="139">
        <f t="shared" si="2"/>
        <v>143.93327810285396</v>
      </c>
      <c r="N18" s="139">
        <f t="shared" si="3"/>
        <v>187.12399378334615</v>
      </c>
      <c r="O18" s="139">
        <f t="shared" si="4"/>
        <v>331.05727188620011</v>
      </c>
      <c r="P18" s="139">
        <f t="shared" si="5"/>
        <v>68.659687866672556</v>
      </c>
      <c r="Q18" s="139">
        <f t="shared" si="6"/>
        <v>264.75702799069319</v>
      </c>
      <c r="R18" s="139">
        <f t="shared" si="7"/>
        <v>399.71695975287264</v>
      </c>
      <c r="S18" s="139">
        <f t="shared" si="8"/>
        <v>408.69030609354718</v>
      </c>
      <c r="T18" s="140">
        <f t="shared" si="9"/>
        <v>404.20363292320991</v>
      </c>
      <c r="V18" s="139">
        <f>Controls!$E$14*T18</f>
        <v>389.39026751273212</v>
      </c>
      <c r="W18" s="149">
        <f>-(INDEX(Controls!$E$16:$E$20,MATCH($B18,Controls!$B$16:$B$20,0),0))*$V18</f>
        <v>-11.730381808820953</v>
      </c>
      <c r="X18" s="98">
        <f t="shared" si="10"/>
        <v>377.65988570391119</v>
      </c>
    </row>
    <row r="19" spans="1:29" ht="13" x14ac:dyDescent="0.3">
      <c r="A19" s="4" t="str">
        <f>'Forecast drivers'!B20</f>
        <v>NWT</v>
      </c>
      <c r="B19" s="4">
        <f>'Forecast drivers'!C20</f>
        <v>2023</v>
      </c>
      <c r="C19" s="31" t="str">
        <f>'Forecast drivers'!A20</f>
        <v>NWT23</v>
      </c>
      <c r="D19" s="43">
        <f>EXP('Model Coeffs'!$D$16+'Model Coeffs'!$D$6*'Forecast drivers'!E20+'Model Coeffs'!$D$7*'Forecast drivers'!I20+'Model Coeffs'!$D$8*'Forecast drivers'!H20)</f>
        <v>146.33180347119094</v>
      </c>
      <c r="E19" s="43">
        <f>EXP('Model Coeffs'!$E$16+'Model Coeffs'!$E$6*'Forecast drivers'!E20+'Model Coeffs'!$E$7*'Forecast drivers'!I20+'Model Coeffs'!$E$9*'Forecast drivers'!M20)</f>
        <v>142.58846658403371</v>
      </c>
      <c r="F19" s="43">
        <f>EXP('Model Coeffs'!$F$16+'Model Coeffs'!$F$10*'Forecast drivers'!F20+'Model Coeffs'!$F$11*'Forecast drivers'!J20+'Model Coeffs'!$F$12*'Forecast drivers'!K20)</f>
        <v>190.23964048721501</v>
      </c>
      <c r="G19" s="43">
        <f>EXP('Model Coeffs'!$G$16+'Model Coeffs'!$G$10*'Forecast drivers'!F20+'Model Coeffs'!$G$12*'Forecast drivers'!K20+'Model Coeffs'!$G$13*'Forecast drivers'!L20)</f>
        <v>185.40335540243012</v>
      </c>
      <c r="H19" s="44">
        <f>EXP('Model Coeffs'!$H$16+'Model Coeffs'!$H$9*'Forecast drivers'!M20+'Model Coeffs'!$H$14*'Forecast drivers'!G20)</f>
        <v>70.443058500999442</v>
      </c>
      <c r="I19" s="44">
        <f>EXP('Model Coeffs'!$I$16+'Model Coeffs'!$I$14*'Forecast drivers'!G20+'Model Coeffs'!$I$15*'Forecast drivers'!N20)</f>
        <v>68.187766976865376</v>
      </c>
      <c r="J19" s="44">
        <f>EXP('Model Coeffs'!$J$16+'Model Coeffs'!$J$10*'Forecast drivers'!F20+'Model Coeffs'!$J$11*'Forecast drivers'!J20+'Model Coeffs'!$J$12*'Forecast drivers'!K20)</f>
        <v>268.71096740315693</v>
      </c>
      <c r="K19" s="44">
        <f>EXP('Model Coeffs'!$K$16+'Model Coeffs'!$K$10*'Forecast drivers'!F20+'Model Coeffs'!$K$12*'Forecast drivers'!K20+'Model Coeffs'!$K$13*'Forecast drivers'!L20)</f>
        <v>262.75775280437455</v>
      </c>
      <c r="L19" s="66"/>
      <c r="M19" s="139">
        <f t="shared" si="2"/>
        <v>144.46013502761232</v>
      </c>
      <c r="N19" s="139">
        <f t="shared" si="3"/>
        <v>187.82149794482257</v>
      </c>
      <c r="O19" s="139">
        <f t="shared" si="4"/>
        <v>332.28163297243486</v>
      </c>
      <c r="P19" s="139">
        <f t="shared" si="5"/>
        <v>69.315412738932409</v>
      </c>
      <c r="Q19" s="139">
        <f t="shared" si="6"/>
        <v>265.73436010376577</v>
      </c>
      <c r="R19" s="139">
        <f t="shared" si="7"/>
        <v>401.59704571136729</v>
      </c>
      <c r="S19" s="139">
        <f t="shared" si="8"/>
        <v>410.19449513137806</v>
      </c>
      <c r="T19" s="140">
        <f t="shared" si="9"/>
        <v>405.89577042137267</v>
      </c>
      <c r="V19" s="139">
        <f>Controls!$E$14*T19</f>
        <v>391.02039109255435</v>
      </c>
      <c r="W19" s="149">
        <f>-(INDEX(Controls!$E$16:$E$20,MATCH($B19,Controls!$B$16:$B$20,0),0))*$V19</f>
        <v>-17.742990143764455</v>
      </c>
      <c r="X19" s="98">
        <f t="shared" si="10"/>
        <v>373.27740094878988</v>
      </c>
    </row>
    <row r="20" spans="1:29" ht="13" x14ac:dyDescent="0.3">
      <c r="A20" s="4" t="str">
        <f>'Forecast drivers'!B21</f>
        <v>NWT</v>
      </c>
      <c r="B20" s="4">
        <f>'Forecast drivers'!C21</f>
        <v>2024</v>
      </c>
      <c r="C20" s="31" t="str">
        <f>'Forecast drivers'!A21</f>
        <v>NWT24</v>
      </c>
      <c r="D20" s="43">
        <f>EXP('Model Coeffs'!$D$16+'Model Coeffs'!$D$6*'Forecast drivers'!E21+'Model Coeffs'!$D$7*'Forecast drivers'!I21+'Model Coeffs'!$D$8*'Forecast drivers'!H21)</f>
        <v>147.22423093575057</v>
      </c>
      <c r="E20" s="43">
        <f>EXP('Model Coeffs'!$E$16+'Model Coeffs'!$E$6*'Forecast drivers'!E21+'Model Coeffs'!$E$7*'Forecast drivers'!I21+'Model Coeffs'!$E$9*'Forecast drivers'!M21)</f>
        <v>142.75014735293948</v>
      </c>
      <c r="F20" s="43">
        <f>EXP('Model Coeffs'!$F$16+'Model Coeffs'!$F$10*'Forecast drivers'!F21+'Model Coeffs'!$F$11*'Forecast drivers'!J21+'Model Coeffs'!$F$12*'Forecast drivers'!K21)</f>
        <v>190.95250470261738</v>
      </c>
      <c r="G20" s="43">
        <f>EXP('Model Coeffs'!$G$16+'Model Coeffs'!$G$10*'Forecast drivers'!F21+'Model Coeffs'!$G$12*'Forecast drivers'!K21+'Model Coeffs'!$G$13*'Forecast drivers'!L21)</f>
        <v>186.08409643848998</v>
      </c>
      <c r="H20" s="44">
        <f>EXP('Model Coeffs'!$H$16+'Model Coeffs'!$H$9*'Forecast drivers'!M21+'Model Coeffs'!$H$14*'Forecast drivers'!G21)</f>
        <v>71.390153792974857</v>
      </c>
      <c r="I20" s="44">
        <f>EXP('Model Coeffs'!$I$16+'Model Coeffs'!$I$14*'Forecast drivers'!G21+'Model Coeffs'!$I$15*'Forecast drivers'!N21)</f>
        <v>69.104649210805562</v>
      </c>
      <c r="J20" s="44">
        <f>EXP('Model Coeffs'!$J$16+'Model Coeffs'!$J$10*'Forecast drivers'!F21+'Model Coeffs'!$J$11*'Forecast drivers'!J21+'Model Coeffs'!$J$12*'Forecast drivers'!K21)</f>
        <v>269.70897456311303</v>
      </c>
      <c r="K20" s="44">
        <f>EXP('Model Coeffs'!$K$16+'Model Coeffs'!$K$10*'Forecast drivers'!F21+'Model Coeffs'!$K$12*'Forecast drivers'!K21+'Model Coeffs'!$K$13*'Forecast drivers'!L21)</f>
        <v>263.71237402809902</v>
      </c>
      <c r="L20" s="66"/>
      <c r="M20" s="139">
        <f t="shared" si="2"/>
        <v>144.98718914434502</v>
      </c>
      <c r="N20" s="139">
        <f t="shared" si="3"/>
        <v>188.51830057055366</v>
      </c>
      <c r="O20" s="139">
        <f t="shared" si="4"/>
        <v>333.50548971489866</v>
      </c>
      <c r="P20" s="139">
        <f t="shared" si="5"/>
        <v>70.247401501890209</v>
      </c>
      <c r="Q20" s="139">
        <f t="shared" si="6"/>
        <v>266.71067429560605</v>
      </c>
      <c r="R20" s="139">
        <f t="shared" si="7"/>
        <v>403.75289121678884</v>
      </c>
      <c r="S20" s="139">
        <f t="shared" si="8"/>
        <v>411.69786343995111</v>
      </c>
      <c r="T20" s="140">
        <f t="shared" si="9"/>
        <v>407.72537732836997</v>
      </c>
      <c r="V20" s="139">
        <f>Controls!$E$14*T20</f>
        <v>392.78294606467693</v>
      </c>
      <c r="W20" s="149">
        <f>-(INDEX(Controls!$E$16:$E$20,MATCH($B20,Controls!$B$16:$B$20,0),0))*$V20</f>
        <v>-23.863335670004968</v>
      </c>
      <c r="X20" s="98">
        <f t="shared" si="10"/>
        <v>368.91961039467196</v>
      </c>
      <c r="AA20" s="79" t="s">
        <v>94</v>
      </c>
      <c r="AB20" s="80"/>
      <c r="AC20" s="81">
        <f>PERCENTILE($AC$7:$AC$16,0.25)</f>
        <v>0.97445542643976113</v>
      </c>
    </row>
    <row r="21" spans="1:29" ht="13" x14ac:dyDescent="0.3">
      <c r="A21" s="4" t="str">
        <f>'Forecast drivers'!B22</f>
        <v>NWT</v>
      </c>
      <c r="B21" s="4">
        <f>'Forecast drivers'!C22</f>
        <v>2025</v>
      </c>
      <c r="C21" s="31" t="str">
        <f>'Forecast drivers'!A22</f>
        <v>NWT25</v>
      </c>
      <c r="D21" s="43">
        <f>EXP('Model Coeffs'!$D$16+'Model Coeffs'!$D$6*'Forecast drivers'!E22+'Model Coeffs'!$D$7*'Forecast drivers'!I22+'Model Coeffs'!$D$8*'Forecast drivers'!H22)</f>
        <v>148.11711928457873</v>
      </c>
      <c r="E21" s="43">
        <f>EXP('Model Coeffs'!$E$16+'Model Coeffs'!$E$6*'Forecast drivers'!E22+'Model Coeffs'!$E$7*'Forecast drivers'!I22+'Model Coeffs'!$E$9*'Forecast drivers'!M22)</f>
        <v>142.91175491596175</v>
      </c>
      <c r="F21" s="43">
        <f>EXP('Model Coeffs'!$F$16+'Model Coeffs'!$F$10*'Forecast drivers'!F22+'Model Coeffs'!$F$11*'Forecast drivers'!J22+'Model Coeffs'!$F$12*'Forecast drivers'!K22)</f>
        <v>191.66468141061108</v>
      </c>
      <c r="G21" s="43">
        <f>EXP('Model Coeffs'!$G$16+'Model Coeffs'!$G$10*'Forecast drivers'!F22+'Model Coeffs'!$G$12*'Forecast drivers'!K22+'Model Coeffs'!$G$13*'Forecast drivers'!L22)</f>
        <v>186.76412990297391</v>
      </c>
      <c r="H21" s="44">
        <f>EXP('Model Coeffs'!$H$16+'Model Coeffs'!$H$9*'Forecast drivers'!M22+'Model Coeffs'!$H$14*'Forecast drivers'!G22)</f>
        <v>72.638414882420705</v>
      </c>
      <c r="I21" s="44">
        <f>EXP('Model Coeffs'!$I$16+'Model Coeffs'!$I$14*'Forecast drivers'!G22+'Model Coeffs'!$I$15*'Forecast drivers'!N22)</f>
        <v>70.346641376572947</v>
      </c>
      <c r="J21" s="44">
        <f>EXP('Model Coeffs'!$J$16+'Model Coeffs'!$J$10*'Forecast drivers'!F22+'Model Coeffs'!$J$11*'Forecast drivers'!J22+'Model Coeffs'!$J$12*'Forecast drivers'!K22)</f>
        <v>270.70598637752602</v>
      </c>
      <c r="K21" s="44">
        <f>EXP('Model Coeffs'!$K$16+'Model Coeffs'!$K$10*'Forecast drivers'!F22+'Model Coeffs'!$K$12*'Forecast drivers'!K22+'Model Coeffs'!$K$13*'Forecast drivers'!L22)</f>
        <v>264.66596642453112</v>
      </c>
      <c r="L21" s="66"/>
      <c r="M21" s="139">
        <f t="shared" si="2"/>
        <v>145.51443710027024</v>
      </c>
      <c r="N21" s="139">
        <f t="shared" si="3"/>
        <v>189.21440565679251</v>
      </c>
      <c r="O21" s="139">
        <f t="shared" si="4"/>
        <v>334.72884275706275</v>
      </c>
      <c r="P21" s="139">
        <f t="shared" si="5"/>
        <v>71.492528129496833</v>
      </c>
      <c r="Q21" s="139">
        <f t="shared" si="6"/>
        <v>267.6859764010286</v>
      </c>
      <c r="R21" s="139">
        <f t="shared" si="7"/>
        <v>406.22137088655961</v>
      </c>
      <c r="S21" s="139">
        <f t="shared" si="8"/>
        <v>413.20041350129884</v>
      </c>
      <c r="T21" s="140">
        <f t="shared" si="9"/>
        <v>409.71089219392923</v>
      </c>
      <c r="V21" s="139">
        <f>Controls!$E$14*T21</f>
        <v>394.69569523780842</v>
      </c>
      <c r="W21" s="149">
        <f>-(INDEX(Controls!$E$16:$E$20,MATCH($B21,Controls!$B$16:$B$20,0),0))*$V21</f>
        <v>-30.100008097365755</v>
      </c>
      <c r="X21" s="98">
        <f t="shared" si="10"/>
        <v>364.59568714044269</v>
      </c>
    </row>
    <row r="22" spans="1:29" ht="13" x14ac:dyDescent="0.3">
      <c r="A22" s="4" t="str">
        <f>'Forecast drivers'!B23</f>
        <v>SRN</v>
      </c>
      <c r="B22" s="4">
        <f>'Forecast drivers'!C23</f>
        <v>2021</v>
      </c>
      <c r="C22" s="31" t="str">
        <f>'Forecast drivers'!A23</f>
        <v>SRN21</v>
      </c>
      <c r="D22" s="43">
        <f>EXP('Model Coeffs'!$D$16+'Model Coeffs'!$D$6*'Forecast drivers'!E23+'Model Coeffs'!$D$7*'Forecast drivers'!I23+'Model Coeffs'!$D$8*'Forecast drivers'!H23)</f>
        <v>132.8495668966996</v>
      </c>
      <c r="E22" s="43">
        <f>EXP('Model Coeffs'!$E$16+'Model Coeffs'!$E$6*'Forecast drivers'!E23+'Model Coeffs'!$E$7*'Forecast drivers'!I23+'Model Coeffs'!$E$9*'Forecast drivers'!M23)</f>
        <v>120.70115838731293</v>
      </c>
      <c r="F22" s="43">
        <f>EXP('Model Coeffs'!$F$16+'Model Coeffs'!$F$10*'Forecast drivers'!F23+'Model Coeffs'!$F$11*'Forecast drivers'!J23+'Model Coeffs'!$F$12*'Forecast drivers'!K23)</f>
        <v>112.83509146109277</v>
      </c>
      <c r="G22" s="43">
        <f>EXP('Model Coeffs'!$G$16+'Model Coeffs'!$G$10*'Forecast drivers'!F23+'Model Coeffs'!$G$12*'Forecast drivers'!K23+'Model Coeffs'!$G$13*'Forecast drivers'!L23)</f>
        <v>113.57029970280882</v>
      </c>
      <c r="H22" s="44">
        <f>EXP('Model Coeffs'!$H$16+'Model Coeffs'!$H$9*'Forecast drivers'!M23+'Model Coeffs'!$H$14*'Forecast drivers'!G23)</f>
        <v>45.235527306846102</v>
      </c>
      <c r="I22" s="44">
        <f>EXP('Model Coeffs'!$I$16+'Model Coeffs'!$I$14*'Forecast drivers'!G23+'Model Coeffs'!$I$15*'Forecast drivers'!N23)</f>
        <v>40.304344357234676</v>
      </c>
      <c r="J22" s="44">
        <f>EXP('Model Coeffs'!$J$16+'Model Coeffs'!$J$10*'Forecast drivers'!F23+'Model Coeffs'!$J$11*'Forecast drivers'!J23+'Model Coeffs'!$J$12*'Forecast drivers'!K23)</f>
        <v>153.18112683886079</v>
      </c>
      <c r="K22" s="44">
        <f>EXP('Model Coeffs'!$K$16+'Model Coeffs'!$K$10*'Forecast drivers'!F23+'Model Coeffs'!$K$12*'Forecast drivers'!K23+'Model Coeffs'!$K$13*'Forecast drivers'!L23)</f>
        <v>153.97661889906948</v>
      </c>
      <c r="L22" s="66"/>
      <c r="M22" s="139">
        <f t="shared" si="2"/>
        <v>126.77536264200626</v>
      </c>
      <c r="N22" s="139">
        <f t="shared" si="3"/>
        <v>113.20269558195079</v>
      </c>
      <c r="O22" s="139">
        <f t="shared" si="4"/>
        <v>239.97805822395705</v>
      </c>
      <c r="P22" s="139">
        <f t="shared" si="5"/>
        <v>42.769935832040389</v>
      </c>
      <c r="Q22" s="139">
        <f t="shared" si="6"/>
        <v>153.57887286896514</v>
      </c>
      <c r="R22" s="139">
        <f t="shared" si="7"/>
        <v>282.74799405599742</v>
      </c>
      <c r="S22" s="139">
        <f t="shared" si="8"/>
        <v>280.35423551097142</v>
      </c>
      <c r="T22" s="140">
        <f t="shared" si="9"/>
        <v>281.55111478348442</v>
      </c>
      <c r="V22" s="139">
        <f>Controls!$E$14*T22</f>
        <v>271.23275244009727</v>
      </c>
      <c r="W22" s="149">
        <f>-(INDEX(Controls!$E$16:$E$20,MATCH($B22,Controls!$B$16:$B$20,0),0))*$V22</f>
        <v>-4.0684912866014322</v>
      </c>
      <c r="X22" s="98">
        <f t="shared" si="10"/>
        <v>267.16426115349583</v>
      </c>
    </row>
    <row r="23" spans="1:29" ht="13" x14ac:dyDescent="0.3">
      <c r="A23" s="4" t="str">
        <f>'Forecast drivers'!B24</f>
        <v>SRN</v>
      </c>
      <c r="B23" s="4">
        <f>'Forecast drivers'!C24</f>
        <v>2022</v>
      </c>
      <c r="C23" s="31" t="str">
        <f>'Forecast drivers'!A24</f>
        <v>SRN22</v>
      </c>
      <c r="D23" s="43">
        <f>EXP('Model Coeffs'!$D$16+'Model Coeffs'!$D$6*'Forecast drivers'!E24+'Model Coeffs'!$D$7*'Forecast drivers'!I24+'Model Coeffs'!$D$8*'Forecast drivers'!H24)</f>
        <v>133.86330548606867</v>
      </c>
      <c r="E23" s="43">
        <f>EXP('Model Coeffs'!$E$16+'Model Coeffs'!$E$6*'Forecast drivers'!E24+'Model Coeffs'!$E$7*'Forecast drivers'!I24+'Model Coeffs'!$E$9*'Forecast drivers'!M24)</f>
        <v>120.90283012028092</v>
      </c>
      <c r="F23" s="43">
        <f>EXP('Model Coeffs'!$F$16+'Model Coeffs'!$F$10*'Forecast drivers'!F24+'Model Coeffs'!$F$11*'Forecast drivers'!J24+'Model Coeffs'!$F$12*'Forecast drivers'!K24)</f>
        <v>114.16034650753316</v>
      </c>
      <c r="G23" s="43">
        <f>EXP('Model Coeffs'!$G$16+'Model Coeffs'!$G$10*'Forecast drivers'!F24+'Model Coeffs'!$G$12*'Forecast drivers'!K24+'Model Coeffs'!$G$13*'Forecast drivers'!L24)</f>
        <v>114.87720416952833</v>
      </c>
      <c r="H23" s="44">
        <f>EXP('Model Coeffs'!$H$16+'Model Coeffs'!$H$9*'Forecast drivers'!M24+'Model Coeffs'!$H$14*'Forecast drivers'!G24)</f>
        <v>45.658507295511917</v>
      </c>
      <c r="I23" s="44">
        <f>EXP('Model Coeffs'!$I$16+'Model Coeffs'!$I$14*'Forecast drivers'!G24+'Model Coeffs'!$I$15*'Forecast drivers'!N24)</f>
        <v>40.643524883064302</v>
      </c>
      <c r="J23" s="44">
        <f>EXP('Model Coeffs'!$J$16+'Model Coeffs'!$J$10*'Forecast drivers'!F24+'Model Coeffs'!$J$11*'Forecast drivers'!J24+'Model Coeffs'!$J$12*'Forecast drivers'!K24)</f>
        <v>154.96427634502666</v>
      </c>
      <c r="K23" s="44">
        <f>EXP('Model Coeffs'!$K$16+'Model Coeffs'!$K$10*'Forecast drivers'!F24+'Model Coeffs'!$K$12*'Forecast drivers'!K24+'Model Coeffs'!$K$13*'Forecast drivers'!L24)</f>
        <v>155.7298020696885</v>
      </c>
      <c r="L23" s="66"/>
      <c r="M23" s="139">
        <f t="shared" si="2"/>
        <v>127.3830678031748</v>
      </c>
      <c r="N23" s="139">
        <f t="shared" si="3"/>
        <v>114.51877533853074</v>
      </c>
      <c r="O23" s="139">
        <f t="shared" si="4"/>
        <v>241.90184314170554</v>
      </c>
      <c r="P23" s="139">
        <f t="shared" si="5"/>
        <v>43.151016089288106</v>
      </c>
      <c r="Q23" s="139">
        <f t="shared" si="6"/>
        <v>155.34703920735757</v>
      </c>
      <c r="R23" s="139">
        <f t="shared" si="7"/>
        <v>285.05285923099365</v>
      </c>
      <c r="S23" s="139">
        <f t="shared" si="8"/>
        <v>282.73010701053238</v>
      </c>
      <c r="T23" s="140">
        <f t="shared" si="9"/>
        <v>283.89148312076304</v>
      </c>
      <c r="V23" s="139">
        <f>Controls!$E$14*T23</f>
        <v>273.48735031775755</v>
      </c>
      <c r="W23" s="149">
        <f>-(INDEX(Controls!$E$16:$E$20,MATCH($B23,Controls!$B$16:$B$20,0),0))*$V23</f>
        <v>-8.2388064283223734</v>
      </c>
      <c r="X23" s="98">
        <f t="shared" si="10"/>
        <v>265.24854388943515</v>
      </c>
    </row>
    <row r="24" spans="1:29" ht="13" x14ac:dyDescent="0.3">
      <c r="A24" s="4" t="str">
        <f>'Forecast drivers'!B25</f>
        <v>SRN</v>
      </c>
      <c r="B24" s="4">
        <f>'Forecast drivers'!C25</f>
        <v>2023</v>
      </c>
      <c r="C24" s="31" t="str">
        <f>'Forecast drivers'!A25</f>
        <v>SRN23</v>
      </c>
      <c r="D24" s="43">
        <f>EXP('Model Coeffs'!$D$16+'Model Coeffs'!$D$6*'Forecast drivers'!E25+'Model Coeffs'!$D$7*'Forecast drivers'!I25+'Model Coeffs'!$D$8*'Forecast drivers'!H25)</f>
        <v>134.87741620638172</v>
      </c>
      <c r="E24" s="43">
        <f>EXP('Model Coeffs'!$E$16+'Model Coeffs'!$E$6*'Forecast drivers'!E25+'Model Coeffs'!$E$7*'Forecast drivers'!I25+'Model Coeffs'!$E$9*'Forecast drivers'!M25)</f>
        <v>121.10436740144077</v>
      </c>
      <c r="F24" s="43">
        <f>EXP('Model Coeffs'!$F$16+'Model Coeffs'!$F$10*'Forecast drivers'!F25+'Model Coeffs'!$F$11*'Forecast drivers'!J25+'Model Coeffs'!$F$12*'Forecast drivers'!K25)</f>
        <v>115.48163509993493</v>
      </c>
      <c r="G24" s="43">
        <f>EXP('Model Coeffs'!$G$16+'Model Coeffs'!$G$10*'Forecast drivers'!F25+'Model Coeffs'!$G$12*'Forecast drivers'!K25+'Model Coeffs'!$G$13*'Forecast drivers'!L25)</f>
        <v>116.17989331690784</v>
      </c>
      <c r="H24" s="44">
        <f>EXP('Model Coeffs'!$H$16+'Model Coeffs'!$H$9*'Forecast drivers'!M25+'Model Coeffs'!$H$14*'Forecast drivers'!G25)</f>
        <v>46.004741900560916</v>
      </c>
      <c r="I24" s="44">
        <f>EXP('Model Coeffs'!$I$16+'Model Coeffs'!$I$14*'Forecast drivers'!G25+'Model Coeffs'!$I$15*'Forecast drivers'!N25)</f>
        <v>40.905845180447102</v>
      </c>
      <c r="J24" s="44">
        <f>EXP('Model Coeffs'!$J$16+'Model Coeffs'!$J$10*'Forecast drivers'!F25+'Model Coeffs'!$J$11*'Forecast drivers'!J25+'Model Coeffs'!$J$12*'Forecast drivers'!K25)</f>
        <v>156.74190704222727</v>
      </c>
      <c r="K24" s="44">
        <f>EXP('Model Coeffs'!$K$16+'Model Coeffs'!$K$10*'Forecast drivers'!F25+'Model Coeffs'!$K$12*'Forecast drivers'!K25+'Model Coeffs'!$K$13*'Forecast drivers'!L25)</f>
        <v>157.47712224701397</v>
      </c>
      <c r="L24" s="66"/>
      <c r="M24" s="139">
        <f t="shared" si="2"/>
        <v>127.99089180391124</v>
      </c>
      <c r="N24" s="139">
        <f t="shared" si="3"/>
        <v>115.83076420842139</v>
      </c>
      <c r="O24" s="139">
        <f t="shared" si="4"/>
        <v>243.82165601233262</v>
      </c>
      <c r="P24" s="139">
        <f t="shared" si="5"/>
        <v>43.455293540504009</v>
      </c>
      <c r="Q24" s="139">
        <f t="shared" si="6"/>
        <v>157.10951464462062</v>
      </c>
      <c r="R24" s="139">
        <f t="shared" si="7"/>
        <v>287.27694955283664</v>
      </c>
      <c r="S24" s="139">
        <f t="shared" si="8"/>
        <v>285.10040644853188</v>
      </c>
      <c r="T24" s="140">
        <f t="shared" si="9"/>
        <v>286.18867800068426</v>
      </c>
      <c r="V24" s="139">
        <f>Controls!$E$14*T24</f>
        <v>275.70035697074661</v>
      </c>
      <c r="W24" s="149">
        <f>-(INDEX(Controls!$E$16:$E$20,MATCH($B24,Controls!$B$16:$B$20,0),0))*$V24</f>
        <v>-12.510213860449094</v>
      </c>
      <c r="X24" s="98">
        <f t="shared" si="10"/>
        <v>263.19014311029753</v>
      </c>
    </row>
    <row r="25" spans="1:29" ht="13" x14ac:dyDescent="0.3">
      <c r="A25" s="4" t="str">
        <f>'Forecast drivers'!B26</f>
        <v>SRN</v>
      </c>
      <c r="B25" s="4">
        <f>'Forecast drivers'!C26</f>
        <v>2024</v>
      </c>
      <c r="C25" s="31" t="str">
        <f>'Forecast drivers'!A26</f>
        <v>SRN24</v>
      </c>
      <c r="D25" s="43">
        <f>EXP('Model Coeffs'!$D$16+'Model Coeffs'!$D$6*'Forecast drivers'!E26+'Model Coeffs'!$D$7*'Forecast drivers'!I26+'Model Coeffs'!$D$8*'Forecast drivers'!H26)</f>
        <v>135.89188774966533</v>
      </c>
      <c r="E25" s="43">
        <f>EXP('Model Coeffs'!$E$16+'Model Coeffs'!$E$6*'Forecast drivers'!E26+'Model Coeffs'!$E$7*'Forecast drivers'!I26+'Model Coeffs'!$E$9*'Forecast drivers'!M26)</f>
        <v>121.30577063325092</v>
      </c>
      <c r="F25" s="43">
        <f>EXP('Model Coeffs'!$F$16+'Model Coeffs'!$F$10*'Forecast drivers'!F26+'Model Coeffs'!$F$11*'Forecast drivers'!J26+'Model Coeffs'!$F$12*'Forecast drivers'!K26)</f>
        <v>116.79902589241485</v>
      </c>
      <c r="G25" s="43">
        <f>EXP('Model Coeffs'!$G$16+'Model Coeffs'!$G$10*'Forecast drivers'!F26+'Model Coeffs'!$G$12*'Forecast drivers'!K26+'Model Coeffs'!$G$13*'Forecast drivers'!L26)</f>
        <v>117.47844106546938</v>
      </c>
      <c r="H25" s="44">
        <f>EXP('Model Coeffs'!$H$16+'Model Coeffs'!$H$9*'Forecast drivers'!M26+'Model Coeffs'!$H$14*'Forecast drivers'!G26)</f>
        <v>46.466610358274778</v>
      </c>
      <c r="I25" s="44">
        <f>EXP('Model Coeffs'!$I$16+'Model Coeffs'!$I$14*'Forecast drivers'!G26+'Model Coeffs'!$I$15*'Forecast drivers'!N26)</f>
        <v>41.282615933949515</v>
      </c>
      <c r="J25" s="44">
        <f>EXP('Model Coeffs'!$J$16+'Model Coeffs'!$J$10*'Forecast drivers'!F26+'Model Coeffs'!$J$11*'Forecast drivers'!J26+'Model Coeffs'!$J$12*'Forecast drivers'!K26)</f>
        <v>158.5141150046997</v>
      </c>
      <c r="K25" s="44">
        <f>EXP('Model Coeffs'!$K$16+'Model Coeffs'!$K$10*'Forecast drivers'!F26+'Model Coeffs'!$K$12*'Forecast drivers'!K26+'Model Coeffs'!$K$13*'Forecast drivers'!L26)</f>
        <v>159.21868292692625</v>
      </c>
      <c r="L25" s="66"/>
      <c r="M25" s="139">
        <f t="shared" si="2"/>
        <v>128.59882919145812</v>
      </c>
      <c r="N25" s="139">
        <f t="shared" si="3"/>
        <v>117.13873347894211</v>
      </c>
      <c r="O25" s="139">
        <f t="shared" si="4"/>
        <v>245.73756267040022</v>
      </c>
      <c r="P25" s="139">
        <f t="shared" si="5"/>
        <v>43.874613146112146</v>
      </c>
      <c r="Q25" s="139">
        <f t="shared" si="6"/>
        <v>158.86639896581298</v>
      </c>
      <c r="R25" s="139">
        <f t="shared" si="7"/>
        <v>289.61217581651238</v>
      </c>
      <c r="S25" s="139">
        <f t="shared" si="8"/>
        <v>287.4652281572711</v>
      </c>
      <c r="T25" s="140">
        <f t="shared" si="9"/>
        <v>288.53870198689174</v>
      </c>
      <c r="V25" s="139">
        <f>Controls!$E$14*T25</f>
        <v>277.96425663447008</v>
      </c>
      <c r="W25" s="149">
        <f>-(INDEX(Controls!$E$16:$E$20,MATCH($B25,Controls!$B$16:$B$20,0),0))*$V25</f>
        <v>-16.887582383068963</v>
      </c>
      <c r="X25" s="98">
        <f t="shared" si="10"/>
        <v>261.07667425140113</v>
      </c>
    </row>
    <row r="26" spans="1:29" ht="13" x14ac:dyDescent="0.3">
      <c r="A26" s="4" t="str">
        <f>'Forecast drivers'!B27</f>
        <v>SRN</v>
      </c>
      <c r="B26" s="4">
        <f>'Forecast drivers'!C27</f>
        <v>2025</v>
      </c>
      <c r="C26" s="31" t="str">
        <f>'Forecast drivers'!A27</f>
        <v>SRN25</v>
      </c>
      <c r="D26" s="43">
        <f>EXP('Model Coeffs'!$D$16+'Model Coeffs'!$D$6*'Forecast drivers'!E27+'Model Coeffs'!$D$7*'Forecast drivers'!I27+'Model Coeffs'!$D$8*'Forecast drivers'!H27)</f>
        <v>136.90670899304595</v>
      </c>
      <c r="E26" s="43">
        <f>EXP('Model Coeffs'!$E$16+'Model Coeffs'!$E$6*'Forecast drivers'!E27+'Model Coeffs'!$E$7*'Forecast drivers'!I27+'Model Coeffs'!$E$9*'Forecast drivers'!M27)</f>
        <v>121.50704021603264</v>
      </c>
      <c r="F26" s="43">
        <f>EXP('Model Coeffs'!$F$16+'Model Coeffs'!$F$10*'Forecast drivers'!F27+'Model Coeffs'!$F$11*'Forecast drivers'!J27+'Model Coeffs'!$F$12*'Forecast drivers'!K27)</f>
        <v>118.11258539571135</v>
      </c>
      <c r="G26" s="43">
        <f>EXP('Model Coeffs'!$G$16+'Model Coeffs'!$G$10*'Forecast drivers'!F27+'Model Coeffs'!$G$12*'Forecast drivers'!K27+'Model Coeffs'!$G$13*'Forecast drivers'!L27)</f>
        <v>118.77291901147908</v>
      </c>
      <c r="H26" s="44">
        <f>EXP('Model Coeffs'!$H$16+'Model Coeffs'!$H$9*'Forecast drivers'!M27+'Model Coeffs'!$H$14*'Forecast drivers'!G27)</f>
        <v>47.005775256650409</v>
      </c>
      <c r="I26" s="44">
        <f>EXP('Model Coeffs'!$I$16+'Model Coeffs'!$I$14*'Forecast drivers'!G27+'Model Coeffs'!$I$15*'Forecast drivers'!N27)</f>
        <v>41.625427188864748</v>
      </c>
      <c r="J26" s="44">
        <f>EXP('Model Coeffs'!$J$16+'Model Coeffs'!$J$10*'Forecast drivers'!F27+'Model Coeffs'!$J$11*'Forecast drivers'!J27+'Model Coeffs'!$J$12*'Forecast drivers'!K27)</f>
        <v>160.28099329785897</v>
      </c>
      <c r="K26" s="44">
        <f>EXP('Model Coeffs'!$K$16+'Model Coeffs'!$K$10*'Forecast drivers'!F27+'Model Coeffs'!$K$12*'Forecast drivers'!K27+'Model Coeffs'!$K$13*'Forecast drivers'!L27)</f>
        <v>160.9545843393457</v>
      </c>
      <c r="L26" s="66"/>
      <c r="M26" s="139">
        <f t="shared" si="2"/>
        <v>129.20687460453928</v>
      </c>
      <c r="N26" s="139">
        <f t="shared" si="3"/>
        <v>118.44275220359521</v>
      </c>
      <c r="O26" s="139">
        <f t="shared" si="4"/>
        <v>247.64962680813449</v>
      </c>
      <c r="P26" s="139">
        <f t="shared" si="5"/>
        <v>44.315601222757579</v>
      </c>
      <c r="Q26" s="139">
        <f t="shared" si="6"/>
        <v>160.61778881860232</v>
      </c>
      <c r="R26" s="139">
        <f t="shared" si="7"/>
        <v>291.96522803089204</v>
      </c>
      <c r="S26" s="139">
        <f t="shared" si="8"/>
        <v>289.8246634231416</v>
      </c>
      <c r="T26" s="140">
        <f t="shared" si="9"/>
        <v>290.89494572701682</v>
      </c>
      <c r="V26" s="139">
        <f>Controls!$E$14*T26</f>
        <v>280.23414810886663</v>
      </c>
      <c r="W26" s="149">
        <f>-(INDEX(Controls!$E$16:$E$20,MATCH($B26,Controls!$B$16:$B$20,0),0))*$V26</f>
        <v>-21.37102134380531</v>
      </c>
      <c r="X26" s="98">
        <f t="shared" si="10"/>
        <v>258.86312676506134</v>
      </c>
    </row>
    <row r="27" spans="1:29" ht="13" x14ac:dyDescent="0.3">
      <c r="A27" s="4" t="str">
        <f>'Forecast drivers'!B33</f>
        <v>SWB</v>
      </c>
      <c r="B27" s="4">
        <f>'Forecast drivers'!C33</f>
        <v>2021</v>
      </c>
      <c r="C27" s="31" t="str">
        <f>'Forecast drivers'!A33</f>
        <v>SWB21</v>
      </c>
      <c r="D27" s="43">
        <f>EXP('Model Coeffs'!$D$16+'Model Coeffs'!$D$6*'Forecast drivers'!E33+'Model Coeffs'!$D$7*'Forecast drivers'!I33+'Model Coeffs'!$D$8*'Forecast drivers'!H33)</f>
        <v>55.411692302164099</v>
      </c>
      <c r="E27" s="43">
        <f>EXP('Model Coeffs'!$E$16+'Model Coeffs'!$E$6*'Forecast drivers'!E33+'Model Coeffs'!$E$7*'Forecast drivers'!I33+'Model Coeffs'!$E$9*'Forecast drivers'!M33)</f>
        <v>54.696236344296373</v>
      </c>
      <c r="F27" s="43">
        <f>EXP('Model Coeffs'!$F$16+'Model Coeffs'!$F$10*'Forecast drivers'!F33+'Model Coeffs'!$F$11*'Forecast drivers'!J33+'Model Coeffs'!$F$12*'Forecast drivers'!K33)</f>
        <v>65.892957130666488</v>
      </c>
      <c r="G27" s="43">
        <f>EXP('Model Coeffs'!$G$16+'Model Coeffs'!$G$10*'Forecast drivers'!F33+'Model Coeffs'!$G$12*'Forecast drivers'!K33+'Model Coeffs'!$G$13*'Forecast drivers'!L33)</f>
        <v>63.921725539069449</v>
      </c>
      <c r="H27" s="44">
        <f>EXP('Model Coeffs'!$H$16+'Model Coeffs'!$H$9*'Forecast drivers'!M33+'Model Coeffs'!$H$14*'Forecast drivers'!G33)</f>
        <v>16.212753432306222</v>
      </c>
      <c r="I27" s="44">
        <f>EXP('Model Coeffs'!$I$16+'Model Coeffs'!$I$14*'Forecast drivers'!G33+'Model Coeffs'!$I$15*'Forecast drivers'!N33)</f>
        <v>18.35548641314465</v>
      </c>
      <c r="J27" s="44">
        <f>EXP('Model Coeffs'!$J$16+'Model Coeffs'!$J$10*'Forecast drivers'!F33+'Model Coeffs'!$J$11*'Forecast drivers'!J33+'Model Coeffs'!$J$12*'Forecast drivers'!K33)</f>
        <v>85.024507185576482</v>
      </c>
      <c r="K27" s="44">
        <f>EXP('Model Coeffs'!$K$16+'Model Coeffs'!$K$10*'Forecast drivers'!F33+'Model Coeffs'!$K$12*'Forecast drivers'!K33+'Model Coeffs'!$K$13*'Forecast drivers'!L33)</f>
        <v>82.827066688869223</v>
      </c>
      <c r="L27" s="66"/>
      <c r="M27" s="139">
        <f t="shared" si="2"/>
        <v>55.053964323230232</v>
      </c>
      <c r="N27" s="139">
        <f t="shared" si="3"/>
        <v>64.907341334867965</v>
      </c>
      <c r="O27" s="139">
        <f t="shared" si="4"/>
        <v>119.9613056580982</v>
      </c>
      <c r="P27" s="139">
        <f t="shared" si="5"/>
        <v>17.284119922725438</v>
      </c>
      <c r="Q27" s="139">
        <f t="shared" si="6"/>
        <v>83.925786937222853</v>
      </c>
      <c r="R27" s="139">
        <f t="shared" si="7"/>
        <v>137.24542558082362</v>
      </c>
      <c r="S27" s="139">
        <f t="shared" si="8"/>
        <v>138.9797512604531</v>
      </c>
      <c r="T27" s="140">
        <f t="shared" si="9"/>
        <v>138.11258842063836</v>
      </c>
      <c r="V27" s="139">
        <f>Controls!$E$14*T27</f>
        <v>133.05100046491972</v>
      </c>
      <c r="W27" s="149">
        <f>-(INDEX(Controls!$E$16:$E$20,MATCH($B27,Controls!$B$16:$B$20,0),0))*$V27</f>
        <v>-1.9957650069737829</v>
      </c>
      <c r="X27" s="98">
        <f t="shared" si="10"/>
        <v>131.05523545794594</v>
      </c>
    </row>
    <row r="28" spans="1:29" ht="13" x14ac:dyDescent="0.3">
      <c r="A28" s="4" t="str">
        <f>'Forecast drivers'!B34</f>
        <v>SWB</v>
      </c>
      <c r="B28" s="4">
        <f>'Forecast drivers'!C34</f>
        <v>2022</v>
      </c>
      <c r="C28" s="31" t="str">
        <f>'Forecast drivers'!A34</f>
        <v>SWB22</v>
      </c>
      <c r="D28" s="43">
        <f>EXP('Model Coeffs'!$D$16+'Model Coeffs'!$D$6*'Forecast drivers'!E34+'Model Coeffs'!$D$7*'Forecast drivers'!I34+'Model Coeffs'!$D$8*'Forecast drivers'!H34)</f>
        <v>56.043189858522602</v>
      </c>
      <c r="E28" s="43">
        <f>EXP('Model Coeffs'!$E$16+'Model Coeffs'!$E$6*'Forecast drivers'!E34+'Model Coeffs'!$E$7*'Forecast drivers'!I34+'Model Coeffs'!$E$9*'Forecast drivers'!M34)</f>
        <v>54.779957821870454</v>
      </c>
      <c r="F28" s="43">
        <f>EXP('Model Coeffs'!$F$16+'Model Coeffs'!$F$10*'Forecast drivers'!F34+'Model Coeffs'!$F$11*'Forecast drivers'!J34+'Model Coeffs'!$F$12*'Forecast drivers'!K34)</f>
        <v>66.385093595311574</v>
      </c>
      <c r="G28" s="43">
        <f>EXP('Model Coeffs'!$G$16+'Model Coeffs'!$G$10*'Forecast drivers'!F34+'Model Coeffs'!$G$12*'Forecast drivers'!K34+'Model Coeffs'!$G$13*'Forecast drivers'!L34)</f>
        <v>64.389500946608649</v>
      </c>
      <c r="H28" s="44">
        <f>EXP('Model Coeffs'!$H$16+'Model Coeffs'!$H$9*'Forecast drivers'!M34+'Model Coeffs'!$H$14*'Forecast drivers'!G34)</f>
        <v>16.335015386027415</v>
      </c>
      <c r="I28" s="44">
        <f>EXP('Model Coeffs'!$I$16+'Model Coeffs'!$I$14*'Forecast drivers'!G34+'Model Coeffs'!$I$15*'Forecast drivers'!N34)</f>
        <v>18.458447003464848</v>
      </c>
      <c r="J28" s="44">
        <f>EXP('Model Coeffs'!$J$16+'Model Coeffs'!$J$10*'Forecast drivers'!F34+'Model Coeffs'!$J$11*'Forecast drivers'!J34+'Model Coeffs'!$J$12*'Forecast drivers'!K34)</f>
        <v>85.653906159657353</v>
      </c>
      <c r="K28" s="44">
        <f>EXP('Model Coeffs'!$K$16+'Model Coeffs'!$K$10*'Forecast drivers'!F34+'Model Coeffs'!$K$12*'Forecast drivers'!K34+'Model Coeffs'!$K$13*'Forecast drivers'!L34)</f>
        <v>83.42680819429701</v>
      </c>
      <c r="L28" s="66"/>
      <c r="M28" s="139">
        <f t="shared" si="2"/>
        <v>55.411573840196525</v>
      </c>
      <c r="N28" s="139">
        <f t="shared" si="3"/>
        <v>65.387297270960119</v>
      </c>
      <c r="O28" s="139">
        <f t="shared" si="4"/>
        <v>120.79887111115664</v>
      </c>
      <c r="P28" s="139">
        <f t="shared" si="5"/>
        <v>17.396731194746131</v>
      </c>
      <c r="Q28" s="139">
        <f t="shared" si="6"/>
        <v>84.540357176977182</v>
      </c>
      <c r="R28" s="139">
        <f t="shared" si="7"/>
        <v>138.19560230590278</v>
      </c>
      <c r="S28" s="139">
        <f t="shared" si="8"/>
        <v>139.95193101717371</v>
      </c>
      <c r="T28" s="140">
        <f t="shared" si="9"/>
        <v>139.07376666153823</v>
      </c>
      <c r="V28" s="139">
        <f>Controls!$E$14*T28</f>
        <v>133.97695318247611</v>
      </c>
      <c r="W28" s="149">
        <f>-(INDEX(Controls!$E$16:$E$20,MATCH($B28,Controls!$B$16:$B$20,0),0))*$V28</f>
        <v>-4.0360557146220577</v>
      </c>
      <c r="X28" s="98">
        <f t="shared" si="10"/>
        <v>129.94089746785406</v>
      </c>
    </row>
    <row r="29" spans="1:29" ht="13" x14ac:dyDescent="0.3">
      <c r="A29" s="4" t="str">
        <f>'Forecast drivers'!B35</f>
        <v>SWB</v>
      </c>
      <c r="B29" s="4">
        <f>'Forecast drivers'!C35</f>
        <v>2023</v>
      </c>
      <c r="C29" s="31" t="str">
        <f>'Forecast drivers'!A35</f>
        <v>SWB23</v>
      </c>
      <c r="D29" s="43">
        <f>EXP('Model Coeffs'!$D$16+'Model Coeffs'!$D$6*'Forecast drivers'!E35+'Model Coeffs'!$D$7*'Forecast drivers'!I35+'Model Coeffs'!$D$8*'Forecast drivers'!H35)</f>
        <v>56.675718292876923</v>
      </c>
      <c r="E29" s="43">
        <f>EXP('Model Coeffs'!$E$16+'Model Coeffs'!$E$6*'Forecast drivers'!E35+'Model Coeffs'!$E$7*'Forecast drivers'!I35+'Model Coeffs'!$E$9*'Forecast drivers'!M35)</f>
        <v>54.863628156075961</v>
      </c>
      <c r="F29" s="43">
        <f>EXP('Model Coeffs'!$F$16+'Model Coeffs'!$F$10*'Forecast drivers'!F35+'Model Coeffs'!$F$11*'Forecast drivers'!J35+'Model Coeffs'!$F$12*'Forecast drivers'!K35)</f>
        <v>66.876288428116709</v>
      </c>
      <c r="G29" s="43">
        <f>EXP('Model Coeffs'!$G$16+'Model Coeffs'!$G$10*'Forecast drivers'!F35+'Model Coeffs'!$G$12*'Forecast drivers'!K35+'Model Coeffs'!$G$13*'Forecast drivers'!L35)</f>
        <v>64.856311781709167</v>
      </c>
      <c r="H29" s="44">
        <f>EXP('Model Coeffs'!$H$16+'Model Coeffs'!$H$9*'Forecast drivers'!M35+'Model Coeffs'!$H$14*'Forecast drivers'!G35)</f>
        <v>16.457327566395069</v>
      </c>
      <c r="I29" s="44">
        <f>EXP('Model Coeffs'!$I$16+'Model Coeffs'!$I$14*'Forecast drivers'!G35+'Model Coeffs'!$I$15*'Forecast drivers'!N35)</f>
        <v>18.561338696096261</v>
      </c>
      <c r="J29" s="44">
        <f>EXP('Model Coeffs'!$J$16+'Model Coeffs'!$J$10*'Forecast drivers'!F35+'Model Coeffs'!$J$11*'Forecast drivers'!J35+'Model Coeffs'!$J$12*'Forecast drivers'!K35)</f>
        <v>86.282059804318777</v>
      </c>
      <c r="K29" s="44">
        <f>EXP('Model Coeffs'!$K$16+'Model Coeffs'!$K$10*'Forecast drivers'!F35+'Model Coeffs'!$K$12*'Forecast drivers'!K35+'Model Coeffs'!$K$13*'Forecast drivers'!L35)</f>
        <v>84.025267439026607</v>
      </c>
      <c r="L29" s="66"/>
      <c r="M29" s="139">
        <f t="shared" si="2"/>
        <v>55.769673224476442</v>
      </c>
      <c r="N29" s="139">
        <f t="shared" si="3"/>
        <v>65.866300104912938</v>
      </c>
      <c r="O29" s="139">
        <f t="shared" si="4"/>
        <v>121.63597332938937</v>
      </c>
      <c r="P29" s="139">
        <f t="shared" si="5"/>
        <v>17.509333131245665</v>
      </c>
      <c r="Q29" s="139">
        <f t="shared" si="6"/>
        <v>85.153663621672692</v>
      </c>
      <c r="R29" s="139">
        <f t="shared" si="7"/>
        <v>139.14530646063503</v>
      </c>
      <c r="S29" s="139">
        <f t="shared" si="8"/>
        <v>140.92333684614914</v>
      </c>
      <c r="T29" s="140">
        <f t="shared" si="9"/>
        <v>140.03432165339208</v>
      </c>
      <c r="V29" s="139">
        <f>Controls!$E$14*T29</f>
        <v>134.90230549198819</v>
      </c>
      <c r="W29" s="149">
        <f>-(INDEX(Controls!$E$16:$E$20,MATCH($B29,Controls!$B$16:$B$20,0),0))*$V29</f>
        <v>-6.1213438767925812</v>
      </c>
      <c r="X29" s="98">
        <f t="shared" si="10"/>
        <v>128.78096161519559</v>
      </c>
    </row>
    <row r="30" spans="1:29" ht="13" x14ac:dyDescent="0.3">
      <c r="A30" s="4" t="str">
        <f>'Forecast drivers'!B36</f>
        <v>SWB</v>
      </c>
      <c r="B30" s="4">
        <f>'Forecast drivers'!C36</f>
        <v>2024</v>
      </c>
      <c r="C30" s="31" t="str">
        <f>'Forecast drivers'!A36</f>
        <v>SWB24</v>
      </c>
      <c r="D30" s="43">
        <f>EXP('Model Coeffs'!$D$16+'Model Coeffs'!$D$6*'Forecast drivers'!E36+'Model Coeffs'!$D$7*'Forecast drivers'!I36+'Model Coeffs'!$D$8*'Forecast drivers'!H36)</f>
        <v>57.309260808512633</v>
      </c>
      <c r="E30" s="43">
        <f>EXP('Model Coeffs'!$E$16+'Model Coeffs'!$E$6*'Forecast drivers'!E36+'Model Coeffs'!$E$7*'Forecast drivers'!I36+'Model Coeffs'!$E$9*'Forecast drivers'!M36)</f>
        <v>54.947247487213474</v>
      </c>
      <c r="F30" s="43">
        <f>EXP('Model Coeffs'!$F$16+'Model Coeffs'!$F$10*'Forecast drivers'!F36+'Model Coeffs'!$F$11*'Forecast drivers'!J36+'Model Coeffs'!$F$12*'Forecast drivers'!K36)</f>
        <v>67.366552102422716</v>
      </c>
      <c r="G30" s="43">
        <f>EXP('Model Coeffs'!$G$16+'Model Coeffs'!$G$10*'Forecast drivers'!F36+'Model Coeffs'!$G$12*'Forecast drivers'!K36+'Model Coeffs'!$G$13*'Forecast drivers'!L36)</f>
        <v>65.322168914311533</v>
      </c>
      <c r="H30" s="44">
        <f>EXP('Model Coeffs'!$H$16+'Model Coeffs'!$H$9*'Forecast drivers'!M36+'Model Coeffs'!$H$14*'Forecast drivers'!G36)</f>
        <v>16.579689640939826</v>
      </c>
      <c r="I30" s="44">
        <f>EXP('Model Coeffs'!$I$16+'Model Coeffs'!$I$14*'Forecast drivers'!G36+'Model Coeffs'!$I$15*'Forecast drivers'!N36)</f>
        <v>18.664161548663895</v>
      </c>
      <c r="J30" s="44">
        <f>EXP('Model Coeffs'!$J$16+'Model Coeffs'!$J$10*'Forecast drivers'!F36+'Model Coeffs'!$J$11*'Forecast drivers'!J36+'Model Coeffs'!$J$12*'Forecast drivers'!K36)</f>
        <v>86.908982050923441</v>
      </c>
      <c r="K30" s="44">
        <f>EXP('Model Coeffs'!$K$16+'Model Coeffs'!$K$10*'Forecast drivers'!F36+'Model Coeffs'!$K$12*'Forecast drivers'!K36+'Model Coeffs'!$K$13*'Forecast drivers'!L36)</f>
        <v>84.622458969168591</v>
      </c>
      <c r="L30" s="66"/>
      <c r="M30" s="139">
        <f t="shared" si="2"/>
        <v>56.128254147863053</v>
      </c>
      <c r="N30" s="139">
        <f t="shared" si="3"/>
        <v>66.344360508367117</v>
      </c>
      <c r="O30" s="139">
        <f t="shared" si="4"/>
        <v>122.47261465623018</v>
      </c>
      <c r="P30" s="139">
        <f t="shared" si="5"/>
        <v>17.621925594801858</v>
      </c>
      <c r="Q30" s="139">
        <f t="shared" si="6"/>
        <v>85.765720510046009</v>
      </c>
      <c r="R30" s="139">
        <f t="shared" si="7"/>
        <v>140.09454025103204</v>
      </c>
      <c r="S30" s="139">
        <f t="shared" si="8"/>
        <v>141.89397465790907</v>
      </c>
      <c r="T30" s="140">
        <f t="shared" si="9"/>
        <v>140.99425745447056</v>
      </c>
      <c r="V30" s="139">
        <f>Controls!$E$14*T30</f>
        <v>135.82706130299795</v>
      </c>
      <c r="W30" s="149">
        <f>-(INDEX(Controls!$E$16:$E$20,MATCH($B30,Controls!$B$16:$B$20,0),0))*$V30</f>
        <v>-8.2521066390954303</v>
      </c>
      <c r="X30" s="98">
        <f t="shared" si="10"/>
        <v>127.57495466390252</v>
      </c>
    </row>
    <row r="31" spans="1:29" ht="13" x14ac:dyDescent="0.3">
      <c r="A31" s="4" t="str">
        <f>'Forecast drivers'!B37</f>
        <v>SWB</v>
      </c>
      <c r="B31" s="4">
        <f>'Forecast drivers'!C37</f>
        <v>2025</v>
      </c>
      <c r="C31" s="31" t="str">
        <f>'Forecast drivers'!A37</f>
        <v>SWB25</v>
      </c>
      <c r="D31" s="43">
        <f>EXP('Model Coeffs'!$D$16+'Model Coeffs'!$D$6*'Forecast drivers'!E37+'Model Coeffs'!$D$7*'Forecast drivers'!I37+'Model Coeffs'!$D$8*'Forecast drivers'!H37)</f>
        <v>57.943800890997636</v>
      </c>
      <c r="E31" s="43">
        <f>EXP('Model Coeffs'!$E$16+'Model Coeffs'!$E$6*'Forecast drivers'!E37+'Model Coeffs'!$E$7*'Forecast drivers'!I37+'Model Coeffs'!$E$9*'Forecast drivers'!M37)</f>
        <v>55.030815954900618</v>
      </c>
      <c r="F31" s="43">
        <f>EXP('Model Coeffs'!$F$16+'Model Coeffs'!$F$10*'Forecast drivers'!F37+'Model Coeffs'!$F$11*'Forecast drivers'!J37+'Model Coeffs'!$F$12*'Forecast drivers'!K37)</f>
        <v>67.855894880390011</v>
      </c>
      <c r="G31" s="43">
        <f>EXP('Model Coeffs'!$G$16+'Model Coeffs'!$G$10*'Forecast drivers'!F37+'Model Coeffs'!$G$12*'Forecast drivers'!K37+'Model Coeffs'!$G$13*'Forecast drivers'!L37)</f>
        <v>65.787082993607129</v>
      </c>
      <c r="H31" s="44">
        <f>EXP('Model Coeffs'!$H$16+'Model Coeffs'!$H$9*'Forecast drivers'!M37+'Model Coeffs'!$H$14*'Forecast drivers'!G37)</f>
        <v>16.742916120616897</v>
      </c>
      <c r="I31" s="44">
        <f>EXP('Model Coeffs'!$I$16+'Model Coeffs'!$I$14*'Forecast drivers'!G37+'Model Coeffs'!$I$15*'Forecast drivers'!N37)</f>
        <v>18.818198580587829</v>
      </c>
      <c r="J31" s="44">
        <f>EXP('Model Coeffs'!$J$16+'Model Coeffs'!$J$10*'Forecast drivers'!F37+'Model Coeffs'!$J$11*'Forecast drivers'!J37+'Model Coeffs'!$J$12*'Forecast drivers'!K37)</f>
        <v>87.534686549043272</v>
      </c>
      <c r="K31" s="44">
        <f>EXP('Model Coeffs'!$K$16+'Model Coeffs'!$K$10*'Forecast drivers'!F37+'Model Coeffs'!$K$12*'Forecast drivers'!K37+'Model Coeffs'!$K$13*'Forecast drivers'!L37)</f>
        <v>85.218397034352634</v>
      </c>
      <c r="L31" s="66"/>
      <c r="M31" s="139">
        <f t="shared" si="2"/>
        <v>56.487308422949127</v>
      </c>
      <c r="N31" s="139">
        <f t="shared" si="3"/>
        <v>66.821488936998577</v>
      </c>
      <c r="O31" s="139">
        <f t="shared" si="4"/>
        <v>123.3087973599477</v>
      </c>
      <c r="P31" s="139">
        <f t="shared" si="5"/>
        <v>17.780557350602365</v>
      </c>
      <c r="Q31" s="139">
        <f t="shared" si="6"/>
        <v>86.376541791697946</v>
      </c>
      <c r="R31" s="139">
        <f t="shared" si="7"/>
        <v>141.08935471055008</v>
      </c>
      <c r="S31" s="139">
        <f t="shared" si="8"/>
        <v>142.86385021464707</v>
      </c>
      <c r="T31" s="140">
        <f t="shared" si="9"/>
        <v>141.97660246259858</v>
      </c>
      <c r="V31" s="139">
        <f>Controls!$E$14*T31</f>
        <v>136.77340506230166</v>
      </c>
      <c r="W31" s="149">
        <f>-(INDEX(Controls!$E$16:$E$20,MATCH($B31,Controls!$B$16:$B$20,0),0))*$V31</f>
        <v>-10.430518116999227</v>
      </c>
      <c r="X31" s="98">
        <f t="shared" si="10"/>
        <v>126.34288694530244</v>
      </c>
    </row>
    <row r="32" spans="1:29" ht="13" x14ac:dyDescent="0.3">
      <c r="A32" s="4" t="str">
        <f>'Forecast drivers'!B38</f>
        <v>TMS</v>
      </c>
      <c r="B32" s="4">
        <f>'Forecast drivers'!C38</f>
        <v>2021</v>
      </c>
      <c r="C32" s="31" t="str">
        <f>'Forecast drivers'!A38</f>
        <v>TMS21</v>
      </c>
      <c r="D32" s="43">
        <f>EXP('Model Coeffs'!$D$16+'Model Coeffs'!$D$6*'Forecast drivers'!E38+'Model Coeffs'!$D$7*'Forecast drivers'!I38+'Model Coeffs'!$D$8*'Forecast drivers'!H38)</f>
        <v>268.10752156291665</v>
      </c>
      <c r="E32" s="43">
        <f>EXP('Model Coeffs'!$E$16+'Model Coeffs'!$E$6*'Forecast drivers'!E38+'Model Coeffs'!$E$7*'Forecast drivers'!I38+'Model Coeffs'!$E$9*'Forecast drivers'!M38)</f>
        <v>246.96440806722259</v>
      </c>
      <c r="F32" s="43">
        <f>EXP('Model Coeffs'!$F$16+'Model Coeffs'!$F$10*'Forecast drivers'!F38+'Model Coeffs'!$F$11*'Forecast drivers'!J38+'Model Coeffs'!$F$12*'Forecast drivers'!K38)</f>
        <v>347.02971212265544</v>
      </c>
      <c r="G32" s="43">
        <f>EXP('Model Coeffs'!$G$16+'Model Coeffs'!$G$10*'Forecast drivers'!F38+'Model Coeffs'!$G$12*'Forecast drivers'!K38+'Model Coeffs'!$G$13*'Forecast drivers'!L38)</f>
        <v>331.08333205996018</v>
      </c>
      <c r="H32" s="44">
        <f>EXP('Model Coeffs'!$H$16+'Model Coeffs'!$H$9*'Forecast drivers'!M38+'Model Coeffs'!$H$14*'Forecast drivers'!G38)</f>
        <v>113.88920077666289</v>
      </c>
      <c r="I32" s="44">
        <f>EXP('Model Coeffs'!$I$16+'Model Coeffs'!$I$14*'Forecast drivers'!G38+'Model Coeffs'!$I$15*'Forecast drivers'!N38)</f>
        <v>117.34457400486561</v>
      </c>
      <c r="J32" s="44">
        <f>EXP('Model Coeffs'!$J$16+'Model Coeffs'!$J$10*'Forecast drivers'!F38+'Model Coeffs'!$J$11*'Forecast drivers'!J38+'Model Coeffs'!$J$12*'Forecast drivers'!K38)</f>
        <v>514.82110801863496</v>
      </c>
      <c r="K32" s="44">
        <f>EXP('Model Coeffs'!$K$16+'Model Coeffs'!$K$10*'Forecast drivers'!F38+'Model Coeffs'!$K$12*'Forecast drivers'!K38+'Model Coeffs'!$K$13*'Forecast drivers'!L38)</f>
        <v>494.5965363885033</v>
      </c>
      <c r="L32" s="66"/>
      <c r="M32" s="139">
        <f t="shared" si="2"/>
        <v>257.53596481506963</v>
      </c>
      <c r="N32" s="139">
        <f t="shared" si="3"/>
        <v>339.05652209130778</v>
      </c>
      <c r="O32" s="139">
        <f t="shared" si="4"/>
        <v>596.59248690637742</v>
      </c>
      <c r="P32" s="139">
        <f t="shared" si="5"/>
        <v>115.61688739076425</v>
      </c>
      <c r="Q32" s="139">
        <f t="shared" si="6"/>
        <v>504.70882220356913</v>
      </c>
      <c r="R32" s="139">
        <f t="shared" si="7"/>
        <v>712.20937429714172</v>
      </c>
      <c r="S32" s="139">
        <f t="shared" si="8"/>
        <v>762.24478701863882</v>
      </c>
      <c r="T32" s="140">
        <f t="shared" si="9"/>
        <v>737.22708065789027</v>
      </c>
      <c r="V32" s="139">
        <f>Controls!$E$14*T32</f>
        <v>710.20898075288562</v>
      </c>
      <c r="W32" s="149">
        <f>-(INDEX(Controls!$E$16:$E$20,MATCH($B32,Controls!$B$16:$B$20,0),0))*$V32</f>
        <v>-10.653134711293214</v>
      </c>
      <c r="X32" s="98">
        <f t="shared" si="10"/>
        <v>699.55584604159242</v>
      </c>
    </row>
    <row r="33" spans="1:24" ht="13" x14ac:dyDescent="0.3">
      <c r="A33" s="4" t="str">
        <f>'Forecast drivers'!B39</f>
        <v>TMS</v>
      </c>
      <c r="B33" s="4">
        <f>'Forecast drivers'!C39</f>
        <v>2022</v>
      </c>
      <c r="C33" s="31" t="str">
        <f>'Forecast drivers'!A39</f>
        <v>TMS22</v>
      </c>
      <c r="D33" s="43">
        <f>EXP('Model Coeffs'!$D$16+'Model Coeffs'!$D$6*'Forecast drivers'!E39+'Model Coeffs'!$D$7*'Forecast drivers'!I39+'Model Coeffs'!$D$8*'Forecast drivers'!H39)</f>
        <v>270.7427830612454</v>
      </c>
      <c r="E33" s="43">
        <f>EXP('Model Coeffs'!$E$16+'Model Coeffs'!$E$6*'Forecast drivers'!E39+'Model Coeffs'!$E$7*'Forecast drivers'!I39+'Model Coeffs'!$E$9*'Forecast drivers'!M39)</f>
        <v>247.04241035731431</v>
      </c>
      <c r="F33" s="43">
        <f>EXP('Model Coeffs'!$F$16+'Model Coeffs'!$F$10*'Forecast drivers'!F39+'Model Coeffs'!$F$11*'Forecast drivers'!J39+'Model Coeffs'!$F$12*'Forecast drivers'!K39)</f>
        <v>350.18167490037837</v>
      </c>
      <c r="G33" s="43">
        <f>EXP('Model Coeffs'!$G$16+'Model Coeffs'!$G$10*'Forecast drivers'!F39+'Model Coeffs'!$G$12*'Forecast drivers'!K39+'Model Coeffs'!$G$13*'Forecast drivers'!L39)</f>
        <v>334.02970064545053</v>
      </c>
      <c r="H33" s="44">
        <f>EXP('Model Coeffs'!$H$16+'Model Coeffs'!$H$9*'Forecast drivers'!M39+'Model Coeffs'!$H$14*'Forecast drivers'!G39)</f>
        <v>117.10173242796292</v>
      </c>
      <c r="I33" s="44">
        <f>EXP('Model Coeffs'!$I$16+'Model Coeffs'!$I$14*'Forecast drivers'!G39+'Model Coeffs'!$I$15*'Forecast drivers'!N39)</f>
        <v>120.78566867660153</v>
      </c>
      <c r="J33" s="44">
        <f>EXP('Model Coeffs'!$J$16+'Model Coeffs'!$J$10*'Forecast drivers'!F39+'Model Coeffs'!$J$11*'Forecast drivers'!J39+'Model Coeffs'!$J$12*'Forecast drivers'!K39)</f>
        <v>519.4556097537519</v>
      </c>
      <c r="K33" s="44">
        <f>EXP('Model Coeffs'!$K$16+'Model Coeffs'!$K$10*'Forecast drivers'!F39+'Model Coeffs'!$K$12*'Forecast drivers'!K39+'Model Coeffs'!$K$13*'Forecast drivers'!L39)</f>
        <v>498.95165687394251</v>
      </c>
      <c r="L33" s="66"/>
      <c r="M33" s="139">
        <f t="shared" si="2"/>
        <v>258.89259670927987</v>
      </c>
      <c r="N33" s="139">
        <f t="shared" si="3"/>
        <v>342.10568777291445</v>
      </c>
      <c r="O33" s="139">
        <f t="shared" si="4"/>
        <v>600.99828448219432</v>
      </c>
      <c r="P33" s="139">
        <f t="shared" si="5"/>
        <v>118.94370055228222</v>
      </c>
      <c r="Q33" s="139">
        <f t="shared" si="6"/>
        <v>509.20363331384721</v>
      </c>
      <c r="R33" s="139">
        <f t="shared" si="7"/>
        <v>719.9419850344766</v>
      </c>
      <c r="S33" s="139">
        <f t="shared" si="8"/>
        <v>768.09623002312708</v>
      </c>
      <c r="T33" s="140">
        <f t="shared" si="9"/>
        <v>744.0191075288019</v>
      </c>
      <c r="V33" s="139">
        <f>Controls!$E$14*T33</f>
        <v>716.75209156337257</v>
      </c>
      <c r="W33" s="149">
        <f>-(INDEX(Controls!$E$16:$E$20,MATCH($B33,Controls!$B$16:$B$20,0),0))*$V33</f>
        <v>-21.592156758346409</v>
      </c>
      <c r="X33" s="98">
        <f t="shared" si="10"/>
        <v>695.15993480502618</v>
      </c>
    </row>
    <row r="34" spans="1:24" ht="13" x14ac:dyDescent="0.3">
      <c r="A34" s="4" t="str">
        <f>'Forecast drivers'!B40</f>
        <v>TMS</v>
      </c>
      <c r="B34" s="4">
        <f>'Forecast drivers'!C40</f>
        <v>2023</v>
      </c>
      <c r="C34" s="31" t="str">
        <f>'Forecast drivers'!A40</f>
        <v>TMS23</v>
      </c>
      <c r="D34" s="43">
        <f>EXP('Model Coeffs'!$D$16+'Model Coeffs'!$D$6*'Forecast drivers'!E40+'Model Coeffs'!$D$7*'Forecast drivers'!I40+'Model Coeffs'!$D$8*'Forecast drivers'!H40)</f>
        <v>273.38513485000135</v>
      </c>
      <c r="E34" s="43">
        <f>EXP('Model Coeffs'!$E$16+'Model Coeffs'!$E$6*'Forecast drivers'!E40+'Model Coeffs'!$E$7*'Forecast drivers'!I40+'Model Coeffs'!$E$9*'Forecast drivers'!M40)</f>
        <v>247.12040279843828</v>
      </c>
      <c r="F34" s="43">
        <f>EXP('Model Coeffs'!$F$16+'Model Coeffs'!$F$10*'Forecast drivers'!F40+'Model Coeffs'!$F$11*'Forecast drivers'!J40+'Model Coeffs'!$F$12*'Forecast drivers'!K40)</f>
        <v>353.32631830116037</v>
      </c>
      <c r="G34" s="43">
        <f>EXP('Model Coeffs'!$G$16+'Model Coeffs'!$G$10*'Forecast drivers'!F40+'Model Coeffs'!$G$12*'Forecast drivers'!K40+'Model Coeffs'!$G$13*'Forecast drivers'!L40)</f>
        <v>336.96869570708185</v>
      </c>
      <c r="H34" s="44">
        <f>EXP('Model Coeffs'!$H$16+'Model Coeffs'!$H$9*'Forecast drivers'!M40+'Model Coeffs'!$H$14*'Forecast drivers'!G40)</f>
        <v>117.95704359609206</v>
      </c>
      <c r="I34" s="44">
        <f>EXP('Model Coeffs'!$I$16+'Model Coeffs'!$I$14*'Forecast drivers'!G40+'Model Coeffs'!$I$15*'Forecast drivers'!N40)</f>
        <v>121.50687677182489</v>
      </c>
      <c r="J34" s="44">
        <f>EXP('Model Coeffs'!$J$16+'Model Coeffs'!$J$10*'Forecast drivers'!F40+'Model Coeffs'!$J$11*'Forecast drivers'!J40+'Model Coeffs'!$J$12*'Forecast drivers'!K40)</f>
        <v>524.07898250057394</v>
      </c>
      <c r="K34" s="44">
        <f>EXP('Model Coeffs'!$K$16+'Model Coeffs'!$K$10*'Forecast drivers'!F40+'Model Coeffs'!$K$12*'Forecast drivers'!K40+'Model Coeffs'!$K$13*'Forecast drivers'!L40)</f>
        <v>503.29547681331184</v>
      </c>
      <c r="L34" s="66"/>
      <c r="M34" s="139">
        <f t="shared" si="2"/>
        <v>260.2527688242198</v>
      </c>
      <c r="N34" s="139">
        <f t="shared" si="3"/>
        <v>345.14750700412111</v>
      </c>
      <c r="O34" s="139">
        <f t="shared" si="4"/>
        <v>605.40027582834091</v>
      </c>
      <c r="P34" s="139">
        <f t="shared" si="5"/>
        <v>119.73196018395848</v>
      </c>
      <c r="Q34" s="139">
        <f t="shared" si="6"/>
        <v>513.68722965694292</v>
      </c>
      <c r="R34" s="139">
        <f t="shared" si="7"/>
        <v>725.13223601229936</v>
      </c>
      <c r="S34" s="139">
        <f t="shared" si="8"/>
        <v>773.93999848116277</v>
      </c>
      <c r="T34" s="140">
        <f t="shared" si="9"/>
        <v>749.53611724673101</v>
      </c>
      <c r="V34" s="139">
        <f>Controls!$E$14*T34</f>
        <v>722.06691239859958</v>
      </c>
      <c r="W34" s="149">
        <f>-(INDEX(Controls!$E$16:$E$20,MATCH($B34,Controls!$B$16:$B$20,0),0))*$V34</f>
        <v>-32.764598475362575</v>
      </c>
      <c r="X34" s="98">
        <f t="shared" si="10"/>
        <v>689.30231392323697</v>
      </c>
    </row>
    <row r="35" spans="1:24" ht="13" x14ac:dyDescent="0.3">
      <c r="A35" s="4" t="str">
        <f>'Forecast drivers'!B41</f>
        <v>TMS</v>
      </c>
      <c r="B35" s="4">
        <f>'Forecast drivers'!C41</f>
        <v>2024</v>
      </c>
      <c r="C35" s="31" t="str">
        <f>'Forecast drivers'!A41</f>
        <v>TMS24</v>
      </c>
      <c r="D35" s="43">
        <f>EXP('Model Coeffs'!$D$16+'Model Coeffs'!$D$6*'Forecast drivers'!E41+'Model Coeffs'!$D$7*'Forecast drivers'!I41+'Model Coeffs'!$D$8*'Forecast drivers'!H41)</f>
        <v>276.03453869773097</v>
      </c>
      <c r="E35" s="43">
        <f>EXP('Model Coeffs'!$E$16+'Model Coeffs'!$E$6*'Forecast drivers'!E41+'Model Coeffs'!$E$7*'Forecast drivers'!I41+'Model Coeffs'!$E$9*'Forecast drivers'!M41)</f>
        <v>247.19838539618854</v>
      </c>
      <c r="F35" s="43">
        <f>EXP('Model Coeffs'!$F$16+'Model Coeffs'!$F$10*'Forecast drivers'!F41+'Model Coeffs'!$F$11*'Forecast drivers'!J41+'Model Coeffs'!$F$12*'Forecast drivers'!K41)</f>
        <v>356.46374093544455</v>
      </c>
      <c r="G35" s="43">
        <f>EXP('Model Coeffs'!$G$16+'Model Coeffs'!$G$10*'Forecast drivers'!F41+'Model Coeffs'!$G$12*'Forecast drivers'!K41+'Model Coeffs'!$G$13*'Forecast drivers'!L41)</f>
        <v>339.90041789289785</v>
      </c>
      <c r="H35" s="44">
        <f>EXP('Model Coeffs'!$H$16+'Model Coeffs'!$H$9*'Forecast drivers'!M41+'Model Coeffs'!$H$14*'Forecast drivers'!G41)</f>
        <v>118.81269516431861</v>
      </c>
      <c r="I35" s="44">
        <f>EXP('Model Coeffs'!$I$16+'Model Coeffs'!$I$14*'Forecast drivers'!G41+'Model Coeffs'!$I$15*'Forecast drivers'!N41)</f>
        <v>122.22740607738774</v>
      </c>
      <c r="J35" s="44">
        <f>EXP('Model Coeffs'!$J$16+'Model Coeffs'!$J$10*'Forecast drivers'!F41+'Model Coeffs'!$J$11*'Forecast drivers'!J41+'Model Coeffs'!$J$12*'Forecast drivers'!K41)</f>
        <v>528.69137706098127</v>
      </c>
      <c r="K35" s="44">
        <f>EXP('Model Coeffs'!$K$16+'Model Coeffs'!$K$10*'Forecast drivers'!F41+'Model Coeffs'!$K$12*'Forecast drivers'!K41+'Model Coeffs'!$K$13*'Forecast drivers'!L41)</f>
        <v>507.62815148264872</v>
      </c>
      <c r="L35" s="66"/>
      <c r="M35" s="139">
        <f t="shared" si="2"/>
        <v>261.61646204695978</v>
      </c>
      <c r="N35" s="139">
        <f t="shared" si="3"/>
        <v>348.1820794141712</v>
      </c>
      <c r="O35" s="139">
        <f t="shared" si="4"/>
        <v>609.79854146113098</v>
      </c>
      <c r="P35" s="139">
        <f t="shared" si="5"/>
        <v>120.52005062085317</v>
      </c>
      <c r="Q35" s="139">
        <f t="shared" si="6"/>
        <v>518.15976427181499</v>
      </c>
      <c r="R35" s="139">
        <f t="shared" si="7"/>
        <v>730.31859208198421</v>
      </c>
      <c r="S35" s="139">
        <f t="shared" si="8"/>
        <v>779.77622631877477</v>
      </c>
      <c r="T35" s="140">
        <f t="shared" si="9"/>
        <v>755.04740920037943</v>
      </c>
      <c r="V35" s="139">
        <f>Controls!$E$14*T35</f>
        <v>727.37622501573696</v>
      </c>
      <c r="W35" s="149">
        <f>-(INDEX(Controls!$E$16:$E$20,MATCH($B35,Controls!$B$16:$B$20,0),0))*$V35</f>
        <v>-44.19138659109052</v>
      </c>
      <c r="X35" s="98">
        <f t="shared" si="10"/>
        <v>683.18483842464639</v>
      </c>
    </row>
    <row r="36" spans="1:24" ht="13" x14ac:dyDescent="0.3">
      <c r="A36" s="4" t="str">
        <f>'Forecast drivers'!B42</f>
        <v>TMS</v>
      </c>
      <c r="B36" s="4">
        <f>'Forecast drivers'!C42</f>
        <v>2025</v>
      </c>
      <c r="C36" s="31" t="str">
        <f>'Forecast drivers'!A42</f>
        <v>TMS25</v>
      </c>
      <c r="D36" s="43">
        <f>EXP('Model Coeffs'!$D$16+'Model Coeffs'!$D$6*'Forecast drivers'!E42+'Model Coeffs'!$D$7*'Forecast drivers'!I42+'Model Coeffs'!$D$8*'Forecast drivers'!H42)</f>
        <v>278.69095675123708</v>
      </c>
      <c r="E36" s="43">
        <f>EXP('Model Coeffs'!$E$16+'Model Coeffs'!$E$6*'Forecast drivers'!E42+'Model Coeffs'!$E$7*'Forecast drivers'!I42+'Model Coeffs'!$E$9*'Forecast drivers'!M42)</f>
        <v>247.2763581561538</v>
      </c>
      <c r="F36" s="43">
        <f>EXP('Model Coeffs'!$F$16+'Model Coeffs'!$F$10*'Forecast drivers'!F42+'Model Coeffs'!$F$11*'Forecast drivers'!J42+'Model Coeffs'!$F$12*'Forecast drivers'!K42)</f>
        <v>359.59403900986865</v>
      </c>
      <c r="G36" s="43">
        <f>EXP('Model Coeffs'!$G$16+'Model Coeffs'!$G$10*'Forecast drivers'!F42+'Model Coeffs'!$G$12*'Forecast drivers'!K42+'Model Coeffs'!$G$13*'Forecast drivers'!L42)</f>
        <v>342.8249653799038</v>
      </c>
      <c r="H36" s="44">
        <f>EXP('Model Coeffs'!$H$16+'Model Coeffs'!$H$9*'Forecast drivers'!M42+'Model Coeffs'!$H$14*'Forecast drivers'!G42)</f>
        <v>119.66868494928485</v>
      </c>
      <c r="I36" s="44">
        <f>EXP('Model Coeffs'!$I$16+'Model Coeffs'!$I$14*'Forecast drivers'!G42+'Model Coeffs'!$I$15*'Forecast drivers'!N42)</f>
        <v>122.94726185802668</v>
      </c>
      <c r="J36" s="44">
        <f>EXP('Model Coeffs'!$J$16+'Model Coeffs'!$J$10*'Forecast drivers'!F42+'Model Coeffs'!$J$11*'Forecast drivers'!J42+'Model Coeffs'!$J$12*'Forecast drivers'!K42)</f>
        <v>533.29294054924537</v>
      </c>
      <c r="K36" s="44">
        <f>EXP('Model Coeffs'!$K$16+'Model Coeffs'!$K$10*'Forecast drivers'!F42+'Model Coeffs'!$K$12*'Forecast drivers'!K42+'Model Coeffs'!$K$13*'Forecast drivers'!L42)</f>
        <v>511.94983233192892</v>
      </c>
      <c r="L36" s="66"/>
      <c r="M36" s="139">
        <f t="shared" si="2"/>
        <v>262.98365745369546</v>
      </c>
      <c r="N36" s="139">
        <f t="shared" si="3"/>
        <v>351.20950219488623</v>
      </c>
      <c r="O36" s="139">
        <f t="shared" si="4"/>
        <v>614.19315964858174</v>
      </c>
      <c r="P36" s="139">
        <f t="shared" si="5"/>
        <v>121.30797340365577</v>
      </c>
      <c r="Q36" s="139">
        <f t="shared" si="6"/>
        <v>522.62138644058712</v>
      </c>
      <c r="R36" s="139">
        <f t="shared" si="7"/>
        <v>735.50113305223749</v>
      </c>
      <c r="S36" s="139">
        <f t="shared" si="8"/>
        <v>785.60504389428252</v>
      </c>
      <c r="T36" s="140">
        <f t="shared" si="9"/>
        <v>760.55308847326</v>
      </c>
      <c r="V36" s="139">
        <f>Controls!$E$14*T36</f>
        <v>732.68013064716786</v>
      </c>
      <c r="W36" s="149">
        <f>-(INDEX(Controls!$E$16:$E$20,MATCH($B36,Controls!$B$16:$B$20,0),0))*$V36</f>
        <v>-55.875141612505232</v>
      </c>
      <c r="X36" s="98">
        <f t="shared" si="10"/>
        <v>676.80498903466264</v>
      </c>
    </row>
    <row r="37" spans="1:24" ht="13" x14ac:dyDescent="0.3">
      <c r="A37" s="4" t="str">
        <f>'Forecast drivers'!B43</f>
        <v>WSH</v>
      </c>
      <c r="B37" s="4">
        <f>'Forecast drivers'!C43</f>
        <v>2021</v>
      </c>
      <c r="C37" s="31" t="str">
        <f>'Forecast drivers'!A43</f>
        <v>WSH21</v>
      </c>
      <c r="D37" s="43">
        <f>EXP('Model Coeffs'!$D$16+'Model Coeffs'!$D$6*'Forecast drivers'!E43+'Model Coeffs'!$D$7*'Forecast drivers'!I43+'Model Coeffs'!$D$8*'Forecast drivers'!H43)</f>
        <v>80.267110949285197</v>
      </c>
      <c r="E37" s="43">
        <f>EXP('Model Coeffs'!$E$16+'Model Coeffs'!$E$6*'Forecast drivers'!E43+'Model Coeffs'!$E$7*'Forecast drivers'!I43+'Model Coeffs'!$E$9*'Forecast drivers'!M43)</f>
        <v>71.740329111260721</v>
      </c>
      <c r="F37" s="43">
        <f>EXP('Model Coeffs'!$F$16+'Model Coeffs'!$F$10*'Forecast drivers'!F43+'Model Coeffs'!$F$11*'Forecast drivers'!J43+'Model Coeffs'!$F$12*'Forecast drivers'!K43)</f>
        <v>109.80885783749623</v>
      </c>
      <c r="G37" s="43">
        <f>EXP('Model Coeffs'!$G$16+'Model Coeffs'!$G$10*'Forecast drivers'!F43+'Model Coeffs'!$G$12*'Forecast drivers'!K43+'Model Coeffs'!$G$13*'Forecast drivers'!L43)</f>
        <v>104.3287156468992</v>
      </c>
      <c r="H37" s="44">
        <f>EXP('Model Coeffs'!$H$16+'Model Coeffs'!$H$9*'Forecast drivers'!M43+'Model Coeffs'!$H$14*'Forecast drivers'!G43)</f>
        <v>33.464062833393918</v>
      </c>
      <c r="I37" s="44">
        <f>EXP('Model Coeffs'!$I$16+'Model Coeffs'!$I$14*'Forecast drivers'!G43+'Model Coeffs'!$I$15*'Forecast drivers'!N43)</f>
        <v>31.05230489724574</v>
      </c>
      <c r="J37" s="44">
        <f>EXP('Model Coeffs'!$J$16+'Model Coeffs'!$J$10*'Forecast drivers'!F43+'Model Coeffs'!$J$11*'Forecast drivers'!J43+'Model Coeffs'!$J$12*'Forecast drivers'!K43)</f>
        <v>143.96691474575931</v>
      </c>
      <c r="K37" s="44">
        <f>EXP('Model Coeffs'!$K$16+'Model Coeffs'!$K$10*'Forecast drivers'!F43+'Model Coeffs'!$K$12*'Forecast drivers'!K43+'Model Coeffs'!$K$13*'Forecast drivers'!L43)</f>
        <v>137.49107321484536</v>
      </c>
      <c r="L37" s="66"/>
      <c r="M37" s="139">
        <f t="shared" si="2"/>
        <v>76.003720030272959</v>
      </c>
      <c r="N37" s="139">
        <f t="shared" si="3"/>
        <v>107.06878674219772</v>
      </c>
      <c r="O37" s="139">
        <f t="shared" si="4"/>
        <v>183.07250677247066</v>
      </c>
      <c r="P37" s="139">
        <f t="shared" si="5"/>
        <v>32.258183865319829</v>
      </c>
      <c r="Q37" s="139">
        <f t="shared" si="6"/>
        <v>140.72899398030233</v>
      </c>
      <c r="R37" s="139">
        <f t="shared" si="7"/>
        <v>215.3306906377905</v>
      </c>
      <c r="S37" s="139">
        <f t="shared" si="8"/>
        <v>216.73271401057531</v>
      </c>
      <c r="T37" s="140">
        <f t="shared" si="9"/>
        <v>216.0317023241829</v>
      </c>
      <c r="V37" s="139">
        <f>Controls!$E$14*T37</f>
        <v>208.11451334784422</v>
      </c>
      <c r="W37" s="149">
        <f>-(INDEX(Controls!$E$16:$E$20,MATCH($B37,Controls!$B$16:$B$20,0),0))*$V37</f>
        <v>-3.1217177002176428</v>
      </c>
      <c r="X37" s="98">
        <f t="shared" si="10"/>
        <v>204.99279564762659</v>
      </c>
    </row>
    <row r="38" spans="1:24" ht="13" x14ac:dyDescent="0.3">
      <c r="A38" s="4" t="str">
        <f>'Forecast drivers'!B44</f>
        <v>WSH</v>
      </c>
      <c r="B38" s="4">
        <f>'Forecast drivers'!C44</f>
        <v>2022</v>
      </c>
      <c r="C38" s="31" t="str">
        <f>'Forecast drivers'!A44</f>
        <v>WSH22</v>
      </c>
      <c r="D38" s="43">
        <f>EXP('Model Coeffs'!$D$16+'Model Coeffs'!$D$6*'Forecast drivers'!E44+'Model Coeffs'!$D$7*'Forecast drivers'!I44+'Model Coeffs'!$D$8*'Forecast drivers'!H44)</f>
        <v>80.800537387343894</v>
      </c>
      <c r="E38" s="43">
        <f>EXP('Model Coeffs'!$E$16+'Model Coeffs'!$E$6*'Forecast drivers'!E44+'Model Coeffs'!$E$7*'Forecast drivers'!I44+'Model Coeffs'!$E$9*'Forecast drivers'!M44)</f>
        <v>71.84847107997507</v>
      </c>
      <c r="F38" s="43">
        <f>EXP('Model Coeffs'!$F$16+'Model Coeffs'!$F$10*'Forecast drivers'!F44+'Model Coeffs'!$F$11*'Forecast drivers'!J44+'Model Coeffs'!$F$12*'Forecast drivers'!K44)</f>
        <v>110.92901695561804</v>
      </c>
      <c r="G38" s="43">
        <f>EXP('Model Coeffs'!$G$16+'Model Coeffs'!$G$10*'Forecast drivers'!F44+'Model Coeffs'!$G$12*'Forecast drivers'!K44+'Model Coeffs'!$G$13*'Forecast drivers'!L44)</f>
        <v>105.37145722163409</v>
      </c>
      <c r="H38" s="44">
        <f>EXP('Model Coeffs'!$H$16+'Model Coeffs'!$H$9*'Forecast drivers'!M44+'Model Coeffs'!$H$14*'Forecast drivers'!G44)</f>
        <v>33.85008769154301</v>
      </c>
      <c r="I38" s="44">
        <f>EXP('Model Coeffs'!$I$16+'Model Coeffs'!$I$14*'Forecast drivers'!G44+'Model Coeffs'!$I$15*'Forecast drivers'!N44)</f>
        <v>31.397243059286279</v>
      </c>
      <c r="J38" s="44">
        <f>EXP('Model Coeffs'!$J$16+'Model Coeffs'!$J$10*'Forecast drivers'!F44+'Model Coeffs'!$J$11*'Forecast drivers'!J44+'Model Coeffs'!$J$12*'Forecast drivers'!K44)</f>
        <v>145.42249178413221</v>
      </c>
      <c r="K38" s="44">
        <f>EXP('Model Coeffs'!$K$16+'Model Coeffs'!$K$10*'Forecast drivers'!F44+'Model Coeffs'!$K$12*'Forecast drivers'!K44+'Model Coeffs'!$K$13*'Forecast drivers'!L44)</f>
        <v>138.85077665311448</v>
      </c>
      <c r="L38" s="66"/>
      <c r="M38" s="139">
        <f t="shared" si="2"/>
        <v>76.324504233659482</v>
      </c>
      <c r="N38" s="139">
        <f t="shared" si="3"/>
        <v>108.15023708862606</v>
      </c>
      <c r="O38" s="139">
        <f t="shared" si="4"/>
        <v>184.47474132228552</v>
      </c>
      <c r="P38" s="139">
        <f t="shared" si="5"/>
        <v>32.623665375414646</v>
      </c>
      <c r="Q38" s="139">
        <f t="shared" si="6"/>
        <v>142.13663421862333</v>
      </c>
      <c r="R38" s="139">
        <f t="shared" si="7"/>
        <v>217.09840669770017</v>
      </c>
      <c r="S38" s="139">
        <f t="shared" si="8"/>
        <v>218.4611384522828</v>
      </c>
      <c r="T38" s="140">
        <f t="shared" si="9"/>
        <v>217.77977257499148</v>
      </c>
      <c r="V38" s="139">
        <f>Controls!$E$14*T38</f>
        <v>209.79851984147888</v>
      </c>
      <c r="W38" s="149">
        <f>-(INDEX(Controls!$E$16:$E$20,MATCH($B38,Controls!$B$16:$B$20,0),0))*$V38</f>
        <v>-6.3201804102244958</v>
      </c>
      <c r="X38" s="98">
        <f t="shared" si="10"/>
        <v>203.47833943125437</v>
      </c>
    </row>
    <row r="39" spans="1:24" ht="13" x14ac:dyDescent="0.3">
      <c r="A39" s="4" t="str">
        <f>'Forecast drivers'!B45</f>
        <v>WSH</v>
      </c>
      <c r="B39" s="4">
        <f>'Forecast drivers'!C45</f>
        <v>2023</v>
      </c>
      <c r="C39" s="31" t="str">
        <f>'Forecast drivers'!A45</f>
        <v>WSH23</v>
      </c>
      <c r="D39" s="43">
        <f>EXP('Model Coeffs'!$D$16+'Model Coeffs'!$D$6*'Forecast drivers'!E45+'Model Coeffs'!$D$7*'Forecast drivers'!I45+'Model Coeffs'!$D$8*'Forecast drivers'!H45)</f>
        <v>81.33410534971263</v>
      </c>
      <c r="E39" s="43">
        <f>EXP('Model Coeffs'!$E$16+'Model Coeffs'!$E$6*'Forecast drivers'!E45+'Model Coeffs'!$E$7*'Forecast drivers'!I45+'Model Coeffs'!$E$9*'Forecast drivers'!M45)</f>
        <v>71.956547988955464</v>
      </c>
      <c r="F39" s="43">
        <f>EXP('Model Coeffs'!$F$16+'Model Coeffs'!$F$10*'Forecast drivers'!F45+'Model Coeffs'!$F$11*'Forecast drivers'!J45+'Model Coeffs'!$F$12*'Forecast drivers'!K45)</f>
        <v>112.04625865422851</v>
      </c>
      <c r="G39" s="43">
        <f>EXP('Model Coeffs'!$G$16+'Model Coeffs'!$G$10*'Forecast drivers'!F45+'Model Coeffs'!$G$12*'Forecast drivers'!K45+'Model Coeffs'!$G$13*'Forecast drivers'!L45)</f>
        <v>106.41127204332885</v>
      </c>
      <c r="H39" s="44">
        <f>EXP('Model Coeffs'!$H$16+'Model Coeffs'!$H$9*'Forecast drivers'!M45+'Model Coeffs'!$H$14*'Forecast drivers'!G45)</f>
        <v>34.284654418202102</v>
      </c>
      <c r="I39" s="44">
        <f>EXP('Model Coeffs'!$I$16+'Model Coeffs'!$I$14*'Forecast drivers'!G45+'Model Coeffs'!$I$15*'Forecast drivers'!N45)</f>
        <v>31.718577907315357</v>
      </c>
      <c r="J39" s="44">
        <f>EXP('Model Coeffs'!$J$16+'Model Coeffs'!$J$10*'Forecast drivers'!F45+'Model Coeffs'!$J$11*'Forecast drivers'!J45+'Model Coeffs'!$J$12*'Forecast drivers'!K45)</f>
        <v>146.87414858953852</v>
      </c>
      <c r="K39" s="44">
        <f>EXP('Model Coeffs'!$K$16+'Model Coeffs'!$K$10*'Forecast drivers'!F45+'Model Coeffs'!$K$12*'Forecast drivers'!K45+'Model Coeffs'!$K$13*'Forecast drivers'!L45)</f>
        <v>140.2065231246913</v>
      </c>
      <c r="L39" s="66"/>
      <c r="M39" s="139">
        <f t="shared" si="2"/>
        <v>76.645326669334054</v>
      </c>
      <c r="N39" s="139">
        <f t="shared" si="3"/>
        <v>109.22876534877868</v>
      </c>
      <c r="O39" s="139">
        <f t="shared" si="4"/>
        <v>185.87409201811272</v>
      </c>
      <c r="P39" s="139">
        <f t="shared" si="5"/>
        <v>33.001616162758729</v>
      </c>
      <c r="Q39" s="139">
        <f t="shared" si="6"/>
        <v>143.54033585711491</v>
      </c>
      <c r="R39" s="139">
        <f t="shared" si="7"/>
        <v>218.87570818087144</v>
      </c>
      <c r="S39" s="139">
        <f t="shared" si="8"/>
        <v>220.18566252644897</v>
      </c>
      <c r="T39" s="140">
        <f t="shared" si="9"/>
        <v>219.5306853536602</v>
      </c>
      <c r="V39" s="139">
        <f>Controls!$E$14*T39</f>
        <v>211.48526468923436</v>
      </c>
      <c r="W39" s="149">
        <f>-(INDEX(Controls!$E$16:$E$20,MATCH($B39,Controls!$B$16:$B$20,0),0))*$V39</f>
        <v>-9.5963818061966872</v>
      </c>
      <c r="X39" s="98">
        <f t="shared" si="10"/>
        <v>201.88888288303767</v>
      </c>
    </row>
    <row r="40" spans="1:24" ht="13" x14ac:dyDescent="0.3">
      <c r="A40" s="4" t="str">
        <f>'Forecast drivers'!B46</f>
        <v>WSH</v>
      </c>
      <c r="B40" s="4">
        <f>'Forecast drivers'!C46</f>
        <v>2024</v>
      </c>
      <c r="C40" s="31" t="str">
        <f>'Forecast drivers'!A46</f>
        <v>WSH24</v>
      </c>
      <c r="D40" s="43">
        <f>EXP('Model Coeffs'!$D$16+'Model Coeffs'!$D$6*'Forecast drivers'!E46+'Model Coeffs'!$D$7*'Forecast drivers'!I46+'Model Coeffs'!$D$8*'Forecast drivers'!H46)</f>
        <v>81.867810397263128</v>
      </c>
      <c r="E40" s="43">
        <f>EXP('Model Coeffs'!$E$16+'Model Coeffs'!$E$6*'Forecast drivers'!E46+'Model Coeffs'!$E$7*'Forecast drivers'!I46+'Model Coeffs'!$E$9*'Forecast drivers'!M46)</f>
        <v>72.064560013979104</v>
      </c>
      <c r="F40" s="43">
        <f>EXP('Model Coeffs'!$F$16+'Model Coeffs'!$F$10*'Forecast drivers'!F46+'Model Coeffs'!$F$11*'Forecast drivers'!J46+'Model Coeffs'!$F$12*'Forecast drivers'!K46)</f>
        <v>113.16062695699505</v>
      </c>
      <c r="G40" s="43">
        <f>EXP('Model Coeffs'!$G$16+'Model Coeffs'!$G$10*'Forecast drivers'!F46+'Model Coeffs'!$G$12*'Forecast drivers'!K46+'Model Coeffs'!$G$13*'Forecast drivers'!L46)</f>
        <v>107.44820485756935</v>
      </c>
      <c r="H40" s="44">
        <f>EXP('Model Coeffs'!$H$16+'Model Coeffs'!$H$9*'Forecast drivers'!M46+'Model Coeffs'!$H$14*'Forecast drivers'!G46)</f>
        <v>34.67118994466783</v>
      </c>
      <c r="I40" s="44">
        <f>EXP('Model Coeffs'!$I$16+'Model Coeffs'!$I$14*'Forecast drivers'!G46+'Model Coeffs'!$I$15*'Forecast drivers'!N46)</f>
        <v>32.062283665819301</v>
      </c>
      <c r="J40" s="44">
        <f>EXP('Model Coeffs'!$J$16+'Model Coeffs'!$J$10*'Forecast drivers'!F46+'Model Coeffs'!$J$11*'Forecast drivers'!J46+'Model Coeffs'!$J$12*'Forecast drivers'!K46)</f>
        <v>148.32194465957696</v>
      </c>
      <c r="K40" s="44">
        <f>EXP('Model Coeffs'!$K$16+'Model Coeffs'!$K$10*'Forecast drivers'!F46+'Model Coeffs'!$K$12*'Forecast drivers'!K46+'Model Coeffs'!$K$13*'Forecast drivers'!L46)</f>
        <v>141.55837352699726</v>
      </c>
      <c r="L40" s="66"/>
      <c r="M40" s="139">
        <f t="shared" si="2"/>
        <v>76.966185205621116</v>
      </c>
      <c r="N40" s="139">
        <f t="shared" si="3"/>
        <v>110.30441590728219</v>
      </c>
      <c r="O40" s="139">
        <f t="shared" si="4"/>
        <v>187.27060111290331</v>
      </c>
      <c r="P40" s="139">
        <f t="shared" si="5"/>
        <v>33.366736805243562</v>
      </c>
      <c r="Q40" s="139">
        <f t="shared" si="6"/>
        <v>144.94015909328709</v>
      </c>
      <c r="R40" s="139">
        <f t="shared" si="7"/>
        <v>220.63733791814687</v>
      </c>
      <c r="S40" s="139">
        <f t="shared" si="8"/>
        <v>221.90634429890821</v>
      </c>
      <c r="T40" s="140">
        <f t="shared" si="9"/>
        <v>221.27184110852755</v>
      </c>
      <c r="V40" s="139">
        <f>Controls!$E$14*T40</f>
        <v>213.16261009126822</v>
      </c>
      <c r="W40" s="149">
        <f>-(INDEX(Controls!$E$16:$E$20,MATCH($B40,Controls!$B$16:$B$20,0),0))*$V40</f>
        <v>-12.950590059642552</v>
      </c>
      <c r="X40" s="98">
        <f t="shared" si="10"/>
        <v>200.21202003162566</v>
      </c>
    </row>
    <row r="41" spans="1:24" ht="13" x14ac:dyDescent="0.3">
      <c r="A41" s="4" t="str">
        <f>'Forecast drivers'!B47</f>
        <v>WSH</v>
      </c>
      <c r="B41" s="4">
        <f>'Forecast drivers'!C47</f>
        <v>2025</v>
      </c>
      <c r="C41" s="31" t="str">
        <f>'Forecast drivers'!A47</f>
        <v>WSH25</v>
      </c>
      <c r="D41" s="43">
        <f>EXP('Model Coeffs'!$D$16+'Model Coeffs'!$D$6*'Forecast drivers'!E47+'Model Coeffs'!$D$7*'Forecast drivers'!I47+'Model Coeffs'!$D$8*'Forecast drivers'!H47)</f>
        <v>82.401648156532346</v>
      </c>
      <c r="E41" s="43">
        <f>EXP('Model Coeffs'!$E$16+'Model Coeffs'!$E$6*'Forecast drivers'!E47+'Model Coeffs'!$E$7*'Forecast drivers'!I47+'Model Coeffs'!$E$9*'Forecast drivers'!M47)</f>
        <v>72.172507329980007</v>
      </c>
      <c r="F41" s="43">
        <f>EXP('Model Coeffs'!$F$16+'Model Coeffs'!$F$10*'Forecast drivers'!F47+'Model Coeffs'!$F$11*'Forecast drivers'!J47+'Model Coeffs'!$F$12*'Forecast drivers'!K47)</f>
        <v>114.27216468718069</v>
      </c>
      <c r="G41" s="43">
        <f>EXP('Model Coeffs'!$G$16+'Model Coeffs'!$G$10*'Forecast drivers'!F47+'Model Coeffs'!$G$12*'Forecast drivers'!K47+'Model Coeffs'!$G$13*'Forecast drivers'!L47)</f>
        <v>108.48229918113243</v>
      </c>
      <c r="H41" s="44">
        <f>EXP('Model Coeffs'!$H$16+'Model Coeffs'!$H$9*'Forecast drivers'!M47+'Model Coeffs'!$H$14*'Forecast drivers'!G47)</f>
        <v>35.10632507941564</v>
      </c>
      <c r="I41" s="44">
        <f>EXP('Model Coeffs'!$I$16+'Model Coeffs'!$I$14*'Forecast drivers'!G47+'Model Coeffs'!$I$15*'Forecast drivers'!N47)</f>
        <v>32.430616260359095</v>
      </c>
      <c r="J41" s="44">
        <f>EXP('Model Coeffs'!$J$16+'Model Coeffs'!$J$10*'Forecast drivers'!F47+'Model Coeffs'!$J$11*'Forecast drivers'!J47+'Model Coeffs'!$J$12*'Forecast drivers'!K47)</f>
        <v>149.76593786442388</v>
      </c>
      <c r="K41" s="44">
        <f>EXP('Model Coeffs'!$K$16+'Model Coeffs'!$K$10*'Forecast drivers'!F47+'Model Coeffs'!$K$12*'Forecast drivers'!K47+'Model Coeffs'!$K$13*'Forecast drivers'!L47)</f>
        <v>142.90638707901721</v>
      </c>
      <c r="L41" s="66"/>
      <c r="M41" s="139">
        <f t="shared" si="2"/>
        <v>77.287077743256177</v>
      </c>
      <c r="N41" s="139">
        <f t="shared" si="3"/>
        <v>111.37723193415655</v>
      </c>
      <c r="O41" s="139">
        <f t="shared" si="4"/>
        <v>188.66430967741275</v>
      </c>
      <c r="P41" s="139">
        <f t="shared" si="5"/>
        <v>33.768470669887364</v>
      </c>
      <c r="Q41" s="139">
        <f t="shared" si="6"/>
        <v>146.33616247172054</v>
      </c>
      <c r="R41" s="139">
        <f t="shared" si="7"/>
        <v>222.43278034730011</v>
      </c>
      <c r="S41" s="139">
        <f t="shared" si="8"/>
        <v>223.6232402149767</v>
      </c>
      <c r="T41" s="140">
        <f t="shared" si="9"/>
        <v>223.02801028113839</v>
      </c>
      <c r="V41" s="139">
        <f>Controls!$E$14*T41</f>
        <v>214.85441869520142</v>
      </c>
      <c r="W41" s="149">
        <f>-(INDEX(Controls!$E$16:$E$20,MATCH($B41,Controls!$B$16:$B$20,0),0))*$V41</f>
        <v>-16.385077974017086</v>
      </c>
      <c r="X41" s="98">
        <f t="shared" si="10"/>
        <v>198.46934072118432</v>
      </c>
    </row>
    <row r="42" spans="1:24" ht="13" x14ac:dyDescent="0.3">
      <c r="A42" s="4" t="str">
        <f>'Forecast drivers'!B48</f>
        <v>WSX</v>
      </c>
      <c r="B42" s="4">
        <f>'Forecast drivers'!C48</f>
        <v>2021</v>
      </c>
      <c r="C42" s="31" t="str">
        <f>'Forecast drivers'!A48</f>
        <v>WSX21</v>
      </c>
      <c r="D42" s="43">
        <f>EXP('Model Coeffs'!$D$16+'Model Coeffs'!$D$6*'Forecast drivers'!E48+'Model Coeffs'!$D$7*'Forecast drivers'!I48+'Model Coeffs'!$D$8*'Forecast drivers'!H48)</f>
        <v>63.922047731234272</v>
      </c>
      <c r="E42" s="43">
        <f>EXP('Model Coeffs'!$E$16+'Model Coeffs'!$E$6*'Forecast drivers'!E48+'Model Coeffs'!$E$7*'Forecast drivers'!I48+'Model Coeffs'!$E$9*'Forecast drivers'!M48)</f>
        <v>81.108166178641824</v>
      </c>
      <c r="F42" s="43">
        <f>EXP('Model Coeffs'!$F$16+'Model Coeffs'!$F$10*'Forecast drivers'!F48+'Model Coeffs'!$F$11*'Forecast drivers'!J48+'Model Coeffs'!$F$12*'Forecast drivers'!K48)</f>
        <v>79.45195592696021</v>
      </c>
      <c r="G42" s="43">
        <f>EXP('Model Coeffs'!$G$16+'Model Coeffs'!$G$10*'Forecast drivers'!F48+'Model Coeffs'!$G$12*'Forecast drivers'!K48+'Model Coeffs'!$G$13*'Forecast drivers'!L48)</f>
        <v>84.479226651238562</v>
      </c>
      <c r="H42" s="44">
        <f>EXP('Model Coeffs'!$H$16+'Model Coeffs'!$H$9*'Forecast drivers'!M48+'Model Coeffs'!$H$14*'Forecast drivers'!G48)</f>
        <v>27.001930200330388</v>
      </c>
      <c r="I42" s="44">
        <f>EXP('Model Coeffs'!$I$16+'Model Coeffs'!$I$14*'Forecast drivers'!G48+'Model Coeffs'!$I$15*'Forecast drivers'!N48)</f>
        <v>26.208477748651312</v>
      </c>
      <c r="J42" s="44">
        <f>EXP('Model Coeffs'!$J$16+'Model Coeffs'!$J$10*'Forecast drivers'!F48+'Model Coeffs'!$J$11*'Forecast drivers'!J48+'Model Coeffs'!$J$12*'Forecast drivers'!K48)</f>
        <v>105.92333613044974</v>
      </c>
      <c r="K42" s="44">
        <f>EXP('Model Coeffs'!$K$16+'Model Coeffs'!$K$10*'Forecast drivers'!F48+'Model Coeffs'!$K$12*'Forecast drivers'!K48+'Model Coeffs'!$K$13*'Forecast drivers'!L48)</f>
        <v>111.72332161292634</v>
      </c>
      <c r="L42" s="66"/>
      <c r="M42" s="139">
        <f t="shared" si="2"/>
        <v>72.515106954938048</v>
      </c>
      <c r="N42" s="139">
        <f t="shared" si="3"/>
        <v>81.965591289099393</v>
      </c>
      <c r="O42" s="139">
        <f t="shared" si="4"/>
        <v>154.48069824403746</v>
      </c>
      <c r="P42" s="139">
        <f t="shared" si="5"/>
        <v>26.605203974490848</v>
      </c>
      <c r="Q42" s="139">
        <f t="shared" si="6"/>
        <v>108.82332887168803</v>
      </c>
      <c r="R42" s="139">
        <f t="shared" si="7"/>
        <v>181.0859022185283</v>
      </c>
      <c r="S42" s="139">
        <f t="shared" si="8"/>
        <v>181.3384358266261</v>
      </c>
      <c r="T42" s="140">
        <f t="shared" si="9"/>
        <v>181.2121690225772</v>
      </c>
      <c r="V42" s="139">
        <f>Controls!$E$14*T42</f>
        <v>174.5710558362772</v>
      </c>
      <c r="W42" s="149">
        <f>-(INDEX(Controls!$E$16:$E$20,MATCH($B42,Controls!$B$16:$B$20,0),0))*$V42</f>
        <v>-2.618565837544141</v>
      </c>
      <c r="X42" s="98">
        <f t="shared" si="10"/>
        <v>171.95248999873306</v>
      </c>
    </row>
    <row r="43" spans="1:24" ht="13" x14ac:dyDescent="0.3">
      <c r="A43" s="4" t="str">
        <f>'Forecast drivers'!B49</f>
        <v>WSX</v>
      </c>
      <c r="B43" s="4">
        <f>'Forecast drivers'!C49</f>
        <v>2022</v>
      </c>
      <c r="C43" s="31" t="str">
        <f>'Forecast drivers'!A49</f>
        <v>WSX22</v>
      </c>
      <c r="D43" s="43">
        <f>EXP('Model Coeffs'!$D$16+'Model Coeffs'!$D$6*'Forecast drivers'!E49+'Model Coeffs'!$D$7*'Forecast drivers'!I49+'Model Coeffs'!$D$8*'Forecast drivers'!H49)</f>
        <v>64.457474358719097</v>
      </c>
      <c r="E43" s="43">
        <f>EXP('Model Coeffs'!$E$16+'Model Coeffs'!$E$6*'Forecast drivers'!E49+'Model Coeffs'!$E$7*'Forecast drivers'!I49+'Model Coeffs'!$E$9*'Forecast drivers'!M49)</f>
        <v>81.259002763235586</v>
      </c>
      <c r="F43" s="43">
        <f>EXP('Model Coeffs'!$F$16+'Model Coeffs'!$F$10*'Forecast drivers'!F49+'Model Coeffs'!$F$11*'Forecast drivers'!J49+'Model Coeffs'!$F$12*'Forecast drivers'!K49)</f>
        <v>79.892857086171034</v>
      </c>
      <c r="G43" s="43">
        <f>EXP('Model Coeffs'!$G$16+'Model Coeffs'!$G$10*'Forecast drivers'!F49+'Model Coeffs'!$G$12*'Forecast drivers'!K49+'Model Coeffs'!$G$13*'Forecast drivers'!L49)</f>
        <v>84.938569832462534</v>
      </c>
      <c r="H43" s="44">
        <f>EXP('Model Coeffs'!$H$16+'Model Coeffs'!$H$9*'Forecast drivers'!M49+'Model Coeffs'!$H$14*'Forecast drivers'!G49)</f>
        <v>27.237894700559142</v>
      </c>
      <c r="I43" s="44">
        <f>EXP('Model Coeffs'!$I$16+'Model Coeffs'!$I$14*'Forecast drivers'!G49+'Model Coeffs'!$I$15*'Forecast drivers'!N49)</f>
        <v>26.426870727395571</v>
      </c>
      <c r="J43" s="44">
        <f>EXP('Model Coeffs'!$J$16+'Model Coeffs'!$J$10*'Forecast drivers'!F49+'Model Coeffs'!$J$11*'Forecast drivers'!J49+'Model Coeffs'!$J$12*'Forecast drivers'!K49)</f>
        <v>106.50593189334998</v>
      </c>
      <c r="K43" s="44">
        <f>EXP('Model Coeffs'!$K$16+'Model Coeffs'!$K$10*'Forecast drivers'!F49+'Model Coeffs'!$K$12*'Forecast drivers'!K49+'Model Coeffs'!$K$13*'Forecast drivers'!L49)</f>
        <v>112.32441005610987</v>
      </c>
      <c r="L43" s="66"/>
      <c r="M43" s="139">
        <f t="shared" si="2"/>
        <v>72.858238560977341</v>
      </c>
      <c r="N43" s="139">
        <f t="shared" si="3"/>
        <v>82.415713459316777</v>
      </c>
      <c r="O43" s="139">
        <f t="shared" si="4"/>
        <v>155.27395202029413</v>
      </c>
      <c r="P43" s="139">
        <f t="shared" si="5"/>
        <v>26.832382713977356</v>
      </c>
      <c r="Q43" s="139">
        <f t="shared" si="6"/>
        <v>109.41517097472993</v>
      </c>
      <c r="R43" s="139">
        <f t="shared" si="7"/>
        <v>182.10633473427148</v>
      </c>
      <c r="S43" s="139">
        <f t="shared" si="8"/>
        <v>182.27340953570729</v>
      </c>
      <c r="T43" s="140">
        <f t="shared" si="9"/>
        <v>182.1898721349894</v>
      </c>
      <c r="V43" s="139">
        <f>Controls!$E$14*T43</f>
        <v>175.51292781733022</v>
      </c>
      <c r="W43" s="149">
        <f>-(INDEX(Controls!$E$16:$E$20,MATCH($B43,Controls!$B$16:$B$20,0),0))*$V43</f>
        <v>-5.2873269504970262</v>
      </c>
      <c r="X43" s="98">
        <f t="shared" si="10"/>
        <v>170.22560086683319</v>
      </c>
    </row>
    <row r="44" spans="1:24" ht="13" x14ac:dyDescent="0.3">
      <c r="A44" s="4" t="str">
        <f>'Forecast drivers'!B50</f>
        <v>WSX</v>
      </c>
      <c r="B44" s="4">
        <f>'Forecast drivers'!C50</f>
        <v>2023</v>
      </c>
      <c r="C44" s="31" t="str">
        <f>'Forecast drivers'!A50</f>
        <v>WSX23</v>
      </c>
      <c r="D44" s="43">
        <f>EXP('Model Coeffs'!$D$16+'Model Coeffs'!$D$6*'Forecast drivers'!E50+'Model Coeffs'!$D$7*'Forecast drivers'!I50+'Model Coeffs'!$D$8*'Forecast drivers'!H50)</f>
        <v>64.99310136118828</v>
      </c>
      <c r="E44" s="43">
        <f>EXP('Model Coeffs'!$E$16+'Model Coeffs'!$E$6*'Forecast drivers'!E50+'Model Coeffs'!$E$7*'Forecast drivers'!I50+'Model Coeffs'!$E$9*'Forecast drivers'!M50)</f>
        <v>81.40972744982011</v>
      </c>
      <c r="F44" s="43">
        <f>EXP('Model Coeffs'!$F$16+'Model Coeffs'!$F$10*'Forecast drivers'!F50+'Model Coeffs'!$F$11*'Forecast drivers'!J50+'Model Coeffs'!$F$12*'Forecast drivers'!K50)</f>
        <v>80.333129948270638</v>
      </c>
      <c r="G44" s="43">
        <f>EXP('Model Coeffs'!$G$16+'Model Coeffs'!$G$10*'Forecast drivers'!F50+'Model Coeffs'!$G$12*'Forecast drivers'!K50+'Model Coeffs'!$G$13*'Forecast drivers'!L50)</f>
        <v>85.397207555619616</v>
      </c>
      <c r="H44" s="44">
        <f>EXP('Model Coeffs'!$H$16+'Model Coeffs'!$H$9*'Forecast drivers'!M50+'Model Coeffs'!$H$14*'Forecast drivers'!G50)</f>
        <v>27.423307886320988</v>
      </c>
      <c r="I44" s="44">
        <f>EXP('Model Coeffs'!$I$16+'Model Coeffs'!$I$14*'Forecast drivers'!G50+'Model Coeffs'!$I$15*'Forecast drivers'!N50)</f>
        <v>26.569212861342596</v>
      </c>
      <c r="J44" s="44">
        <f>EXP('Model Coeffs'!$J$16+'Model Coeffs'!$J$10*'Forecast drivers'!F50+'Model Coeffs'!$J$11*'Forecast drivers'!J50+'Model Coeffs'!$J$12*'Forecast drivers'!K50)</f>
        <v>107.08766912247565</v>
      </c>
      <c r="K44" s="44">
        <f>EXP('Model Coeffs'!$K$16+'Model Coeffs'!$K$10*'Forecast drivers'!F50+'Model Coeffs'!$K$12*'Forecast drivers'!K50+'Model Coeffs'!$K$13*'Forecast drivers'!L50)</f>
        <v>112.92454132444063</v>
      </c>
      <c r="L44" s="66"/>
      <c r="M44" s="139">
        <f t="shared" si="2"/>
        <v>73.201414405504195</v>
      </c>
      <c r="N44" s="139">
        <f t="shared" si="3"/>
        <v>82.865168751945134</v>
      </c>
      <c r="O44" s="139">
        <f t="shared" si="4"/>
        <v>156.06658315744932</v>
      </c>
      <c r="P44" s="139">
        <f t="shared" si="5"/>
        <v>26.996260373831792</v>
      </c>
      <c r="Q44" s="139">
        <f t="shared" si="6"/>
        <v>110.00610522345814</v>
      </c>
      <c r="R44" s="139">
        <f t="shared" si="7"/>
        <v>183.06284353128112</v>
      </c>
      <c r="S44" s="139">
        <f t="shared" si="8"/>
        <v>183.20751962896233</v>
      </c>
      <c r="T44" s="140">
        <f t="shared" si="9"/>
        <v>183.13518158012172</v>
      </c>
      <c r="V44" s="139">
        <f>Controls!$E$14*T44</f>
        <v>176.42359330309125</v>
      </c>
      <c r="W44" s="149">
        <f>-(INDEX(Controls!$E$16:$E$20,MATCH($B44,Controls!$B$16:$B$20,0),0))*$V44</f>
        <v>-8.0054190226701518</v>
      </c>
      <c r="X44" s="98">
        <f t="shared" si="10"/>
        <v>168.41817428042111</v>
      </c>
    </row>
    <row r="45" spans="1:24" ht="13" x14ac:dyDescent="0.3">
      <c r="A45" s="4" t="str">
        <f>'Forecast drivers'!B51</f>
        <v>WSX</v>
      </c>
      <c r="B45" s="4">
        <f>'Forecast drivers'!C51</f>
        <v>2024</v>
      </c>
      <c r="C45" s="31" t="str">
        <f>'Forecast drivers'!A51</f>
        <v>WSX24</v>
      </c>
      <c r="D45" s="43">
        <f>EXP('Model Coeffs'!$D$16+'Model Coeffs'!$D$6*'Forecast drivers'!E51+'Model Coeffs'!$D$7*'Forecast drivers'!I51+'Model Coeffs'!$D$8*'Forecast drivers'!H51)</f>
        <v>65.528921613662362</v>
      </c>
      <c r="E45" s="43">
        <f>EXP('Model Coeffs'!$E$16+'Model Coeffs'!$E$6*'Forecast drivers'!E51+'Model Coeffs'!$E$7*'Forecast drivers'!I51+'Model Coeffs'!$E$9*'Forecast drivers'!M51)</f>
        <v>81.560340611007277</v>
      </c>
      <c r="F45" s="43">
        <f>EXP('Model Coeffs'!$F$16+'Model Coeffs'!$F$10*'Forecast drivers'!F51+'Model Coeffs'!$F$11*'Forecast drivers'!J51+'Model Coeffs'!$F$12*'Forecast drivers'!K51)</f>
        <v>80.772779730234902</v>
      </c>
      <c r="G45" s="43">
        <f>EXP('Model Coeffs'!$G$16+'Model Coeffs'!$G$10*'Forecast drivers'!F51+'Model Coeffs'!$G$12*'Forecast drivers'!K51+'Model Coeffs'!$G$13*'Forecast drivers'!L51)</f>
        <v>85.855145755717842</v>
      </c>
      <c r="H45" s="44">
        <f>EXP('Model Coeffs'!$H$16+'Model Coeffs'!$H$9*'Forecast drivers'!M51+'Model Coeffs'!$H$14*'Forecast drivers'!G51)</f>
        <v>27.74321574002175</v>
      </c>
      <c r="I45" s="44">
        <f>EXP('Model Coeffs'!$I$16+'Model Coeffs'!$I$14*'Forecast drivers'!G51+'Model Coeffs'!$I$15*'Forecast drivers'!N51)</f>
        <v>26.856891707483737</v>
      </c>
      <c r="J45" s="44">
        <f>EXP('Model Coeffs'!$J$16+'Model Coeffs'!$J$10*'Forecast drivers'!F51+'Model Coeffs'!$J$11*'Forecast drivers'!J51+'Model Coeffs'!$J$12*'Forecast drivers'!K51)</f>
        <v>107.6685549878399</v>
      </c>
      <c r="K45" s="44">
        <f>EXP('Model Coeffs'!$K$16+'Model Coeffs'!$K$10*'Forecast drivers'!F51+'Model Coeffs'!$K$12*'Forecast drivers'!K51+'Model Coeffs'!$K$13*'Forecast drivers'!L51)</f>
        <v>113.52372352423897</v>
      </c>
      <c r="L45" s="66"/>
      <c r="M45" s="139">
        <f t="shared" si="2"/>
        <v>73.544631112334827</v>
      </c>
      <c r="N45" s="139">
        <f t="shared" si="3"/>
        <v>83.313962742976372</v>
      </c>
      <c r="O45" s="139">
        <f t="shared" si="4"/>
        <v>156.8585938553112</v>
      </c>
      <c r="P45" s="139">
        <f t="shared" si="5"/>
        <v>27.300053723752743</v>
      </c>
      <c r="Q45" s="139">
        <f t="shared" si="6"/>
        <v>110.59613925603944</v>
      </c>
      <c r="R45" s="139">
        <f t="shared" si="7"/>
        <v>184.15864757906394</v>
      </c>
      <c r="S45" s="139">
        <f t="shared" si="8"/>
        <v>184.14077036837426</v>
      </c>
      <c r="T45" s="140">
        <f t="shared" si="9"/>
        <v>184.1497089737191</v>
      </c>
      <c r="V45" s="139">
        <f>Controls!$E$14*T45</f>
        <v>177.40094001899007</v>
      </c>
      <c r="W45" s="149">
        <f>-(INDEX(Controls!$E$16:$E$20,MATCH($B45,Controls!$B$16:$B$20,0),0))*$V45</f>
        <v>-10.777907295268609</v>
      </c>
      <c r="X45" s="98">
        <f t="shared" si="10"/>
        <v>166.62303272372145</v>
      </c>
    </row>
    <row r="46" spans="1:24" ht="13" x14ac:dyDescent="0.3">
      <c r="A46" s="4" t="str">
        <f>'Forecast drivers'!B52</f>
        <v>WSX</v>
      </c>
      <c r="B46" s="4">
        <f>'Forecast drivers'!C52</f>
        <v>2025</v>
      </c>
      <c r="C46" s="31" t="str">
        <f>'Forecast drivers'!A52</f>
        <v>WSX25</v>
      </c>
      <c r="D46" s="43">
        <f>EXP('Model Coeffs'!$D$16+'Model Coeffs'!$D$6*'Forecast drivers'!E52+'Model Coeffs'!$D$7*'Forecast drivers'!I52+'Model Coeffs'!$D$8*'Forecast drivers'!H52)</f>
        <v>66.064928120791436</v>
      </c>
      <c r="E46" s="43">
        <f>EXP('Model Coeffs'!$E$16+'Model Coeffs'!$E$6*'Forecast drivers'!E52+'Model Coeffs'!$E$7*'Forecast drivers'!I52+'Model Coeffs'!$E$9*'Forecast drivers'!M52)</f>
        <v>81.710842617208868</v>
      </c>
      <c r="F46" s="43">
        <f>EXP('Model Coeffs'!$F$16+'Model Coeffs'!$F$10*'Forecast drivers'!F52+'Model Coeffs'!$F$11*'Forecast drivers'!J52+'Model Coeffs'!$F$12*'Forecast drivers'!K52)</f>
        <v>81.211811570327782</v>
      </c>
      <c r="G46" s="43">
        <f>EXP('Model Coeffs'!$G$16+'Model Coeffs'!$G$10*'Forecast drivers'!F52+'Model Coeffs'!$G$12*'Forecast drivers'!K52+'Model Coeffs'!$G$13*'Forecast drivers'!L52)</f>
        <v>86.312390277576085</v>
      </c>
      <c r="H46" s="44">
        <f>EXP('Model Coeffs'!$H$16+'Model Coeffs'!$H$9*'Forecast drivers'!M52+'Model Coeffs'!$H$14*'Forecast drivers'!G52)</f>
        <v>28.30759524876909</v>
      </c>
      <c r="I46" s="44">
        <f>EXP('Model Coeffs'!$I$16+'Model Coeffs'!$I$14*'Forecast drivers'!G52+'Model Coeffs'!$I$15*'Forecast drivers'!N52)</f>
        <v>27.408577839629661</v>
      </c>
      <c r="J46" s="44">
        <f>EXP('Model Coeffs'!$J$16+'Model Coeffs'!$J$10*'Forecast drivers'!F52+'Model Coeffs'!$J$11*'Forecast drivers'!J52+'Model Coeffs'!$J$12*'Forecast drivers'!K52)</f>
        <v>108.24859655093641</v>
      </c>
      <c r="K46" s="44">
        <f>EXP('Model Coeffs'!$K$16+'Model Coeffs'!$K$10*'Forecast drivers'!F52+'Model Coeffs'!$K$12*'Forecast drivers'!K52+'Model Coeffs'!$K$13*'Forecast drivers'!L52)</f>
        <v>114.1219646381917</v>
      </c>
      <c r="L46" s="66"/>
      <c r="M46" s="139">
        <f t="shared" si="2"/>
        <v>73.887885369000145</v>
      </c>
      <c r="N46" s="139">
        <f t="shared" si="3"/>
        <v>83.762100923951934</v>
      </c>
      <c r="O46" s="139">
        <f t="shared" si="4"/>
        <v>157.64998629295206</v>
      </c>
      <c r="P46" s="139">
        <f t="shared" si="5"/>
        <v>27.858086544199374</v>
      </c>
      <c r="Q46" s="139">
        <f t="shared" si="6"/>
        <v>111.18528059456406</v>
      </c>
      <c r="R46" s="139">
        <f t="shared" si="7"/>
        <v>185.50807283715145</v>
      </c>
      <c r="S46" s="139">
        <f t="shared" si="8"/>
        <v>185.07316596356421</v>
      </c>
      <c r="T46" s="140">
        <f t="shared" si="9"/>
        <v>185.29061940035783</v>
      </c>
      <c r="V46" s="139">
        <f>Controls!$E$14*T46</f>
        <v>178.50003804793164</v>
      </c>
      <c r="W46" s="149">
        <f>-(INDEX(Controls!$E$16:$E$20,MATCH($B46,Controls!$B$16:$B$20,0),0))*$V46</f>
        <v>-13.612645527805</v>
      </c>
      <c r="X46" s="98">
        <f t="shared" si="10"/>
        <v>164.88739252012664</v>
      </c>
    </row>
    <row r="47" spans="1:24" ht="13" x14ac:dyDescent="0.3">
      <c r="A47" s="4" t="str">
        <f>'Forecast drivers'!B53</f>
        <v>YKY</v>
      </c>
      <c r="B47" s="4">
        <f>'Forecast drivers'!C53</f>
        <v>2021</v>
      </c>
      <c r="C47" s="31" t="str">
        <f>'Forecast drivers'!A53</f>
        <v>YKY21</v>
      </c>
      <c r="D47" s="43">
        <f>EXP('Model Coeffs'!$D$16+'Model Coeffs'!$D$6*'Forecast drivers'!E53+'Model Coeffs'!$D$7*'Forecast drivers'!I53+'Model Coeffs'!$D$8*'Forecast drivers'!H53)</f>
        <v>114.90781286466419</v>
      </c>
      <c r="E47" s="43">
        <f>EXP('Model Coeffs'!$E$16+'Model Coeffs'!$E$6*'Forecast drivers'!E53+'Model Coeffs'!$E$7*'Forecast drivers'!I53+'Model Coeffs'!$E$9*'Forecast drivers'!M53)</f>
        <v>100.44671520901608</v>
      </c>
      <c r="F47" s="43">
        <f>EXP('Model Coeffs'!$F$16+'Model Coeffs'!$F$10*'Forecast drivers'!F53+'Model Coeffs'!$F$11*'Forecast drivers'!J53+'Model Coeffs'!$F$12*'Forecast drivers'!K53)</f>
        <v>147.57502534961554</v>
      </c>
      <c r="G47" s="43">
        <f>EXP('Model Coeffs'!$G$16+'Model Coeffs'!$G$10*'Forecast drivers'!F53+'Model Coeffs'!$G$12*'Forecast drivers'!K53+'Model Coeffs'!$G$13*'Forecast drivers'!L53)</f>
        <v>154.35055440097713</v>
      </c>
      <c r="H47" s="44">
        <f>EXP('Model Coeffs'!$H$16+'Model Coeffs'!$H$9*'Forecast drivers'!M53+'Model Coeffs'!$H$14*'Forecast drivers'!G53)</f>
        <v>61.126420192015182</v>
      </c>
      <c r="I47" s="44">
        <f>EXP('Model Coeffs'!$I$16+'Model Coeffs'!$I$14*'Forecast drivers'!G53+'Model Coeffs'!$I$15*'Forecast drivers'!N53)</f>
        <v>57.840326280400838</v>
      </c>
      <c r="J47" s="44">
        <f>EXP('Model Coeffs'!$J$16+'Model Coeffs'!$J$10*'Forecast drivers'!F53+'Model Coeffs'!$J$11*'Forecast drivers'!J53+'Model Coeffs'!$J$12*'Forecast drivers'!K53)</f>
        <v>206.85173079978304</v>
      </c>
      <c r="K47" s="44">
        <f>EXP('Model Coeffs'!$K$16+'Model Coeffs'!$K$10*'Forecast drivers'!F53+'Model Coeffs'!$K$12*'Forecast drivers'!K53+'Model Coeffs'!$K$13*'Forecast drivers'!L53)</f>
        <v>215.17184166952009</v>
      </c>
      <c r="L47" s="66"/>
      <c r="M47" s="139">
        <f t="shared" si="2"/>
        <v>107.67726403684014</v>
      </c>
      <c r="N47" s="139">
        <f t="shared" si="3"/>
        <v>150.96278987529632</v>
      </c>
      <c r="O47" s="139">
        <f t="shared" si="4"/>
        <v>258.64005391213647</v>
      </c>
      <c r="P47" s="139">
        <f t="shared" si="5"/>
        <v>59.48337323620801</v>
      </c>
      <c r="Q47" s="139">
        <f t="shared" si="6"/>
        <v>211.01178623465157</v>
      </c>
      <c r="R47" s="139">
        <f t="shared" si="7"/>
        <v>318.12342714834449</v>
      </c>
      <c r="S47" s="139">
        <f t="shared" si="8"/>
        <v>318.68905027149174</v>
      </c>
      <c r="T47" s="140">
        <f t="shared" si="9"/>
        <v>318.40623870991811</v>
      </c>
      <c r="V47" s="139">
        <f>Controls!$E$14*T47</f>
        <v>306.73719969392812</v>
      </c>
      <c r="W47" s="149">
        <f>-(INDEX(Controls!$E$16:$E$20,MATCH($B47,Controls!$B$16:$B$20,0),0))*$V47</f>
        <v>-4.6010579954088922</v>
      </c>
      <c r="X47" s="98">
        <f t="shared" si="10"/>
        <v>302.13614169851922</v>
      </c>
    </row>
    <row r="48" spans="1:24" ht="13" x14ac:dyDescent="0.3">
      <c r="A48" s="4" t="str">
        <f>'Forecast drivers'!B54</f>
        <v>YKY</v>
      </c>
      <c r="B48" s="4">
        <f>'Forecast drivers'!C54</f>
        <v>2022</v>
      </c>
      <c r="C48" s="31" t="str">
        <f>'Forecast drivers'!A54</f>
        <v>YKY22</v>
      </c>
      <c r="D48" s="43">
        <f>EXP('Model Coeffs'!$D$16+'Model Coeffs'!$D$6*'Forecast drivers'!E54+'Model Coeffs'!$D$7*'Forecast drivers'!I54+'Model Coeffs'!$D$8*'Forecast drivers'!H54)</f>
        <v>115.58796943203956</v>
      </c>
      <c r="E48" s="43">
        <f>EXP('Model Coeffs'!$E$16+'Model Coeffs'!$E$6*'Forecast drivers'!E54+'Model Coeffs'!$E$7*'Forecast drivers'!I54+'Model Coeffs'!$E$9*'Forecast drivers'!M54)</f>
        <v>100.50642949534075</v>
      </c>
      <c r="F48" s="43">
        <f>EXP('Model Coeffs'!$F$16+'Model Coeffs'!$F$10*'Forecast drivers'!F54+'Model Coeffs'!$F$11*'Forecast drivers'!J54+'Model Coeffs'!$F$12*'Forecast drivers'!K54)</f>
        <v>148.53499907551321</v>
      </c>
      <c r="G48" s="43">
        <f>EXP('Model Coeffs'!$G$16+'Model Coeffs'!$G$10*'Forecast drivers'!F54+'Model Coeffs'!$G$12*'Forecast drivers'!K54+'Model Coeffs'!$G$13*'Forecast drivers'!L54)</f>
        <v>155.3343417032581</v>
      </c>
      <c r="H48" s="44">
        <f>EXP('Model Coeffs'!$H$16+'Model Coeffs'!$H$9*'Forecast drivers'!M54+'Model Coeffs'!$H$14*'Forecast drivers'!G54)</f>
        <v>61.550041774421388</v>
      </c>
      <c r="I48" s="44">
        <f>EXP('Model Coeffs'!$I$16+'Model Coeffs'!$I$14*'Forecast drivers'!G54+'Model Coeffs'!$I$15*'Forecast drivers'!N54)</f>
        <v>58.206181625239616</v>
      </c>
      <c r="J48" s="44">
        <f>EXP('Model Coeffs'!$J$16+'Model Coeffs'!$J$10*'Forecast drivers'!F54+'Model Coeffs'!$J$11*'Forecast drivers'!J54+'Model Coeffs'!$J$12*'Forecast drivers'!K54)</f>
        <v>208.18538377555473</v>
      </c>
      <c r="K48" s="44">
        <f>EXP('Model Coeffs'!$K$16+'Model Coeffs'!$K$10*'Forecast drivers'!F54+'Model Coeffs'!$K$12*'Forecast drivers'!K54+'Model Coeffs'!$K$13*'Forecast drivers'!L54)</f>
        <v>216.5288531629528</v>
      </c>
      <c r="L48" s="66"/>
      <c r="M48" s="139">
        <f t="shared" si="2"/>
        <v>108.04719946369016</v>
      </c>
      <c r="N48" s="139">
        <f t="shared" si="3"/>
        <v>151.93467038938564</v>
      </c>
      <c r="O48" s="139">
        <f t="shared" si="4"/>
        <v>259.98186985307581</v>
      </c>
      <c r="P48" s="139">
        <f t="shared" si="5"/>
        <v>59.878111699830498</v>
      </c>
      <c r="Q48" s="139">
        <f t="shared" si="6"/>
        <v>212.35711846925375</v>
      </c>
      <c r="R48" s="139">
        <f t="shared" si="7"/>
        <v>319.85998155290633</v>
      </c>
      <c r="S48" s="139">
        <f t="shared" si="8"/>
        <v>320.40431793294391</v>
      </c>
      <c r="T48" s="140">
        <f t="shared" si="9"/>
        <v>320.13214974292509</v>
      </c>
      <c r="V48" s="139">
        <f>Controls!$E$14*T48</f>
        <v>308.39985906684234</v>
      </c>
      <c r="W48" s="149">
        <f>-(INDEX(Controls!$E$16:$E$20,MATCH($B48,Controls!$B$16:$B$20,0),0))*$V48</f>
        <v>-9.2905457543885444</v>
      </c>
      <c r="X48" s="98">
        <f t="shared" si="10"/>
        <v>299.10931331245382</v>
      </c>
    </row>
    <row r="49" spans="1:24" ht="13" x14ac:dyDescent="0.3">
      <c r="A49" s="4" t="str">
        <f>'Forecast drivers'!B55</f>
        <v>YKY</v>
      </c>
      <c r="B49" s="4">
        <f>'Forecast drivers'!C55</f>
        <v>2023</v>
      </c>
      <c r="C49" s="31" t="str">
        <f>'Forecast drivers'!A55</f>
        <v>YKY23</v>
      </c>
      <c r="D49" s="43">
        <f>EXP('Model Coeffs'!$D$16+'Model Coeffs'!$D$6*'Forecast drivers'!E55+'Model Coeffs'!$D$7*'Forecast drivers'!I55+'Model Coeffs'!$D$8*'Forecast drivers'!H55)</f>
        <v>116.26887478050739</v>
      </c>
      <c r="E49" s="43">
        <f>EXP('Model Coeffs'!$E$16+'Model Coeffs'!$E$6*'Forecast drivers'!E55+'Model Coeffs'!$E$7*'Forecast drivers'!I55+'Model Coeffs'!$E$9*'Forecast drivers'!M55)</f>
        <v>100.56612959560346</v>
      </c>
      <c r="F49" s="43">
        <f>EXP('Model Coeffs'!$F$16+'Model Coeffs'!$F$10*'Forecast drivers'!F55+'Model Coeffs'!$F$11*'Forecast drivers'!J55+'Model Coeffs'!$F$12*'Forecast drivers'!K55)</f>
        <v>149.49337112158375</v>
      </c>
      <c r="G49" s="43">
        <f>EXP('Model Coeffs'!$G$16+'Model Coeffs'!$G$10*'Forecast drivers'!F55+'Model Coeffs'!$G$12*'Forecast drivers'!K55+'Model Coeffs'!$G$13*'Forecast drivers'!L55)</f>
        <v>156.31636002288701</v>
      </c>
      <c r="H49" s="44">
        <f>EXP('Model Coeffs'!$H$16+'Model Coeffs'!$H$9*'Forecast drivers'!M55+'Model Coeffs'!$H$14*'Forecast drivers'!G55)</f>
        <v>62.100988920762944</v>
      </c>
      <c r="I49" s="44">
        <f>EXP('Model Coeffs'!$I$16+'Model Coeffs'!$I$14*'Forecast drivers'!G55+'Model Coeffs'!$I$15*'Forecast drivers'!N55)</f>
        <v>58.706175372431893</v>
      </c>
      <c r="J49" s="44">
        <f>EXP('Model Coeffs'!$J$16+'Model Coeffs'!$J$10*'Forecast drivers'!F55+'Model Coeffs'!$J$11*'Forecast drivers'!J55+'Model Coeffs'!$J$12*'Forecast drivers'!K55)</f>
        <v>209.51673571414295</v>
      </c>
      <c r="K49" s="44">
        <f>EXP('Model Coeffs'!$K$16+'Model Coeffs'!$K$10*'Forecast drivers'!F55+'Model Coeffs'!$K$12*'Forecast drivers'!K55+'Model Coeffs'!$K$13*'Forecast drivers'!L55)</f>
        <v>217.88333464333883</v>
      </c>
      <c r="L49" s="66"/>
      <c r="M49" s="139">
        <f t="shared" si="2"/>
        <v>108.41750218805542</v>
      </c>
      <c r="N49" s="139">
        <f t="shared" si="3"/>
        <v>152.90486557223539</v>
      </c>
      <c r="O49" s="139">
        <f t="shared" si="4"/>
        <v>261.32236776029083</v>
      </c>
      <c r="P49" s="139">
        <f t="shared" si="5"/>
        <v>60.403582146597415</v>
      </c>
      <c r="Q49" s="139">
        <f t="shared" si="6"/>
        <v>213.7000351787409</v>
      </c>
      <c r="R49" s="139">
        <f t="shared" si="7"/>
        <v>321.72594990688822</v>
      </c>
      <c r="S49" s="139">
        <f t="shared" si="8"/>
        <v>322.11753736679634</v>
      </c>
      <c r="T49" s="140">
        <f t="shared" si="9"/>
        <v>321.92174363684228</v>
      </c>
      <c r="V49" s="139">
        <f>Controls!$E$14*T49</f>
        <v>310.12386743374378</v>
      </c>
      <c r="W49" s="149">
        <f>-(INDEX(Controls!$E$16:$E$20,MATCH($B49,Controls!$B$16:$B$20,0),0))*$V49</f>
        <v>-14.072219374156846</v>
      </c>
      <c r="X49" s="98">
        <f t="shared" si="10"/>
        <v>296.05164805958691</v>
      </c>
    </row>
    <row r="50" spans="1:24" ht="13" x14ac:dyDescent="0.3">
      <c r="A50" s="4" t="str">
        <f>'Forecast drivers'!B56</f>
        <v>YKY</v>
      </c>
      <c r="B50" s="4">
        <f>'Forecast drivers'!C56</f>
        <v>2024</v>
      </c>
      <c r="C50" s="31" t="str">
        <f>'Forecast drivers'!A56</f>
        <v>YKY24</v>
      </c>
      <c r="D50" s="43">
        <f>EXP('Model Coeffs'!$D$16+'Model Coeffs'!$D$6*'Forecast drivers'!E56+'Model Coeffs'!$D$7*'Forecast drivers'!I56+'Model Coeffs'!$D$8*'Forecast drivers'!H56)</f>
        <v>116.95052417366259</v>
      </c>
      <c r="E50" s="43">
        <f>EXP('Model Coeffs'!$E$16+'Model Coeffs'!$E$6*'Forecast drivers'!E56+'Model Coeffs'!$E$7*'Forecast drivers'!I56+'Model Coeffs'!$E$9*'Forecast drivers'!M56)</f>
        <v>100.62581552495816</v>
      </c>
      <c r="F50" s="43">
        <f>EXP('Model Coeffs'!$F$16+'Model Coeffs'!$F$10*'Forecast drivers'!F56+'Model Coeffs'!$F$11*'Forecast drivers'!J56+'Model Coeffs'!$F$12*'Forecast drivers'!K56)</f>
        <v>150.45015704076485</v>
      </c>
      <c r="G50" s="43">
        <f>EXP('Model Coeffs'!$G$16+'Model Coeffs'!$G$10*'Forecast drivers'!F56+'Model Coeffs'!$G$12*'Forecast drivers'!K56+'Model Coeffs'!$G$13*'Forecast drivers'!L56)</f>
        <v>157.29662676400491</v>
      </c>
      <c r="H50" s="44">
        <f>EXP('Model Coeffs'!$H$16+'Model Coeffs'!$H$9*'Forecast drivers'!M56+'Model Coeffs'!$H$14*'Forecast drivers'!G56)</f>
        <v>64.307439686987607</v>
      </c>
      <c r="I50" s="44">
        <f>EXP('Model Coeffs'!$I$16+'Model Coeffs'!$I$14*'Forecast drivers'!G56+'Model Coeffs'!$I$15*'Forecast drivers'!N56)</f>
        <v>60.957485741838134</v>
      </c>
      <c r="J50" s="44">
        <f>EXP('Model Coeffs'!$J$16+'Model Coeffs'!$J$10*'Forecast drivers'!F56+'Model Coeffs'!$J$11*'Forecast drivers'!J56+'Model Coeffs'!$J$12*'Forecast drivers'!K56)</f>
        <v>210.84580908887719</v>
      </c>
      <c r="K50" s="44">
        <f>EXP('Model Coeffs'!$K$16+'Model Coeffs'!$K$10*'Forecast drivers'!F56+'Model Coeffs'!$K$12*'Forecast drivers'!K56+'Model Coeffs'!$K$13*'Forecast drivers'!L56)</f>
        <v>219.23531116785327</v>
      </c>
      <c r="L50" s="66"/>
      <c r="M50" s="139">
        <f t="shared" si="2"/>
        <v>108.78816984931038</v>
      </c>
      <c r="N50" s="139">
        <f t="shared" si="3"/>
        <v>153.87339190238487</v>
      </c>
      <c r="O50" s="139">
        <f t="shared" si="4"/>
        <v>262.66156175169522</v>
      </c>
      <c r="P50" s="139">
        <f t="shared" si="5"/>
        <v>62.632462714412867</v>
      </c>
      <c r="Q50" s="139">
        <f t="shared" si="6"/>
        <v>215.04056012836523</v>
      </c>
      <c r="R50" s="139">
        <f t="shared" si="7"/>
        <v>325.29402446610811</v>
      </c>
      <c r="S50" s="139">
        <f t="shared" si="8"/>
        <v>323.82872997767561</v>
      </c>
      <c r="T50" s="140">
        <f t="shared" si="9"/>
        <v>324.56137722189186</v>
      </c>
      <c r="V50" s="139">
        <f>Controls!$E$14*T50</f>
        <v>312.66676300443578</v>
      </c>
      <c r="W50" s="149">
        <f>-(INDEX(Controls!$E$16:$E$20,MATCH($B50,Controls!$B$16:$B$20,0),0))*$V50</f>
        <v>-18.995916175037152</v>
      </c>
      <c r="X50" s="98">
        <f t="shared" si="10"/>
        <v>293.67084682939861</v>
      </c>
    </row>
    <row r="51" spans="1:24" ht="13" x14ac:dyDescent="0.3">
      <c r="A51" s="4" t="str">
        <f>'Forecast drivers'!B57</f>
        <v>YKY</v>
      </c>
      <c r="B51" s="4">
        <f>'Forecast drivers'!C57</f>
        <v>2025</v>
      </c>
      <c r="C51" s="31" t="str">
        <f>'Forecast drivers'!A57</f>
        <v>YKY25</v>
      </c>
      <c r="D51" s="43">
        <f>EXP('Model Coeffs'!$D$16+'Model Coeffs'!$D$6*'Forecast drivers'!E57+'Model Coeffs'!$D$7*'Forecast drivers'!I57+'Model Coeffs'!$D$8*'Forecast drivers'!H57)</f>
        <v>117.63291291118061</v>
      </c>
      <c r="E51" s="43">
        <f>EXP('Model Coeffs'!$E$16+'Model Coeffs'!$E$6*'Forecast drivers'!E57+'Model Coeffs'!$E$7*'Forecast drivers'!I57+'Model Coeffs'!$E$9*'Forecast drivers'!M57)</f>
        <v>100.68548729853002</v>
      </c>
      <c r="F51" s="43">
        <f>EXP('Model Coeffs'!$F$16+'Model Coeffs'!$F$10*'Forecast drivers'!F57+'Model Coeffs'!$F$11*'Forecast drivers'!J57+'Model Coeffs'!$F$12*'Forecast drivers'!K57)</f>
        <v>151.40537211189007</v>
      </c>
      <c r="G51" s="43">
        <f>EXP('Model Coeffs'!$G$16+'Model Coeffs'!$G$10*'Forecast drivers'!F57+'Model Coeffs'!$G$12*'Forecast drivers'!K57+'Model Coeffs'!$G$13*'Forecast drivers'!L57)</f>
        <v>158.27515902182012</v>
      </c>
      <c r="H51" s="44">
        <f>EXP('Model Coeffs'!$H$16+'Model Coeffs'!$H$9*'Forecast drivers'!M57+'Model Coeffs'!$H$14*'Forecast drivers'!G57)</f>
        <v>71.207515013051406</v>
      </c>
      <c r="I51" s="44">
        <f>EXP('Model Coeffs'!$I$16+'Model Coeffs'!$I$14*'Forecast drivers'!G57+'Model Coeffs'!$I$15*'Forecast drivers'!N57)</f>
        <v>68.112183367866166</v>
      </c>
      <c r="J51" s="44">
        <f>EXP('Model Coeffs'!$J$16+'Model Coeffs'!$J$10*'Forecast drivers'!F57+'Model Coeffs'!$J$11*'Forecast drivers'!J57+'Model Coeffs'!$J$12*'Forecast drivers'!K57)</f>
        <v>212.17262597576789</v>
      </c>
      <c r="K51" s="44">
        <f>EXP('Model Coeffs'!$K$16+'Model Coeffs'!$K$10*'Forecast drivers'!F57+'Model Coeffs'!$K$12*'Forecast drivers'!K57+'Model Coeffs'!$K$13*'Forecast drivers'!L57)</f>
        <v>220.58480734727175</v>
      </c>
      <c r="L51" s="66"/>
      <c r="M51" s="139">
        <f t="shared" si="2"/>
        <v>109.15920010485532</v>
      </c>
      <c r="N51" s="139">
        <f t="shared" si="3"/>
        <v>154.84026556685509</v>
      </c>
      <c r="O51" s="139">
        <f t="shared" si="4"/>
        <v>263.99946567171042</v>
      </c>
      <c r="P51" s="139">
        <f t="shared" si="5"/>
        <v>69.659849190458786</v>
      </c>
      <c r="Q51" s="139">
        <f t="shared" si="6"/>
        <v>216.37871666151983</v>
      </c>
      <c r="R51" s="139">
        <f t="shared" si="7"/>
        <v>333.6593148621692</v>
      </c>
      <c r="S51" s="139">
        <f t="shared" si="8"/>
        <v>325.53791676637513</v>
      </c>
      <c r="T51" s="140">
        <f t="shared" si="9"/>
        <v>329.59861581427219</v>
      </c>
      <c r="V51" s="139">
        <f>Controls!$E$14*T51</f>
        <v>317.51939549768474</v>
      </c>
      <c r="W51" s="149">
        <f>-(INDEX(Controls!$E$16:$E$20,MATCH($B51,Controls!$B$16:$B$20,0),0))*$V51</f>
        <v>-24.214442900859591</v>
      </c>
      <c r="X51" s="98">
        <f t="shared" si="10"/>
        <v>293.30495259682516</v>
      </c>
    </row>
    <row r="52" spans="1:24" ht="13" x14ac:dyDescent="0.3">
      <c r="A52" s="33" t="str">
        <f>'Forecast drivers'!B58</f>
        <v>SVH</v>
      </c>
      <c r="B52" s="33">
        <f>'Forecast drivers'!C58</f>
        <v>2021</v>
      </c>
      <c r="C52" s="11" t="str">
        <f>'Forecast drivers'!A58</f>
        <v>SVH21</v>
      </c>
      <c r="D52" s="45">
        <f>EXP('Model Coeffs'!$D$16+'Model Coeffs'!$D$6*'Forecast drivers'!E58+'Model Coeffs'!$D$7*'Forecast drivers'!I58+'Model Coeffs'!$D$8*'Forecast drivers'!H58)</f>
        <v>177.13320179809139</v>
      </c>
      <c r="E52" s="45">
        <f>EXP('Model Coeffs'!$E$16+'Model Coeffs'!$E$6*'Forecast drivers'!E58+'Model Coeffs'!$E$7*'Forecast drivers'!I58+'Model Coeffs'!$E$9*'Forecast drivers'!M58)</f>
        <v>174.17998864651392</v>
      </c>
      <c r="F52" s="45">
        <f>EXP('Model Coeffs'!$F$16+'Model Coeffs'!$F$10*'Forecast drivers'!F58+'Model Coeffs'!$F$11*'Forecast drivers'!J58+'Model Coeffs'!$F$12*'Forecast drivers'!K58)</f>
        <v>219.7345366552284</v>
      </c>
      <c r="G52" s="45">
        <f>EXP('Model Coeffs'!$G$16+'Model Coeffs'!$G$10*'Forecast drivers'!F58+'Model Coeffs'!$G$12*'Forecast drivers'!K58+'Model Coeffs'!$G$13*'Forecast drivers'!L58)</f>
        <v>221.48945260455253</v>
      </c>
      <c r="H52" s="41">
        <f>EXP('Model Coeffs'!$H$16+'Model Coeffs'!$H$9*'Forecast drivers'!M58+'Model Coeffs'!$H$14*'Forecast drivers'!G58)</f>
        <v>82.416585475798882</v>
      </c>
      <c r="I52" s="41">
        <f>EXP('Model Coeffs'!$I$16+'Model Coeffs'!$I$14*'Forecast drivers'!G58+'Model Coeffs'!$I$15*'Forecast drivers'!N58)</f>
        <v>94.83743740305529</v>
      </c>
      <c r="J52" s="41">
        <f>EXP('Model Coeffs'!$J$16+'Model Coeffs'!$J$10*'Forecast drivers'!F58+'Model Coeffs'!$J$11*'Forecast drivers'!J58+'Model Coeffs'!$J$12*'Forecast drivers'!K58)</f>
        <v>308.55555735002349</v>
      </c>
      <c r="K52" s="41">
        <f>EXP('Model Coeffs'!$K$16+'Model Coeffs'!$K$10*'Forecast drivers'!F58+'Model Coeffs'!$K$12*'Forecast drivers'!K58+'Model Coeffs'!$K$13*'Forecast drivers'!L58)</f>
        <v>310.46985716854448</v>
      </c>
      <c r="L52" s="66"/>
      <c r="M52" s="141">
        <f t="shared" si="2"/>
        <v>175.65659522230266</v>
      </c>
      <c r="N52" s="141">
        <f t="shared" si="3"/>
        <v>220.61199462989046</v>
      </c>
      <c r="O52" s="141">
        <f t="shared" si="4"/>
        <v>396.26858985219314</v>
      </c>
      <c r="P52" s="141">
        <f t="shared" si="5"/>
        <v>88.627011439427093</v>
      </c>
      <c r="Q52" s="141">
        <f t="shared" si="6"/>
        <v>309.51270725928396</v>
      </c>
      <c r="R52" s="141">
        <f t="shared" si="7"/>
        <v>484.89560129162021</v>
      </c>
      <c r="S52" s="141">
        <f t="shared" si="8"/>
        <v>485.16930248158661</v>
      </c>
      <c r="T52" s="142">
        <f t="shared" si="9"/>
        <v>485.03245188660344</v>
      </c>
      <c r="V52" s="139">
        <f>Controls!$E$14*T52</f>
        <v>467.2568497877939</v>
      </c>
      <c r="W52" s="149">
        <f>-(INDEX(Controls!$E$16:$E$20,MATCH($B52,Controls!$B$16:$B$20,0),0))*$V52</f>
        <v>-7.0088527468168627</v>
      </c>
      <c r="X52" s="98">
        <f t="shared" si="10"/>
        <v>460.24799704097705</v>
      </c>
    </row>
    <row r="53" spans="1:24" ht="13" x14ac:dyDescent="0.3">
      <c r="A53" s="33" t="str">
        <f>'Forecast drivers'!B59</f>
        <v>SVH</v>
      </c>
      <c r="B53" s="33">
        <f>'Forecast drivers'!C59</f>
        <v>2022</v>
      </c>
      <c r="C53" s="11" t="str">
        <f>'Forecast drivers'!A59</f>
        <v>SVH22</v>
      </c>
      <c r="D53" s="45">
        <f>EXP('Model Coeffs'!$D$16+'Model Coeffs'!$D$6*'Forecast drivers'!E59+'Model Coeffs'!$D$7*'Forecast drivers'!I59+'Model Coeffs'!$D$8*'Forecast drivers'!H59)</f>
        <v>178.75081496055373</v>
      </c>
      <c r="E53" s="45">
        <f>EXP('Model Coeffs'!$E$16+'Model Coeffs'!$E$6*'Forecast drivers'!E59+'Model Coeffs'!$E$7*'Forecast drivers'!I59+'Model Coeffs'!$E$9*'Forecast drivers'!M59)</f>
        <v>174.50861459297613</v>
      </c>
      <c r="F53" s="45">
        <f>EXP('Model Coeffs'!$F$16+'Model Coeffs'!$F$10*'Forecast drivers'!F59+'Model Coeffs'!$F$11*'Forecast drivers'!J59+'Model Coeffs'!$F$12*'Forecast drivers'!K59)</f>
        <v>220.29642435052861</v>
      </c>
      <c r="G53" s="45">
        <f>EXP('Model Coeffs'!$G$16+'Model Coeffs'!$G$10*'Forecast drivers'!F59+'Model Coeffs'!$G$12*'Forecast drivers'!K59+'Model Coeffs'!$G$13*'Forecast drivers'!L59)</f>
        <v>222.04442065343531</v>
      </c>
      <c r="H53" s="41">
        <f>EXP('Model Coeffs'!$H$16+'Model Coeffs'!$H$9*'Forecast drivers'!M59+'Model Coeffs'!$H$14*'Forecast drivers'!G59)</f>
        <v>82.69829155640447</v>
      </c>
      <c r="I53" s="41">
        <f>EXP('Model Coeffs'!$I$16+'Model Coeffs'!$I$14*'Forecast drivers'!G59+'Model Coeffs'!$I$15*'Forecast drivers'!N59)</f>
        <v>94.971949979922314</v>
      </c>
      <c r="J53" s="41">
        <f>EXP('Model Coeffs'!$J$16+'Model Coeffs'!$J$10*'Forecast drivers'!F59+'Model Coeffs'!$J$11*'Forecast drivers'!J59+'Model Coeffs'!$J$12*'Forecast drivers'!K59)</f>
        <v>309.33759797677544</v>
      </c>
      <c r="K53" s="41">
        <f>EXP('Model Coeffs'!$K$16+'Model Coeffs'!$K$10*'Forecast drivers'!F59+'Model Coeffs'!$K$12*'Forecast drivers'!K59+'Model Coeffs'!$K$13*'Forecast drivers'!L59)</f>
        <v>311.2396045645134</v>
      </c>
      <c r="L53" s="66"/>
      <c r="M53" s="141">
        <f t="shared" si="2"/>
        <v>176.62971477676493</v>
      </c>
      <c r="N53" s="141">
        <f t="shared" si="3"/>
        <v>221.17042250198196</v>
      </c>
      <c r="O53" s="141">
        <f t="shared" si="4"/>
        <v>397.80013727874689</v>
      </c>
      <c r="P53" s="141">
        <f t="shared" si="5"/>
        <v>88.835120768163392</v>
      </c>
      <c r="Q53" s="141">
        <f t="shared" si="6"/>
        <v>310.28860127064445</v>
      </c>
      <c r="R53" s="141">
        <f t="shared" si="7"/>
        <v>486.63525804691028</v>
      </c>
      <c r="S53" s="141">
        <f t="shared" si="8"/>
        <v>486.91831604740935</v>
      </c>
      <c r="T53" s="142">
        <f t="shared" si="9"/>
        <v>486.77678704715981</v>
      </c>
      <c r="V53" s="139">
        <f>Controls!$E$14*T53</f>
        <v>468.93725807578659</v>
      </c>
      <c r="W53" s="149">
        <f>-(INDEX(Controls!$E$16:$E$20,MATCH($B53,Controls!$B$16:$B$20,0),0))*$V53</f>
        <v>-14.126734899532947</v>
      </c>
      <c r="X53" s="98">
        <f t="shared" si="10"/>
        <v>454.81052317625364</v>
      </c>
    </row>
    <row r="54" spans="1:24" ht="13" x14ac:dyDescent="0.3">
      <c r="A54" s="33" t="str">
        <f>'Forecast drivers'!B60</f>
        <v>SVH</v>
      </c>
      <c r="B54" s="33">
        <f>'Forecast drivers'!C60</f>
        <v>2023</v>
      </c>
      <c r="C54" s="11" t="str">
        <f>'Forecast drivers'!A60</f>
        <v>SVH23</v>
      </c>
      <c r="D54" s="45">
        <f>EXP('Model Coeffs'!$D$16+'Model Coeffs'!$D$6*'Forecast drivers'!E60+'Model Coeffs'!$D$7*'Forecast drivers'!I60+'Model Coeffs'!$D$8*'Forecast drivers'!H60)</f>
        <v>180.36933140903099</v>
      </c>
      <c r="E54" s="45">
        <f>EXP('Model Coeffs'!$E$16+'Model Coeffs'!$E$6*'Forecast drivers'!E60+'Model Coeffs'!$E$7*'Forecast drivers'!I60+'Model Coeffs'!$E$9*'Forecast drivers'!M60)</f>
        <v>174.83699321750086</v>
      </c>
      <c r="F54" s="45">
        <f>EXP('Model Coeffs'!$F$16+'Model Coeffs'!$F$10*'Forecast drivers'!F60+'Model Coeffs'!$F$11*'Forecast drivers'!J60+'Model Coeffs'!$F$12*'Forecast drivers'!K60)</f>
        <v>220.85794169557431</v>
      </c>
      <c r="G54" s="45">
        <f>EXP('Model Coeffs'!$G$16+'Model Coeffs'!$G$10*'Forecast drivers'!F60+'Model Coeffs'!$G$12*'Forecast drivers'!K60+'Model Coeffs'!$G$13*'Forecast drivers'!L60)</f>
        <v>222.59899446826205</v>
      </c>
      <c r="H54" s="41">
        <f>EXP('Model Coeffs'!$H$16+'Model Coeffs'!$H$9*'Forecast drivers'!M60+'Model Coeffs'!$H$14*'Forecast drivers'!G60)</f>
        <v>83.079244382480553</v>
      </c>
      <c r="I54" s="41">
        <f>EXP('Model Coeffs'!$I$16+'Model Coeffs'!$I$14*'Forecast drivers'!G60+'Model Coeffs'!$I$15*'Forecast drivers'!N60)</f>
        <v>95.173622861177108</v>
      </c>
      <c r="J54" s="41">
        <f>EXP('Model Coeffs'!$J$16+'Model Coeffs'!$J$10*'Forecast drivers'!F60+'Model Coeffs'!$J$11*'Forecast drivers'!J60+'Model Coeffs'!$J$12*'Forecast drivers'!K60)</f>
        <v>310.11910555793969</v>
      </c>
      <c r="K54" s="41">
        <f>EXP('Model Coeffs'!$K$16+'Model Coeffs'!$K$10*'Forecast drivers'!F60+'Model Coeffs'!$K$12*'Forecast drivers'!K60+'Model Coeffs'!$K$13*'Forecast drivers'!L60)</f>
        <v>312.00878499063447</v>
      </c>
      <c r="L54" s="66"/>
      <c r="M54" s="141">
        <f t="shared" si="2"/>
        <v>177.60316231326593</v>
      </c>
      <c r="N54" s="141">
        <f t="shared" si="3"/>
        <v>221.72846808191818</v>
      </c>
      <c r="O54" s="141">
        <f t="shared" si="4"/>
        <v>399.33163039518411</v>
      </c>
      <c r="P54" s="141">
        <f t="shared" si="5"/>
        <v>89.126433621828824</v>
      </c>
      <c r="Q54" s="141">
        <f t="shared" si="6"/>
        <v>311.06394527428711</v>
      </c>
      <c r="R54" s="141">
        <f t="shared" si="7"/>
        <v>488.45806401701293</v>
      </c>
      <c r="S54" s="141">
        <f t="shared" si="8"/>
        <v>488.66710758755301</v>
      </c>
      <c r="T54" s="142">
        <f t="shared" si="9"/>
        <v>488.56258580228297</v>
      </c>
      <c r="V54" s="139">
        <f>Controls!$E$14*T54</f>
        <v>470.65761038917964</v>
      </c>
      <c r="W54" s="149">
        <f>-(INDEX(Controls!$E$16:$E$20,MATCH($B54,Controls!$B$16:$B$20,0),0))*$V54</f>
        <v>-21.3566185612205</v>
      </c>
      <c r="X54" s="98">
        <f t="shared" si="10"/>
        <v>449.30099182795914</v>
      </c>
    </row>
    <row r="55" spans="1:24" ht="13" x14ac:dyDescent="0.3">
      <c r="A55" s="33" t="str">
        <f>'Forecast drivers'!B61</f>
        <v>SVH</v>
      </c>
      <c r="B55" s="33">
        <f>'Forecast drivers'!C61</f>
        <v>2024</v>
      </c>
      <c r="C55" s="11" t="str">
        <f>'Forecast drivers'!A61</f>
        <v>SVH24</v>
      </c>
      <c r="D55" s="45">
        <f>EXP('Model Coeffs'!$D$16+'Model Coeffs'!$D$6*'Forecast drivers'!E61+'Model Coeffs'!$D$7*'Forecast drivers'!I61+'Model Coeffs'!$D$8*'Forecast drivers'!H61)</f>
        <v>181.98872472749329</v>
      </c>
      <c r="E55" s="45">
        <f>EXP('Model Coeffs'!$E$16+'Model Coeffs'!$E$6*'Forecast drivers'!E61+'Model Coeffs'!$E$7*'Forecast drivers'!I61+'Model Coeffs'!$E$9*'Forecast drivers'!M61)</f>
        <v>175.16512535554881</v>
      </c>
      <c r="F55" s="45">
        <f>EXP('Model Coeffs'!$F$16+'Model Coeffs'!$F$10*'Forecast drivers'!F61+'Model Coeffs'!$F$11*'Forecast drivers'!J61+'Model Coeffs'!$F$12*'Forecast drivers'!K61)</f>
        <v>221.41909011799103</v>
      </c>
      <c r="G55" s="45">
        <f>EXP('Model Coeffs'!$G$16+'Model Coeffs'!$G$10*'Forecast drivers'!F61+'Model Coeffs'!$G$12*'Forecast drivers'!K61+'Model Coeffs'!$G$13*'Forecast drivers'!L61)</f>
        <v>223.15317558883424</v>
      </c>
      <c r="H55" s="41">
        <f>EXP('Model Coeffs'!$H$16+'Model Coeffs'!$H$9*'Forecast drivers'!M61+'Model Coeffs'!$H$14*'Forecast drivers'!G61)</f>
        <v>83.320325799206472</v>
      </c>
      <c r="I55" s="41">
        <f>EXP('Model Coeffs'!$I$16+'Model Coeffs'!$I$14*'Forecast drivers'!G61+'Model Coeffs'!$I$15*'Forecast drivers'!N61)</f>
        <v>95.257161230271436</v>
      </c>
      <c r="J55" s="41">
        <f>EXP('Model Coeffs'!$J$16+'Model Coeffs'!$J$10*'Forecast drivers'!F61+'Model Coeffs'!$J$11*'Forecast drivers'!J61+'Model Coeffs'!$J$12*'Forecast drivers'!K61)</f>
        <v>310.90008216022903</v>
      </c>
      <c r="K55" s="41">
        <f>EXP('Model Coeffs'!$K$16+'Model Coeffs'!$K$10*'Forecast drivers'!F61+'Model Coeffs'!$K$12*'Forecast drivers'!K61+'Model Coeffs'!$K$13*'Forecast drivers'!L61)</f>
        <v>312.77740067616008</v>
      </c>
      <c r="L55" s="66"/>
      <c r="M55" s="141">
        <f t="shared" si="2"/>
        <v>178.57692504152106</v>
      </c>
      <c r="N55" s="141">
        <f t="shared" si="3"/>
        <v>222.28613285341265</v>
      </c>
      <c r="O55" s="141">
        <f t="shared" si="4"/>
        <v>400.86305789493372</v>
      </c>
      <c r="P55" s="141">
        <f t="shared" si="5"/>
        <v>89.288743514738954</v>
      </c>
      <c r="Q55" s="141">
        <f t="shared" si="6"/>
        <v>311.83874141819456</v>
      </c>
      <c r="R55" s="141">
        <f t="shared" si="7"/>
        <v>490.15180140967266</v>
      </c>
      <c r="S55" s="141">
        <f t="shared" si="8"/>
        <v>490.41566645971562</v>
      </c>
      <c r="T55" s="142">
        <f t="shared" si="9"/>
        <v>490.28373393469417</v>
      </c>
      <c r="V55" s="139">
        <f>Controls!$E$14*T55</f>
        <v>472.31568141358321</v>
      </c>
      <c r="W55" s="149">
        <f>-(INDEX(Controls!$E$16:$E$20,MATCH($B55,Controls!$B$16:$B$20,0),0))*$V55</f>
        <v>-28.695308084795357</v>
      </c>
      <c r="X55" s="98">
        <f t="shared" si="10"/>
        <v>443.62037332878788</v>
      </c>
    </row>
    <row r="56" spans="1:24" ht="13" x14ac:dyDescent="0.3">
      <c r="A56" s="33" t="str">
        <f>'Forecast drivers'!B62</f>
        <v>SVH</v>
      </c>
      <c r="B56" s="33">
        <f>'Forecast drivers'!C62</f>
        <v>2025</v>
      </c>
      <c r="C56" s="11" t="str">
        <f>'Forecast drivers'!A62</f>
        <v>SVH25</v>
      </c>
      <c r="D56" s="45">
        <f>EXP('Model Coeffs'!$D$16+'Model Coeffs'!$D$6*'Forecast drivers'!E62+'Model Coeffs'!$D$7*'Forecast drivers'!I62+'Model Coeffs'!$D$8*'Forecast drivers'!H62)</f>
        <v>183.60896898859025</v>
      </c>
      <c r="E56" s="45">
        <f>EXP('Model Coeffs'!$E$16+'Model Coeffs'!$E$6*'Forecast drivers'!E62+'Model Coeffs'!$E$7*'Forecast drivers'!I62+'Model Coeffs'!$E$9*'Forecast drivers'!M62)</f>
        <v>175.49301183757584</v>
      </c>
      <c r="F56" s="45">
        <f>EXP('Model Coeffs'!$F$16+'Model Coeffs'!$F$10*'Forecast drivers'!F62+'Model Coeffs'!$F$11*'Forecast drivers'!J62+'Model Coeffs'!$F$12*'Forecast drivers'!K62)</f>
        <v>221.97987103536579</v>
      </c>
      <c r="G56" s="45">
        <f>EXP('Model Coeffs'!$G$16+'Model Coeffs'!$G$10*'Forecast drivers'!F62+'Model Coeffs'!$G$12*'Forecast drivers'!K62+'Model Coeffs'!$G$13*'Forecast drivers'!L62)</f>
        <v>223.70696554404938</v>
      </c>
      <c r="H56" s="41">
        <f>EXP('Model Coeffs'!$H$16+'Model Coeffs'!$H$9*'Forecast drivers'!M62+'Model Coeffs'!$H$14*'Forecast drivers'!G62)</f>
        <v>83.708964890392451</v>
      </c>
      <c r="I56" s="41">
        <f>EXP('Model Coeffs'!$I$16+'Model Coeffs'!$I$14*'Forecast drivers'!G62+'Model Coeffs'!$I$15*'Forecast drivers'!N62)</f>
        <v>95.31594804301713</v>
      </c>
      <c r="J56" s="41">
        <f>EXP('Model Coeffs'!$J$16+'Model Coeffs'!$J$10*'Forecast drivers'!F62+'Model Coeffs'!$J$11*'Forecast drivers'!J62+'Model Coeffs'!$J$12*'Forecast drivers'!K62)</f>
        <v>311.68052983578139</v>
      </c>
      <c r="K56" s="41">
        <f>EXP('Model Coeffs'!$K$16+'Model Coeffs'!$K$10*'Forecast drivers'!F62+'Model Coeffs'!$K$12*'Forecast drivers'!K62+'Model Coeffs'!$K$13*'Forecast drivers'!L62)</f>
        <v>313.54545383450176</v>
      </c>
      <c r="L56" s="66"/>
      <c r="M56" s="141">
        <f t="shared" si="2"/>
        <v>179.55099041308304</v>
      </c>
      <c r="N56" s="141">
        <f t="shared" si="3"/>
        <v>222.84341828970759</v>
      </c>
      <c r="O56" s="141">
        <f t="shared" si="4"/>
        <v>402.39440870279066</v>
      </c>
      <c r="P56" s="141">
        <f t="shared" si="5"/>
        <v>89.512456466704791</v>
      </c>
      <c r="Q56" s="141">
        <f t="shared" si="6"/>
        <v>312.61299183514154</v>
      </c>
      <c r="R56" s="141">
        <f t="shared" si="7"/>
        <v>491.90686516949546</v>
      </c>
      <c r="S56" s="141">
        <f t="shared" si="8"/>
        <v>492.16398224822456</v>
      </c>
      <c r="T56" s="142">
        <f t="shared" si="9"/>
        <v>492.03542370885998</v>
      </c>
      <c r="V56" s="139">
        <f>Controls!$E$14*T56</f>
        <v>474.00317478129205</v>
      </c>
      <c r="W56" s="149">
        <f>-(INDEX(Controls!$E$16:$E$20,MATCH($B56,Controls!$B$16:$B$20,0),0))*$V56</f>
        <v>-36.148099843089611</v>
      </c>
      <c r="X56" s="98">
        <f t="shared" si="10"/>
        <v>437.85507493820245</v>
      </c>
    </row>
    <row r="57" spans="1:24" ht="13" x14ac:dyDescent="0.3">
      <c r="A57" s="34" t="s">
        <v>82</v>
      </c>
      <c r="B57" s="34">
        <v>2021</v>
      </c>
      <c r="C57" s="12" t="str">
        <f>A57&amp;RIGHT(B57,2)</f>
        <v>SVE21</v>
      </c>
      <c r="D57" s="156"/>
      <c r="E57" s="156"/>
      <c r="F57" s="156"/>
      <c r="G57" s="156"/>
      <c r="H57" s="156"/>
      <c r="I57" s="156"/>
      <c r="J57" s="156"/>
      <c r="K57" s="156"/>
      <c r="L57" s="66"/>
      <c r="M57" s="143">
        <f>M52*('BP costs'!$AN$12/('BP costs'!$AN$12+'BP costs'!$AN$8))</f>
        <v>174.3487429351274</v>
      </c>
      <c r="N57" s="143">
        <f>N52*('BP costs'!$AM$12/('BP costs'!$AM$12+'BP costs'!$AM$8))</f>
        <v>217.9386936975487</v>
      </c>
      <c r="O57" s="143">
        <f>O52*('BP costs'!$AP$12/('BP costs'!$AP$12+'BP costs'!$AP$8))</f>
        <v>392.26548257709453</v>
      </c>
      <c r="P57" s="143">
        <f>P52*('BP costs'!$AL$12/('BP costs'!$AL$12+'BP costs'!$AL$8))</f>
        <v>87.667407189864804</v>
      </c>
      <c r="Q57" s="143">
        <f>Q52*('BP costs'!$AO$12/('BP costs'!$AO$12+'BP costs'!$AO$8))</f>
        <v>305.84454966597121</v>
      </c>
      <c r="R57" s="143">
        <f t="shared" ref="R57:R66" si="11">M57+N57+P57</f>
        <v>479.95484382254085</v>
      </c>
      <c r="S57" s="143">
        <f t="shared" ref="S57:S66" si="12">M57+Q57</f>
        <v>480.19329260109862</v>
      </c>
      <c r="T57" s="144">
        <f t="shared" ref="T57:T66" si="13">R$5*R57+S$5*S57</f>
        <v>480.07406821181974</v>
      </c>
      <c r="V57" s="139">
        <f>Controls!$E$14*T57</f>
        <v>462.48018231553101</v>
      </c>
      <c r="W57" s="149">
        <f>-(INDEX(Controls!$E$16:$E$20,MATCH($B57,Controls!$B$16:$B$20,0),0))*$V57</f>
        <v>-6.9372027347329199</v>
      </c>
      <c r="X57" s="98">
        <f t="shared" si="10"/>
        <v>455.54297958079809</v>
      </c>
    </row>
    <row r="58" spans="1:24" ht="13" x14ac:dyDescent="0.3">
      <c r="A58" s="34" t="s">
        <v>82</v>
      </c>
      <c r="B58" s="34">
        <v>2022</v>
      </c>
      <c r="C58" s="12" t="str">
        <f t="shared" ref="C58:C61" si="14">A58&amp;RIGHT(B58,2)</f>
        <v>SVE22</v>
      </c>
      <c r="D58" s="156"/>
      <c r="E58" s="156"/>
      <c r="F58" s="156"/>
      <c r="G58" s="156"/>
      <c r="H58" s="156"/>
      <c r="I58" s="156"/>
      <c r="J58" s="156"/>
      <c r="K58" s="156"/>
      <c r="L58" s="66"/>
      <c r="M58" s="143">
        <f>M53*('BP costs'!$AN$12/('BP costs'!$AN$12+'BP costs'!$AN$8))</f>
        <v>175.31461712181181</v>
      </c>
      <c r="N58" s="143">
        <f>N53*('BP costs'!$AM$12/('BP costs'!$AM$12+'BP costs'!$AM$8))</f>
        <v>218.49035473108452</v>
      </c>
      <c r="O58" s="143">
        <f>O53*('BP costs'!$AP$12/('BP costs'!$AP$12+'BP costs'!$AP$8))</f>
        <v>393.78155830389107</v>
      </c>
      <c r="P58" s="143">
        <f>P53*('BP costs'!$AL$12/('BP costs'!$AL$12+'BP costs'!$AL$8))</f>
        <v>87.873263225919956</v>
      </c>
      <c r="Q58" s="143">
        <f>Q53*('BP costs'!$AO$12/('BP costs'!$AO$12+'BP costs'!$AO$8))</f>
        <v>306.61124825031811</v>
      </c>
      <c r="R58" s="143">
        <f t="shared" si="11"/>
        <v>481.67823507881627</v>
      </c>
      <c r="S58" s="143">
        <f t="shared" si="12"/>
        <v>481.92586537212992</v>
      </c>
      <c r="T58" s="144">
        <f t="shared" si="13"/>
        <v>481.80205022547307</v>
      </c>
      <c r="V58" s="139">
        <f>Controls!$E$14*T58</f>
        <v>464.14483677122587</v>
      </c>
      <c r="W58" s="149">
        <f>-(INDEX(Controls!$E$16:$E$20,MATCH($B58,Controls!$B$16:$B$20,0),0))*$V58</f>
        <v>-13.982363207733057</v>
      </c>
      <c r="X58" s="98">
        <f t="shared" si="10"/>
        <v>450.16247356349282</v>
      </c>
    </row>
    <row r="59" spans="1:24" ht="13" x14ac:dyDescent="0.3">
      <c r="A59" s="34" t="s">
        <v>82</v>
      </c>
      <c r="B59" s="34">
        <v>2023</v>
      </c>
      <c r="C59" s="12" t="str">
        <f t="shared" si="14"/>
        <v>SVE23</v>
      </c>
      <c r="D59" s="156"/>
      <c r="E59" s="156"/>
      <c r="F59" s="156"/>
      <c r="G59" s="156"/>
      <c r="H59" s="156"/>
      <c r="I59" s="156"/>
      <c r="J59" s="156"/>
      <c r="K59" s="156"/>
      <c r="L59" s="66"/>
      <c r="M59" s="143">
        <f>M54*('BP costs'!$AN$12/('BP costs'!$AN$12+'BP costs'!$AN$8))</f>
        <v>176.28081684854257</v>
      </c>
      <c r="N59" s="143">
        <f>N54*('BP costs'!$AM$12/('BP costs'!$AM$12+'BP costs'!$AM$8))</f>
        <v>219.04163810495106</v>
      </c>
      <c r="O59" s="143">
        <f>O54*('BP costs'!$AP$12/('BP costs'!$AP$12+'BP costs'!$AP$8))</f>
        <v>395.29758026921218</v>
      </c>
      <c r="P59" s="143">
        <f>P54*('BP costs'!$AL$12/('BP costs'!$AL$12+'BP costs'!$AL$8))</f>
        <v>88.161421905166222</v>
      </c>
      <c r="Q59" s="143">
        <f>Q54*('BP costs'!$AO$12/('BP costs'!$AO$12+'BP costs'!$AO$8))</f>
        <v>307.37740334530633</v>
      </c>
      <c r="R59" s="143">
        <f t="shared" si="11"/>
        <v>483.48387685865987</v>
      </c>
      <c r="S59" s="143">
        <f t="shared" si="12"/>
        <v>483.65822019384893</v>
      </c>
      <c r="T59" s="144">
        <f t="shared" si="13"/>
        <v>483.5710485262544</v>
      </c>
      <c r="V59" s="139">
        <f>Controls!$E$14*T59</f>
        <v>465.84900433792774</v>
      </c>
      <c r="W59" s="149">
        <f>-(INDEX(Controls!$E$16:$E$20,MATCH($B59,Controls!$B$16:$B$20,0),0))*$V59</f>
        <v>-21.13842265196314</v>
      </c>
      <c r="X59" s="98">
        <f t="shared" si="10"/>
        <v>444.7105816859646</v>
      </c>
    </row>
    <row r="60" spans="1:24" ht="13" x14ac:dyDescent="0.3">
      <c r="A60" s="34" t="s">
        <v>82</v>
      </c>
      <c r="B60" s="34">
        <v>2024</v>
      </c>
      <c r="C60" s="12" t="str">
        <f t="shared" si="14"/>
        <v>SVE24</v>
      </c>
      <c r="D60" s="156"/>
      <c r="E60" s="156"/>
      <c r="F60" s="156"/>
      <c r="G60" s="156"/>
      <c r="H60" s="156"/>
      <c r="I60" s="156"/>
      <c r="J60" s="156"/>
      <c r="K60" s="156"/>
      <c r="L60" s="66"/>
      <c r="M60" s="143">
        <f>M55*('BP costs'!$AN$12/('BP costs'!$AN$12+'BP costs'!$AN$8))</f>
        <v>177.24732942026529</v>
      </c>
      <c r="N60" s="143">
        <f>N55*('BP costs'!$AM$12/('BP costs'!$AM$12+'BP costs'!$AM$8))</f>
        <v>219.59254528488268</v>
      </c>
      <c r="O60" s="143">
        <f>O55*('BP costs'!$AP$12/('BP costs'!$AP$12+'BP costs'!$AP$8))</f>
        <v>396.81353728070576</v>
      </c>
      <c r="P60" s="143">
        <f>P55*('BP costs'!$AL$12/('BP costs'!$AL$12+'BP costs'!$AL$8))</f>
        <v>88.32197439634912</v>
      </c>
      <c r="Q60" s="143">
        <f>Q55*('BP costs'!$AO$12/('BP costs'!$AO$12+'BP costs'!$AO$8))</f>
        <v>308.14301707346192</v>
      </c>
      <c r="R60" s="143">
        <f t="shared" si="11"/>
        <v>485.16184910149707</v>
      </c>
      <c r="S60" s="143">
        <f t="shared" si="12"/>
        <v>485.39034649372718</v>
      </c>
      <c r="T60" s="144">
        <f t="shared" si="13"/>
        <v>485.27609779761212</v>
      </c>
      <c r="V60" s="139">
        <f>Controls!$E$14*T60</f>
        <v>467.49156649674563</v>
      </c>
      <c r="W60" s="149">
        <f>-(INDEX(Controls!$E$16:$E$20,MATCH($B60,Controls!$B$16:$B$20,0),0))*$V60</f>
        <v>-28.402221343824131</v>
      </c>
      <c r="X60" s="98">
        <f t="shared" si="10"/>
        <v>439.08934515292151</v>
      </c>
    </row>
    <row r="61" spans="1:24" ht="13" x14ac:dyDescent="0.3">
      <c r="A61" s="34" t="s">
        <v>82</v>
      </c>
      <c r="B61" s="34">
        <v>2025</v>
      </c>
      <c r="C61" s="12" t="str">
        <f t="shared" si="14"/>
        <v>SVE25</v>
      </c>
      <c r="D61" s="156"/>
      <c r="E61" s="156"/>
      <c r="F61" s="156"/>
      <c r="G61" s="156"/>
      <c r="H61" s="156"/>
      <c r="I61" s="156"/>
      <c r="J61" s="156"/>
      <c r="K61" s="156"/>
      <c r="L61" s="66"/>
      <c r="M61" s="143">
        <f>M56*('BP costs'!$AN$12/('BP costs'!$AN$12+'BP costs'!$AN$8))</f>
        <v>178.21414238196218</v>
      </c>
      <c r="N61" s="143">
        <f>N56*('BP costs'!$AM$12/('BP costs'!$AM$12+'BP costs'!$AM$8))</f>
        <v>220.14307772626941</v>
      </c>
      <c r="O61" s="143">
        <f>O56*('BP costs'!$AP$12/('BP costs'!$AP$12+'BP costs'!$AP$8))</f>
        <v>398.32941837504859</v>
      </c>
      <c r="P61" s="143">
        <f>P56*('BP costs'!$AL$12/('BP costs'!$AL$12+'BP costs'!$AL$8))</f>
        <v>88.543265108233726</v>
      </c>
      <c r="Q61" s="143">
        <f>Q56*('BP costs'!$AO$12/('BP costs'!$AO$12+'BP costs'!$AO$8))</f>
        <v>308.90809154228322</v>
      </c>
      <c r="R61" s="143">
        <f t="shared" si="11"/>
        <v>486.90048521646531</v>
      </c>
      <c r="S61" s="143">
        <f t="shared" si="12"/>
        <v>487.12223392424539</v>
      </c>
      <c r="T61" s="144">
        <f t="shared" si="13"/>
        <v>487.01135957035535</v>
      </c>
      <c r="V61" s="139">
        <f>Controls!$E$14*T61</f>
        <v>469.16323392092602</v>
      </c>
      <c r="W61" s="149">
        <f>-(INDEX(Controls!$E$16:$E$20,MATCH($B61,Controls!$B$16:$B$20,0),0))*$V61</f>
        <v>-35.778999645531044</v>
      </c>
      <c r="X61" s="98">
        <f t="shared" si="10"/>
        <v>433.38423427539499</v>
      </c>
    </row>
    <row r="62" spans="1:24" ht="13" x14ac:dyDescent="0.3">
      <c r="A62" s="34" t="s">
        <v>63</v>
      </c>
      <c r="B62" s="34">
        <v>2021</v>
      </c>
      <c r="C62" s="12" t="str">
        <f>A62&amp;RIGHT(B62,2)</f>
        <v>HDD21</v>
      </c>
      <c r="D62" s="34"/>
      <c r="E62" s="34"/>
      <c r="F62" s="34"/>
      <c r="G62" s="34"/>
      <c r="H62" s="34"/>
      <c r="I62" s="34"/>
      <c r="J62" s="34"/>
      <c r="K62" s="34"/>
      <c r="L62" s="66"/>
      <c r="M62" s="42">
        <f>M57*('BP costs'!$AN$8/('BP costs'!$AN$12+'BP costs'!$AN$8))</f>
        <v>1.2981146647255528</v>
      </c>
      <c r="N62" s="42">
        <f>N57*('BP costs'!$AM$8/('BP costs'!$AM$12+'BP costs'!$AM$8))</f>
        <v>2.6409067831167832</v>
      </c>
      <c r="O62" s="42">
        <f>O57*('BP costs'!$AP$8/('BP costs'!$AP$12+'BP costs'!$AP$8))</f>
        <v>3.9626678653994643</v>
      </c>
      <c r="P62" s="42">
        <f>P57*('BP costs'!$AL$8/('BP costs'!$AL$12+'BP costs'!$AL$8))</f>
        <v>0.94921418562102855</v>
      </c>
      <c r="Q62" s="42">
        <f>Q57*('BP costs'!$AO$8/('BP costs'!$AO$12+'BP costs'!$AO$8))</f>
        <v>3.6246848058833594</v>
      </c>
      <c r="R62" s="42">
        <f t="shared" si="11"/>
        <v>4.8882356334633643</v>
      </c>
      <c r="S62" s="42">
        <f t="shared" si="12"/>
        <v>4.9227994706089122</v>
      </c>
      <c r="T62" s="138">
        <f t="shared" si="13"/>
        <v>4.9055175520361383</v>
      </c>
      <c r="V62" s="151">
        <f>Controls!$E$14*T62</f>
        <v>4.7257388016565516</v>
      </c>
      <c r="W62" s="150">
        <f>-(INDEX(Controls!$E$16:$E$20,MATCH($B62,Controls!$B$16:$B$20,0),0))*$V62</f>
        <v>-7.0886082024847807E-2</v>
      </c>
      <c r="X62" s="152">
        <f t="shared" si="10"/>
        <v>4.6548527196317036</v>
      </c>
    </row>
    <row r="63" spans="1:24" ht="13" x14ac:dyDescent="0.3">
      <c r="A63" s="34" t="s">
        <v>63</v>
      </c>
      <c r="B63" s="34">
        <v>2022</v>
      </c>
      <c r="C63" s="12" t="str">
        <f t="shared" ref="C63:C66" si="15">A63&amp;RIGHT(B63,2)</f>
        <v>HDD22</v>
      </c>
      <c r="D63" s="34"/>
      <c r="E63" s="34"/>
      <c r="F63" s="34"/>
      <c r="G63" s="34"/>
      <c r="H63" s="34"/>
      <c r="I63" s="34"/>
      <c r="J63" s="34"/>
      <c r="K63" s="34"/>
      <c r="L63" s="66"/>
      <c r="M63" s="42">
        <f>M58*('BP costs'!$AN$8/('BP costs'!$AN$12+'BP costs'!$AN$8))</f>
        <v>1.3053060870719786</v>
      </c>
      <c r="N63" s="42">
        <f>N58*('BP costs'!$AM$8/('BP costs'!$AM$12+'BP costs'!$AM$8))</f>
        <v>2.647591623430031</v>
      </c>
      <c r="O63" s="42">
        <f>O58*('BP costs'!$AP$8/('BP costs'!$AP$12+'BP costs'!$AP$8))</f>
        <v>3.9779832699683788</v>
      </c>
      <c r="P63" s="42">
        <f>P58*('BP costs'!$AL$8/('BP costs'!$AL$12+'BP costs'!$AL$8))</f>
        <v>0.95144308089559826</v>
      </c>
      <c r="Q63" s="42">
        <f>Q58*('BP costs'!$AO$8/('BP costs'!$AO$12+'BP costs'!$AO$8))</f>
        <v>3.6337712542520144</v>
      </c>
      <c r="R63" s="42">
        <f t="shared" si="11"/>
        <v>4.9043407913976074</v>
      </c>
      <c r="S63" s="42">
        <f t="shared" si="12"/>
        <v>4.9390773413239932</v>
      </c>
      <c r="T63" s="138">
        <f t="shared" si="13"/>
        <v>4.9217090663608003</v>
      </c>
      <c r="V63" s="151">
        <f>Controls!$E$14*T63</f>
        <v>4.7413369249310007</v>
      </c>
      <c r="W63" s="150">
        <f>-(INDEX(Controls!$E$16:$E$20,MATCH($B63,Controls!$B$16:$B$20,0),0))*$V63</f>
        <v>-0.14283277486354515</v>
      </c>
      <c r="X63" s="152">
        <f t="shared" si="10"/>
        <v>4.5985041500674555</v>
      </c>
    </row>
    <row r="64" spans="1:24" ht="13" x14ac:dyDescent="0.3">
      <c r="A64" s="34" t="s">
        <v>63</v>
      </c>
      <c r="B64" s="34">
        <v>2023</v>
      </c>
      <c r="C64" s="12" t="str">
        <f t="shared" si="15"/>
        <v>HDD23</v>
      </c>
      <c r="D64" s="34"/>
      <c r="E64" s="34"/>
      <c r="F64" s="34"/>
      <c r="G64" s="34"/>
      <c r="H64" s="34"/>
      <c r="I64" s="34"/>
      <c r="J64" s="34"/>
      <c r="K64" s="34"/>
      <c r="L64" s="66"/>
      <c r="M64" s="42">
        <f>M59*('BP costs'!$AN$8/('BP costs'!$AN$12+'BP costs'!$AN$8))</f>
        <v>1.3124999332288718</v>
      </c>
      <c r="N64" s="42">
        <f>N59*('BP costs'!$AM$8/('BP costs'!$AM$12+'BP costs'!$AM$8))</f>
        <v>2.6542718873921709</v>
      </c>
      <c r="O64" s="42">
        <f>O59*('BP costs'!$AP$8/('BP costs'!$AP$12+'BP costs'!$AP$8))</f>
        <v>3.9932981314386002</v>
      </c>
      <c r="P64" s="42">
        <f>P59*('BP costs'!$AL$8/('BP costs'!$AL$12+'BP costs'!$AL$8))</f>
        <v>0.95456310365910935</v>
      </c>
      <c r="Q64" s="42">
        <f>Q59*('BP costs'!$AO$8/('BP costs'!$AO$12+'BP costs'!$AO$8))</f>
        <v>3.6428512615131767</v>
      </c>
      <c r="R64" s="42">
        <f t="shared" si="11"/>
        <v>4.9213349242801518</v>
      </c>
      <c r="S64" s="42">
        <f t="shared" si="12"/>
        <v>4.9553511947420485</v>
      </c>
      <c r="T64" s="138">
        <f t="shared" si="13"/>
        <v>4.9383430595110998</v>
      </c>
      <c r="V64" s="151">
        <f>Controls!$E$14*T64</f>
        <v>4.7573613109459343</v>
      </c>
      <c r="W64" s="150">
        <f>-(INDEX(Controls!$E$16:$E$20,MATCH($B64,Controls!$B$16:$B$20,0),0))*$V64</f>
        <v>-0.21587062151564443</v>
      </c>
      <c r="X64" s="152">
        <f t="shared" si="10"/>
        <v>4.5414906894302902</v>
      </c>
    </row>
    <row r="65" spans="1:24" ht="13" x14ac:dyDescent="0.3">
      <c r="A65" s="34" t="s">
        <v>63</v>
      </c>
      <c r="B65" s="34">
        <v>2024</v>
      </c>
      <c r="C65" s="12" t="str">
        <f t="shared" si="15"/>
        <v>HDD24</v>
      </c>
      <c r="D65" s="34"/>
      <c r="E65" s="34"/>
      <c r="F65" s="34"/>
      <c r="G65" s="34"/>
      <c r="H65" s="34"/>
      <c r="I65" s="34"/>
      <c r="J65" s="34"/>
      <c r="K65" s="34"/>
      <c r="L65" s="66"/>
      <c r="M65" s="42">
        <f>M60*('BP costs'!$AN$8/('BP costs'!$AN$12+'BP costs'!$AN$8))</f>
        <v>1.3196961086751249</v>
      </c>
      <c r="N65" s="42">
        <f>N60*('BP costs'!$AM$8/('BP costs'!$AM$12+'BP costs'!$AM$8))</f>
        <v>2.6609475927644728</v>
      </c>
      <c r="O65" s="42">
        <f>O60*('BP costs'!$AP$8/('BP costs'!$AP$12+'BP costs'!$AP$8))</f>
        <v>4.0086123367449309</v>
      </c>
      <c r="P65" s="42">
        <f>P60*('BP costs'!$AL$8/('BP costs'!$AL$12+'BP costs'!$AL$8))</f>
        <v>0.95630147721266434</v>
      </c>
      <c r="Q65" s="42">
        <f>Q60*('BP costs'!$AO$8/('BP costs'!$AO$12+'BP costs'!$AO$8))</f>
        <v>3.6519248528217423</v>
      </c>
      <c r="R65" s="42">
        <f t="shared" si="11"/>
        <v>4.9369451786522625</v>
      </c>
      <c r="S65" s="42">
        <f t="shared" si="12"/>
        <v>4.9716209614968676</v>
      </c>
      <c r="T65" s="138">
        <f t="shared" si="13"/>
        <v>4.954283070074565</v>
      </c>
      <c r="V65" s="151">
        <f>Controls!$E$14*T65</f>
        <v>4.7727171476378887</v>
      </c>
      <c r="W65" s="150">
        <f>-(INDEX(Controls!$E$16:$E$20,MATCH($B65,Controls!$B$16:$B$20,0),0))*$V65</f>
        <v>-0.28996409465628281</v>
      </c>
      <c r="X65" s="152">
        <f t="shared" si="10"/>
        <v>4.4827530529816055</v>
      </c>
    </row>
    <row r="66" spans="1:24" ht="13" x14ac:dyDescent="0.3">
      <c r="A66" s="34" t="s">
        <v>63</v>
      </c>
      <c r="B66" s="34">
        <v>2025</v>
      </c>
      <c r="C66" s="12" t="str">
        <f t="shared" si="15"/>
        <v>HDD25</v>
      </c>
      <c r="D66" s="34"/>
      <c r="E66" s="34"/>
      <c r="F66" s="34"/>
      <c r="G66" s="34"/>
      <c r="H66" s="34"/>
      <c r="I66" s="34"/>
      <c r="J66" s="34"/>
      <c r="K66" s="34"/>
      <c r="L66" s="66"/>
      <c r="M66" s="42">
        <f>M61*('BP costs'!$AN$8/('BP costs'!$AN$12+'BP costs'!$AN$8))</f>
        <v>1.3268945206768246</v>
      </c>
      <c r="N66" s="42">
        <f>N61*('BP costs'!$AM$8/('BP costs'!$AM$12+'BP costs'!$AM$8))</f>
        <v>2.6676187571828565</v>
      </c>
      <c r="O66" s="42">
        <f>O61*('BP costs'!$AP$8/('BP costs'!$AP$12+'BP costs'!$AP$8))</f>
        <v>4.0239257751358259</v>
      </c>
      <c r="P66" s="42">
        <f>P61*('BP costs'!$AL$8/('BP costs'!$AL$12+'BP costs'!$AL$8))</f>
        <v>0.95869749061833209</v>
      </c>
      <c r="Q66" s="42">
        <f>Q61*('BP costs'!$AO$8/('BP costs'!$AO$12+'BP costs'!$AO$8))</f>
        <v>3.6609920531545077</v>
      </c>
      <c r="R66" s="42">
        <f t="shared" si="11"/>
        <v>4.9532107684780131</v>
      </c>
      <c r="S66" s="42">
        <f t="shared" si="12"/>
        <v>4.9878865738313323</v>
      </c>
      <c r="T66" s="138">
        <f t="shared" si="13"/>
        <v>4.9705486711546722</v>
      </c>
      <c r="V66" s="151">
        <f>Controls!$E$14*T66</f>
        <v>4.7883866425160848</v>
      </c>
      <c r="W66" s="150">
        <f>-(INDEX(Controls!$E$16:$E$20,MATCH($B66,Controls!$B$16:$B$20,0),0))*$V66</f>
        <v>-0.36516860571841814</v>
      </c>
      <c r="X66" s="152">
        <f t="shared" si="10"/>
        <v>4.4232180367976666</v>
      </c>
    </row>
    <row r="67" spans="1:24" x14ac:dyDescent="0.35">
      <c r="L67" s="66"/>
    </row>
    <row r="68" spans="1:24" x14ac:dyDescent="0.35">
      <c r="L68" s="66"/>
    </row>
    <row r="69" spans="1:24" x14ac:dyDescent="0.35">
      <c r="L69" s="66"/>
    </row>
    <row r="70" spans="1:24" x14ac:dyDescent="0.35">
      <c r="L70" s="66"/>
    </row>
    <row r="71" spans="1:24" x14ac:dyDescent="0.35">
      <c r="L71" s="66"/>
    </row>
    <row r="72" spans="1:24" x14ac:dyDescent="0.35">
      <c r="L72" s="66"/>
    </row>
    <row r="73" spans="1:24" x14ac:dyDescent="0.35">
      <c r="L73" s="66"/>
    </row>
    <row r="74" spans="1:24" x14ac:dyDescent="0.35">
      <c r="L74" s="66"/>
    </row>
    <row r="75" spans="1:24" x14ac:dyDescent="0.35">
      <c r="L75" s="66"/>
    </row>
    <row r="76" spans="1:24" x14ac:dyDescent="0.35">
      <c r="L76" s="66"/>
    </row>
    <row r="77" spans="1:24" x14ac:dyDescent="0.35">
      <c r="L77" s="66"/>
    </row>
    <row r="78" spans="1:24" x14ac:dyDescent="0.35">
      <c r="L78" s="66"/>
    </row>
    <row r="79" spans="1:24" x14ac:dyDescent="0.35">
      <c r="L79" s="66"/>
    </row>
    <row r="80" spans="1:24" x14ac:dyDescent="0.35">
      <c r="L80" s="66"/>
    </row>
    <row r="81" spans="12:21" x14ac:dyDescent="0.35">
      <c r="L81" s="66"/>
    </row>
    <row r="82" spans="12:21" x14ac:dyDescent="0.35">
      <c r="L82" s="67"/>
      <c r="U82" s="73"/>
    </row>
    <row r="83" spans="12:21" x14ac:dyDescent="0.35">
      <c r="L83" s="67"/>
      <c r="U83" s="73"/>
    </row>
    <row r="84" spans="12:21" x14ac:dyDescent="0.35">
      <c r="L84" s="67"/>
      <c r="U84" s="73"/>
    </row>
    <row r="85" spans="12:21" x14ac:dyDescent="0.35">
      <c r="L85" s="67"/>
      <c r="U85" s="73"/>
    </row>
    <row r="86" spans="12:21" x14ac:dyDescent="0.35">
      <c r="L86" s="67"/>
      <c r="U86" s="73"/>
    </row>
    <row r="87" spans="12:21" x14ac:dyDescent="0.35">
      <c r="L87" s="67"/>
      <c r="U87" s="73"/>
    </row>
    <row r="88" spans="12:21" x14ac:dyDescent="0.35">
      <c r="L88" s="67"/>
      <c r="U88" s="73"/>
    </row>
    <row r="89" spans="12:21" x14ac:dyDescent="0.35">
      <c r="L89" s="67"/>
      <c r="U89" s="73"/>
    </row>
    <row r="90" spans="12:21" x14ac:dyDescent="0.35">
      <c r="L90" s="67"/>
      <c r="U90" s="73"/>
    </row>
    <row r="91" spans="12:21" x14ac:dyDescent="0.35">
      <c r="L91" s="67"/>
      <c r="U91" s="73"/>
    </row>
    <row r="92" spans="12:21" x14ac:dyDescent="0.35">
      <c r="L92" s="67"/>
      <c r="U92" s="73"/>
    </row>
    <row r="93" spans="12:21" x14ac:dyDescent="0.35">
      <c r="L93" s="67"/>
      <c r="U93" s="73"/>
    </row>
    <row r="94" spans="12:21" x14ac:dyDescent="0.35">
      <c r="L94" s="67"/>
      <c r="U94" s="73"/>
    </row>
    <row r="95" spans="12:21" x14ac:dyDescent="0.35">
      <c r="L95" s="67"/>
      <c r="U95" s="73"/>
    </row>
    <row r="96" spans="12:21" x14ac:dyDescent="0.35">
      <c r="L96" s="67"/>
      <c r="U96" s="73"/>
    </row>
  </sheetData>
  <conditionalFormatting sqref="D4:K4">
    <cfRule type="expression" dxfId="126" priority="5">
      <formula>D4="error"</formula>
    </cfRule>
    <cfRule type="expression" dxfId="125" priority="6">
      <formula>D4="OK"</formula>
    </cfRule>
  </conditionalFormatting>
  <conditionalFormatting sqref="AC7:AC16">
    <cfRule type="colorScale" priority="1">
      <colorScale>
        <cfvo type="min"/>
        <cfvo type="percentile" val="50"/>
        <cfvo type="max"/>
        <color theme="7"/>
        <color rgb="FFFFC000"/>
        <color theme="9"/>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8"/>
  <sheetViews>
    <sheetView showGridLines="0" zoomScale="80" zoomScaleNormal="80" workbookViewId="0"/>
  </sheetViews>
  <sheetFormatPr defaultColWidth="9" defaultRowHeight="13" x14ac:dyDescent="0.3"/>
  <cols>
    <col min="1" max="6" width="9" style="8"/>
    <col min="7" max="7" width="3.33203125" style="8" customWidth="1"/>
    <col min="8" max="9" width="9" style="8"/>
    <col min="10" max="10" width="11.08203125" style="8" customWidth="1"/>
    <col min="11" max="16384" width="9" style="8"/>
  </cols>
  <sheetData>
    <row r="1" spans="1:10" ht="18.5" x14ac:dyDescent="0.45">
      <c r="A1" s="129" t="s">
        <v>158</v>
      </c>
    </row>
    <row r="2" spans="1:10" ht="15.5" x14ac:dyDescent="0.35">
      <c r="A2" s="128" t="s">
        <v>157</v>
      </c>
    </row>
    <row r="5" spans="1:10" x14ac:dyDescent="0.3">
      <c r="A5" s="74" t="s">
        <v>108</v>
      </c>
    </row>
    <row r="7" spans="1:10" ht="26" x14ac:dyDescent="0.3">
      <c r="A7" s="30" t="s">
        <v>11</v>
      </c>
      <c r="B7" s="30" t="s">
        <v>83</v>
      </c>
      <c r="C7" s="30" t="s">
        <v>84</v>
      </c>
      <c r="D7" s="30" t="s">
        <v>85</v>
      </c>
      <c r="E7" s="30" t="s">
        <v>24</v>
      </c>
      <c r="F7" s="30" t="s">
        <v>86</v>
      </c>
      <c r="H7" s="30" t="s">
        <v>24</v>
      </c>
      <c r="I7" s="30" t="s">
        <v>107</v>
      </c>
      <c r="J7" s="30" t="s">
        <v>95</v>
      </c>
    </row>
    <row r="8" spans="1:10" x14ac:dyDescent="0.3">
      <c r="A8" s="61" t="s">
        <v>2</v>
      </c>
      <c r="B8" s="58">
        <f>SUMIF('Modelled costs'!$A$7:$A$66,$A8,'Modelled costs'!M$7:M$66)</f>
        <v>627.516534486463</v>
      </c>
      <c r="C8" s="58">
        <f>SUMIF('Modelled costs'!$A$7:$A$66,$A8,'Modelled costs'!N$7:N$66)</f>
        <v>881.06476038412904</v>
      </c>
      <c r="D8" s="58">
        <f>SUMIF('Modelled costs'!$A$7:$A$66,$A8,'Modelled costs'!O$7:O$66)</f>
        <v>1508.581294870592</v>
      </c>
      <c r="E8" s="58">
        <f>SUMIF('Modelled costs'!$A$7:$A$66,$A8,'Modelled costs'!P$7:P$66)</f>
        <v>348.59600535289457</v>
      </c>
      <c r="F8" s="58">
        <f>SUMIF('Modelled costs'!$A$7:$A$66,$A8,'Modelled costs'!Q$7:Q$66)</f>
        <v>1173.5796110118322</v>
      </c>
      <c r="H8" s="58">
        <f t="shared" ref="H8:H18" si="0">AVERAGE(E8,F8-C8)</f>
        <v>320.55542799029888</v>
      </c>
      <c r="I8" s="58">
        <f t="shared" ref="I8:I18" si="1">AVERAGE(D8+E8,B8+F8)</f>
        <v>1829.136722860891</v>
      </c>
      <c r="J8" s="84">
        <f t="shared" ref="J8:J18" si="2">H8/I8</f>
        <v>0.17524957209810371</v>
      </c>
    </row>
    <row r="9" spans="1:10" x14ac:dyDescent="0.3">
      <c r="A9" s="61" t="s">
        <v>63</v>
      </c>
      <c r="B9" s="58">
        <f>SUMIF('Modelled costs'!$A$7:$A$66,$A9,'Modelled costs'!M$7:M$66)</f>
        <v>6.5625113143783524</v>
      </c>
      <c r="C9" s="58">
        <f>SUMIF('Modelled costs'!$A$7:$A$66,$A9,'Modelled costs'!N$7:N$66)</f>
        <v>13.271336643886315</v>
      </c>
      <c r="D9" s="58">
        <f>SUMIF('Modelled costs'!$A$7:$A$66,$A9,'Modelled costs'!O$7:O$66)</f>
        <v>19.966487378687201</v>
      </c>
      <c r="E9" s="58">
        <f>SUMIF('Modelled costs'!$A$7:$A$66,$A9,'Modelled costs'!P$7:P$66)</f>
        <v>4.7702193380067328</v>
      </c>
      <c r="F9" s="58">
        <f>SUMIF('Modelled costs'!$A$7:$A$66,$A9,'Modelled costs'!Q$7:Q$66)</f>
        <v>18.214224227624801</v>
      </c>
      <c r="H9" s="58">
        <f t="shared" si="0"/>
        <v>4.8565534608726093</v>
      </c>
      <c r="I9" s="58">
        <f t="shared" si="1"/>
        <v>24.756721129348541</v>
      </c>
      <c r="J9" s="84">
        <f t="shared" si="2"/>
        <v>0.19617110987752223</v>
      </c>
    </row>
    <row r="10" spans="1:10" x14ac:dyDescent="0.3">
      <c r="A10" s="61" t="s">
        <v>3</v>
      </c>
      <c r="B10" s="58">
        <f>SUMIF('Modelled costs'!$A$7:$A$66,$A10,'Modelled costs'!M$7:M$66)</f>
        <v>275.4673754374424</v>
      </c>
      <c r="C10" s="58">
        <f>SUMIF('Modelled costs'!$A$7:$A$66,$A10,'Modelled costs'!N$7:N$66)</f>
        <v>343.12703138935365</v>
      </c>
      <c r="D10" s="58">
        <f>SUMIF('Modelled costs'!$A$7:$A$66,$A10,'Modelled costs'!O$7:O$66)</f>
        <v>618.59440682679599</v>
      </c>
      <c r="E10" s="58">
        <f>SUMIF('Modelled costs'!$A$7:$A$66,$A10,'Modelled costs'!P$7:P$66)</f>
        <v>133.67463423351677</v>
      </c>
      <c r="F10" s="58">
        <f>SUMIF('Modelled costs'!$A$7:$A$66,$A10,'Modelled costs'!Q$7:Q$66)</f>
        <v>461.81713522465742</v>
      </c>
      <c r="H10" s="58">
        <f t="shared" si="0"/>
        <v>126.18236903441027</v>
      </c>
      <c r="I10" s="58">
        <f t="shared" si="1"/>
        <v>744.77677586120626</v>
      </c>
      <c r="J10" s="84">
        <f t="shared" si="2"/>
        <v>0.16942307161565565</v>
      </c>
    </row>
    <row r="11" spans="1:10" x14ac:dyDescent="0.3">
      <c r="A11" s="61" t="s">
        <v>4</v>
      </c>
      <c r="B11" s="58">
        <f>SUMIF('Modelled costs'!$A$7:$A$66,$A11,'Modelled costs'!M$7:M$66)</f>
        <v>722.30166113717371</v>
      </c>
      <c r="C11" s="58">
        <f>SUMIF('Modelled costs'!$A$7:$A$66,$A11,'Modelled costs'!N$7:N$66)</f>
        <v>939.10398200342706</v>
      </c>
      <c r="D11" s="58">
        <f>SUMIF('Modelled costs'!$A$7:$A$66,$A11,'Modelled costs'!O$7:O$66)</f>
        <v>1661.4056431406007</v>
      </c>
      <c r="E11" s="58">
        <f>SUMIF('Modelled costs'!$A$7:$A$66,$A11,'Modelled costs'!P$7:P$66)</f>
        <v>347.88987389466422</v>
      </c>
      <c r="F11" s="58">
        <f>SUMIF('Modelled costs'!$A$7:$A$66,$A11,'Modelled costs'!Q$7:Q$66)</f>
        <v>1328.6667108511901</v>
      </c>
      <c r="H11" s="58">
        <f t="shared" si="0"/>
        <v>368.72630137121365</v>
      </c>
      <c r="I11" s="58">
        <f t="shared" si="1"/>
        <v>2030.1319445118143</v>
      </c>
      <c r="J11" s="84">
        <f t="shared" si="2"/>
        <v>0.18162676685523574</v>
      </c>
    </row>
    <row r="12" spans="1:10" x14ac:dyDescent="0.3">
      <c r="A12" s="61" t="s">
        <v>5</v>
      </c>
      <c r="B12" s="58">
        <f>SUMIF('Modelled costs'!$A$7:$A$66,$A12,'Modelled costs'!M$7:M$66)</f>
        <v>639.95502604508965</v>
      </c>
      <c r="C12" s="58">
        <f>SUMIF('Modelled costs'!$A$7:$A$66,$A12,'Modelled costs'!N$7:N$66)</f>
        <v>579.1337208114403</v>
      </c>
      <c r="D12" s="58">
        <f>SUMIF('Modelled costs'!$A$7:$A$66,$A12,'Modelled costs'!O$7:O$66)</f>
        <v>1219.0887468565297</v>
      </c>
      <c r="E12" s="58">
        <f>SUMIF('Modelled costs'!$A$7:$A$66,$A12,'Modelled costs'!P$7:P$66)</f>
        <v>217.56645983070223</v>
      </c>
      <c r="F12" s="58">
        <f>SUMIF('Modelled costs'!$A$7:$A$66,$A12,'Modelled costs'!Q$7:Q$66)</f>
        <v>785.51961450535862</v>
      </c>
      <c r="H12" s="58">
        <f t="shared" si="0"/>
        <v>211.97617676231027</v>
      </c>
      <c r="I12" s="58">
        <f t="shared" si="1"/>
        <v>1431.0649236188401</v>
      </c>
      <c r="J12" s="84">
        <f t="shared" si="2"/>
        <v>0.14812477985014849</v>
      </c>
    </row>
    <row r="13" spans="1:10" x14ac:dyDescent="0.3">
      <c r="A13" s="61" t="s">
        <v>82</v>
      </c>
      <c r="B13" s="58">
        <f>SUMIF('Modelled costs'!$A$7:$A$66,$A13,'Modelled costs'!M$7:M$66)</f>
        <v>881.40564870770913</v>
      </c>
      <c r="C13" s="58">
        <f>SUMIF('Modelled costs'!$A$7:$A$66,$A13,'Modelled costs'!N$7:N$66)</f>
        <v>1095.2063095447363</v>
      </c>
      <c r="D13" s="58">
        <f>SUMIF('Modelled costs'!$A$7:$A$66,$A13,'Modelled costs'!O$7:O$66)</f>
        <v>1976.4875768059521</v>
      </c>
      <c r="E13" s="58">
        <f>SUMIF('Modelled costs'!$A$7:$A$66,$A13,'Modelled costs'!P$7:P$66)</f>
        <v>440.56733182553376</v>
      </c>
      <c r="F13" s="58">
        <f>SUMIF('Modelled costs'!$A$7:$A$66,$A13,'Modelled costs'!Q$7:Q$66)</f>
        <v>1536.8843098773409</v>
      </c>
      <c r="H13" s="58">
        <f t="shared" si="0"/>
        <v>441.12266607906918</v>
      </c>
      <c r="I13" s="58">
        <f t="shared" si="1"/>
        <v>2417.672433608268</v>
      </c>
      <c r="J13" s="84">
        <f t="shared" si="2"/>
        <v>0.18245758190687286</v>
      </c>
    </row>
    <row r="14" spans="1:10" x14ac:dyDescent="0.3">
      <c r="A14" s="61" t="s">
        <v>10</v>
      </c>
      <c r="B14" s="58">
        <f>SUMIF('Modelled costs'!$A$7:$A$66,$A14,'Modelled costs'!M$7:M$66)</f>
        <v>278.85077395871542</v>
      </c>
      <c r="C14" s="58">
        <f>SUMIF('Modelled costs'!$A$7:$A$66,$A14,'Modelled costs'!N$7:N$66)</f>
        <v>329.32678815610666</v>
      </c>
      <c r="D14" s="58">
        <f>SUMIF('Modelled costs'!$A$7:$A$66,$A14,'Modelled costs'!O$7:O$66)</f>
        <v>608.17756211482208</v>
      </c>
      <c r="E14" s="58">
        <f>SUMIF('Modelled costs'!$A$7:$A$66,$A14,'Modelled costs'!P$7:P$66)</f>
        <v>87.592667194121461</v>
      </c>
      <c r="F14" s="58">
        <f>SUMIF('Modelled costs'!$A$7:$A$66,$A14,'Modelled costs'!Q$7:Q$66)</f>
        <v>425.7620700376167</v>
      </c>
      <c r="H14" s="58">
        <f t="shared" si="0"/>
        <v>92.013974537815756</v>
      </c>
      <c r="I14" s="58">
        <f t="shared" si="1"/>
        <v>700.19153665263775</v>
      </c>
      <c r="J14" s="84">
        <f t="shared" si="2"/>
        <v>0.1314125774465959</v>
      </c>
    </row>
    <row r="15" spans="1:10" x14ac:dyDescent="0.3">
      <c r="A15" s="61" t="s">
        <v>7</v>
      </c>
      <c r="B15" s="58">
        <f>SUMIF('Modelled costs'!$A$7:$A$66,$A15,'Modelled costs'!M$7:M$66)</f>
        <v>1301.2814498492246</v>
      </c>
      <c r="C15" s="58">
        <f>SUMIF('Modelled costs'!$A$7:$A$66,$A15,'Modelled costs'!N$7:N$66)</f>
        <v>1725.7012984774005</v>
      </c>
      <c r="D15" s="58">
        <f>SUMIF('Modelled costs'!$A$7:$A$66,$A15,'Modelled costs'!O$7:O$66)</f>
        <v>3026.9827483266254</v>
      </c>
      <c r="E15" s="58">
        <f>SUMIF('Modelled costs'!$A$7:$A$66,$A15,'Modelled costs'!P$7:P$66)</f>
        <v>596.1205721515139</v>
      </c>
      <c r="F15" s="58">
        <f>SUMIF('Modelled costs'!$A$7:$A$66,$A15,'Modelled costs'!Q$7:Q$66)</f>
        <v>2568.3808358867614</v>
      </c>
      <c r="H15" s="58">
        <f t="shared" si="0"/>
        <v>719.40005478043736</v>
      </c>
      <c r="I15" s="58">
        <f t="shared" si="1"/>
        <v>3746.3828031070625</v>
      </c>
      <c r="J15" s="84">
        <f t="shared" si="2"/>
        <v>0.19202523943463623</v>
      </c>
    </row>
    <row r="16" spans="1:10" x14ac:dyDescent="0.3">
      <c r="A16" s="61" t="s">
        <v>12</v>
      </c>
      <c r="B16" s="58">
        <f>SUMIF('Modelled costs'!$A$7:$A$66,$A16,'Modelled costs'!M$7:M$66)</f>
        <v>383.2268138821438</v>
      </c>
      <c r="C16" s="58">
        <f>SUMIF('Modelled costs'!$A$7:$A$66,$A16,'Modelled costs'!N$7:N$66)</f>
        <v>546.12943702104121</v>
      </c>
      <c r="D16" s="58">
        <f>SUMIF('Modelled costs'!$A$7:$A$66,$A16,'Modelled costs'!O$7:O$66)</f>
        <v>929.3562509031849</v>
      </c>
      <c r="E16" s="58">
        <f>SUMIF('Modelled costs'!$A$7:$A$66,$A16,'Modelled costs'!P$7:P$66)</f>
        <v>165.01867287862413</v>
      </c>
      <c r="F16" s="58">
        <f>SUMIF('Modelled costs'!$A$7:$A$66,$A16,'Modelled costs'!Q$7:Q$66)</f>
        <v>717.68228562104821</v>
      </c>
      <c r="H16" s="58">
        <f t="shared" si="0"/>
        <v>168.28576073931555</v>
      </c>
      <c r="I16" s="58">
        <f t="shared" si="1"/>
        <v>1097.6420116425006</v>
      </c>
      <c r="J16" s="84">
        <f t="shared" si="2"/>
        <v>0.15331570671889136</v>
      </c>
    </row>
    <row r="17" spans="1:10" x14ac:dyDescent="0.3">
      <c r="A17" s="61" t="s">
        <v>8</v>
      </c>
      <c r="B17" s="58">
        <f>SUMIF('Modelled costs'!$A$7:$A$66,$A17,'Modelled costs'!M$7:M$66)</f>
        <v>366.00727640275454</v>
      </c>
      <c r="C17" s="58">
        <f>SUMIF('Modelled costs'!$A$7:$A$66,$A17,'Modelled costs'!N$7:N$66)</f>
        <v>414.32253716728962</v>
      </c>
      <c r="D17" s="58">
        <f>SUMIF('Modelled costs'!$A$7:$A$66,$A17,'Modelled costs'!O$7:O$66)</f>
        <v>780.32981357004405</v>
      </c>
      <c r="E17" s="58">
        <f>SUMIF('Modelled costs'!$A$7:$A$66,$A17,'Modelled costs'!P$7:P$66)</f>
        <v>135.5919873302521</v>
      </c>
      <c r="F17" s="58">
        <f>SUMIF('Modelled costs'!$A$7:$A$66,$A17,'Modelled costs'!Q$7:Q$66)</f>
        <v>550.02602492047959</v>
      </c>
      <c r="H17" s="58">
        <f t="shared" si="0"/>
        <v>135.64773754172103</v>
      </c>
      <c r="I17" s="58">
        <f t="shared" si="1"/>
        <v>915.97755111176514</v>
      </c>
      <c r="J17" s="84">
        <f t="shared" si="2"/>
        <v>0.14809067905330101</v>
      </c>
    </row>
    <row r="18" spans="1:10" x14ac:dyDescent="0.3">
      <c r="A18" s="61" t="s">
        <v>9</v>
      </c>
      <c r="B18" s="58">
        <f>SUMIF('Modelled costs'!$A$7:$A$66,$A18,'Modelled costs'!M$7:M$66)</f>
        <v>542.08933564275151</v>
      </c>
      <c r="C18" s="58">
        <f>SUMIF('Modelled costs'!$A$7:$A$66,$A18,'Modelled costs'!N$7:N$66)</f>
        <v>764.5159833061573</v>
      </c>
      <c r="D18" s="58">
        <f>SUMIF('Modelled costs'!$A$7:$A$66,$A18,'Modelled costs'!O$7:O$66)</f>
        <v>1306.6053189489087</v>
      </c>
      <c r="E18" s="58">
        <f>SUMIF('Modelled costs'!$A$7:$A$66,$A18,'Modelled costs'!P$7:P$66)</f>
        <v>312.0573789875076</v>
      </c>
      <c r="F18" s="58">
        <f>SUMIF('Modelled costs'!$A$7:$A$66,$A18,'Modelled costs'!Q$7:Q$66)</f>
        <v>1068.4882166725313</v>
      </c>
      <c r="H18" s="58">
        <f t="shared" si="0"/>
        <v>308.01480617694079</v>
      </c>
      <c r="I18" s="58">
        <f t="shared" si="1"/>
        <v>1614.6201251258497</v>
      </c>
      <c r="J18" s="84">
        <f t="shared" si="2"/>
        <v>0.19076611357915096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Cover</vt:lpstr>
      <vt:lpstr>Controls</vt:lpstr>
      <vt:lpstr>Inputs&gt;&gt;</vt:lpstr>
      <vt:lpstr>BP costs</vt:lpstr>
      <vt:lpstr>Forecast drivers</vt:lpstr>
      <vt:lpstr>Model Coeffs</vt:lpstr>
      <vt:lpstr>Outputs&gt;&gt;</vt:lpstr>
      <vt:lpstr>Modelled costs</vt:lpstr>
      <vt:lpstr>Apportion</vt:lpstr>
      <vt:lpstr>Final allowances</vt:lpstr>
      <vt:lpstr>Fountain&gt;&gt;</vt:lpstr>
      <vt:lpstr>Financial model inputs </vt:lpstr>
      <vt:lpstr>F_Interface</vt:lpstr>
      <vt:lpstr>F_Outputs</vt:lpstr>
      <vt:lpstr>F_Interface!_FilterDatabase</vt:lpstr>
      <vt:lpstr>F_Outputs!_FilterDatabase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2019-01-21T15:11:12Z</dcterms:created>
  <dcterms:modified xsi:type="dcterms:W3CDTF">2019-04-08T11:10:40Z</dcterms:modified>
</cp:coreProperties>
</file>