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70" windowHeight="7690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Calcs!$A$1:$AM$333</definedName>
    <definedName name="_xlnm.Print_Area" localSheetId="4">'Change Log'!$A$1:$XFC$16</definedName>
    <definedName name="_xlnm.Print_Area" localSheetId="0">F_Inputs!$A$1:$P$45</definedName>
    <definedName name="_xlnm.Print_Area" localSheetId="3">F_Outputs!$A$1:$G$11</definedName>
    <definedName name="_xlnm.Print_Area" localSheetId="2">InpActive!$A$1:$P$45</definedName>
    <definedName name="_xlnm.Print_Area" localSheetId="1">InpOverride!$A$1:$P$45</definedName>
    <definedName name="_xlnm.Print_Area" localSheetId="5">Inputs!$A$1:$AA$165</definedName>
    <definedName name="_xlnm.Print_Area" localSheetId="8">RPI!$A$1:$IY$59</definedName>
    <definedName name="_xlnm.Print_Area" localSheetId="9">Timeline!$A$1:$V$11</definedName>
    <definedName name="_xlnm.Print_Area" localSheetId="7">'Totex menu adjustments'!$A$1:$X$51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5" i="18" l="1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" i="18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<sst xmlns="http://schemas.openxmlformats.org/spreadsheetml/2006/main" count="1350" uniqueCount="482">
  <si>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</si>
  <si>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</si>
  <si>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</si>
  <si>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</si>
  <si>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</si>
  <si>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</si>
  <si>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</si>
  <si>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</si>
  <si>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</si>
  <si>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</si>
  <si>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</si>
  <si>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</si>
  <si>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</si>
  <si>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</si>
  <si>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</si>
  <si>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</si>
  <si>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</si>
  <si>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</si>
  <si>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</si>
  <si>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</si>
  <si>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</si>
  <si>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</si>
  <si>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</si>
  <si>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</si>
  <si>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</si>
  <si>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</si>
  <si>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</si>
  <si>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</si>
  <si>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</si>
  <si>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</si>
  <si>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</si>
  <si>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</si>
  <si>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</si>
  <si>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</si>
  <si>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</si>
  <si>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</si>
  <si>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</si>
  <si>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</si>
  <si>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</si>
  <si>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</si>
  <si>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</si>
  <si>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</si>
  <si>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</si>
  <si>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</si>
  <si>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</si>
  <si>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</si>
  <si>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</si>
  <si>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</si>
  <si>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</si>
  <si>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</si>
  <si>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</si>
  <si>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</si>
  <si>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</si>
  <si>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</si>
  <si>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</si>
  <si>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</si>
  <si>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</si>
  <si>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</si>
  <si>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</si>
  <si>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</si>
  <si>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</si>
  <si>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</si>
  <si>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</si>
  <si>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</si>
  <si>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</si>
  <si>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</si>
  <si>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</si>
  <si>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</si>
  <si>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</si>
  <si>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</si>
  <si>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</si>
  <si>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</si>
  <si>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</si>
  <si>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</si>
  <si>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</si>
  <si>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</si>
  <si>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</si>
  <si>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</si>
  <si>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</si>
  <si>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</si>
  <si>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</si>
  <si>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</si>
  <si>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</si>
  <si>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</si>
  <si>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</si>
  <si>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</si>
  <si>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</si>
  <si>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</si>
  <si>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</si>
  <si>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</si>
  <si>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</si>
  <si>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</si>
  <si>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</si>
  <si>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</si>
  <si>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</si>
  <si>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</si>
  <si>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</si>
  <si>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</si>
  <si>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</si>
  <si>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</si>
  <si>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</si>
  <si>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</si>
  <si>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</si>
  <si>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</si>
  <si>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</si>
  <si>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</si>
  <si>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</si>
  <si>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</si>
  <si>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</si>
  <si>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</si>
  <si>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</si>
  <si>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</si>
  <si>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</si>
  <si>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</si>
  <si>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</si>
  <si>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</si>
  <si>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</si>
  <si>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</si>
  <si>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</si>
  <si>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</si>
  <si>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</si>
  <si>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</si>
  <si>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</si>
  <si>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</si>
  <si>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</si>
  <si>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</si>
  <si>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</si>
  <si>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</si>
  <si>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</si>
  <si>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</si>
  <si>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</si>
  <si>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</si>
  <si>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</si>
  <si>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</si>
  <si>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</si>
  <si>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</si>
  <si>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</si>
  <si>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</si>
  <si>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</si>
  <si>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</si>
  <si>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</si>
  <si>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</si>
  <si>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</si>
  <si>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</si>
  <si>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</si>
  <si>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</si>
  <si>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</si>
  <si>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</si>
  <si>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</si>
  <si>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</si>
  <si>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</si>
  <si>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</si>
  <si>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</si>
  <si>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</si>
  <si>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</si>
  <si>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</si>
  <si>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</si>
  <si>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</si>
  <si>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</si>
  <si>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</si>
  <si>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</si>
  <si>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</si>
  <si>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</si>
  <si>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</si>
  <si>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</si>
  <si>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</si>
  <si>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</si>
  <si>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</si>
  <si>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</si>
  <si>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</si>
  <si>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</si>
  <si>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</si>
  <si>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</si>
  <si>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</si>
  <si>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</si>
  <si>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</si>
  <si>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</si>
  <si>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</si>
  <si>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</si>
  <si>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</si>
  <si>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</si>
  <si>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</si>
  <si>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</si>
  <si>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</si>
  <si>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</si>
  <si>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</si>
  <si>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</si>
  <si>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</si>
  <si>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</si>
  <si>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</si>
  <si>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</si>
  <si>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</si>
  <si>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</si>
  <si>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</si>
  <si>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</si>
  <si>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</si>
  <si>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</si>
  <si>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</si>
  <si>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</si>
  <si>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</si>
  <si>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</si>
  <si>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</si>
  <si>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</si>
  <si>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</si>
  <si>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</si>
  <si>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</si>
  <si>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</si>
  <si>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</si>
  <si>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</si>
  <si>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</si>
  <si>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</si>
  <si>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</si>
  <si>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</si>
  <si>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</si>
  <si>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</si>
  <si>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</si>
  <si>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</si>
  <si>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</si>
  <si>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</si>
  <si>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</si>
  <si>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</si>
  <si>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</si>
  <si>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</si>
  <si>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</si>
  <si>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</si>
  <si>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</si>
  <si>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</si>
  <si>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</si>
  <si>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</si>
  <si>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</si>
  <si>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</si>
  <si>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</si>
  <si>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</si>
  <si>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</si>
  <si>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</si>
  <si>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</si>
  <si>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</si>
  <si>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</si>
  <si>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</si>
  <si>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</si>
  <si>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</si>
  <si>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</si>
  <si>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</si>
  <si>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</si>
  <si>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</si>
  <si>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</si>
  <si>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</si>
  <si>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</si>
  <si>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</si>
  <si>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</si>
  <si>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</si>
  <si>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</si>
  <si>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</si>
  <si>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</si>
  <si>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</si>
  <si>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</si>
  <si>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</si>
  <si>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</si>
  <si>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</si>
  <si>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</si>
  <si>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</si>
  <si>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</si>
  <si>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</si>
  <si>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</si>
  <si>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</si>
  <si>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</si>
  <si>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</si>
  <si>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</si>
  <si>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</si>
  <si>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</si>
  <si>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</si>
  <si>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</si>
  <si>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</si>
  <si>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</si>
  <si>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</si>
  <si>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</si>
  <si>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</si>
  <si>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</si>
  <si>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</si>
  <si>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</si>
  <si>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</si>
  <si>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</si>
  <si>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</si>
  <si>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</si>
  <si>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</si>
  <si>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</si>
  <si>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</si>
  <si>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</si>
  <si>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</si>
  <si>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</si>
  <si>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</si>
  <si>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</si>
  <si>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</si>
  <si>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</si>
  <si>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</si>
  <si>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</si>
  <si>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</si>
  <si>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</si>
  <si>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</si>
  <si>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</si>
  <si>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</si>
  <si>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</si>
  <si>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</si>
  <si>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</si>
  <si>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</si>
  <si>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</si>
  <si>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</si>
  <si>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</si>
  <si>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</si>
  <si>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</si>
  <si>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</si>
  <si>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</si>
  <si>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</si>
  <si>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</si>
  <si>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</si>
  <si>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</si>
  <si>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</si>
  <si>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</si>
  <si>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</si>
  <si>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</si>
  <si>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</si>
  <si>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</si>
  <si>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</si>
  <si>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</si>
  <si>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</si>
  <si>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</si>
  <si>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</si>
  <si>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</si>
  <si>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</si>
  <si>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</si>
  <si>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</si>
  <si>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</si>
  <si>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</si>
  <si>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</si>
  <si>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</si>
  <si>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</si>
  <si>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</si>
  <si>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</si>
  <si>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</si>
  <si>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</si>
  <si>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</si>
  <si>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</si>
  <si>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</si>
  <si>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</si>
  <si>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</si>
  <si>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</si>
  <si>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</si>
  <si>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</si>
  <si>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</si>
  <si>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</si>
  <si>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</si>
  <si>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</si>
  <si>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</si>
  <si>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</si>
  <si>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</si>
  <si>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</si>
  <si>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</si>
  <si>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</si>
  <si>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</si>
  <si>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</si>
  <si>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</si>
  <si>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</si>
  <si>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</si>
  <si>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</si>
  <si>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</si>
  <si>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</si>
  <si>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</si>
  <si>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</si>
  <si>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</si>
  <si>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</si>
  <si>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</si>
  <si>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</si>
  <si>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</si>
  <si>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</si>
  <si>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</si>
  <si>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</si>
  <si>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</si>
  <si>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</si>
  <si>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</si>
  <si>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</si>
  <si>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</si>
  <si>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</si>
  <si>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</si>
  <si>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</si>
  <si>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</si>
  <si>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</si>
  <si>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</si>
  <si>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</si>
  <si>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</si>
  <si>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</si>
  <si>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</si>
  <si>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</si>
  <si>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</si>
  <si>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</si>
  <si>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</si>
  <si>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</si>
  <si>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</si>
  <si>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</si>
  <si>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</si>
  <si>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</si>
  <si>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</si>
  <si>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</si>
  <si>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</si>
  <si>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</si>
  <si>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</si>
  <si>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</si>
  <si>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</si>
  <si>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</si>
  <si>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</si>
  <si>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</si>
  <si>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</si>
  <si>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</si>
  <si>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</si>
  <si>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</si>
  <si>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</si>
  <si>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</si>
  <si>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</si>
  <si>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</si>
  <si>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</si>
  <si>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</si>
  <si>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</si>
  <si>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</si>
  <si>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</si>
  <si>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</si>
  <si>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</si>
  <si>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</si>
  <si>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</si>
  <si>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</si>
  <si>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</si>
  <si>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</si>
  <si>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</si>
  <si>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</si>
  <si>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</si>
  <si>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</si>
  <si>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</si>
  <si>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</si>
  <si>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</si>
  <si>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</si>
  <si>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</si>
  <si>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</si>
  <si>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</si>
  <si>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</si>
  <si>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</si>
  <si>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</si>
  <si>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</si>
  <si>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</si>
  <si>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</si>
  <si>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</si>
  <si>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</si>
  <si>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</si>
  <si>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</si>
  <si>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</si>
  <si>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</si>
  <si>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</si>
  <si>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</si>
  <si>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PR19 Totex DN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</si>
  <si>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</si>
  <si>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</si>
  <si>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</si>
  <si>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</si>
  <si>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</si>
  <si>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</si>
  <si>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</si>
  <si>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</si>
  <si>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</si>
  <si>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</si>
  <si>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</si>
  <si>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</si>
  <si>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</si>
  <si>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</si>
  <si>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</si>
  <si>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</si>
  <si>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</si>
  <si>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PR19_PD006_Run6</t>
  </si>
  <si>
    <t>NWT</t>
  </si>
  <si>
    <t>Change log</t>
  </si>
  <si>
    <t>#</t>
  </si>
  <si>
    <t>Issue</t>
  </si>
  <si>
    <t>Change</t>
  </si>
  <si>
    <t>Sheet</t>
  </si>
  <si>
    <t>Row</t>
  </si>
  <si>
    <t>Action /
Intervention
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</si>
</sst>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43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</xf>
    <xf numFmtId="43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43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43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4" fillId="21" borderId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55" borderId="0" applyNumberFormat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13" fillId="51" borderId="33" applyNumberFormat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8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5" applyAlignment="1">
      <alignment vertical="center"/>
    </xf>
    <xf numFmtId="10" fontId="8" fillId="0" borderId="0" xfId="1" applyNumberFormat="1" applyFont="1" applyAlignment="1">
      <alignment horizontal="left" vertical="center"/>
    </xf>
    <xf numFmtId="1" fontId="4" fillId="0" borderId="0" xfId="1" applyNumberFormat="1" applyAlignment="1">
      <alignment vertical="center"/>
    </xf>
    <xf numFmtId="0" fontId="4" fillId="0" borderId="0" xfId="1" applyAlignment="1">
      <alignment vertical="center"/>
    </xf>
    <xf numFmtId="10" fontId="8" fillId="0" borderId="0" xfId="1" applyNumberFormat="1" applyFont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vertical="center" shrinkToFit="1"/>
    </xf>
    <xf numFmtId="0" fontId="4" fillId="0" borderId="0" xfId="1" applyAlignment="1">
      <alignment horizontal="center" vertical="center" shrinkToFit="1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2" fillId="11" borderId="0" xfId="1" applyFont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4" fillId="11" borderId="0" xfId="1" applyFill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0" fontId="4" fillId="30" borderId="0" xfId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2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3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  <xf numFmtId="0" fontId="96" fillId="89" borderId="44" xfId="57" applyFont="1" applyFill="1" applyBorder="1" applyAlignment="1">
      <alignment horizontal="center" vertical="center" wrapText="1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A3" sqref="A3"/>
      <selection pane="bottomLeft"/>
    </sheetView>
  </sheetViews>
  <sheetFormatPr defaultRowHeight="14.5"/>
  <cols>
    <col min="1" max="1" width="8.90625" bestFit="1" customWidth="1"/>
    <col min="2" max="2" width="14.26953125" bestFit="1" customWidth="1"/>
    <col min="3" max="3" width="83.08984375" bestFit="1" customWidth="1"/>
    <col min="4" max="4" width="4.7265625" bestFit="1" customWidth="1"/>
    <col min="5" max="5" width="17" bestFit="1" customWidth="1"/>
    <col min="6" max="16" width="7.26953125" customWidth="1"/>
    <col min="17" max="17" width="8.54296875" customWidth="1"/>
  </cols>
  <sheetData>
    <row r="1" spans="1:16">
      <c r="C1" t="s">
        <v>473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474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6">
      <c r="A5" t="s">
        <v>474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8.2289999999999992</v>
      </c>
      <c r="K5" s="226">
        <v>8.2289999999999992</v>
      </c>
      <c r="L5" s="226">
        <v>8.2289999999999992</v>
      </c>
      <c r="M5" s="226">
        <v>8.2289999999999992</v>
      </c>
      <c r="N5" s="226">
        <v>8.2289999999999992</v>
      </c>
      <c r="O5" s="226"/>
      <c r="P5" s="226"/>
    </row>
    <row r="6" spans="1:16">
      <c r="A6" t="s">
        <v>474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7.6970000000000001</v>
      </c>
      <c r="K6" s="226">
        <v>7.6970000000000001</v>
      </c>
      <c r="L6" s="226">
        <v>7.6970000000000001</v>
      </c>
      <c r="M6" s="226">
        <v>7.6970000000000001</v>
      </c>
      <c r="N6" s="226">
        <v>7.6970000000000001</v>
      </c>
      <c r="O6" s="226"/>
      <c r="P6" s="226"/>
    </row>
    <row r="7" spans="1:16">
      <c r="A7" t="s">
        <v>474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100.47639263536</v>
      </c>
    </row>
    <row r="8" spans="1:16">
      <c r="A8" t="s">
        <v>474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106.23906281156999</v>
      </c>
    </row>
    <row r="9" spans="1:16">
      <c r="A9" t="s">
        <v>474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100.47</v>
      </c>
    </row>
    <row r="10" spans="1:16">
      <c r="A10" t="s">
        <v>474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106.24</v>
      </c>
    </row>
    <row r="11" spans="1:16">
      <c r="A11" t="s">
        <v>474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474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449.40004645009498</v>
      </c>
      <c r="K12" s="226">
        <v>471.05515187200598</v>
      </c>
      <c r="L12" s="226">
        <v>473.23691023384902</v>
      </c>
      <c r="M12" s="226">
        <v>502.115395001259</v>
      </c>
      <c r="N12" s="226">
        <v>460.44806291255998</v>
      </c>
      <c r="O12" s="226"/>
      <c r="P12" s="226"/>
    </row>
    <row r="13" spans="1:16">
      <c r="A13" t="s">
        <v>474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554.14981010127201</v>
      </c>
      <c r="K13" s="226">
        <v>573.86919731840806</v>
      </c>
      <c r="L13" s="226">
        <v>627.34713994804304</v>
      </c>
      <c r="M13" s="226">
        <v>636.67446842074901</v>
      </c>
      <c r="N13" s="226">
        <v>548.07382105617205</v>
      </c>
      <c r="O13" s="226"/>
      <c r="P13" s="226"/>
    </row>
    <row r="14" spans="1:16">
      <c r="A14" t="s">
        <v>474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447.52554382422801</v>
      </c>
      <c r="K14" s="226">
        <v>469.14359908797297</v>
      </c>
      <c r="L14" s="226">
        <v>470.07320862981697</v>
      </c>
      <c r="M14" s="226">
        <v>499.11448384469901</v>
      </c>
      <c r="N14" s="226">
        <v>459.199800903756</v>
      </c>
      <c r="O14" s="226"/>
      <c r="P14" s="226"/>
    </row>
    <row r="15" spans="1:16">
      <c r="A15" t="s">
        <v>474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545.27570582639396</v>
      </c>
      <c r="K15" s="226">
        <v>565.05565304003403</v>
      </c>
      <c r="L15" s="226">
        <v>617.71227572866997</v>
      </c>
      <c r="M15" s="226">
        <v>626.89635409686105</v>
      </c>
      <c r="N15" s="226">
        <v>539.65644491493902</v>
      </c>
      <c r="O15" s="226"/>
      <c r="P15" s="226"/>
    </row>
    <row r="16" spans="1:16">
      <c r="A16" t="s">
        <v>474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534.75797769644396</v>
      </c>
      <c r="K16" s="226">
        <v>597.10700633669705</v>
      </c>
      <c r="L16" s="226">
        <v>601.49800000000005</v>
      </c>
      <c r="M16" s="226">
        <v>636.06700000000001</v>
      </c>
      <c r="N16" s="226">
        <v>551.51199999999994</v>
      </c>
      <c r="O16" s="226"/>
      <c r="P16" s="226"/>
    </row>
    <row r="17" spans="1:16">
      <c r="A17" t="s">
        <v>474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713.20667173950301</v>
      </c>
      <c r="K17" s="226">
        <v>696.55151663802098</v>
      </c>
      <c r="L17" s="226">
        <v>711.57799999999997</v>
      </c>
      <c r="M17" s="226">
        <v>643.67600000000004</v>
      </c>
      <c r="N17" s="226">
        <v>594.45399999999995</v>
      </c>
      <c r="O17" s="226"/>
      <c r="P17" s="226"/>
    </row>
    <row r="18" spans="1:16">
      <c r="A18" t="s">
        <v>474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2.42225293</v>
      </c>
      <c r="K18" s="226">
        <v>2.8255362273969999</v>
      </c>
      <c r="L18" s="226">
        <v>1.1688462803999999</v>
      </c>
      <c r="M18" s="226">
        <v>1.1643389402386799</v>
      </c>
      <c r="N18" s="226">
        <v>1.28009108746002</v>
      </c>
      <c r="O18" s="226"/>
      <c r="P18" s="226"/>
    </row>
    <row r="19" spans="1:16">
      <c r="A19" t="s">
        <v>474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/>
      <c r="P19" s="226"/>
    </row>
    <row r="20" spans="1:16">
      <c r="A20" t="s">
        <v>474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11.974895448714401</v>
      </c>
      <c r="K20" s="226">
        <v>16.0416813696446</v>
      </c>
      <c r="L20" s="226">
        <v>16.2103598885436</v>
      </c>
      <c r="M20" s="226">
        <v>16.582000000000001</v>
      </c>
      <c r="N20" s="226">
        <v>17.010999999999999</v>
      </c>
      <c r="O20" s="226"/>
      <c r="P20" s="226"/>
    </row>
    <row r="21" spans="1:16">
      <c r="A21" t="s">
        <v>474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474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</v>
      </c>
      <c r="K22" s="226">
        <v>0</v>
      </c>
      <c r="L22" s="226">
        <v>0.26205774999999998</v>
      </c>
      <c r="M22" s="226">
        <v>0.13060037315824599</v>
      </c>
      <c r="N22" s="226">
        <v>0.13175602665011199</v>
      </c>
      <c r="O22" s="226"/>
      <c r="P22" s="226"/>
    </row>
    <row r="23" spans="1:16">
      <c r="A23" t="s">
        <v>474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/>
      <c r="P23" s="226"/>
    </row>
    <row r="24" spans="1:16">
      <c r="A24" t="s">
        <v>474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11.2005905754071</v>
      </c>
      <c r="K24" s="226">
        <v>15.0044153564459</v>
      </c>
      <c r="L24" s="226">
        <v>15.162187007743</v>
      </c>
      <c r="M24" s="226">
        <v>15.509</v>
      </c>
      <c r="N24" s="226">
        <v>15.911</v>
      </c>
      <c r="O24" s="226"/>
      <c r="P24" s="226"/>
    </row>
    <row r="25" spans="1:16">
      <c r="A25" t="s">
        <v>474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474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10.2896959090909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474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16.179054935064901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474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0.67174</v>
      </c>
      <c r="K28" s="227">
        <v>0.65608</v>
      </c>
      <c r="L28" s="227">
        <v>0.64969999999999895</v>
      </c>
      <c r="M28" s="227">
        <v>0.62089000000000005</v>
      </c>
      <c r="N28" s="227">
        <v>0.70347999999999999</v>
      </c>
      <c r="O28" s="227"/>
      <c r="P28" s="227"/>
    </row>
    <row r="29" spans="1:16">
      <c r="A29" t="s">
        <v>474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0.51412999999999998</v>
      </c>
      <c r="K29" s="227">
        <v>0.50909000000000004</v>
      </c>
      <c r="L29" s="227">
        <v>0.47055000000000002</v>
      </c>
      <c r="M29" s="227">
        <v>0.46311999999999998</v>
      </c>
      <c r="N29" s="227">
        <v>0.54125999999999996</v>
      </c>
      <c r="O29" s="227"/>
      <c r="P29" s="227"/>
    </row>
    <row r="30" spans="1:16">
      <c r="A30" t="s">
        <v>474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23.77364532</v>
      </c>
      <c r="K30" s="226">
        <v>3.0267019159999999</v>
      </c>
      <c r="L30" s="226">
        <v>1.7048468522120099</v>
      </c>
      <c r="M30" s="226">
        <v>0.27368752880879998</v>
      </c>
      <c r="N30" s="226">
        <v>0.28258239017249998</v>
      </c>
      <c r="O30" s="226"/>
      <c r="P30" s="226"/>
    </row>
    <row r="31" spans="1:16">
      <c r="A31" t="s">
        <v>474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3.3109689100000002</v>
      </c>
      <c r="K31" s="226">
        <v>-0.63566023599999999</v>
      </c>
      <c r="L31" s="226">
        <v>0.28772832778799001</v>
      </c>
      <c r="M31" s="226">
        <v>0.87848674948240002</v>
      </c>
      <c r="N31" s="226">
        <v>0.9070376223744</v>
      </c>
      <c r="O31" s="226"/>
      <c r="P31" s="226"/>
    </row>
    <row r="32" spans="1:16">
      <c r="A32" t="s">
        <v>474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474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474</v>
      </c>
      <c r="B34" t="s">
        <v>443</v>
      </c>
      <c r="C34" t="s">
        <v>456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280.2</v>
      </c>
      <c r="N34" s="229">
        <v>289.39999999999998</v>
      </c>
      <c r="O34" s="229">
        <v>298.08199999999999</v>
      </c>
      <c r="P34" s="229"/>
    </row>
    <row r="35" spans="1:16">
      <c r="A35" t="s">
        <v>474</v>
      </c>
      <c r="B35" t="s">
        <v>444</v>
      </c>
      <c r="C35" t="s">
        <v>457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281.18</v>
      </c>
      <c r="N35" s="229">
        <v>290.39999999999998</v>
      </c>
      <c r="O35" s="229">
        <v>299.11200000000002</v>
      </c>
      <c r="P35" s="229"/>
    </row>
    <row r="36" spans="1:16">
      <c r="A36" t="s">
        <v>474</v>
      </c>
      <c r="B36" t="s">
        <v>445</v>
      </c>
      <c r="C36" t="s">
        <v>458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282.22000000000003</v>
      </c>
      <c r="N36" s="229">
        <v>291.38</v>
      </c>
      <c r="O36" s="229">
        <v>300.12139999999999</v>
      </c>
      <c r="P36" s="229"/>
    </row>
    <row r="37" spans="1:16">
      <c r="A37" t="s">
        <v>474</v>
      </c>
      <c r="B37" t="s">
        <v>446</v>
      </c>
      <c r="C37" t="s">
        <v>459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282.62</v>
      </c>
      <c r="N37" s="229">
        <v>291.66000000000003</v>
      </c>
      <c r="O37" s="229">
        <v>300.40980000000002</v>
      </c>
      <c r="P37" s="229"/>
    </row>
    <row r="38" spans="1:16">
      <c r="A38" t="s">
        <v>474</v>
      </c>
      <c r="B38" t="s">
        <v>447</v>
      </c>
      <c r="C38" t="s">
        <v>440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284.24</v>
      </c>
      <c r="N38" s="229">
        <v>293.18</v>
      </c>
      <c r="O38" s="229">
        <v>301.97539999999998</v>
      </c>
      <c r="P38" s="229"/>
    </row>
    <row r="39" spans="1:16">
      <c r="A39" t="s">
        <v>474</v>
      </c>
      <c r="B39" t="s">
        <v>448</v>
      </c>
      <c r="C39" t="s">
        <v>441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284.48</v>
      </c>
      <c r="N39" s="229">
        <v>293.64</v>
      </c>
      <c r="O39" s="229">
        <v>302.44920000000002</v>
      </c>
      <c r="P39" s="229"/>
    </row>
    <row r="40" spans="1:16">
      <c r="A40" t="s">
        <v>474</v>
      </c>
      <c r="B40" t="s">
        <v>449</v>
      </c>
      <c r="C40" t="s">
        <v>442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284.72000000000003</v>
      </c>
      <c r="N40" s="229">
        <v>293.8</v>
      </c>
      <c r="O40" s="229">
        <v>302.61399999999998</v>
      </c>
      <c r="P40" s="229"/>
    </row>
    <row r="41" spans="1:16">
      <c r="A41" t="s">
        <v>474</v>
      </c>
      <c r="B41" t="s">
        <v>450</v>
      </c>
      <c r="C41" t="s">
        <v>460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285.06</v>
      </c>
      <c r="N41" s="229">
        <v>293.61180000000002</v>
      </c>
      <c r="O41" s="229">
        <v>302.42015400000003</v>
      </c>
      <c r="P41" s="229"/>
    </row>
    <row r="42" spans="1:16">
      <c r="A42" t="s">
        <v>474</v>
      </c>
      <c r="B42" t="s">
        <v>451</v>
      </c>
      <c r="C42" t="s">
        <v>461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287.14</v>
      </c>
      <c r="N42" s="229">
        <v>295.75420000000003</v>
      </c>
      <c r="O42" s="229">
        <v>304.62682599999999</v>
      </c>
      <c r="P42" s="229"/>
    </row>
    <row r="43" spans="1:16">
      <c r="A43" t="s">
        <v>474</v>
      </c>
      <c r="B43" t="s">
        <v>452</v>
      </c>
      <c r="C43" t="s">
        <v>462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285.02</v>
      </c>
      <c r="N43" s="229">
        <v>293.57060000000001</v>
      </c>
      <c r="O43" s="229">
        <v>302.37771800000002</v>
      </c>
      <c r="P43" s="229"/>
    </row>
    <row r="44" spans="1:16">
      <c r="A44" t="s">
        <v>474</v>
      </c>
      <c r="B44" t="s">
        <v>453</v>
      </c>
      <c r="C44" t="s">
        <v>463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287.2</v>
      </c>
      <c r="N44" s="229">
        <v>295.81599999999997</v>
      </c>
      <c r="O44" s="229">
        <v>304.69047999999998</v>
      </c>
      <c r="P44" s="229"/>
    </row>
    <row r="45" spans="1:16">
      <c r="A45" t="s">
        <v>474</v>
      </c>
      <c r="B45" t="s">
        <v>454</v>
      </c>
      <c r="C45" t="s">
        <v>464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287.89999999999998</v>
      </c>
      <c r="N45" s="229">
        <v>296.53699999999998</v>
      </c>
      <c r="O45" s="229">
        <v>305.43311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4.08984375" style="7" customWidth="1"/>
    <col min="7" max="7" width="11.54296875" style="7" customWidth="1"/>
    <col min="8" max="8" width="4.08984375" style="7" customWidth="1"/>
    <col min="9" max="21" width="9.54296875" style="7" customWidth="1"/>
    <col min="22" max="22" width="15.90625" style="7" bestFit="1" customWidth="1"/>
    <col min="23" max="16384" width="9.08984375" style="7" hidden="1"/>
  </cols>
  <sheetData>
    <row r="1" spans="1:22" ht="32.5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3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3">
      <c r="V4" s="96"/>
    </row>
    <row r="5" spans="1:22" ht="13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5"/>
    <row r="8" spans="1:22" ht="13" thickBot="1"/>
    <row r="9" spans="1:22" ht="13.5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5"/>
    <row r="11" spans="1:22" ht="12.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pane ySplit="2" topLeftCell="A3" activePane="bottomLeft" state="frozen"/>
      <selection activeCell="A3" sqref="A3"/>
      <selection pane="bottomLeft"/>
    </sheetView>
  </sheetViews>
  <sheetFormatPr defaultRowHeight="14.5"/>
  <cols>
    <col min="1" max="1" width="8.90625" bestFit="1" customWidth="1"/>
    <col min="2" max="2" width="14.26953125" bestFit="1" customWidth="1"/>
    <col min="3" max="3" width="83.08984375" bestFit="1" customWidth="1"/>
    <col min="4" max="4" width="4.7265625" bestFit="1" customWidth="1"/>
    <col min="5" max="5" width="17" bestFit="1" customWidth="1"/>
    <col min="6" max="16" width="7.36328125" customWidth="1"/>
    <col min="17" max="17" width="12.7265625" customWidth="1"/>
  </cols>
  <sheetData>
    <row r="1" spans="1:17" ht="15" thickBot="1">
      <c r="C1" t="s">
        <v>455</v>
      </c>
    </row>
    <row r="2" spans="1:17" ht="41" thickBot="1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  <c r="Q2" s="287" t="s">
        <v>481</v>
      </c>
    </row>
    <row r="4" spans="1:17">
      <c r="A4" t="str">
        <f>F_Inputs!A4</f>
        <v>NWT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2"/>
    </row>
    <row r="5" spans="1:17">
      <c r="A5" t="str">
        <f>F_Inputs!A5</f>
        <v>NWT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3"/>
      <c r="K5" s="273"/>
      <c r="L5" s="273"/>
      <c r="M5" s="273"/>
      <c r="N5" s="273"/>
      <c r="O5" s="226"/>
      <c r="P5" s="226"/>
    </row>
    <row r="6" spans="1:17">
      <c r="A6" t="str">
        <f>F_Inputs!A6</f>
        <v>NWT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3"/>
      <c r="K6" s="273"/>
      <c r="L6" s="273"/>
      <c r="M6" s="273"/>
      <c r="N6" s="273"/>
      <c r="O6" s="226"/>
      <c r="P6" s="226"/>
    </row>
    <row r="7" spans="1:17">
      <c r="A7" t="str">
        <f>F_Inputs!A7</f>
        <v>NWT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3"/>
    </row>
    <row r="8" spans="1:17">
      <c r="A8" t="str">
        <f>F_Inputs!A8</f>
        <v>NWT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3"/>
    </row>
    <row r="9" spans="1:17">
      <c r="A9" t="str">
        <f>F_Inputs!A9</f>
        <v>NWT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4"/>
    </row>
    <row r="10" spans="1:17">
      <c r="A10" t="str">
        <f>F_Inputs!A10</f>
        <v>NWT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4"/>
    </row>
    <row r="11" spans="1:17">
      <c r="A11" t="str">
        <f>F_Inputs!A11</f>
        <v>NWT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7">
      <c r="A12" t="str">
        <f>F_Inputs!A12</f>
        <v>NWT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3"/>
      <c r="K12" s="273"/>
      <c r="L12" s="273"/>
      <c r="M12" s="273"/>
      <c r="N12" s="273"/>
      <c r="O12" s="226"/>
      <c r="P12" s="226"/>
    </row>
    <row r="13" spans="1:17">
      <c r="A13" t="str">
        <f>F_Inputs!A13</f>
        <v>NWT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3"/>
      <c r="K13" s="273"/>
      <c r="L13" s="273"/>
      <c r="M13" s="273"/>
      <c r="N13" s="273"/>
      <c r="O13" s="226"/>
      <c r="P13" s="226"/>
    </row>
    <row r="14" spans="1:17">
      <c r="A14" t="str">
        <f>F_Inputs!A14</f>
        <v>NWT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3"/>
      <c r="K14" s="273"/>
      <c r="L14" s="273"/>
      <c r="M14" s="273"/>
      <c r="N14" s="273"/>
      <c r="O14" s="226"/>
      <c r="P14" s="226"/>
    </row>
    <row r="15" spans="1:17">
      <c r="A15" t="str">
        <f>F_Inputs!A15</f>
        <v>NWT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3"/>
      <c r="K15" s="273"/>
      <c r="L15" s="273"/>
      <c r="M15" s="273"/>
      <c r="N15" s="273"/>
      <c r="O15" s="226"/>
      <c r="P15" s="226"/>
    </row>
    <row r="16" spans="1:17">
      <c r="A16" t="str">
        <f>F_Inputs!A16</f>
        <v>NWT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3"/>
      <c r="K16" s="273"/>
      <c r="L16" s="273"/>
      <c r="M16" s="273"/>
      <c r="N16" s="273"/>
      <c r="O16" s="226"/>
      <c r="P16" s="226"/>
    </row>
    <row r="17" spans="1:16">
      <c r="A17" t="str">
        <f>F_Inputs!A17</f>
        <v>NWT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3"/>
      <c r="K17" s="273"/>
      <c r="L17" s="273"/>
      <c r="M17" s="273"/>
      <c r="N17" s="273"/>
      <c r="O17" s="226"/>
      <c r="P17" s="226"/>
    </row>
    <row r="18" spans="1:16">
      <c r="A18" t="str">
        <f>F_Inputs!A18</f>
        <v>NWT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3"/>
      <c r="K18" s="273"/>
      <c r="L18" s="273"/>
      <c r="M18" s="273"/>
      <c r="N18" s="273"/>
      <c r="O18" s="226"/>
      <c r="P18" s="226"/>
    </row>
    <row r="19" spans="1:16">
      <c r="A19" t="str">
        <f>F_Inputs!A19</f>
        <v>NWT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3"/>
      <c r="K19" s="273"/>
      <c r="L19" s="273"/>
      <c r="M19" s="273"/>
      <c r="N19" s="273"/>
      <c r="O19" s="226"/>
      <c r="P19" s="226"/>
    </row>
    <row r="20" spans="1:16">
      <c r="A20" t="str">
        <f>F_Inputs!A20</f>
        <v>NWT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3"/>
      <c r="K20" s="273"/>
      <c r="L20" s="273"/>
      <c r="M20" s="273"/>
      <c r="N20" s="273"/>
      <c r="O20" s="226"/>
      <c r="P20" s="226"/>
    </row>
    <row r="21" spans="1:16">
      <c r="A21" t="str">
        <f>F_Inputs!A21</f>
        <v>NWT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3"/>
      <c r="K21" s="273"/>
      <c r="L21" s="273"/>
      <c r="M21" s="273"/>
      <c r="N21" s="273"/>
      <c r="O21" s="226"/>
      <c r="P21" s="226"/>
    </row>
    <row r="22" spans="1:16">
      <c r="A22" t="str">
        <f>F_Inputs!A22</f>
        <v>NWT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3"/>
      <c r="K22" s="273"/>
      <c r="L22" s="273"/>
      <c r="M22" s="273"/>
      <c r="N22" s="273"/>
      <c r="O22" s="226"/>
      <c r="P22" s="226"/>
    </row>
    <row r="23" spans="1:16">
      <c r="A23" t="str">
        <f>F_Inputs!A23</f>
        <v>NWT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3"/>
      <c r="K23" s="273"/>
      <c r="L23" s="273"/>
      <c r="M23" s="273"/>
      <c r="N23" s="273"/>
      <c r="O23" s="226"/>
      <c r="P23" s="226"/>
    </row>
    <row r="24" spans="1:16">
      <c r="A24" t="str">
        <f>F_Inputs!A24</f>
        <v>NWT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3"/>
      <c r="K24" s="273"/>
      <c r="L24" s="273"/>
      <c r="M24" s="273"/>
      <c r="N24" s="273"/>
      <c r="O24" s="226"/>
      <c r="P24" s="226"/>
    </row>
    <row r="25" spans="1:16">
      <c r="A25" t="str">
        <f>F_Inputs!A25</f>
        <v>NWT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3"/>
      <c r="K25" s="273"/>
      <c r="L25" s="273"/>
      <c r="M25" s="273"/>
      <c r="N25" s="273"/>
      <c r="O25" s="226"/>
      <c r="P25" s="226"/>
    </row>
    <row r="26" spans="1:16">
      <c r="A26" t="str">
        <f>F_Inputs!A26</f>
        <v>NWT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3"/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NWT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3"/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NWT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5"/>
      <c r="K28" s="275"/>
      <c r="L28" s="275"/>
      <c r="M28" s="275"/>
      <c r="N28" s="275"/>
      <c r="O28" s="227"/>
      <c r="P28" s="227"/>
    </row>
    <row r="29" spans="1:16">
      <c r="A29" t="str">
        <f>F_Inputs!A29</f>
        <v>NWT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5"/>
      <c r="K29" s="275"/>
      <c r="L29" s="275"/>
      <c r="M29" s="275"/>
      <c r="N29" s="275"/>
      <c r="O29" s="227"/>
      <c r="P29" s="227"/>
    </row>
    <row r="30" spans="1:16">
      <c r="A30" t="str">
        <f>F_Inputs!A30</f>
        <v>NWT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3"/>
      <c r="K30" s="273"/>
      <c r="L30" s="273"/>
      <c r="M30" s="273"/>
      <c r="N30" s="273"/>
      <c r="O30" s="226"/>
      <c r="P30" s="226"/>
    </row>
    <row r="31" spans="1:16">
      <c r="A31" t="str">
        <f>F_Inputs!A31</f>
        <v>NWT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3"/>
      <c r="K31" s="273"/>
      <c r="L31" s="273"/>
      <c r="M31" s="273"/>
      <c r="N31" s="273"/>
      <c r="O31" s="226"/>
      <c r="P31" s="226"/>
    </row>
    <row r="32" spans="1:16">
      <c r="A32" t="str">
        <f>F_Inputs!A32</f>
        <v>NWT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3"/>
      <c r="K32" s="273"/>
      <c r="L32" s="273"/>
      <c r="M32" s="273"/>
      <c r="N32" s="273"/>
      <c r="O32" s="226"/>
      <c r="P32" s="226"/>
    </row>
    <row r="33" spans="1:16">
      <c r="A33" t="str">
        <f>F_Inputs!A33</f>
        <v>NWT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3"/>
      <c r="K33" s="273"/>
      <c r="L33" s="273"/>
      <c r="M33" s="273"/>
      <c r="N33" s="273"/>
      <c r="O33" s="226"/>
      <c r="P33" s="226"/>
    </row>
    <row r="34" spans="1:16">
      <c r="A34" t="str">
        <f>F_Inputs!A34</f>
        <v>NWT</v>
      </c>
      <c r="B34" t="s">
        <v>443</v>
      </c>
      <c r="C34" t="s">
        <v>456</v>
      </c>
      <c r="D34" t="s">
        <v>419</v>
      </c>
      <c r="E34" t="s">
        <v>404</v>
      </c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29"/>
    </row>
    <row r="35" spans="1:16">
      <c r="A35" t="str">
        <f>F_Inputs!A35</f>
        <v>NWT</v>
      </c>
      <c r="B35" t="s">
        <v>444</v>
      </c>
      <c r="C35" t="s">
        <v>457</v>
      </c>
      <c r="D35" t="s">
        <v>419</v>
      </c>
      <c r="E35" t="s">
        <v>404</v>
      </c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29"/>
    </row>
    <row r="36" spans="1:16">
      <c r="A36" t="str">
        <f>F_Inputs!A36</f>
        <v>NWT</v>
      </c>
      <c r="B36" t="s">
        <v>445</v>
      </c>
      <c r="C36" t="s">
        <v>458</v>
      </c>
      <c r="D36" t="s">
        <v>419</v>
      </c>
      <c r="E36" t="s">
        <v>404</v>
      </c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29"/>
    </row>
    <row r="37" spans="1:16">
      <c r="A37" t="str">
        <f>F_Inputs!A37</f>
        <v>NWT</v>
      </c>
      <c r="B37" t="s">
        <v>446</v>
      </c>
      <c r="C37" t="s">
        <v>459</v>
      </c>
      <c r="D37" t="s">
        <v>419</v>
      </c>
      <c r="E37" t="s">
        <v>404</v>
      </c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29"/>
    </row>
    <row r="38" spans="1:16">
      <c r="A38" t="str">
        <f>F_Inputs!A38</f>
        <v>NWT</v>
      </c>
      <c r="B38" t="s">
        <v>447</v>
      </c>
      <c r="C38" t="s">
        <v>440</v>
      </c>
      <c r="D38" t="s">
        <v>419</v>
      </c>
      <c r="E38" t="s">
        <v>404</v>
      </c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29"/>
    </row>
    <row r="39" spans="1:16">
      <c r="A39" t="str">
        <f>F_Inputs!A39</f>
        <v>NWT</v>
      </c>
      <c r="B39" t="s">
        <v>448</v>
      </c>
      <c r="C39" t="s">
        <v>441</v>
      </c>
      <c r="D39" t="s">
        <v>419</v>
      </c>
      <c r="E39" t="s">
        <v>404</v>
      </c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29"/>
    </row>
    <row r="40" spans="1:16">
      <c r="A40" t="str">
        <f>F_Inputs!A40</f>
        <v>NWT</v>
      </c>
      <c r="B40" t="s">
        <v>449</v>
      </c>
      <c r="C40" t="s">
        <v>442</v>
      </c>
      <c r="D40" t="s">
        <v>419</v>
      </c>
      <c r="E40" t="s">
        <v>404</v>
      </c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29"/>
    </row>
    <row r="41" spans="1:16">
      <c r="A41" t="str">
        <f>F_Inputs!A41</f>
        <v>NWT</v>
      </c>
      <c r="B41" t="s">
        <v>450</v>
      </c>
      <c r="C41" t="s">
        <v>460</v>
      </c>
      <c r="D41" t="s">
        <v>419</v>
      </c>
      <c r="E41" t="s">
        <v>404</v>
      </c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29"/>
    </row>
    <row r="42" spans="1:16">
      <c r="A42" t="str">
        <f>F_Inputs!A42</f>
        <v>NWT</v>
      </c>
      <c r="B42" t="s">
        <v>451</v>
      </c>
      <c r="C42" t="s">
        <v>461</v>
      </c>
      <c r="D42" t="s">
        <v>419</v>
      </c>
      <c r="E42" t="s">
        <v>404</v>
      </c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29"/>
    </row>
    <row r="43" spans="1:16">
      <c r="A43" t="str">
        <f>F_Inputs!A43</f>
        <v>NWT</v>
      </c>
      <c r="B43" t="s">
        <v>452</v>
      </c>
      <c r="C43" t="s">
        <v>462</v>
      </c>
      <c r="D43" t="s">
        <v>419</v>
      </c>
      <c r="E43" t="s">
        <v>404</v>
      </c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29"/>
    </row>
    <row r="44" spans="1:16">
      <c r="A44" t="str">
        <f>F_Inputs!A44</f>
        <v>NWT</v>
      </c>
      <c r="B44" t="s">
        <v>453</v>
      </c>
      <c r="C44" t="s">
        <v>463</v>
      </c>
      <c r="D44" t="s">
        <v>419</v>
      </c>
      <c r="E44" t="s">
        <v>404</v>
      </c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29"/>
    </row>
    <row r="45" spans="1:16">
      <c r="A45" t="str">
        <f>F_Inputs!A45</f>
        <v>NWT</v>
      </c>
      <c r="B45" t="s">
        <v>454</v>
      </c>
      <c r="C45" t="s">
        <v>464</v>
      </c>
      <c r="D45" t="s">
        <v>419</v>
      </c>
      <c r="E45" t="s">
        <v>404</v>
      </c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activeCell="A3" sqref="A3"/>
      <selection pane="bottomLeft"/>
    </sheetView>
  </sheetViews>
  <sheetFormatPr defaultRowHeight="14.5"/>
  <cols>
    <col min="1" max="1" width="8.90625" bestFit="1" customWidth="1"/>
    <col min="2" max="2" width="14.26953125" bestFit="1" customWidth="1"/>
    <col min="3" max="3" width="83.08984375" bestFit="1" customWidth="1"/>
    <col min="4" max="4" width="4.7265625" bestFit="1" customWidth="1"/>
    <col min="5" max="5" width="17" bestFit="1" customWidth="1"/>
    <col min="6" max="16" width="7.36328125" customWidth="1"/>
  </cols>
  <sheetData>
    <row r="1" spans="1:16">
      <c r="C1" t="s">
        <v>455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tr">
        <f>F_Inputs!A4</f>
        <v>NWT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2">
        <f>IF(InpOverride!P4="",F_Inputs!P4,InpOverride!P4)</f>
        <v>2</v>
      </c>
    </row>
    <row r="5" spans="1:16">
      <c r="A5" t="str">
        <f>F_Inputs!A5</f>
        <v>NWT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3">
        <f>IF(InpOverride!J5="",F_Inputs!J5,InpOverride!J5)</f>
        <v>8.2289999999999992</v>
      </c>
      <c r="K5" s="273">
        <f>IF(InpOverride!K5="",F_Inputs!K5,InpOverride!K5)</f>
        <v>8.2289999999999992</v>
      </c>
      <c r="L5" s="273">
        <f>IF(InpOverride!L5="",F_Inputs!L5,InpOverride!L5)</f>
        <v>8.2289999999999992</v>
      </c>
      <c r="M5" s="273">
        <f>IF(InpOverride!M5="",F_Inputs!M5,InpOverride!M5)</f>
        <v>8.2289999999999992</v>
      </c>
      <c r="N5" s="273">
        <f>IF(InpOverride!N5="",F_Inputs!N5,InpOverride!N5)</f>
        <v>8.2289999999999992</v>
      </c>
      <c r="O5" s="226"/>
      <c r="P5" s="226"/>
    </row>
    <row r="6" spans="1:16">
      <c r="A6" t="str">
        <f>F_Inputs!A6</f>
        <v>NWT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3">
        <f>IF(InpOverride!J6="",F_Inputs!J6,InpOverride!J6)</f>
        <v>7.6970000000000001</v>
      </c>
      <c r="K6" s="273">
        <f>IF(InpOverride!K6="",F_Inputs!K6,InpOverride!K6)</f>
        <v>7.6970000000000001</v>
      </c>
      <c r="L6" s="273">
        <f>IF(InpOverride!L6="",F_Inputs!L6,InpOverride!L6)</f>
        <v>7.6970000000000001</v>
      </c>
      <c r="M6" s="273">
        <f>IF(InpOverride!M6="",F_Inputs!M6,InpOverride!M6)</f>
        <v>7.6970000000000001</v>
      </c>
      <c r="N6" s="273">
        <f>IF(InpOverride!N6="",F_Inputs!N6,InpOverride!N6)</f>
        <v>7.6970000000000001</v>
      </c>
      <c r="O6" s="226"/>
      <c r="P6" s="226"/>
    </row>
    <row r="7" spans="1:16">
      <c r="A7" t="str">
        <f>F_Inputs!A7</f>
        <v>NWT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3">
        <f>IF(InpOverride!P7="",F_Inputs!P7,InpOverride!P7)</f>
        <v>100.47639263536</v>
      </c>
    </row>
    <row r="8" spans="1:16">
      <c r="A8" t="str">
        <f>F_Inputs!A8</f>
        <v>NWT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3">
        <f>IF(InpOverride!P8="",F_Inputs!P8,InpOverride!P8)</f>
        <v>106.23906281156999</v>
      </c>
    </row>
    <row r="9" spans="1:16">
      <c r="A9" t="str">
        <f>F_Inputs!A9</f>
        <v>NWT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3">
        <f>IF(InpOverride!P9="",F_Inputs!P9,InpOverride!P9)</f>
        <v>100.47</v>
      </c>
    </row>
    <row r="10" spans="1:16">
      <c r="A10" t="str">
        <f>F_Inputs!A10</f>
        <v>NWT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3">
        <f>IF(InpOverride!P10="",F_Inputs!P10,InpOverride!P10)</f>
        <v>106.24</v>
      </c>
    </row>
    <row r="11" spans="1:16">
      <c r="A11" t="str">
        <f>F_Inputs!A11</f>
        <v>NWT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tr">
        <f>F_Inputs!A12</f>
        <v>NWT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3">
        <f>IF(InpOverride!J12="",F_Inputs!J12,InpOverride!J12)</f>
        <v>449.40004645009498</v>
      </c>
      <c r="K12" s="273">
        <f>IF(InpOverride!K12="",F_Inputs!K12,InpOverride!K12)</f>
        <v>471.05515187200598</v>
      </c>
      <c r="L12" s="273">
        <f>IF(InpOverride!L12="",F_Inputs!L12,InpOverride!L12)</f>
        <v>473.23691023384902</v>
      </c>
      <c r="M12" s="273">
        <f>IF(InpOverride!M12="",F_Inputs!M12,InpOverride!M12)</f>
        <v>502.115395001259</v>
      </c>
      <c r="N12" s="273">
        <f>IF(InpOverride!N12="",F_Inputs!N12,InpOverride!N12)</f>
        <v>460.44806291255998</v>
      </c>
      <c r="O12" s="226"/>
      <c r="P12" s="226"/>
    </row>
    <row r="13" spans="1:16">
      <c r="A13" t="str">
        <f>F_Inputs!A13</f>
        <v>NWT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3">
        <f>IF(InpOverride!J13="",F_Inputs!J13,InpOverride!J13)</f>
        <v>554.14981010127201</v>
      </c>
      <c r="K13" s="273">
        <f>IF(InpOverride!K13="",F_Inputs!K13,InpOverride!K13)</f>
        <v>573.86919731840806</v>
      </c>
      <c r="L13" s="273">
        <f>IF(InpOverride!L13="",F_Inputs!L13,InpOverride!L13)</f>
        <v>627.34713994804304</v>
      </c>
      <c r="M13" s="273">
        <f>IF(InpOverride!M13="",F_Inputs!M13,InpOverride!M13)</f>
        <v>636.67446842074901</v>
      </c>
      <c r="N13" s="273">
        <f>IF(InpOverride!N13="",F_Inputs!N13,InpOverride!N13)</f>
        <v>548.07382105617205</v>
      </c>
      <c r="O13" s="226"/>
      <c r="P13" s="226"/>
    </row>
    <row r="14" spans="1:16">
      <c r="A14" t="str">
        <f>F_Inputs!A14</f>
        <v>NWT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3">
        <f>IF(InpOverride!J14="",F_Inputs!J14,InpOverride!J14)</f>
        <v>447.52554382422801</v>
      </c>
      <c r="K14" s="273">
        <f>IF(InpOverride!K14="",F_Inputs!K14,InpOverride!K14)</f>
        <v>469.14359908797297</v>
      </c>
      <c r="L14" s="273">
        <f>IF(InpOverride!L14="",F_Inputs!L14,InpOverride!L14)</f>
        <v>470.07320862981697</v>
      </c>
      <c r="M14" s="273">
        <f>IF(InpOverride!M14="",F_Inputs!M14,InpOverride!M14)</f>
        <v>499.11448384469901</v>
      </c>
      <c r="N14" s="273">
        <f>IF(InpOverride!N14="",F_Inputs!N14,InpOverride!N14)</f>
        <v>459.199800903756</v>
      </c>
      <c r="O14" s="226"/>
      <c r="P14" s="226"/>
    </row>
    <row r="15" spans="1:16">
      <c r="A15" t="str">
        <f>F_Inputs!A15</f>
        <v>NWT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3">
        <f>IF(InpOverride!J15="",F_Inputs!J15,InpOverride!J15)</f>
        <v>545.27570582639396</v>
      </c>
      <c r="K15" s="273">
        <f>IF(InpOverride!K15="",F_Inputs!K15,InpOverride!K15)</f>
        <v>565.05565304003403</v>
      </c>
      <c r="L15" s="273">
        <f>IF(InpOverride!L15="",F_Inputs!L15,InpOverride!L15)</f>
        <v>617.71227572866997</v>
      </c>
      <c r="M15" s="273">
        <f>IF(InpOverride!M15="",F_Inputs!M15,InpOverride!M15)</f>
        <v>626.89635409686105</v>
      </c>
      <c r="N15" s="273">
        <f>IF(InpOverride!N15="",F_Inputs!N15,InpOverride!N15)</f>
        <v>539.65644491493902</v>
      </c>
      <c r="O15" s="226"/>
      <c r="P15" s="226"/>
    </row>
    <row r="16" spans="1:16">
      <c r="A16" t="str">
        <f>F_Inputs!A16</f>
        <v>NWT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3">
        <f>IF(InpOverride!J16="",F_Inputs!J16,InpOverride!J16)</f>
        <v>534.75797769644396</v>
      </c>
      <c r="K16" s="273">
        <f>IF(InpOverride!K16="",F_Inputs!K16,InpOverride!K16)</f>
        <v>597.10700633669705</v>
      </c>
      <c r="L16" s="273">
        <f>IF(InpOverride!L16="",F_Inputs!L16,InpOverride!L16)</f>
        <v>601.49800000000005</v>
      </c>
      <c r="M16" s="273">
        <f>IF(InpOverride!M16="",F_Inputs!M16,InpOverride!M16)</f>
        <v>636.06700000000001</v>
      </c>
      <c r="N16" s="273">
        <f>IF(InpOverride!N16="",F_Inputs!N16,InpOverride!N16)</f>
        <v>551.51199999999994</v>
      </c>
      <c r="O16" s="226"/>
      <c r="P16" s="226"/>
    </row>
    <row r="17" spans="1:16">
      <c r="A17" t="str">
        <f>F_Inputs!A17</f>
        <v>NWT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3">
        <f>IF(InpOverride!J17="",F_Inputs!J17,InpOverride!J17)</f>
        <v>713.20667173950301</v>
      </c>
      <c r="K17" s="273">
        <f>IF(InpOverride!K17="",F_Inputs!K17,InpOverride!K17)</f>
        <v>696.55151663802098</v>
      </c>
      <c r="L17" s="273">
        <f>IF(InpOverride!L17="",F_Inputs!L17,InpOverride!L17)</f>
        <v>711.57799999999997</v>
      </c>
      <c r="M17" s="273">
        <f>IF(InpOverride!M17="",F_Inputs!M17,InpOverride!M17)</f>
        <v>643.67600000000004</v>
      </c>
      <c r="N17" s="273">
        <f>IF(InpOverride!N17="",F_Inputs!N17,InpOverride!N17)</f>
        <v>594.45399999999995</v>
      </c>
      <c r="O17" s="226"/>
      <c r="P17" s="226"/>
    </row>
    <row r="18" spans="1:16">
      <c r="A18" t="str">
        <f>F_Inputs!A18</f>
        <v>NWT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3">
        <f>IF(InpOverride!J18="",F_Inputs!J18,InpOverride!J18)</f>
        <v>2.42225293</v>
      </c>
      <c r="K18" s="273">
        <f>IF(InpOverride!K18="",F_Inputs!K18,InpOverride!K18)</f>
        <v>2.8255362273969999</v>
      </c>
      <c r="L18" s="273">
        <f>IF(InpOverride!L18="",F_Inputs!L18,InpOverride!L18)</f>
        <v>1.1688462803999999</v>
      </c>
      <c r="M18" s="273">
        <f>IF(InpOverride!M18="",F_Inputs!M18,InpOverride!M18)</f>
        <v>1.1643389402386799</v>
      </c>
      <c r="N18" s="273">
        <f>IF(InpOverride!N18="",F_Inputs!N18,InpOverride!N18)</f>
        <v>1.28009108746002</v>
      </c>
      <c r="O18" s="226"/>
      <c r="P18" s="226"/>
    </row>
    <row r="19" spans="1:16">
      <c r="A19" t="str">
        <f>F_Inputs!A19</f>
        <v>NWT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3">
        <f>IF(InpOverride!J19="",F_Inputs!J19,InpOverride!J19)</f>
        <v>0</v>
      </c>
      <c r="K19" s="273">
        <f>IF(InpOverride!K19="",F_Inputs!K19,InpOverride!K19)</f>
        <v>0</v>
      </c>
      <c r="L19" s="273">
        <f>IF(InpOverride!L19="",F_Inputs!L19,InpOverride!L19)</f>
        <v>0</v>
      </c>
      <c r="M19" s="273">
        <f>IF(InpOverride!M19="",F_Inputs!M19,InpOverride!M19)</f>
        <v>0</v>
      </c>
      <c r="N19" s="273">
        <f>IF(InpOverride!N19="",F_Inputs!N19,InpOverride!N19)</f>
        <v>0</v>
      </c>
      <c r="O19" s="226"/>
      <c r="P19" s="226"/>
    </row>
    <row r="20" spans="1:16">
      <c r="A20" t="str">
        <f>F_Inputs!A20</f>
        <v>NWT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3">
        <f>IF(InpOverride!J20="",F_Inputs!J20,InpOverride!J20)</f>
        <v>11.974895448714401</v>
      </c>
      <c r="K20" s="273">
        <f>IF(InpOverride!K20="",F_Inputs!K20,InpOverride!K20)</f>
        <v>16.0416813696446</v>
      </c>
      <c r="L20" s="273">
        <f>IF(InpOverride!L20="",F_Inputs!L20,InpOverride!L20)</f>
        <v>16.2103598885436</v>
      </c>
      <c r="M20" s="273">
        <f>IF(InpOverride!M20="",F_Inputs!M20,InpOverride!M20)</f>
        <v>16.582000000000001</v>
      </c>
      <c r="N20" s="273">
        <f>IF(InpOverride!N20="",F_Inputs!N20,InpOverride!N20)</f>
        <v>17.010999999999999</v>
      </c>
      <c r="O20" s="226"/>
      <c r="P20" s="226"/>
    </row>
    <row r="21" spans="1:16">
      <c r="A21" t="str">
        <f>F_Inputs!A21</f>
        <v>NWT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3">
        <f>IF(InpOverride!J21="",F_Inputs!J21,InpOverride!J21)</f>
        <v>0</v>
      </c>
      <c r="K21" s="273">
        <f>IF(InpOverride!K21="",F_Inputs!K21,InpOverride!K21)</f>
        <v>0</v>
      </c>
      <c r="L21" s="273">
        <f>IF(InpOverride!L21="",F_Inputs!L21,InpOverride!L21)</f>
        <v>0</v>
      </c>
      <c r="M21" s="273">
        <f>IF(InpOverride!M21="",F_Inputs!M21,InpOverride!M21)</f>
        <v>0</v>
      </c>
      <c r="N21" s="273">
        <f>IF(InpOverride!N21="",F_Inputs!N21,InpOverride!N21)</f>
        <v>0</v>
      </c>
      <c r="O21" s="226"/>
      <c r="P21" s="226"/>
    </row>
    <row r="22" spans="1:16">
      <c r="A22" t="str">
        <f>F_Inputs!A22</f>
        <v>NWT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3">
        <f>IF(InpOverride!J22="",F_Inputs!J22,InpOverride!J22)</f>
        <v>0</v>
      </c>
      <c r="K22" s="273">
        <f>IF(InpOverride!K22="",F_Inputs!K22,InpOverride!K22)</f>
        <v>0</v>
      </c>
      <c r="L22" s="273">
        <f>IF(InpOverride!L22="",F_Inputs!L22,InpOverride!L22)</f>
        <v>0.26205774999999998</v>
      </c>
      <c r="M22" s="273">
        <f>IF(InpOverride!M22="",F_Inputs!M22,InpOverride!M22)</f>
        <v>0.13060037315824599</v>
      </c>
      <c r="N22" s="273">
        <f>IF(InpOverride!N22="",F_Inputs!N22,InpOverride!N22)</f>
        <v>0.13175602665011199</v>
      </c>
      <c r="O22" s="226"/>
      <c r="P22" s="226"/>
    </row>
    <row r="23" spans="1:16">
      <c r="A23" t="str">
        <f>F_Inputs!A23</f>
        <v>NWT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3">
        <f>IF(InpOverride!J23="",F_Inputs!J23,InpOverride!J23)</f>
        <v>0</v>
      </c>
      <c r="K23" s="273">
        <f>IF(InpOverride!K23="",F_Inputs!K23,InpOverride!K23)</f>
        <v>0</v>
      </c>
      <c r="L23" s="273">
        <f>IF(InpOverride!L23="",F_Inputs!L23,InpOverride!L23)</f>
        <v>0</v>
      </c>
      <c r="M23" s="273">
        <f>IF(InpOverride!M23="",F_Inputs!M23,InpOverride!M23)</f>
        <v>0</v>
      </c>
      <c r="N23" s="273">
        <f>IF(InpOverride!N23="",F_Inputs!N23,InpOverride!N23)</f>
        <v>0</v>
      </c>
      <c r="O23" s="226"/>
      <c r="P23" s="226"/>
    </row>
    <row r="24" spans="1:16">
      <c r="A24" t="str">
        <f>F_Inputs!A24</f>
        <v>NWT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3">
        <f>IF(InpOverride!J24="",F_Inputs!J24,InpOverride!J24)</f>
        <v>11.2005905754071</v>
      </c>
      <c r="K24" s="273">
        <f>IF(InpOverride!K24="",F_Inputs!K24,InpOverride!K24)</f>
        <v>15.0044153564459</v>
      </c>
      <c r="L24" s="273">
        <f>IF(InpOverride!L24="",F_Inputs!L24,InpOverride!L24)</f>
        <v>15.162187007743</v>
      </c>
      <c r="M24" s="273">
        <f>IF(InpOverride!M24="",F_Inputs!M24,InpOverride!M24)</f>
        <v>15.509</v>
      </c>
      <c r="N24" s="273">
        <f>IF(InpOverride!N24="",F_Inputs!N24,InpOverride!N24)</f>
        <v>15.911</v>
      </c>
      <c r="O24" s="226"/>
      <c r="P24" s="226"/>
    </row>
    <row r="25" spans="1:16">
      <c r="A25" t="str">
        <f>F_Inputs!A25</f>
        <v>NWT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3">
        <f>IF(InpOverride!J25="",F_Inputs!J25,InpOverride!J25)</f>
        <v>0</v>
      </c>
      <c r="K25" s="273">
        <f>IF(InpOverride!K25="",F_Inputs!K25,InpOverride!K25)</f>
        <v>0</v>
      </c>
      <c r="L25" s="273">
        <f>IF(InpOverride!L25="",F_Inputs!L25,InpOverride!L25)</f>
        <v>0</v>
      </c>
      <c r="M25" s="273">
        <f>IF(InpOverride!M25="",F_Inputs!M25,InpOverride!M25)</f>
        <v>0</v>
      </c>
      <c r="N25" s="273">
        <f>IF(InpOverride!N25="",F_Inputs!N25,InpOverride!N25)</f>
        <v>0</v>
      </c>
      <c r="O25" s="226"/>
      <c r="P25" s="226"/>
    </row>
    <row r="26" spans="1:16">
      <c r="A26" t="str">
        <f>F_Inputs!A26</f>
        <v>NWT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3">
        <f>IF(InpOverride!I26="",F_Inputs!I26,InpOverride!I26)</f>
        <v>10.2896959090909</v>
      </c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NWT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3">
        <f>IF(InpOverride!I27="",F_Inputs!I27,InpOverride!I27)</f>
        <v>16.179054935064901</v>
      </c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NWT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3">
        <f>IF(InpOverride!J28="",F_Inputs!J28,InpOverride!J28)</f>
        <v>0.67174</v>
      </c>
      <c r="K28" s="273">
        <f>IF(InpOverride!K28="",F_Inputs!K28,InpOverride!K28)</f>
        <v>0.65608</v>
      </c>
      <c r="L28" s="273">
        <f>IF(InpOverride!L28="",F_Inputs!L28,InpOverride!L28)</f>
        <v>0.64969999999999895</v>
      </c>
      <c r="M28" s="273">
        <f>IF(InpOverride!M28="",F_Inputs!M28,InpOverride!M28)</f>
        <v>0.62089000000000005</v>
      </c>
      <c r="N28" s="273">
        <f>IF(InpOverride!N28="",F_Inputs!N28,InpOverride!N28)</f>
        <v>0.70347999999999999</v>
      </c>
      <c r="O28" s="227"/>
      <c r="P28" s="227"/>
    </row>
    <row r="29" spans="1:16">
      <c r="A29" t="str">
        <f>F_Inputs!A29</f>
        <v>NWT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3">
        <f>IF(InpOverride!J29="",F_Inputs!J29,InpOverride!J29)</f>
        <v>0.51412999999999998</v>
      </c>
      <c r="K29" s="273">
        <f>IF(InpOverride!K29="",F_Inputs!K29,InpOverride!K29)</f>
        <v>0.50909000000000004</v>
      </c>
      <c r="L29" s="273">
        <f>IF(InpOverride!L29="",F_Inputs!L29,InpOverride!L29)</f>
        <v>0.47055000000000002</v>
      </c>
      <c r="M29" s="273">
        <f>IF(InpOverride!M29="",F_Inputs!M29,InpOverride!M29)</f>
        <v>0.46311999999999998</v>
      </c>
      <c r="N29" s="273">
        <f>IF(InpOverride!N29="",F_Inputs!N29,InpOverride!N29)</f>
        <v>0.54125999999999996</v>
      </c>
      <c r="O29" s="227"/>
      <c r="P29" s="227"/>
    </row>
    <row r="30" spans="1:16">
      <c r="A30" t="str">
        <f>F_Inputs!A30</f>
        <v>NWT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3">
        <f>IF(InpOverride!J30="",F_Inputs!J30,InpOverride!J30)</f>
        <v>23.77364532</v>
      </c>
      <c r="K30" s="273">
        <f>IF(InpOverride!K30="",F_Inputs!K30,InpOverride!K30)</f>
        <v>3.0267019159999999</v>
      </c>
      <c r="L30" s="273">
        <f>IF(InpOverride!L30="",F_Inputs!L30,InpOverride!L30)</f>
        <v>1.7048468522120099</v>
      </c>
      <c r="M30" s="273">
        <f>IF(InpOverride!M30="",F_Inputs!M30,InpOverride!M30)</f>
        <v>0.27368752880879998</v>
      </c>
      <c r="N30" s="273">
        <f>IF(InpOverride!N30="",F_Inputs!N30,InpOverride!N30)</f>
        <v>0.28258239017249998</v>
      </c>
      <c r="O30" s="226"/>
      <c r="P30" s="226"/>
    </row>
    <row r="31" spans="1:16">
      <c r="A31" t="str">
        <f>F_Inputs!A31</f>
        <v>NWT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3">
        <f>IF(InpOverride!J31="",F_Inputs!J31,InpOverride!J31)</f>
        <v>3.3109689100000002</v>
      </c>
      <c r="K31" s="273">
        <f>IF(InpOverride!K31="",F_Inputs!K31,InpOverride!K31)</f>
        <v>-0.63566023599999999</v>
      </c>
      <c r="L31" s="273">
        <f>IF(InpOverride!L31="",F_Inputs!L31,InpOverride!L31)</f>
        <v>0.28772832778799001</v>
      </c>
      <c r="M31" s="273">
        <f>IF(InpOverride!M31="",F_Inputs!M31,InpOverride!M31)</f>
        <v>0.87848674948240002</v>
      </c>
      <c r="N31" s="273">
        <f>IF(InpOverride!N31="",F_Inputs!N31,InpOverride!N31)</f>
        <v>0.9070376223744</v>
      </c>
      <c r="O31" s="226"/>
      <c r="P31" s="226"/>
    </row>
    <row r="32" spans="1:16">
      <c r="A32" t="str">
        <f>F_Inputs!A32</f>
        <v>NWT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3">
        <f>IF(InpOverride!J32="",F_Inputs!J32,InpOverride!J32)</f>
        <v>0</v>
      </c>
      <c r="K32" s="273">
        <f>IF(InpOverride!K32="",F_Inputs!K32,InpOverride!K32)</f>
        <v>0</v>
      </c>
      <c r="L32" s="273">
        <f>IF(InpOverride!L32="",F_Inputs!L32,InpOverride!L32)</f>
        <v>0</v>
      </c>
      <c r="M32" s="273">
        <f>IF(InpOverride!M32="",F_Inputs!M32,InpOverride!M32)</f>
        <v>0</v>
      </c>
      <c r="N32" s="273">
        <f>IF(InpOverride!N32="",F_Inputs!N32,InpOverride!N32)</f>
        <v>0</v>
      </c>
      <c r="O32" s="226"/>
      <c r="P32" s="226"/>
    </row>
    <row r="33" spans="1:16">
      <c r="A33" t="str">
        <f>F_Inputs!A33</f>
        <v>NWT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3">
        <f>IF(InpOverride!J33="",F_Inputs!J33,InpOverride!J33)</f>
        <v>0</v>
      </c>
      <c r="K33" s="273">
        <f>IF(InpOverride!K33="",F_Inputs!K33,InpOverride!K33)</f>
        <v>0</v>
      </c>
      <c r="L33" s="273">
        <f>IF(InpOverride!L33="",F_Inputs!L33,InpOverride!L33)</f>
        <v>0</v>
      </c>
      <c r="M33" s="273">
        <f>IF(InpOverride!M33="",F_Inputs!M33,InpOverride!M33)</f>
        <v>0</v>
      </c>
      <c r="N33" s="273">
        <f>IF(InpOverride!N33="",F_Inputs!N33,InpOverride!N33)</f>
        <v>0</v>
      </c>
      <c r="O33" s="226"/>
      <c r="P33" s="226"/>
    </row>
    <row r="34" spans="1:16">
      <c r="A34" t="str">
        <f>F_Inputs!A34</f>
        <v>NWT</v>
      </c>
      <c r="B34" t="s">
        <v>443</v>
      </c>
      <c r="C34" t="s">
        <v>456</v>
      </c>
      <c r="D34" t="s">
        <v>419</v>
      </c>
      <c r="E34" t="s">
        <v>404</v>
      </c>
      <c r="F34" s="273">
        <f>IF(InpOverride!F34="",F_Inputs!F34,InpOverride!F34)</f>
        <v>234.4</v>
      </c>
      <c r="G34" s="273">
        <f>IF(InpOverride!G34="",F_Inputs!G34,InpOverride!G34)</f>
        <v>242.5</v>
      </c>
      <c r="H34" s="273">
        <f>IF(InpOverride!H34="",F_Inputs!H34,InpOverride!H34)</f>
        <v>249.5</v>
      </c>
      <c r="I34" s="273">
        <f>IF(InpOverride!I34="",F_Inputs!I34,InpOverride!I34)</f>
        <v>255.7</v>
      </c>
      <c r="J34" s="273">
        <f>IF(InpOverride!J34="",F_Inputs!J34,InpOverride!J34)</f>
        <v>258</v>
      </c>
      <c r="K34" s="273">
        <f>IF(InpOverride!K34="",F_Inputs!K34,InpOverride!K34)</f>
        <v>261.39999999999998</v>
      </c>
      <c r="L34" s="273">
        <f>IF(InpOverride!L34="",F_Inputs!L34,InpOverride!L34)</f>
        <v>270.60000000000002</v>
      </c>
      <c r="M34" s="273">
        <f>IF(InpOverride!M34="",F_Inputs!M34,InpOverride!M34)</f>
        <v>280.2</v>
      </c>
      <c r="N34" s="273">
        <f>IF(InpOverride!N34="",F_Inputs!N34,InpOverride!N34)</f>
        <v>289.39999999999998</v>
      </c>
      <c r="O34" s="273">
        <f>IF(InpOverride!O34="",F_Inputs!O34,InpOverride!O34)</f>
        <v>298.08199999999999</v>
      </c>
      <c r="P34" s="229"/>
    </row>
    <row r="35" spans="1:16">
      <c r="A35" t="str">
        <f>F_Inputs!A35</f>
        <v>NWT</v>
      </c>
      <c r="B35" t="s">
        <v>444</v>
      </c>
      <c r="C35" t="s">
        <v>457</v>
      </c>
      <c r="D35" t="s">
        <v>419</v>
      </c>
      <c r="E35" t="s">
        <v>404</v>
      </c>
      <c r="F35" s="273">
        <f>IF(InpOverride!F35="",F_Inputs!F35,InpOverride!F35)</f>
        <v>235.2</v>
      </c>
      <c r="G35" s="273">
        <f>IF(InpOverride!G35="",F_Inputs!G35,InpOverride!G35)</f>
        <v>242.4</v>
      </c>
      <c r="H35" s="273">
        <f>IF(InpOverride!H35="",F_Inputs!H35,InpOverride!H35)</f>
        <v>250</v>
      </c>
      <c r="I35" s="273">
        <f>IF(InpOverride!I35="",F_Inputs!I35,InpOverride!I35)</f>
        <v>255.9</v>
      </c>
      <c r="J35" s="273">
        <f>IF(InpOverride!J35="",F_Inputs!J35,InpOverride!J35)</f>
        <v>258.5</v>
      </c>
      <c r="K35" s="273">
        <f>IF(InpOverride!K35="",F_Inputs!K35,InpOverride!K35)</f>
        <v>262.10000000000002</v>
      </c>
      <c r="L35" s="273">
        <f>IF(InpOverride!L35="",F_Inputs!L35,InpOverride!L35)</f>
        <v>271.7</v>
      </c>
      <c r="M35" s="273">
        <f>IF(InpOverride!M35="",F_Inputs!M35,InpOverride!M35)</f>
        <v>281.18</v>
      </c>
      <c r="N35" s="273">
        <f>IF(InpOverride!N35="",F_Inputs!N35,InpOverride!N35)</f>
        <v>290.39999999999998</v>
      </c>
      <c r="O35" s="273">
        <f>IF(InpOverride!O35="",F_Inputs!O35,InpOverride!O35)</f>
        <v>299.11200000000002</v>
      </c>
      <c r="P35" s="229"/>
    </row>
    <row r="36" spans="1:16">
      <c r="A36" t="str">
        <f>F_Inputs!A36</f>
        <v>NWT</v>
      </c>
      <c r="B36" t="s">
        <v>445</v>
      </c>
      <c r="C36" t="s">
        <v>458</v>
      </c>
      <c r="D36" t="s">
        <v>419</v>
      </c>
      <c r="E36" t="s">
        <v>404</v>
      </c>
      <c r="F36" s="273">
        <f>IF(InpOverride!F36="",F_Inputs!F36,InpOverride!F36)</f>
        <v>235.2</v>
      </c>
      <c r="G36" s="273">
        <f>IF(InpOverride!G36="",F_Inputs!G36,InpOverride!G36)</f>
        <v>241.8</v>
      </c>
      <c r="H36" s="273">
        <f>IF(InpOverride!H36="",F_Inputs!H36,InpOverride!H36)</f>
        <v>249.7</v>
      </c>
      <c r="I36" s="273">
        <f>IF(InpOverride!I36="",F_Inputs!I36,InpOverride!I36)</f>
        <v>256.3</v>
      </c>
      <c r="J36" s="273">
        <f>IF(InpOverride!J36="",F_Inputs!J36,InpOverride!J36)</f>
        <v>258.89999999999998</v>
      </c>
      <c r="K36" s="273">
        <f>IF(InpOverride!K36="",F_Inputs!K36,InpOverride!K36)</f>
        <v>263.10000000000002</v>
      </c>
      <c r="L36" s="273">
        <f>IF(InpOverride!L36="",F_Inputs!L36,InpOverride!L36)</f>
        <v>272.3</v>
      </c>
      <c r="M36" s="273">
        <f>IF(InpOverride!M36="",F_Inputs!M36,InpOverride!M36)</f>
        <v>282.22000000000003</v>
      </c>
      <c r="N36" s="273">
        <f>IF(InpOverride!N36="",F_Inputs!N36,InpOverride!N36)</f>
        <v>291.38</v>
      </c>
      <c r="O36" s="273">
        <f>IF(InpOverride!O36="",F_Inputs!O36,InpOverride!O36)</f>
        <v>300.12139999999999</v>
      </c>
      <c r="P36" s="229"/>
    </row>
    <row r="37" spans="1:16">
      <c r="A37" t="str">
        <f>F_Inputs!A37</f>
        <v>NWT</v>
      </c>
      <c r="B37" t="s">
        <v>446</v>
      </c>
      <c r="C37" t="s">
        <v>459</v>
      </c>
      <c r="D37" t="s">
        <v>419</v>
      </c>
      <c r="E37" t="s">
        <v>404</v>
      </c>
      <c r="F37" s="273">
        <f>IF(InpOverride!F37="",F_Inputs!F37,InpOverride!F37)</f>
        <v>234.7</v>
      </c>
      <c r="G37" s="273">
        <f>IF(InpOverride!G37="",F_Inputs!G37,InpOverride!G37)</f>
        <v>242.1</v>
      </c>
      <c r="H37" s="273">
        <f>IF(InpOverride!H37="",F_Inputs!H37,InpOverride!H37)</f>
        <v>249.7</v>
      </c>
      <c r="I37" s="273">
        <f>IF(InpOverride!I37="",F_Inputs!I37,InpOverride!I37)</f>
        <v>256</v>
      </c>
      <c r="J37" s="273">
        <f>IF(InpOverride!J37="",F_Inputs!J37,InpOverride!J37)</f>
        <v>258.60000000000002</v>
      </c>
      <c r="K37" s="273">
        <f>IF(InpOverride!K37="",F_Inputs!K37,InpOverride!K37)</f>
        <v>263.39999999999998</v>
      </c>
      <c r="L37" s="273">
        <f>IF(InpOverride!L37="",F_Inputs!L37,InpOverride!L37)</f>
        <v>272.89999999999998</v>
      </c>
      <c r="M37" s="273">
        <f>IF(InpOverride!M37="",F_Inputs!M37,InpOverride!M37)</f>
        <v>282.62</v>
      </c>
      <c r="N37" s="273">
        <f>IF(InpOverride!N37="",F_Inputs!N37,InpOverride!N37)</f>
        <v>291.66000000000003</v>
      </c>
      <c r="O37" s="273">
        <f>IF(InpOverride!O37="",F_Inputs!O37,InpOverride!O37)</f>
        <v>300.40980000000002</v>
      </c>
      <c r="P37" s="229"/>
    </row>
    <row r="38" spans="1:16">
      <c r="A38" t="str">
        <f>F_Inputs!A38</f>
        <v>NWT</v>
      </c>
      <c r="B38" t="s">
        <v>447</v>
      </c>
      <c r="C38" t="s">
        <v>440</v>
      </c>
      <c r="D38" t="s">
        <v>419</v>
      </c>
      <c r="E38" t="s">
        <v>404</v>
      </c>
      <c r="F38" s="273">
        <f>IF(InpOverride!F38="",F_Inputs!F38,InpOverride!F38)</f>
        <v>236.1</v>
      </c>
      <c r="G38" s="273">
        <f>IF(InpOverride!G38="",F_Inputs!G38,InpOverride!G38)</f>
        <v>243</v>
      </c>
      <c r="H38" s="273">
        <f>IF(InpOverride!H38="",F_Inputs!H38,InpOverride!H38)</f>
        <v>251</v>
      </c>
      <c r="I38" s="273">
        <f>IF(InpOverride!I38="",F_Inputs!I38,InpOverride!I38)</f>
        <v>257</v>
      </c>
      <c r="J38" s="273">
        <f>IF(InpOverride!J38="",F_Inputs!J38,InpOverride!J38)</f>
        <v>259.8</v>
      </c>
      <c r="K38" s="273">
        <f>IF(InpOverride!K38="",F_Inputs!K38,InpOverride!K38)</f>
        <v>264.39999999999998</v>
      </c>
      <c r="L38" s="273">
        <f>IF(InpOverride!L38="",F_Inputs!L38,InpOverride!L38)</f>
        <v>274.7</v>
      </c>
      <c r="M38" s="273">
        <f>IF(InpOverride!M38="",F_Inputs!M38,InpOverride!M38)</f>
        <v>284.24</v>
      </c>
      <c r="N38" s="273">
        <f>IF(InpOverride!N38="",F_Inputs!N38,InpOverride!N38)</f>
        <v>293.18</v>
      </c>
      <c r="O38" s="273">
        <f>IF(InpOverride!O38="",F_Inputs!O38,InpOverride!O38)</f>
        <v>301.97539999999998</v>
      </c>
      <c r="P38" s="229"/>
    </row>
    <row r="39" spans="1:16">
      <c r="A39" t="str">
        <f>F_Inputs!A39</f>
        <v>NWT</v>
      </c>
      <c r="B39" t="s">
        <v>448</v>
      </c>
      <c r="C39" t="s">
        <v>441</v>
      </c>
      <c r="D39" t="s">
        <v>419</v>
      </c>
      <c r="E39" t="s">
        <v>404</v>
      </c>
      <c r="F39" s="273">
        <f>IF(InpOverride!F39="",F_Inputs!F39,InpOverride!F39)</f>
        <v>237.9</v>
      </c>
      <c r="G39" s="273">
        <f>IF(InpOverride!G39="",F_Inputs!G39,InpOverride!G39)</f>
        <v>244.2</v>
      </c>
      <c r="H39" s="273">
        <f>IF(InpOverride!H39="",F_Inputs!H39,InpOverride!H39)</f>
        <v>251.9</v>
      </c>
      <c r="I39" s="273">
        <f>IF(InpOverride!I39="",F_Inputs!I39,InpOverride!I39)</f>
        <v>257.60000000000002</v>
      </c>
      <c r="J39" s="273">
        <f>IF(InpOverride!J39="",F_Inputs!J39,InpOverride!J39)</f>
        <v>259.60000000000002</v>
      </c>
      <c r="K39" s="273">
        <f>IF(InpOverride!K39="",F_Inputs!K39,InpOverride!K39)</f>
        <v>264.89999999999998</v>
      </c>
      <c r="L39" s="273">
        <f>IF(InpOverride!L39="",F_Inputs!L39,InpOverride!L39)</f>
        <v>275.10000000000002</v>
      </c>
      <c r="M39" s="273">
        <f>IF(InpOverride!M39="",F_Inputs!M39,InpOverride!M39)</f>
        <v>284.48</v>
      </c>
      <c r="N39" s="273">
        <f>IF(InpOverride!N39="",F_Inputs!N39,InpOverride!N39)</f>
        <v>293.64</v>
      </c>
      <c r="O39" s="273">
        <f>IF(InpOverride!O39="",F_Inputs!O39,InpOverride!O39)</f>
        <v>302.44920000000002</v>
      </c>
      <c r="P39" s="229"/>
    </row>
    <row r="40" spans="1:16">
      <c r="A40" t="str">
        <f>F_Inputs!A40</f>
        <v>NWT</v>
      </c>
      <c r="B40" t="s">
        <v>449</v>
      </c>
      <c r="C40" t="s">
        <v>442</v>
      </c>
      <c r="D40" t="s">
        <v>419</v>
      </c>
      <c r="E40" t="s">
        <v>404</v>
      </c>
      <c r="F40" s="273">
        <f>IF(InpOverride!F40="",F_Inputs!F40,InpOverride!F40)</f>
        <v>238</v>
      </c>
      <c r="G40" s="273">
        <f>IF(InpOverride!G40="",F_Inputs!G40,InpOverride!G40)</f>
        <v>245.6</v>
      </c>
      <c r="H40" s="273">
        <f>IF(InpOverride!H40="",F_Inputs!H40,InpOverride!H40)</f>
        <v>251.9</v>
      </c>
      <c r="I40" s="273">
        <f>IF(InpOverride!I40="",F_Inputs!I40,InpOverride!I40)</f>
        <v>257.7</v>
      </c>
      <c r="J40" s="273">
        <f>IF(InpOverride!J40="",F_Inputs!J40,InpOverride!J40)</f>
        <v>259.5</v>
      </c>
      <c r="K40" s="273">
        <f>IF(InpOverride!K40="",F_Inputs!K40,InpOverride!K40)</f>
        <v>264.8</v>
      </c>
      <c r="L40" s="273">
        <f>IF(InpOverride!L40="",F_Inputs!L40,InpOverride!L40)</f>
        <v>275.3</v>
      </c>
      <c r="M40" s="273">
        <f>IF(InpOverride!M40="",F_Inputs!M40,InpOverride!M40)</f>
        <v>284.72000000000003</v>
      </c>
      <c r="N40" s="273">
        <f>IF(InpOverride!N40="",F_Inputs!N40,InpOverride!N40)</f>
        <v>293.8</v>
      </c>
      <c r="O40" s="273">
        <f>IF(InpOverride!O40="",F_Inputs!O40,InpOverride!O40)</f>
        <v>302.61399999999998</v>
      </c>
      <c r="P40" s="229"/>
    </row>
    <row r="41" spans="1:16">
      <c r="A41" t="str">
        <f>F_Inputs!A41</f>
        <v>NWT</v>
      </c>
      <c r="B41" t="s">
        <v>450</v>
      </c>
      <c r="C41" t="s">
        <v>460</v>
      </c>
      <c r="D41" t="s">
        <v>419</v>
      </c>
      <c r="E41" t="s">
        <v>404</v>
      </c>
      <c r="F41" s="273">
        <f>IF(InpOverride!F41="",F_Inputs!F41,InpOverride!F41)</f>
        <v>238.5</v>
      </c>
      <c r="G41" s="273">
        <f>IF(InpOverride!G41="",F_Inputs!G41,InpOverride!G41)</f>
        <v>245.6</v>
      </c>
      <c r="H41" s="273">
        <f>IF(InpOverride!H41="",F_Inputs!H41,InpOverride!H41)</f>
        <v>252.1</v>
      </c>
      <c r="I41" s="273">
        <f>IF(InpOverride!I41="",F_Inputs!I41,InpOverride!I41)</f>
        <v>257.10000000000002</v>
      </c>
      <c r="J41" s="273">
        <f>IF(InpOverride!J41="",F_Inputs!J41,InpOverride!J41)</f>
        <v>259.8</v>
      </c>
      <c r="K41" s="273">
        <f>IF(InpOverride!K41="",F_Inputs!K41,InpOverride!K41)</f>
        <v>265.5</v>
      </c>
      <c r="L41" s="273">
        <f>IF(InpOverride!L41="",F_Inputs!L41,InpOverride!L41)</f>
        <v>275.8</v>
      </c>
      <c r="M41" s="273">
        <f>IF(InpOverride!M41="",F_Inputs!M41,InpOverride!M41)</f>
        <v>285.06</v>
      </c>
      <c r="N41" s="273">
        <f>IF(InpOverride!N41="",F_Inputs!N41,InpOverride!N41)</f>
        <v>293.61180000000002</v>
      </c>
      <c r="O41" s="273">
        <f>IF(InpOverride!O41="",F_Inputs!O41,InpOverride!O41)</f>
        <v>302.42015400000003</v>
      </c>
      <c r="P41" s="229"/>
    </row>
    <row r="42" spans="1:16">
      <c r="A42" t="str">
        <f>F_Inputs!A42</f>
        <v>NWT</v>
      </c>
      <c r="B42" t="s">
        <v>451</v>
      </c>
      <c r="C42" t="s">
        <v>461</v>
      </c>
      <c r="D42" t="s">
        <v>419</v>
      </c>
      <c r="E42" t="s">
        <v>404</v>
      </c>
      <c r="F42" s="273">
        <f>IF(InpOverride!F42="",F_Inputs!F42,InpOverride!F42)</f>
        <v>239.4</v>
      </c>
      <c r="G42" s="273">
        <f>IF(InpOverride!G42="",F_Inputs!G42,InpOverride!G42)</f>
        <v>246.8</v>
      </c>
      <c r="H42" s="273">
        <f>IF(InpOverride!H42="",F_Inputs!H42,InpOverride!H42)</f>
        <v>253.4</v>
      </c>
      <c r="I42" s="273">
        <f>IF(InpOverride!I42="",F_Inputs!I42,InpOverride!I42)</f>
        <v>257.5</v>
      </c>
      <c r="J42" s="273">
        <f>IF(InpOverride!J42="",F_Inputs!J42,InpOverride!J42)</f>
        <v>260.60000000000002</v>
      </c>
      <c r="K42" s="273">
        <f>IF(InpOverride!K42="",F_Inputs!K42,InpOverride!K42)</f>
        <v>267.10000000000002</v>
      </c>
      <c r="L42" s="273">
        <f>IF(InpOverride!L42="",F_Inputs!L42,InpOverride!L42)</f>
        <v>278.10000000000002</v>
      </c>
      <c r="M42" s="273">
        <f>IF(InpOverride!M42="",F_Inputs!M42,InpOverride!M42)</f>
        <v>287.14</v>
      </c>
      <c r="N42" s="273">
        <f>IF(InpOverride!N42="",F_Inputs!N42,InpOverride!N42)</f>
        <v>295.75420000000003</v>
      </c>
      <c r="O42" s="273">
        <f>IF(InpOverride!O42="",F_Inputs!O42,InpOverride!O42)</f>
        <v>304.62682599999999</v>
      </c>
      <c r="P42" s="229"/>
    </row>
    <row r="43" spans="1:16">
      <c r="A43" t="str">
        <f>F_Inputs!A43</f>
        <v>NWT</v>
      </c>
      <c r="B43" t="s">
        <v>452</v>
      </c>
      <c r="C43" t="s">
        <v>462</v>
      </c>
      <c r="D43" t="s">
        <v>419</v>
      </c>
      <c r="E43" t="s">
        <v>404</v>
      </c>
      <c r="F43" s="273">
        <f>IF(InpOverride!F43="",F_Inputs!F43,InpOverride!F43)</f>
        <v>238</v>
      </c>
      <c r="G43" s="273">
        <f>IF(InpOverride!G43="",F_Inputs!G43,InpOverride!G43)</f>
        <v>245.8</v>
      </c>
      <c r="H43" s="273">
        <f>IF(InpOverride!H43="",F_Inputs!H43,InpOverride!H43)</f>
        <v>252.6</v>
      </c>
      <c r="I43" s="273">
        <f>IF(InpOverride!I43="",F_Inputs!I43,InpOverride!I43)</f>
        <v>255.4</v>
      </c>
      <c r="J43" s="273">
        <f>IF(InpOverride!J43="",F_Inputs!J43,InpOverride!J43)</f>
        <v>258.8</v>
      </c>
      <c r="K43" s="273">
        <f>IF(InpOverride!K43="",F_Inputs!K43,InpOverride!K43)</f>
        <v>265.5</v>
      </c>
      <c r="L43" s="273">
        <f>IF(InpOverride!L43="",F_Inputs!L43,InpOverride!L43)</f>
        <v>276</v>
      </c>
      <c r="M43" s="273">
        <f>IF(InpOverride!M43="",F_Inputs!M43,InpOverride!M43)</f>
        <v>285.02</v>
      </c>
      <c r="N43" s="273">
        <f>IF(InpOverride!N43="",F_Inputs!N43,InpOverride!N43)</f>
        <v>293.57060000000001</v>
      </c>
      <c r="O43" s="273">
        <f>IF(InpOverride!O43="",F_Inputs!O43,InpOverride!O43)</f>
        <v>302.37771800000002</v>
      </c>
      <c r="P43" s="229"/>
    </row>
    <row r="44" spans="1:16">
      <c r="A44" t="str">
        <f>F_Inputs!A44</f>
        <v>NWT</v>
      </c>
      <c r="B44" t="s">
        <v>453</v>
      </c>
      <c r="C44" t="s">
        <v>463</v>
      </c>
      <c r="D44" t="s">
        <v>419</v>
      </c>
      <c r="E44" t="s">
        <v>404</v>
      </c>
      <c r="F44" s="273">
        <f>IF(InpOverride!F44="",F_Inputs!F44,InpOverride!F44)</f>
        <v>239.9</v>
      </c>
      <c r="G44" s="273">
        <f>IF(InpOverride!G44="",F_Inputs!G44,InpOverride!G44)</f>
        <v>247.6</v>
      </c>
      <c r="H44" s="273">
        <f>IF(InpOverride!H44="",F_Inputs!H44,InpOverride!H44)</f>
        <v>254.2</v>
      </c>
      <c r="I44" s="273">
        <f>IF(InpOverride!I44="",F_Inputs!I44,InpOverride!I44)</f>
        <v>256.7</v>
      </c>
      <c r="J44" s="273">
        <f>IF(InpOverride!J44="",F_Inputs!J44,InpOverride!J44)</f>
        <v>260</v>
      </c>
      <c r="K44" s="273">
        <f>IF(InpOverride!K44="",F_Inputs!K44,InpOverride!K44)</f>
        <v>268.39999999999998</v>
      </c>
      <c r="L44" s="273">
        <f>IF(InpOverride!L44="",F_Inputs!L44,InpOverride!L44)</f>
        <v>278.10000000000002</v>
      </c>
      <c r="M44" s="273">
        <f>IF(InpOverride!M44="",F_Inputs!M44,InpOverride!M44)</f>
        <v>287.2</v>
      </c>
      <c r="N44" s="273">
        <f>IF(InpOverride!N44="",F_Inputs!N44,InpOverride!N44)</f>
        <v>295.81599999999997</v>
      </c>
      <c r="O44" s="273">
        <f>IF(InpOverride!O44="",F_Inputs!O44,InpOverride!O44)</f>
        <v>304.69047999999998</v>
      </c>
      <c r="P44" s="229"/>
    </row>
    <row r="45" spans="1:16">
      <c r="A45" t="str">
        <f>F_Inputs!A45</f>
        <v>NWT</v>
      </c>
      <c r="B45" t="s">
        <v>454</v>
      </c>
      <c r="C45" t="s">
        <v>464</v>
      </c>
      <c r="D45" t="s">
        <v>419</v>
      </c>
      <c r="E45" t="s">
        <v>404</v>
      </c>
      <c r="F45" s="273">
        <f>IF(InpOverride!F45="",F_Inputs!F45,InpOverride!F45)</f>
        <v>240.8</v>
      </c>
      <c r="G45" s="273">
        <f>IF(InpOverride!G45="",F_Inputs!G45,InpOverride!G45)</f>
        <v>248.7</v>
      </c>
      <c r="H45" s="273">
        <f>IF(InpOverride!H45="",F_Inputs!H45,InpOverride!H45)</f>
        <v>254.8</v>
      </c>
      <c r="I45" s="273">
        <f>IF(InpOverride!I45="",F_Inputs!I45,InpOverride!I45)</f>
        <v>257.10000000000002</v>
      </c>
      <c r="J45" s="273">
        <f>IF(InpOverride!J45="",F_Inputs!J45,InpOverride!J45)</f>
        <v>261.10000000000002</v>
      </c>
      <c r="K45" s="273">
        <f>IF(InpOverride!K45="",F_Inputs!K45,InpOverride!K45)</f>
        <v>269.3</v>
      </c>
      <c r="L45" s="273">
        <f>IF(InpOverride!L45="",F_Inputs!L45,InpOverride!L45)</f>
        <v>278.3</v>
      </c>
      <c r="M45" s="273">
        <f>IF(InpOverride!M45="",F_Inputs!M45,InpOverride!M45)</f>
        <v>287.89999999999998</v>
      </c>
      <c r="N45" s="273">
        <f>IF(InpOverride!N45="",F_Inputs!N45,InpOverride!N45)</f>
        <v>296.53699999999998</v>
      </c>
      <c r="O45" s="273">
        <f>IF(InpOverride!O45="",F_Inputs!O45,InpOverride!O45)</f>
        <v>305.43311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8.90625" defaultRowHeight="14.5"/>
  <cols>
    <col min="1" max="1" width="8.90625" style="262" bestFit="1" customWidth="1"/>
    <col min="2" max="2" width="24.90625" style="262" bestFit="1" customWidth="1"/>
    <col min="3" max="3" width="56.26953125" style="262" bestFit="1" customWidth="1"/>
    <col min="4" max="4" width="5" style="262" bestFit="1" customWidth="1"/>
    <col min="5" max="5" width="18.7265625" style="262" bestFit="1" customWidth="1"/>
    <col min="6" max="6" width="11" style="262" customWidth="1"/>
    <col min="7" max="7" width="14.54296875" style="262" bestFit="1" customWidth="1"/>
    <col min="8" max="16384" width="8.90625" style="262"/>
  </cols>
  <sheetData>
    <row r="1" spans="1:7">
      <c r="C1" s="262" t="s">
        <v>434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435</v>
      </c>
    </row>
    <row r="4" spans="1:7">
      <c r="B4" s="262" t="s">
        <v>436</v>
      </c>
      <c r="C4" s="91" t="s">
        <v>306</v>
      </c>
      <c r="D4" s="262" t="s">
        <v>381</v>
      </c>
      <c r="E4" s="262" t="s">
        <v>404</v>
      </c>
      <c r="F4" s="264"/>
      <c r="G4" s="265">
        <f>'Totex menu adjustments'!P11</f>
        <v>30.066184943160465</v>
      </c>
    </row>
    <row r="5" spans="1:7">
      <c r="B5" s="262" t="s">
        <v>438</v>
      </c>
      <c r="C5" s="91" t="s">
        <v>307</v>
      </c>
      <c r="D5" s="262" t="s">
        <v>381</v>
      </c>
      <c r="E5" s="262" t="s">
        <v>404</v>
      </c>
      <c r="F5" s="265"/>
      <c r="G5" s="265">
        <f>'Totex menu adjustments'!P12</f>
        <v>10.1127455455357</v>
      </c>
    </row>
    <row r="6" spans="1:7">
      <c r="B6" s="262" t="s">
        <v>465</v>
      </c>
      <c r="C6" s="266" t="s">
        <v>466</v>
      </c>
      <c r="D6" s="262" t="s">
        <v>381</v>
      </c>
      <c r="E6" s="262" t="s">
        <v>404</v>
      </c>
      <c r="F6" s="265"/>
      <c r="G6" s="265">
        <f>'Totex menu adjustments'!P14</f>
        <v>40.178930488696167</v>
      </c>
    </row>
    <row r="7" spans="1:7">
      <c r="B7" s="262" t="s">
        <v>437</v>
      </c>
      <c r="C7" s="91" t="s">
        <v>309</v>
      </c>
      <c r="D7" s="262" t="s">
        <v>381</v>
      </c>
      <c r="E7" s="262" t="s">
        <v>404</v>
      </c>
      <c r="F7" s="265">
        <f>'Totex menu adjustments'!P18</f>
        <v>58.880505532754192</v>
      </c>
      <c r="G7" s="265"/>
    </row>
    <row r="8" spans="1:7">
      <c r="B8" s="262" t="s">
        <v>439</v>
      </c>
      <c r="C8" s="91" t="s">
        <v>310</v>
      </c>
      <c r="D8" s="262" t="s">
        <v>381</v>
      </c>
      <c r="E8" s="262" t="s">
        <v>404</v>
      </c>
      <c r="F8" s="265">
        <f>'Totex menu adjustments'!P19</f>
        <v>13.455546520125909</v>
      </c>
      <c r="G8" s="265"/>
    </row>
    <row r="9" spans="1:7">
      <c r="B9" s="262" t="s">
        <v>467</v>
      </c>
      <c r="C9" s="266" t="s">
        <v>468</v>
      </c>
      <c r="D9" s="262" t="s">
        <v>381</v>
      </c>
      <c r="E9" s="262" t="s">
        <v>404</v>
      </c>
      <c r="F9" s="265">
        <f>'Totex menu adjustments'!P21</f>
        <v>72.336052052880106</v>
      </c>
      <c r="G9" s="265"/>
    </row>
    <row r="10" spans="1:7">
      <c r="B10" s="270" t="s">
        <v>469</v>
      </c>
      <c r="C10" s="270" t="s">
        <v>471</v>
      </c>
      <c r="D10" s="267" t="s">
        <v>6</v>
      </c>
      <c r="E10" s="269" t="s">
        <v>404</v>
      </c>
      <c r="F10" s="268" t="str">
        <f ca="1">CONCATENATE("[…]", TEXT(NOW(),"dd/mm/yyy hh:mm:ss"))</f>
        <v>[…]08/04/2019 11:53:30</v>
      </c>
      <c r="G10" s="268" t="str">
        <f ca="1">CONCATENATE("[…]", TEXT(NOW(),"dd/mm/yyy hh:mm:ss"))</f>
        <v>[…]08/04/2019 11:53:30</v>
      </c>
    </row>
    <row r="11" spans="1:7">
      <c r="B11" s="270" t="s">
        <v>470</v>
      </c>
      <c r="C11" s="270" t="s">
        <v>472</v>
      </c>
      <c r="D11" s="267" t="s">
        <v>6</v>
      </c>
      <c r="E11" s="269" t="s">
        <v>404</v>
      </c>
      <c r="F11" s="271" t="str">
        <f ca="1">MID(CELL("filename",F1),SEARCH("[",CELL("filename",F1))+1,SEARCH(".",CELL("filename",F1))-1-SEARCH("[",CELL("filename",F1)))</f>
        <v>PR19PD006_UUW_ModelRun06</v>
      </c>
      <c r="G11" s="271" t="str">
        <f ca="1">MID(CELL("filename",F1),SEARCH("[",CELL("filename",F1))+1,SEARCH(".",CELL("filename",F1))-1-SEARCH("[",CELL("filename",F1)))</f>
        <v>PR19PD006_UUW_ModelRun06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zoomScale="80" zoomScaleNormal="8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13"/>
  <cols>
    <col min="1" max="2" width="9.08984375" style="279" customWidth="1"/>
    <col min="3" max="4" width="50.7265625" style="286" customWidth="1"/>
    <col min="5" max="5" width="15.90625" style="286" customWidth="1"/>
    <col min="6" max="6" width="14.7265625" style="286" customWidth="1"/>
    <col min="7" max="7" width="0" style="279" hidden="1" customWidth="1"/>
    <col min="8" max="16383" width="9.08984375" style="279" hidden="1"/>
    <col min="16384" max="16384" width="9" style="279" hidden="1" customWidth="1"/>
  </cols>
  <sheetData>
    <row r="1" spans="1:6" s="1" customFormat="1" ht="32.5">
      <c r="A1" s="1" t="s">
        <v>475</v>
      </c>
    </row>
    <row r="2" spans="1:6">
      <c r="A2" s="277"/>
      <c r="B2" s="277"/>
      <c r="C2" s="278"/>
      <c r="D2" s="278"/>
      <c r="E2" s="278"/>
      <c r="F2" s="278"/>
    </row>
    <row r="3" spans="1:6" ht="15.5">
      <c r="A3" s="277"/>
      <c r="B3" s="280" t="s">
        <v>476</v>
      </c>
      <c r="C3" s="280" t="s">
        <v>477</v>
      </c>
      <c r="D3" s="280" t="s">
        <v>478</v>
      </c>
      <c r="E3" s="280" t="s">
        <v>479</v>
      </c>
      <c r="F3" s="280" t="s">
        <v>480</v>
      </c>
    </row>
    <row r="4" spans="1:6">
      <c r="A4" s="277"/>
      <c r="B4" s="277"/>
      <c r="C4" s="278"/>
      <c r="D4" s="278"/>
      <c r="E4" s="278"/>
      <c r="F4" s="278"/>
    </row>
    <row r="5" spans="1:6" s="285" customFormat="1" ht="57.75" customHeight="1">
      <c r="A5" s="281"/>
      <c r="B5" s="282">
        <v>1</v>
      </c>
      <c r="C5" s="283"/>
      <c r="D5" s="283"/>
      <c r="E5" s="283"/>
      <c r="F5" s="284"/>
    </row>
    <row r="6" spans="1:6">
      <c r="A6" s="277"/>
      <c r="B6" s="277"/>
      <c r="C6" s="278"/>
      <c r="D6" s="278"/>
      <c r="E6" s="278"/>
      <c r="F6" s="278"/>
    </row>
    <row r="7" spans="1:6">
      <c r="A7" s="277"/>
      <c r="B7" s="277"/>
      <c r="C7" s="278"/>
      <c r="D7" s="278"/>
      <c r="E7" s="278"/>
      <c r="F7" s="278"/>
    </row>
    <row r="8" spans="1:6">
      <c r="A8" s="277"/>
      <c r="B8" s="277"/>
      <c r="C8" s="278"/>
      <c r="D8" s="278"/>
      <c r="E8" s="278"/>
      <c r="F8" s="278"/>
    </row>
    <row r="9" spans="1:6">
      <c r="A9" s="277"/>
      <c r="B9" s="277"/>
      <c r="C9" s="278"/>
      <c r="D9" s="278"/>
      <c r="E9" s="278"/>
      <c r="F9" s="278"/>
    </row>
    <row r="10" spans="1:6">
      <c r="A10" s="277"/>
      <c r="B10" s="277"/>
      <c r="C10" s="278"/>
      <c r="D10" s="278"/>
      <c r="E10" s="278"/>
      <c r="F10" s="278"/>
    </row>
    <row r="11" spans="1:6">
      <c r="A11" s="277"/>
      <c r="B11" s="277"/>
      <c r="C11" s="278"/>
      <c r="D11" s="278"/>
      <c r="E11" s="278"/>
      <c r="F11" s="278"/>
    </row>
    <row r="12" spans="1:6">
      <c r="A12" s="277"/>
      <c r="B12" s="277"/>
      <c r="C12" s="278"/>
      <c r="D12" s="278"/>
      <c r="E12" s="278"/>
      <c r="F12" s="278"/>
    </row>
    <row r="13" spans="1:6">
      <c r="A13" s="277"/>
      <c r="B13" s="277"/>
      <c r="C13" s="278"/>
      <c r="D13" s="278"/>
      <c r="E13" s="278"/>
      <c r="F13" s="278"/>
    </row>
    <row r="14" spans="1:6">
      <c r="A14" s="277"/>
      <c r="B14" s="277"/>
      <c r="C14" s="278"/>
      <c r="D14" s="278"/>
      <c r="E14" s="278"/>
      <c r="F14" s="278"/>
    </row>
    <row r="15" spans="1:6">
      <c r="A15" s="277"/>
      <c r="B15" s="277"/>
      <c r="C15" s="278"/>
      <c r="D15" s="278"/>
      <c r="E15" s="278"/>
      <c r="F15" s="278"/>
    </row>
    <row r="16" spans="1:6">
      <c r="A16" s="277"/>
      <c r="B16" s="277"/>
      <c r="C16" s="278"/>
      <c r="D16" s="278"/>
      <c r="E16" s="278"/>
      <c r="F16" s="278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12.5" zeroHeight="1"/>
  <cols>
    <col min="1" max="3" width="3.08984375" style="30" customWidth="1"/>
    <col min="4" max="4" width="10" style="30" customWidth="1"/>
    <col min="5" max="5" width="45" style="39" customWidth="1"/>
    <col min="6" max="6" width="6" style="30" customWidth="1"/>
    <col min="7" max="7" width="10.08984375" style="30" customWidth="1"/>
    <col min="8" max="8" width="12.08984375" style="30" customWidth="1"/>
    <col min="9" max="16" width="14.54296875" style="30" customWidth="1"/>
    <col min="17" max="21" width="13.54296875" style="30" customWidth="1"/>
    <col min="22" max="22" width="10.54296875" style="45" customWidth="1"/>
    <col min="23" max="24" width="9.08984375" style="30" customWidth="1"/>
    <col min="25" max="25" width="9.08984375" style="30" hidden="1" customWidth="1"/>
    <col min="26" max="27" width="13.08984375" style="30" hidden="1" customWidth="1"/>
    <col min="28" max="16384" width="9.08984375" style="30" hidden="1"/>
  </cols>
  <sheetData>
    <row r="1" spans="1:24" s="2" customFormat="1" ht="32.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 ht="13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 ht="13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 ht="13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 ht="13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4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 ht="13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 ht="13">
      <c r="A11" s="276"/>
      <c r="B11" s="13"/>
      <c r="C11" s="14"/>
      <c r="D11" s="13" t="s">
        <v>6</v>
      </c>
      <c r="E11" s="17" t="s">
        <v>7</v>
      </c>
      <c r="H11" s="23" t="str">
        <f>InpActive!A4</f>
        <v>NWT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 ht="13">
      <c r="A12" s="276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 ht="13">
      <c r="A13" s="276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 ht="13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 ht="13">
      <c r="A15" s="276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IF(CompanyName="BRL",3.67%,IF(CompanyEnhanced="Yes",3.7%,3.6%))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 ht="13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4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4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4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 ht="13">
      <c r="E21" s="90" t="s">
        <v>20</v>
      </c>
    </row>
    <row r="22" spans="1:27" s="193" customFormat="1" ht="13">
      <c r="A22" s="276"/>
      <c r="B22" s="3"/>
      <c r="C22" s="3"/>
      <c r="D22" s="3" t="s">
        <v>21</v>
      </c>
      <c r="E22" s="3" t="s">
        <v>22</v>
      </c>
      <c r="F22" s="3"/>
      <c r="G22" s="3"/>
      <c r="H22" s="228">
        <f>InpActive!P7</f>
        <v>100.47639263536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 ht="13">
      <c r="A23" s="276"/>
      <c r="B23" s="3"/>
      <c r="C23" s="3"/>
      <c r="D23" s="3" t="s">
        <v>21</v>
      </c>
      <c r="E23" s="3" t="s">
        <v>24</v>
      </c>
      <c r="F23" s="3"/>
      <c r="G23" s="3"/>
      <c r="H23" s="228">
        <f>InpActive!P8</f>
        <v>106.23906281156999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 ht="13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 ht="13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 ht="13">
      <c r="A26" s="276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InpActive!J5</f>
        <v>8.2289999999999992</v>
      </c>
      <c r="M26" s="35">
        <f>InpActive!K5</f>
        <v>8.2289999999999992</v>
      </c>
      <c r="N26" s="35">
        <f>InpActive!L5</f>
        <v>8.2289999999999992</v>
      </c>
      <c r="O26" s="35">
        <f>InpActive!M5</f>
        <v>8.2289999999999992</v>
      </c>
      <c r="P26" s="35">
        <f>InpActive!N5</f>
        <v>8.2289999999999992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 ht="13">
      <c r="A27" s="276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InpActive!J6</f>
        <v>7.6970000000000001</v>
      </c>
      <c r="M27" s="35">
        <f>InpActive!K6</f>
        <v>7.6970000000000001</v>
      </c>
      <c r="N27" s="35">
        <f>InpActive!L6</f>
        <v>7.6970000000000001</v>
      </c>
      <c r="O27" s="35">
        <f>InpActive!M6</f>
        <v>7.6970000000000001</v>
      </c>
      <c r="P27" s="35">
        <f>InpActive!N6</f>
        <v>7.6970000000000001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 ht="13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4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 ht="13">
      <c r="A32" s="276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100.47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 ht="13">
      <c r="A33" s="276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106.24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4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4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4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 ht="13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 ht="13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 ht="13">
      <c r="A40" s="276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447.52554382422801</v>
      </c>
      <c r="M40" s="35">
        <f>InpActive!K14</f>
        <v>469.14359908797297</v>
      </c>
      <c r="N40" s="35">
        <f>InpActive!L14</f>
        <v>470.07320862981697</v>
      </c>
      <c r="O40" s="35">
        <f>InpActive!M14</f>
        <v>499.11448384469901</v>
      </c>
      <c r="P40" s="35">
        <f>InpActive!N14</f>
        <v>459.199800903756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 ht="13">
      <c r="A41" s="276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545.27570582639396</v>
      </c>
      <c r="M41" s="35">
        <f>InpActive!K15</f>
        <v>565.05565304003403</v>
      </c>
      <c r="N41" s="35">
        <f>InpActive!L15</f>
        <v>617.71227572866997</v>
      </c>
      <c r="O41" s="35">
        <f>InpActive!M15</f>
        <v>626.89635409686105</v>
      </c>
      <c r="P41" s="35">
        <f>InpActive!N15</f>
        <v>539.65644491493902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 ht="13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 ht="13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 ht="13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 ht="13">
      <c r="A46" s="276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InpActive!J12</f>
        <v>449.40004645009498</v>
      </c>
      <c r="M46" s="35">
        <f>InpActive!K12</f>
        <v>471.05515187200598</v>
      </c>
      <c r="N46" s="35">
        <f>InpActive!L12</f>
        <v>473.23691023384902</v>
      </c>
      <c r="O46" s="35">
        <f>InpActive!M12</f>
        <v>502.115395001259</v>
      </c>
      <c r="P46" s="35">
        <f>InpActive!N12</f>
        <v>460.44806291255998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 ht="13">
      <c r="A47" s="276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InpActive!J13</f>
        <v>554.14981010127201</v>
      </c>
      <c r="M47" s="35">
        <f>InpActive!K13</f>
        <v>573.86919731840806</v>
      </c>
      <c r="N47" s="35">
        <f>InpActive!L13</f>
        <v>627.34713994804304</v>
      </c>
      <c r="O47" s="35">
        <f>InpActive!M13</f>
        <v>636.67446842074901</v>
      </c>
      <c r="P47" s="35">
        <f>InpActive!N13</f>
        <v>548.07382105617205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4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 ht="13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 ht="13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 ht="13">
      <c r="A52" s="276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InpActive!J16</f>
        <v>534.75797769644396</v>
      </c>
      <c r="M52" s="35">
        <f>InpActive!K16</f>
        <v>597.10700633669705</v>
      </c>
      <c r="N52" s="35">
        <f>InpActive!L16</f>
        <v>601.49800000000005</v>
      </c>
      <c r="O52" s="35">
        <f>InpActive!M16</f>
        <v>636.06700000000001</v>
      </c>
      <c r="P52" s="35">
        <f>InpActive!N16</f>
        <v>551.51199999999994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 ht="13">
      <c r="A53" s="276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InpActive!J17</f>
        <v>713.20667173950301</v>
      </c>
      <c r="M53" s="35">
        <f>InpActive!K17</f>
        <v>696.55151663802098</v>
      </c>
      <c r="N53" s="35">
        <f>InpActive!L17</f>
        <v>711.57799999999997</v>
      </c>
      <c r="O53" s="35">
        <f>InpActive!M17</f>
        <v>643.67600000000004</v>
      </c>
      <c r="P53" s="35">
        <f>InpActive!N17</f>
        <v>594.45399999999995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 ht="13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4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4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4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 ht="13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276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2.42225293</v>
      </c>
      <c r="M60" s="35">
        <f>InpActive!K18</f>
        <v>2.8255362273969999</v>
      </c>
      <c r="N60" s="35">
        <f>InpActive!L18</f>
        <v>1.1688462803999999</v>
      </c>
      <c r="O60" s="35">
        <f>InpActive!M18</f>
        <v>1.1643389402386799</v>
      </c>
      <c r="P60" s="35">
        <f>InpActive!N18</f>
        <v>1.28009108746002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 ht="13">
      <c r="A61" s="276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 ht="13">
      <c r="A62" s="276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11.974895448714401</v>
      </c>
      <c r="M62" s="35">
        <f>InpActive!K20</f>
        <v>16.0416813696446</v>
      </c>
      <c r="N62" s="35">
        <f>InpActive!L20</f>
        <v>16.2103598885436</v>
      </c>
      <c r="O62" s="35">
        <f>InpActive!M20</f>
        <v>16.582000000000001</v>
      </c>
      <c r="P62" s="35">
        <f>InpActive!N20</f>
        <v>17.010999999999999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276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 ht="13">
      <c r="A64" s="276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InpActive!J30</f>
        <v>23.77364532</v>
      </c>
      <c r="M64" s="230">
        <f>InpActive!K30</f>
        <v>3.0267019159999999</v>
      </c>
      <c r="N64" s="230">
        <f>InpActive!L30</f>
        <v>1.7048468522120099</v>
      </c>
      <c r="O64" s="230">
        <f>InpActive!M30</f>
        <v>0.27368752880879998</v>
      </c>
      <c r="P64" s="230">
        <f>InpActive!N30</f>
        <v>0.28258239017249998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 ht="13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276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0.26205774999999998</v>
      </c>
      <c r="O66" s="35">
        <f>InpActive!M22</f>
        <v>0.13060037315824599</v>
      </c>
      <c r="P66" s="35">
        <f>InpActive!N22</f>
        <v>0.13175602665011199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276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 ht="13">
      <c r="A68" s="276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11.2005905754071</v>
      </c>
      <c r="M68" s="35">
        <f>InpActive!K24</f>
        <v>15.0044153564459</v>
      </c>
      <c r="N68" s="35">
        <f>InpActive!L24</f>
        <v>15.162187007743</v>
      </c>
      <c r="O68" s="35">
        <f>InpActive!M24</f>
        <v>15.509</v>
      </c>
      <c r="P68" s="35">
        <f>InpActive!N24</f>
        <v>15.911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276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 ht="13">
      <c r="A70" s="276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InpActive!J31</f>
        <v>3.3109689100000002</v>
      </c>
      <c r="M70" s="230">
        <f>InpActive!K31</f>
        <v>-0.63566023599999999</v>
      </c>
      <c r="N70" s="230">
        <f>InpActive!L31</f>
        <v>0.28772832778799001</v>
      </c>
      <c r="O70" s="230">
        <f>InpActive!M31</f>
        <v>0.87848674948240002</v>
      </c>
      <c r="P70" s="230">
        <f>InpActive!N31</f>
        <v>0.9070376223744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 ht="13">
      <c r="A71" s="276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InpActive!J32</f>
        <v>0</v>
      </c>
      <c r="M71" s="230">
        <f>InpActive!K32</f>
        <v>0</v>
      </c>
      <c r="N71" s="230">
        <f>InpActive!L32</f>
        <v>0</v>
      </c>
      <c r="O71" s="230">
        <f>InpActive!M32</f>
        <v>0</v>
      </c>
      <c r="P71" s="230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 ht="13">
      <c r="A72" s="276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InpActive!J33</f>
        <v>0</v>
      </c>
      <c r="M72" s="230">
        <f>InpActive!K33</f>
        <v>0</v>
      </c>
      <c r="N72" s="230">
        <f>InpActive!L33</f>
        <v>0</v>
      </c>
      <c r="O72" s="230">
        <f>InpActive!M33</f>
        <v>0</v>
      </c>
      <c r="P72" s="230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 ht="13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 ht="13">
      <c r="A75" s="276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10.2896959090909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 ht="13">
      <c r="A76" s="276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 ht="13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 ht="13">
      <c r="A78" s="276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16.179054935064901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 ht="13">
      <c r="A79" s="276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5"/>
    <row r="81" spans="1:24" s="22" customFormat="1" ht="14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3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4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3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 ht="13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 ht="13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 ht="13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 ht="13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 ht="13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 ht="13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 ht="13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 ht="13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 ht="13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 ht="13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 ht="13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 ht="13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 ht="13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 ht="13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 ht="13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 ht="13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 ht="13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 ht="13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 ht="13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 ht="13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 ht="13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 ht="13">
      <c r="E107" s="54" t="s">
        <v>118</v>
      </c>
      <c r="I107" s="58"/>
    </row>
    <row r="108" spans="1:24" s="3" customFormat="1" ht="13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 ht="13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4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 ht="13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 ht="13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 ht="13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 ht="13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 ht="13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 ht="13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 ht="13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 ht="13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 ht="13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 ht="13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4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 ht="13">
      <c r="D125" s="30" t="s">
        <v>15</v>
      </c>
      <c r="E125" s="39" t="s">
        <v>142</v>
      </c>
      <c r="F125" s="33"/>
      <c r="L125" s="179">
        <f>InpActive!J28</f>
        <v>0.67174</v>
      </c>
      <c r="M125" s="179">
        <f>InpActive!K28</f>
        <v>0.65608</v>
      </c>
      <c r="N125" s="179">
        <f>InpActive!L28</f>
        <v>0.64969999999999895</v>
      </c>
      <c r="O125" s="179">
        <f>InpActive!M28</f>
        <v>0.62089000000000005</v>
      </c>
      <c r="P125" s="179">
        <f>InpActive!N28</f>
        <v>0.70347999999999999</v>
      </c>
      <c r="Q125" s="61" t="s">
        <v>143</v>
      </c>
    </row>
    <row r="126" spans="1:27" ht="13">
      <c r="D126" s="30" t="s">
        <v>15</v>
      </c>
      <c r="E126" s="39" t="s">
        <v>144</v>
      </c>
      <c r="F126" s="33"/>
      <c r="L126" s="179">
        <f>InpActive!J29</f>
        <v>0.51412999999999998</v>
      </c>
      <c r="M126" s="179">
        <f>InpActive!K29</f>
        <v>0.50909000000000004</v>
      </c>
      <c r="N126" s="179">
        <f>InpActive!L29</f>
        <v>0.47055000000000002</v>
      </c>
      <c r="O126" s="179">
        <f>InpActive!M29</f>
        <v>0.46311999999999998</v>
      </c>
      <c r="P126" s="179">
        <f>InpActive!N29</f>
        <v>0.54125999999999996</v>
      </c>
      <c r="Q126" s="61" t="s">
        <v>145</v>
      </c>
    </row>
    <row r="127" spans="1:27"/>
    <row r="128" spans="1:27" s="22" customFormat="1" ht="14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0.49905999999999995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1.0011750000000001</v>
      </c>
    </row>
    <row r="133" spans="1:24" ht="14.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 ht="13">
      <c r="E139" s="49" t="s">
        <v>154</v>
      </c>
      <c r="V139" s="30"/>
    </row>
    <row r="140" spans="1:24" ht="13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4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3">
      <c r="D143" s="3"/>
      <c r="F143" s="33"/>
      <c r="Q143" s="61"/>
      <c r="V143" s="30"/>
    </row>
    <row r="144" spans="1:24" ht="13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 ht="13">
      <c r="D145" s="3"/>
      <c r="F145" s="33"/>
      <c r="Q145" s="61"/>
      <c r="V145" s="30"/>
    </row>
    <row r="146" spans="1:27" ht="13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 ht="13">
      <c r="E148" s="30"/>
      <c r="F148" s="33"/>
      <c r="Q148" s="61"/>
      <c r="V148" s="30"/>
    </row>
    <row r="149" spans="1:27" s="22" customFormat="1" ht="14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 ht="13">
      <c r="D150" s="3"/>
      <c r="F150" s="33"/>
      <c r="Q150" s="61"/>
      <c r="V150" s="30"/>
    </row>
    <row r="151" spans="1:27" ht="13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12.5" zeroHeight="1"/>
  <cols>
    <col min="1" max="3" width="2.54296875" style="3" customWidth="1"/>
    <col min="4" max="4" width="9.36328125" style="3" bestFit="1" customWidth="1"/>
    <col min="5" max="5" width="49.7265625" style="91" customWidth="1"/>
    <col min="6" max="6" width="20.36328125" style="91" customWidth="1"/>
    <col min="7" max="7" width="14.54296875" style="91" customWidth="1"/>
    <col min="8" max="8" width="14.36328125" style="3" customWidth="1"/>
    <col min="9" max="9" width="11.36328125" style="3" customWidth="1"/>
    <col min="10" max="10" width="11.54296875" style="3" customWidth="1"/>
    <col min="11" max="17" width="11.08984375" style="3" customWidth="1"/>
    <col min="18" max="20" width="11.54296875" style="3" customWidth="1"/>
    <col min="21" max="21" width="9.54296875" style="3" customWidth="1"/>
    <col min="22" max="22" width="3.54296875" style="3" customWidth="1"/>
    <col min="23" max="23" width="106.08984375" style="3" bestFit="1" customWidth="1"/>
    <col min="24" max="24" width="3.54296875" style="74" customWidth="1"/>
    <col min="25" max="25" width="13.54296875" style="3" hidden="1" customWidth="1"/>
    <col min="26" max="38" width="9.08984375" style="3" hidden="1" customWidth="1"/>
    <col min="39" max="39" width="10.08984375" style="3" hidden="1" customWidth="1"/>
    <col min="40" max="16384" width="9.08984375" style="3" hidden="1"/>
  </cols>
  <sheetData>
    <row r="1" spans="1:29" s="2" customFormat="1" ht="32.5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 ht="13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 ht="13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4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4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 ht="13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504.33730512480048</v>
      </c>
      <c r="M14" s="50">
        <f>Actual.Totex.Water/Indexation.Average</f>
        <v>551.32736290612149</v>
      </c>
      <c r="N14" s="50">
        <f>Actual.Totex.Water/Indexation.Average</f>
        <v>535.34762429900877</v>
      </c>
      <c r="O14" s="50">
        <f>Actual.Totex.Water/Indexation.Average</f>
        <v>547.3526570202639</v>
      </c>
      <c r="P14" s="50">
        <f>Actual.Totex.Water/Indexation.Average</f>
        <v>460.19028554916213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672.6346231833337</v>
      </c>
      <c r="M15" s="50">
        <f>Actual.Totex.Sewerage/Indexation.Average</f>
        <v>643.14755432588845</v>
      </c>
      <c r="N15" s="50">
        <f>Actual.Totex.Sewerage/Indexation.Average</f>
        <v>633.32146042620252</v>
      </c>
      <c r="O15" s="50">
        <f>Actual.Totex.Sewerage/Indexation.Average</f>
        <v>553.90040492617197</v>
      </c>
      <c r="P15" s="50">
        <f>Actual.Totex.Sewerage/Indexation.Average</f>
        <v>496.02176562947244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 ht="13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35.999379217138426</v>
      </c>
      <c r="M18" s="50">
        <f>SUM(INDEX(Actual.Exclusions.Water,,M6))/Indexation.Average</f>
        <v>20.215332897965791</v>
      </c>
      <c r="N18" s="50">
        <f>SUM(INDEX(Actual.Exclusions.Water,,N6))/Indexation.Average</f>
        <v>16.985264201829391</v>
      </c>
      <c r="O18" s="50">
        <f>SUM(INDEX(Actual.Exclusions.Water,,O6))/Indexation.Average</f>
        <v>15.506714492983635</v>
      </c>
      <c r="P18" s="50">
        <f>SUM(INDEX(Actual.Exclusions.Water,,P6))/Indexation.Average</f>
        <v>15.498165228260868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13.686043236895728</v>
      </c>
      <c r="M19" s="221">
        <f>SUM(Inputs!M66:M72)/Indexation.Average</f>
        <v>13.267115918469511</v>
      </c>
      <c r="N19" s="221">
        <f>SUM(Inputs!N66:N72)/Indexation.Average</f>
        <v>13.984032306656017</v>
      </c>
      <c r="O19" s="221">
        <f>SUM(Inputs!O66:O72)/Indexation.Average</f>
        <v>14.214255535139481</v>
      </c>
      <c r="P19" s="221">
        <f>SUM(Inputs!P66:P72)/Indexation.Average</f>
        <v>14.143174363103549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 ht="13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10.2896959090909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16.179054935064901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 ht="13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 ht="13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 ht="13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478.62762181675294</v>
      </c>
      <c r="M30" s="221">
        <f t="shared" ref="M30:P30" si="2">M14-M18+M22</f>
        <v>531.11203000815567</v>
      </c>
      <c r="N30" s="221">
        <f t="shared" si="2"/>
        <v>518.36236009717936</v>
      </c>
      <c r="O30" s="221">
        <f t="shared" si="2"/>
        <v>531.84594252728027</v>
      </c>
      <c r="P30" s="221">
        <f t="shared" si="2"/>
        <v>444.69212032090127</v>
      </c>
      <c r="Q30" s="59" t="s">
        <v>178</v>
      </c>
      <c r="R30" s="3"/>
      <c r="S30" s="3"/>
      <c r="T30" s="3"/>
      <c r="X30" s="76"/>
    </row>
    <row r="31" spans="1:24" s="75" customFormat="1" ht="13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675.1276348815029</v>
      </c>
      <c r="M31" s="221">
        <f t="shared" ref="M31:P31" si="3">M15-M19+M23</f>
        <v>629.88043840741898</v>
      </c>
      <c r="N31" s="221">
        <f t="shared" si="3"/>
        <v>619.33742811954653</v>
      </c>
      <c r="O31" s="221">
        <f t="shared" si="3"/>
        <v>539.68614939103247</v>
      </c>
      <c r="P31" s="221">
        <f t="shared" si="3"/>
        <v>481.87859126636891</v>
      </c>
      <c r="Q31" s="59" t="s">
        <v>180</v>
      </c>
      <c r="R31" s="3"/>
      <c r="S31" s="3"/>
      <c r="T31" s="3"/>
      <c r="X31" s="76"/>
    </row>
    <row r="32" spans="1:24" s="75" customFormat="1" ht="13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1153.7552566982558</v>
      </c>
      <c r="M32" s="81">
        <f>SUM(M30:M31)</f>
        <v>1160.9924684155746</v>
      </c>
      <c r="N32" s="81">
        <f t="shared" ref="N32:P32" si="4">SUM(N30:N31)</f>
        <v>1137.6997882167259</v>
      </c>
      <c r="O32" s="81">
        <f t="shared" si="4"/>
        <v>1071.5320919183127</v>
      </c>
      <c r="P32" s="81">
        <f t="shared" si="4"/>
        <v>926.57071158727013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4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4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 ht="13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 ht="13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 ht="13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 ht="13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 ht="13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 ht="13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 ht="13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4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 ht="13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 ht="13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0.49904721472927993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 ht="13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100.11909815884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 ht="13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-5.9662554391512579E-2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 ht="13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 ht="13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0.48752187437685995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 ht="13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101.55976570289249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 ht="13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-0.79934580382960707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4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 ht="13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 ht="13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0.49905999999999995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 ht="13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100.11750000000001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 ht="13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-5.8860449999999176E-2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 ht="13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 ht="13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0.48751999999999995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 ht="13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101.56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 ht="13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-0.79946879999999876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4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4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 ht="13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1.0680509954472714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106.80509954472714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 ht="13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-3.3963738787915227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-3.3963738787915226E-2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 ht="13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1.0177274482422514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101.77274482422514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-0.90318615670623914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-9.0318615670623922E-3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4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 ht="13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-79.646891037836738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-26.14359428085001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 ht="13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-0.26700517100004251</v>
      </c>
      <c r="M97" s="153">
        <f>FD.AddInc.Coeff.Water/100*Baseline.Totex.Water</f>
        <v>-0.27990305498016155</v>
      </c>
      <c r="N97" s="153">
        <f>FD.AddInc.Coeff.Water/100*Baseline.Totex.Water</f>
        <v>-0.28045768377869296</v>
      </c>
      <c r="O97" s="153">
        <f>FD.AddInc.Coeff.Water/100*Baseline.Totex.Water</f>
        <v>-0.29778445039976081</v>
      </c>
      <c r="P97" s="153">
        <f>FD.AddInc.Coeff.Water/100*Baseline.Totex.Water</f>
        <v>-0.27397033097992091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-4.358638473825553</v>
      </c>
      <c r="M98" s="153">
        <f>FD.AddInc.Coeff.Sewerage/100*Baseline.Totex.Sewerage</f>
        <v>-4.5167486518774957</v>
      </c>
      <c r="N98" s="153">
        <f>FD.AddInc.Coeff.Sewerage/100*Baseline.Totex.Sewerage</f>
        <v>-4.9376571557774964</v>
      </c>
      <c r="O98" s="153">
        <f>FD.AddInc.Coeff.Sewerage/100*Baseline.Totex.Sewerage</f>
        <v>-5.0110697008340539</v>
      </c>
      <c r="P98" s="153">
        <f>FD.AddInc.Coeff.Sewerage/100*Baseline.Totex.Sewerage</f>
        <v>-4.3137211475236006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 ht="13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-78.247770346698161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-3.0057591510118087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 ht="13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-14.932635500365745</v>
      </c>
      <c r="M105" s="153">
        <f>IF(SUM(Baseline.Totex.Water)=0,0,$G101*(Baseline.Totex.Water/SUM(Baseline.Totex.Water)))</f>
        <v>-15.653967598466176</v>
      </c>
      <c r="N105" s="153">
        <f>IF(SUM(Baseline.Totex.Water)=0,0,$G101*(Baseline.Totex.Water/SUM(Baseline.Totex.Water)))</f>
        <v>-15.684985985321589</v>
      </c>
      <c r="O105" s="153">
        <f>IF(SUM(Baseline.Totex.Water)=0,0,$G101*(Baseline.Totex.Water/SUM(Baseline.Totex.Water)))</f>
        <v>-16.65400950416673</v>
      </c>
      <c r="P105" s="153">
        <f>IF(SUM(Baseline.Totex.Water)=0,0,$G101*(Baseline.Totex.Water/SUM(Baseline.Totex.Water)))</f>
        <v>-15.322171758377927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-0.56621621708067349</v>
      </c>
      <c r="M106" s="153">
        <f>IF(SUM(Baseline.Totex.Sewerage)=0,0,$G102*(Baseline.Totex.Sewerage/SUM(Baseline.Totex.Sewerage)))</f>
        <v>-0.58675578406612883</v>
      </c>
      <c r="N106" s="153">
        <f>IF(SUM(Baseline.Totex.Sewerage)=0,0,$G102*(Baseline.Totex.Sewerage/SUM(Baseline.Totex.Sewerage)))</f>
        <v>-0.64143460687892506</v>
      </c>
      <c r="O106" s="153">
        <f>IF(SUM(Baseline.Totex.Sewerage)=0,0,$G102*(Baseline.Totex.Sewerage/SUM(Baseline.Totex.Sewerage)))</f>
        <v>-0.65097138626492113</v>
      </c>
      <c r="P106" s="153">
        <f>IF(SUM(Baseline.Totex.Sewerage)=0,0,$G102*(Baseline.Totex.Sewerage/SUM(Baseline.Totex.Sewerage)))</f>
        <v>-0.56038115672115996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 ht="13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-17.201863055330385</v>
      </c>
      <c r="M109" s="153">
        <f>M105*(1+WACC)^Calcs!M7</f>
        <v>-17.406189076635634</v>
      </c>
      <c r="N109" s="153">
        <f>N105*(1+WACC)^Calcs!N7</f>
        <v>-16.834632718101719</v>
      </c>
      <c r="O109" s="153">
        <f>O105*(1+WACC)^Calcs!O7</f>
        <v>-17.253553846316734</v>
      </c>
      <c r="P109" s="153">
        <f>P105*(1+WACC)^Calcs!P7</f>
        <v>-15.322171758377927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-0.652260870205424</v>
      </c>
      <c r="M110" s="153">
        <f>M106*(1+WACC)^Calcs!M7</f>
        <v>-0.65243409091158133</v>
      </c>
      <c r="N110" s="153">
        <f>N106*(1+WACC)^Calcs!N7</f>
        <v>-0.6884491978247228</v>
      </c>
      <c r="O110" s="153">
        <f>O106*(1+WACC)^Calcs!O7</f>
        <v>-0.6744063561704583</v>
      </c>
      <c r="P110" s="153">
        <f>P106*(1+WACC)^Calcs!P7</f>
        <v>-0.56038115672115996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 ht="13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-84.018410454762403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-3.2279316718333466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4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 ht="13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 ht="13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 ht="13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 ht="13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 ht="13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 ht="13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4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 ht="13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448.0585385072614</v>
      </c>
      <c r="M136" s="153">
        <f>Baseline.Totex.Water*(FD.AllExp.Coeff.Water/100)</f>
        <v>469.70234047680253</v>
      </c>
      <c r="N136" s="153">
        <f>Baseline.Totex.Water*(FD.AllExp.Coeff.Water/100)</f>
        <v>470.63305716649529</v>
      </c>
      <c r="O136" s="153">
        <f>Baseline.Totex.Water*(FD.AllExp.Coeff.Water/100)</f>
        <v>499.70892000546189</v>
      </c>
      <c r="P136" s="153">
        <f>Baseline.Totex.Water*(FD.AllExp.Coeff.Water/100)</f>
        <v>459.74669941202939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553.78072927207904</v>
      </c>
      <c r="M137" s="153">
        <f>Baseline.Totex.Sewerage*(FD.AllExp.Coeff.Sewerage/100)</f>
        <v>573.86919731840771</v>
      </c>
      <c r="N137" s="153">
        <f>Baseline.Totex.Sewerage*(FD.AllExp.Coeff.Sewerage/100)</f>
        <v>627.34713994804247</v>
      </c>
      <c r="O137" s="153">
        <f>Baseline.Totex.Sewerage*(FD.AllExp.Coeff.Sewerage/100)</f>
        <v>636.6744684207473</v>
      </c>
      <c r="P137" s="153">
        <f>Baseline.Totex.Sewerage*(FD.AllExp.Coeff.Sewerage/100)</f>
        <v>548.07382105617114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 ht="13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449.40004645009498</v>
      </c>
      <c r="M140" s="153">
        <f>Inputs!M46</f>
        <v>471.05515187200598</v>
      </c>
      <c r="N140" s="153">
        <f>Inputs!N46</f>
        <v>473.23691023384902</v>
      </c>
      <c r="O140" s="153">
        <f>Inputs!O46</f>
        <v>502.115395001259</v>
      </c>
      <c r="P140" s="153">
        <f>Inputs!P46</f>
        <v>460.44806291255998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554.14981010127201</v>
      </c>
      <c r="M141" s="153">
        <f>Inputs!M47</f>
        <v>573.86919731840806</v>
      </c>
      <c r="N141" s="153">
        <f>Inputs!N47</f>
        <v>627.34713994804304</v>
      </c>
      <c r="O141" s="153">
        <f>Inputs!O47</f>
        <v>636.67446842074901</v>
      </c>
      <c r="P141" s="153">
        <f>Inputs!P47</f>
        <v>548.07382105617205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 ht="13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1.341507942833573</v>
      </c>
      <c r="M144" s="153">
        <f t="shared" ref="M144:P144" si="5">M140-M136</f>
        <v>1.352811395203446</v>
      </c>
      <c r="N144" s="153">
        <f t="shared" si="5"/>
        <v>2.6038530673537252</v>
      </c>
      <c r="O144" s="153">
        <f t="shared" si="5"/>
        <v>2.4064749957971117</v>
      </c>
      <c r="P144" s="153">
        <f t="shared" si="5"/>
        <v>0.70136350053059004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0.36908082919296703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1.7053025658242404E-12</v>
      </c>
      <c r="P145" s="153">
        <f t="shared" si="6"/>
        <v>9.0949470177292824E-13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 ht="13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 ht="13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448.05138633822156</v>
      </c>
      <c r="M148" s="153">
        <f>Baseline.Totex.Water*(AllExp.Coeff.Water/100)</f>
        <v>469.69484281690143</v>
      </c>
      <c r="N148" s="153">
        <f>Baseline.Totex.Water*(AllExp.Coeff.Water/100)</f>
        <v>470.62554464995708</v>
      </c>
      <c r="O148" s="153">
        <f>Baseline.Totex.Water*(AllExp.Coeff.Water/100)</f>
        <v>499.7009433632166</v>
      </c>
      <c r="P148" s="153">
        <f>Baseline.Totex.Water*(AllExp.Coeff.Water/100)</f>
        <v>459.73936066981798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 ht="13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553.78200683728573</v>
      </c>
      <c r="M149" s="153">
        <f>Baseline.Totex.Sewerage*(AllExp.Coeff.Sewerage/100)</f>
        <v>573.87052122745854</v>
      </c>
      <c r="N149" s="153">
        <f>Baseline.Totex.Sewerage*(AllExp.Coeff.Sewerage/100)</f>
        <v>627.3485872300372</v>
      </c>
      <c r="O149" s="153">
        <f>Baseline.Totex.Sewerage*(AllExp.Coeff.Sewerage/100)</f>
        <v>636.67593722077208</v>
      </c>
      <c r="P149" s="153">
        <f>Baseline.Totex.Sewerage*(AllExp.Coeff.Sewerage/100)</f>
        <v>548.07508545561211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 ht="13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449.39289428105513</v>
      </c>
      <c r="M152" s="153">
        <f t="shared" ref="M152:P152" si="7">M148+M144</f>
        <v>471.04765421210487</v>
      </c>
      <c r="N152" s="153">
        <f t="shared" si="7"/>
        <v>473.2293977173108</v>
      </c>
      <c r="O152" s="153">
        <f t="shared" si="7"/>
        <v>502.10741835901371</v>
      </c>
      <c r="P152" s="153">
        <f t="shared" si="7"/>
        <v>460.44072417034857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554.1510876664787</v>
      </c>
      <c r="M153" s="153">
        <f t="shared" ref="M153:P153" si="8">M149+M145</f>
        <v>573.87052122745854</v>
      </c>
      <c r="N153" s="153">
        <f t="shared" si="8"/>
        <v>627.3485872300372</v>
      </c>
      <c r="O153" s="153">
        <f t="shared" si="8"/>
        <v>636.67593722077379</v>
      </c>
      <c r="P153" s="153">
        <f t="shared" si="8"/>
        <v>548.07508545561302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 ht="13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-7.1521690398412829E-3</v>
      </c>
      <c r="M156" s="153">
        <f t="shared" si="9"/>
        <v>-7.4976599011051803E-3</v>
      </c>
      <c r="N156" s="153">
        <f t="shared" si="9"/>
        <v>-7.5125165382132764E-3</v>
      </c>
      <c r="O156" s="153">
        <f t="shared" si="9"/>
        <v>-7.9766422452962615E-3</v>
      </c>
      <c r="P156" s="153">
        <f t="shared" si="9"/>
        <v>-7.3387422114024048E-3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1.2775652066920884E-3</v>
      </c>
      <c r="M157" s="153">
        <f t="shared" si="9"/>
        <v>1.3239090508250229E-3</v>
      </c>
      <c r="N157" s="153">
        <f t="shared" si="9"/>
        <v>1.4472819947286553E-3</v>
      </c>
      <c r="O157" s="153">
        <f t="shared" si="9"/>
        <v>1.468800024781558E-3</v>
      </c>
      <c r="P157" s="153">
        <f t="shared" si="9"/>
        <v>1.2643994409700099E-3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4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 ht="13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 ht="13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30.576235478531373</v>
      </c>
      <c r="M162" s="218">
        <f>(Actual.Totex.Water-SUM(Inputs!M60:M64))/Indexation.Average-M148</f>
        <v>61.417187191254243</v>
      </c>
      <c r="N162" s="218">
        <f>(Actual.Totex.Water-SUM(Inputs!N60:N64))/Indexation.Average-N148</f>
        <v>47.736815447222284</v>
      </c>
      <c r="O162" s="218">
        <f>(Actual.Totex.Water-SUM(Inputs!O60:O64))/Indexation.Average-O148</f>
        <v>32.144999164063677</v>
      </c>
      <c r="P162" s="218">
        <f>(Actual.Totex.Water-SUM(Inputs!P60:P64))/Indexation.Average-P148</f>
        <v>-15.047240348916716</v>
      </c>
      <c r="Q162" s="161"/>
      <c r="R162" s="3"/>
      <c r="S162" s="3"/>
      <c r="T162" s="3"/>
      <c r="W162" s="211" t="s">
        <v>279</v>
      </c>
      <c r="X162" s="76"/>
    </row>
    <row r="163" spans="1:24" s="75" customFormat="1" ht="13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121.34562804421705</v>
      </c>
      <c r="M163" s="218">
        <f>(Actual.Totex.Sewerage-SUM(Inputs!M66:M72))/Indexation.Average-M149</f>
        <v>56.009917179960439</v>
      </c>
      <c r="N163" s="218">
        <f>(Actual.Totex.Sewerage-SUM(Inputs!N66:N72))/Indexation.Average-N149</f>
        <v>-8.0111591104906665</v>
      </c>
      <c r="O163" s="218">
        <f>(Actual.Totex.Sewerage-SUM(Inputs!O66:O72))/Indexation.Average-O149</f>
        <v>-96.989787829739612</v>
      </c>
      <c r="P163" s="218">
        <f>(Actual.Totex.Sewerage-SUM(Inputs!P66:P72))/Indexation.Average-P149</f>
        <v>-66.196494189243197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 ht="13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 ht="13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30.569083309491532</v>
      </c>
      <c r="M166" s="153">
        <f t="shared" ref="L166:P167" si="10">M162+M156</f>
        <v>61.409689531353138</v>
      </c>
      <c r="N166" s="153">
        <f t="shared" si="10"/>
        <v>47.729302930684071</v>
      </c>
      <c r="O166" s="153">
        <f t="shared" si="10"/>
        <v>32.13702252181838</v>
      </c>
      <c r="P166" s="153">
        <f t="shared" si="10"/>
        <v>-15.054579091128119</v>
      </c>
      <c r="Q166" s="89" t="s">
        <v>283</v>
      </c>
      <c r="R166" s="3"/>
      <c r="S166" s="3"/>
      <c r="T166" s="3"/>
      <c r="X166" s="76"/>
    </row>
    <row r="167" spans="1:24" s="75" customFormat="1" ht="13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121.34690560942374</v>
      </c>
      <c r="M167" s="153">
        <f t="shared" si="10"/>
        <v>56.011241089011264</v>
      </c>
      <c r="N167" s="153">
        <f t="shared" si="10"/>
        <v>-8.0097118284959379</v>
      </c>
      <c r="O167" s="153">
        <f t="shared" si="10"/>
        <v>-96.98831902971483</v>
      </c>
      <c r="P167" s="153">
        <f t="shared" si="10"/>
        <v>-66.195229789802227</v>
      </c>
      <c r="Q167" s="89" t="s">
        <v>285</v>
      </c>
      <c r="R167" s="3"/>
      <c r="S167" s="3"/>
      <c r="T167" s="3"/>
      <c r="X167" s="76"/>
    </row>
    <row r="168" spans="1:24" s="75" customFormat="1" ht="13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 ht="13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35.214492766797903</v>
      </c>
      <c r="M170" s="153">
        <f>M166*(1+WACC)^Calcs!M7</f>
        <v>68.283562004111957</v>
      </c>
      <c r="N170" s="153">
        <f>N166*(1+WACC)^Calcs!N7</f>
        <v>51.22766991829149</v>
      </c>
      <c r="O170" s="153">
        <f>O166*(1+WACC)^Calcs!O7</f>
        <v>33.293955332603844</v>
      </c>
      <c r="P170" s="153">
        <f>P166*(1+WACC)^Calcs!P7</f>
        <v>-15.054579091128119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139.78730361631631</v>
      </c>
      <c r="M171" s="153">
        <f>M167*(1+WACC)^Calcs!M7</f>
        <v>62.280840092442808</v>
      </c>
      <c r="N171" s="153">
        <f>N167*(1+WACC)^Calcs!N7</f>
        <v>-8.596791666677376</v>
      </c>
      <c r="O171" s="153">
        <f>O167*(1+WACC)^Calcs!O7</f>
        <v>-100.47989851478457</v>
      </c>
      <c r="P171" s="153">
        <f>P167*(1+WACC)^Calcs!P7</f>
        <v>-66.195229789802227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 ht="13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 ht="13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172.96510093067707</v>
      </c>
      <c r="Q174" s="89"/>
      <c r="R174" s="3"/>
      <c r="S174" s="3"/>
      <c r="T174" s="3"/>
      <c r="X174" s="76"/>
    </row>
    <row r="175" spans="1:24" s="75" customFormat="1" ht="13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26.796223737494955</v>
      </c>
      <c r="Q175" s="89"/>
      <c r="R175" s="3"/>
      <c r="S175" s="3"/>
      <c r="T175" s="3"/>
      <c r="X175" s="76"/>
    </row>
    <row r="176" spans="1:24" s="75" customFormat="1" ht="13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4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 ht="13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 ht="13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 ht="13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 ht="13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 ht="13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 ht="13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 ht="13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4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4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 ht="13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0.65958158486345175</v>
      </c>
      <c r="H192" s="89" t="s">
        <v>302</v>
      </c>
    </row>
    <row r="193" spans="1:24" ht="13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0.49785661397885461</v>
      </c>
      <c r="H193" s="89" t="s">
        <v>304</v>
      </c>
    </row>
    <row r="194" spans="1:24"/>
    <row r="195" spans="1:24" s="22" customFormat="1" ht="14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30.066184943160465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10.1127455455357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4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58.880505532754192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13.455546520125909</v>
      </c>
    </row>
    <row r="204" spans="1:24"/>
    <row r="205" spans="1:24" ht="13" thickBot="1"/>
    <row r="206" spans="1:24" ht="13.5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I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17.90625" style="7" customWidth="1"/>
    <col min="7" max="7" width="11.54296875" style="7" customWidth="1"/>
    <col min="8" max="8" width="4.08984375" style="7" customWidth="1"/>
    <col min="9" max="21" width="13.08984375" style="7" customWidth="1"/>
    <col min="22" max="22" width="15.90625" style="7" bestFit="1" customWidth="1"/>
    <col min="23" max="16384" width="9.08984375" style="7" hidden="1"/>
  </cols>
  <sheetData>
    <row r="1" spans="1:24" ht="32.5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3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3">
      <c r="V4" s="96"/>
    </row>
    <row r="5" spans="1:24" ht="13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3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5"/>
    <row r="8" spans="1:24" ht="12.5"/>
    <row r="9" spans="1:24" s="22" customFormat="1" ht="14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5">
      <c r="A11" s="72"/>
      <c r="D11" s="30" t="s">
        <v>41</v>
      </c>
      <c r="E11" s="91" t="s">
        <v>306</v>
      </c>
      <c r="F11" s="33" t="s">
        <v>28</v>
      </c>
      <c r="P11" s="88">
        <f>Calcs!P197</f>
        <v>30.066184943160465</v>
      </c>
      <c r="X11" s="74"/>
    </row>
    <row r="12" spans="1:24" s="3" customFormat="1" ht="12.5">
      <c r="A12" s="72"/>
      <c r="D12" s="30" t="s">
        <v>41</v>
      </c>
      <c r="E12" s="91" t="s">
        <v>307</v>
      </c>
      <c r="F12" s="33" t="s">
        <v>28</v>
      </c>
      <c r="P12" s="88">
        <f>Calcs!P198</f>
        <v>10.1127455455357</v>
      </c>
      <c r="X12" s="74"/>
    </row>
    <row r="13" spans="1:24" s="3" customFormat="1" ht="12.5">
      <c r="E13" s="91"/>
      <c r="F13" s="33"/>
      <c r="P13" s="153"/>
      <c r="X13" s="74"/>
    </row>
    <row r="14" spans="1:24" s="3" customFormat="1" ht="13">
      <c r="A14" s="72"/>
      <c r="D14" s="30" t="s">
        <v>41</v>
      </c>
      <c r="E14" s="78" t="s">
        <v>316</v>
      </c>
      <c r="F14" s="33" t="s">
        <v>28</v>
      </c>
      <c r="P14" s="156">
        <f>SUM(P11:P12)</f>
        <v>40.178930488696167</v>
      </c>
      <c r="X14" s="74"/>
    </row>
    <row r="15" spans="1:24" s="3" customFormat="1" ht="12.5">
      <c r="E15" s="91"/>
      <c r="F15" s="91"/>
      <c r="G15" s="91"/>
      <c r="X15" s="74"/>
    </row>
    <row r="16" spans="1:24" s="22" customFormat="1" ht="14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5">
      <c r="A18" s="72"/>
      <c r="D18" s="30" t="s">
        <v>41</v>
      </c>
      <c r="E18" s="91" t="s">
        <v>309</v>
      </c>
      <c r="F18" s="33" t="s">
        <v>28</v>
      </c>
      <c r="P18" s="88">
        <f>Calcs!P202</f>
        <v>58.880505532754192</v>
      </c>
      <c r="X18" s="74"/>
    </row>
    <row r="19" spans="1:24" s="3" customFormat="1" ht="12.5">
      <c r="A19" s="72"/>
      <c r="D19" s="30" t="s">
        <v>41</v>
      </c>
      <c r="E19" s="91" t="s">
        <v>310</v>
      </c>
      <c r="F19" s="33" t="s">
        <v>28</v>
      </c>
      <c r="P19" s="88">
        <f>Calcs!P203</f>
        <v>13.455546520125909</v>
      </c>
      <c r="X19" s="74"/>
    </row>
    <row r="20" spans="1:24" customFormat="1" ht="14.5">
      <c r="G20" s="7"/>
    </row>
    <row r="21" spans="1:24" s="3" customFormat="1" ht="13">
      <c r="A21" s="72"/>
      <c r="D21" s="30" t="s">
        <v>41</v>
      </c>
      <c r="E21" s="78" t="s">
        <v>318</v>
      </c>
      <c r="F21" s="33" t="s">
        <v>28</v>
      </c>
      <c r="P21" s="156">
        <f>SUM(P18:P19)</f>
        <v>72.336052052880106</v>
      </c>
      <c r="X21" s="74"/>
    </row>
    <row r="22" spans="1:24" ht="13" thickBot="1"/>
    <row r="23" spans="1:24" ht="13.5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5"/>
    <row r="25" spans="1:24" ht="12.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72.336052052880106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4.54296875" style="3" customWidth="1"/>
    <col min="4" max="4" width="11.54296875" style="3" customWidth="1"/>
    <col min="5" max="5" width="53.08984375" style="3" customWidth="1"/>
    <col min="6" max="7" width="2.54296875" style="3" customWidth="1"/>
    <col min="8" max="21" width="11" style="3" customWidth="1"/>
    <col min="22" max="22" width="22.36328125" style="134" bestFit="1" customWidth="1"/>
    <col min="23" max="26" width="8.90625" style="3" hidden="1" customWidth="1"/>
    <col min="27" max="259" width="0" style="3" hidden="1" customWidth="1"/>
    <col min="260" max="16384" width="0" style="3" hidden="1"/>
  </cols>
  <sheetData>
    <row r="1" spans="1:24" s="72" customFormat="1" ht="32.5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4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3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3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3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InpActive!G34</f>
        <v>242.5</v>
      </c>
      <c r="J11" s="128">
        <f>InpActive!H34</f>
        <v>249.5</v>
      </c>
      <c r="K11" s="128">
        <f>InpActive!I34</f>
        <v>255.7</v>
      </c>
      <c r="L11" s="128">
        <f>InpActive!J34</f>
        <v>258</v>
      </c>
      <c r="M11" s="128">
        <f>InpActive!K34</f>
        <v>261.39999999999998</v>
      </c>
      <c r="N11" s="128">
        <f>InpActive!L34</f>
        <v>270.60000000000002</v>
      </c>
      <c r="O11" s="128">
        <f>InpActive!M34</f>
        <v>280.2</v>
      </c>
      <c r="P11" s="128">
        <f>InpActive!N34</f>
        <v>289.39999999999998</v>
      </c>
      <c r="Q11" s="128">
        <f>InpActive!O34</f>
        <v>298.08199999999999</v>
      </c>
      <c r="R11" s="128"/>
      <c r="S11" s="128"/>
      <c r="T11" s="128"/>
      <c r="U11" s="128"/>
      <c r="V11" s="125"/>
    </row>
    <row r="12" spans="1:24" s="72" customFormat="1" ht="13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InpActive!G35</f>
        <v>242.4</v>
      </c>
      <c r="J12" s="128">
        <f>InpActive!H35</f>
        <v>250</v>
      </c>
      <c r="K12" s="128">
        <f>InpActive!I35</f>
        <v>255.9</v>
      </c>
      <c r="L12" s="128">
        <f>InpActive!J35</f>
        <v>258.5</v>
      </c>
      <c r="M12" s="128">
        <f>InpActive!K35</f>
        <v>262.10000000000002</v>
      </c>
      <c r="N12" s="128">
        <f>InpActive!L35</f>
        <v>271.7</v>
      </c>
      <c r="O12" s="128">
        <f>InpActive!M35</f>
        <v>281.18</v>
      </c>
      <c r="P12" s="128">
        <f>InpActive!N35</f>
        <v>290.39999999999998</v>
      </c>
      <c r="Q12" s="128">
        <f>InpActive!O35</f>
        <v>299.11200000000002</v>
      </c>
      <c r="R12" s="128"/>
      <c r="S12" s="128"/>
      <c r="T12" s="128"/>
      <c r="U12" s="128"/>
      <c r="V12" s="125"/>
    </row>
    <row r="13" spans="1:24" s="72" customFormat="1" ht="13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InpActive!G36</f>
        <v>241.8</v>
      </c>
      <c r="J13" s="128">
        <f>InpActive!H36</f>
        <v>249.7</v>
      </c>
      <c r="K13" s="128">
        <f>InpActive!I36</f>
        <v>256.3</v>
      </c>
      <c r="L13" s="128">
        <f>InpActive!J36</f>
        <v>258.89999999999998</v>
      </c>
      <c r="M13" s="128">
        <f>InpActive!K36</f>
        <v>263.10000000000002</v>
      </c>
      <c r="N13" s="128">
        <f>InpActive!L36</f>
        <v>272.3</v>
      </c>
      <c r="O13" s="128">
        <f>InpActive!M36</f>
        <v>282.22000000000003</v>
      </c>
      <c r="P13" s="128">
        <f>InpActive!N36</f>
        <v>291.38</v>
      </c>
      <c r="Q13" s="128">
        <f>InpActive!O36</f>
        <v>300.12139999999999</v>
      </c>
      <c r="R13" s="128"/>
      <c r="S13" s="128"/>
      <c r="T13" s="128"/>
      <c r="U13" s="128"/>
      <c r="V13" s="125"/>
    </row>
    <row r="14" spans="1:24" s="72" customFormat="1" ht="13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InpActive!G37</f>
        <v>242.1</v>
      </c>
      <c r="J14" s="128">
        <f>InpActive!H37</f>
        <v>249.7</v>
      </c>
      <c r="K14" s="128">
        <f>InpActive!I37</f>
        <v>256</v>
      </c>
      <c r="L14" s="128">
        <f>InpActive!J37</f>
        <v>258.60000000000002</v>
      </c>
      <c r="M14" s="128">
        <f>InpActive!K37</f>
        <v>263.39999999999998</v>
      </c>
      <c r="N14" s="128">
        <f>InpActive!L37</f>
        <v>272.89999999999998</v>
      </c>
      <c r="O14" s="128">
        <f>InpActive!M37</f>
        <v>282.62</v>
      </c>
      <c r="P14" s="128">
        <f>InpActive!N37</f>
        <v>291.66000000000003</v>
      </c>
      <c r="Q14" s="128">
        <f>InpActive!O37</f>
        <v>300.40980000000002</v>
      </c>
      <c r="R14" s="128"/>
      <c r="S14" s="128"/>
      <c r="T14" s="128"/>
      <c r="U14" s="128"/>
      <c r="V14" s="125"/>
    </row>
    <row r="15" spans="1:24" s="72" customFormat="1" ht="13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InpActive!G38</f>
        <v>243</v>
      </c>
      <c r="J15" s="128">
        <f>InpActive!H38</f>
        <v>251</v>
      </c>
      <c r="K15" s="128">
        <f>InpActive!I38</f>
        <v>257</v>
      </c>
      <c r="L15" s="128">
        <f>InpActive!J38</f>
        <v>259.8</v>
      </c>
      <c r="M15" s="128">
        <f>InpActive!K38</f>
        <v>264.39999999999998</v>
      </c>
      <c r="N15" s="128">
        <f>InpActive!L38</f>
        <v>274.7</v>
      </c>
      <c r="O15" s="128">
        <f>InpActive!M38</f>
        <v>284.24</v>
      </c>
      <c r="P15" s="128">
        <f>InpActive!N38</f>
        <v>293.18</v>
      </c>
      <c r="Q15" s="128">
        <f>InpActive!O38</f>
        <v>301.97539999999998</v>
      </c>
      <c r="R15" s="128"/>
      <c r="S15" s="128"/>
      <c r="T15" s="128"/>
      <c r="U15" s="128"/>
      <c r="V15" s="125"/>
    </row>
    <row r="16" spans="1:24" s="72" customFormat="1" ht="13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InpActive!G39</f>
        <v>244.2</v>
      </c>
      <c r="J16" s="128">
        <f>InpActive!H39</f>
        <v>251.9</v>
      </c>
      <c r="K16" s="128">
        <f>InpActive!I39</f>
        <v>257.60000000000002</v>
      </c>
      <c r="L16" s="128">
        <f>InpActive!J39</f>
        <v>259.60000000000002</v>
      </c>
      <c r="M16" s="128">
        <f>InpActive!K39</f>
        <v>264.89999999999998</v>
      </c>
      <c r="N16" s="128">
        <f>InpActive!L39</f>
        <v>275.10000000000002</v>
      </c>
      <c r="O16" s="128">
        <f>InpActive!M39</f>
        <v>284.48</v>
      </c>
      <c r="P16" s="128">
        <f>InpActive!N39</f>
        <v>293.64</v>
      </c>
      <c r="Q16" s="128">
        <f>InpActive!O39</f>
        <v>302.44920000000002</v>
      </c>
      <c r="R16" s="128"/>
      <c r="S16" s="128"/>
      <c r="T16" s="128"/>
      <c r="U16" s="128"/>
      <c r="V16" s="125"/>
    </row>
    <row r="17" spans="2:22" s="72" customFormat="1" ht="13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InpActive!G40</f>
        <v>245.6</v>
      </c>
      <c r="J17" s="128">
        <f>InpActive!H40</f>
        <v>251.9</v>
      </c>
      <c r="K17" s="128">
        <f>InpActive!I40</f>
        <v>257.7</v>
      </c>
      <c r="L17" s="128">
        <f>InpActive!J40</f>
        <v>259.5</v>
      </c>
      <c r="M17" s="128">
        <f>InpActive!K40</f>
        <v>264.8</v>
      </c>
      <c r="N17" s="128">
        <f>InpActive!L40</f>
        <v>275.3</v>
      </c>
      <c r="O17" s="128">
        <f>InpActive!M40</f>
        <v>284.72000000000003</v>
      </c>
      <c r="P17" s="128">
        <f>InpActive!N40</f>
        <v>293.8</v>
      </c>
      <c r="Q17" s="128">
        <f>InpActive!O40</f>
        <v>302.61399999999998</v>
      </c>
      <c r="R17" s="128"/>
      <c r="S17" s="128"/>
      <c r="T17" s="128"/>
      <c r="U17" s="128"/>
      <c r="V17" s="125"/>
    </row>
    <row r="18" spans="2:22" s="72" customFormat="1" ht="13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InpActive!F41</f>
        <v>238.5</v>
      </c>
      <c r="I18" s="128">
        <f>InpActive!G41</f>
        <v>245.6</v>
      </c>
      <c r="J18" s="128">
        <f>InpActive!H41</f>
        <v>252.1</v>
      </c>
      <c r="K18" s="128">
        <f>InpActive!I41</f>
        <v>257.10000000000002</v>
      </c>
      <c r="L18" s="128">
        <f>InpActive!J41</f>
        <v>259.8</v>
      </c>
      <c r="M18" s="128">
        <f>InpActive!K41</f>
        <v>265.5</v>
      </c>
      <c r="N18" s="128">
        <f>InpActive!L41</f>
        <v>275.8</v>
      </c>
      <c r="O18" s="128">
        <f>InpActive!M41</f>
        <v>285.06</v>
      </c>
      <c r="P18" s="128">
        <f>InpActive!N41</f>
        <v>293.61180000000002</v>
      </c>
      <c r="Q18" s="128">
        <f>InpActive!O41</f>
        <v>302.42015400000003</v>
      </c>
      <c r="R18" s="128"/>
      <c r="S18" s="128"/>
      <c r="T18" s="128"/>
      <c r="U18" s="128"/>
      <c r="V18" s="125"/>
    </row>
    <row r="19" spans="2:22" s="72" customFormat="1" ht="13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InpActive!G42</f>
        <v>246.8</v>
      </c>
      <c r="J19" s="128">
        <f>InpActive!H42</f>
        <v>253.4</v>
      </c>
      <c r="K19" s="128">
        <f>InpActive!I42</f>
        <v>257.5</v>
      </c>
      <c r="L19" s="128">
        <f>InpActive!J42</f>
        <v>260.60000000000002</v>
      </c>
      <c r="M19" s="128">
        <f>InpActive!K42</f>
        <v>267.10000000000002</v>
      </c>
      <c r="N19" s="128">
        <f>InpActive!L42</f>
        <v>278.10000000000002</v>
      </c>
      <c r="O19" s="128">
        <f>InpActive!M42</f>
        <v>287.14</v>
      </c>
      <c r="P19" s="128">
        <f>InpActive!N42</f>
        <v>295.75420000000003</v>
      </c>
      <c r="Q19" s="128">
        <f>InpActive!O42</f>
        <v>304.62682599999999</v>
      </c>
      <c r="R19" s="128"/>
      <c r="S19" s="128"/>
      <c r="T19" s="128"/>
      <c r="U19" s="128"/>
      <c r="V19" s="125"/>
    </row>
    <row r="20" spans="2:22" s="72" customFormat="1" ht="13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InpActive!G43</f>
        <v>245.8</v>
      </c>
      <c r="J20" s="128">
        <f>InpActive!H43</f>
        <v>252.6</v>
      </c>
      <c r="K20" s="128">
        <f>InpActive!I43</f>
        <v>255.4</v>
      </c>
      <c r="L20" s="128">
        <f>InpActive!J43</f>
        <v>258.8</v>
      </c>
      <c r="M20" s="128">
        <f>InpActive!K43</f>
        <v>265.5</v>
      </c>
      <c r="N20" s="128">
        <f>InpActive!L43</f>
        <v>276</v>
      </c>
      <c r="O20" s="128">
        <f>InpActive!M43</f>
        <v>285.02</v>
      </c>
      <c r="P20" s="128">
        <f>InpActive!N43</f>
        <v>293.57060000000001</v>
      </c>
      <c r="Q20" s="128">
        <f>InpActive!O43</f>
        <v>302.37771800000002</v>
      </c>
      <c r="R20" s="128"/>
      <c r="S20" s="128"/>
      <c r="T20" s="128"/>
      <c r="U20" s="128"/>
      <c r="V20" s="125"/>
    </row>
    <row r="21" spans="2:22" s="72" customFormat="1" ht="13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InpActive!G44</f>
        <v>247.6</v>
      </c>
      <c r="J21" s="128">
        <f>InpActive!H44</f>
        <v>254.2</v>
      </c>
      <c r="K21" s="128">
        <f>InpActive!I44</f>
        <v>256.7</v>
      </c>
      <c r="L21" s="128">
        <f>InpActive!J44</f>
        <v>260</v>
      </c>
      <c r="M21" s="128">
        <f>InpActive!K44</f>
        <v>268.39999999999998</v>
      </c>
      <c r="N21" s="128">
        <f>InpActive!L44</f>
        <v>278.10000000000002</v>
      </c>
      <c r="O21" s="128">
        <f>InpActive!M44</f>
        <v>287.2</v>
      </c>
      <c r="P21" s="128">
        <f>InpActive!N44</f>
        <v>295.81599999999997</v>
      </c>
      <c r="Q21" s="128">
        <f>InpActive!O44</f>
        <v>304.69047999999998</v>
      </c>
      <c r="R21" s="128"/>
      <c r="S21" s="128"/>
      <c r="T21" s="128"/>
      <c r="U21" s="128"/>
      <c r="V21" s="125"/>
    </row>
    <row r="22" spans="2:22" s="72" customFormat="1" ht="13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InpActive!G45</f>
        <v>248.7</v>
      </c>
      <c r="J22" s="128">
        <f>InpActive!H45</f>
        <v>254.8</v>
      </c>
      <c r="K22" s="128">
        <f>InpActive!I45</f>
        <v>257.10000000000002</v>
      </c>
      <c r="L22" s="128">
        <f>InpActive!J45</f>
        <v>261.10000000000002</v>
      </c>
      <c r="M22" s="128">
        <f>InpActive!K45</f>
        <v>269.3</v>
      </c>
      <c r="N22" s="128">
        <f>InpActive!L45</f>
        <v>278.3</v>
      </c>
      <c r="O22" s="128">
        <f>InpActive!M45</f>
        <v>287.89999999999998</v>
      </c>
      <c r="P22" s="128">
        <f>InpActive!N45</f>
        <v>296.53699999999998</v>
      </c>
      <c r="Q22" s="128">
        <f>InpActive!O45</f>
        <v>305.43311</v>
      </c>
      <c r="R22" s="128"/>
      <c r="S22" s="128"/>
      <c r="T22" s="128"/>
      <c r="U22" s="128"/>
      <c r="V22" s="125"/>
    </row>
    <row r="23" spans="2:22" s="72" customFormat="1" ht="13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3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3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3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280.2</v>
      </c>
      <c r="P29" s="133">
        <f t="shared" si="2"/>
        <v>289.39999999999998</v>
      </c>
      <c r="Q29" s="133">
        <f t="shared" si="2"/>
        <v>298.08199999999999</v>
      </c>
      <c r="R29" s="133">
        <f t="shared" si="2"/>
        <v>298.08199999999999</v>
      </c>
      <c r="S29" s="133">
        <f t="shared" si="2"/>
        <v>298.08199999999999</v>
      </c>
      <c r="T29" s="133">
        <f t="shared" si="2"/>
        <v>298.08199999999999</v>
      </c>
      <c r="U29" s="133">
        <f t="shared" si="2"/>
        <v>298.08199999999999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281.18</v>
      </c>
      <c r="P30" s="133">
        <f t="shared" si="3"/>
        <v>290.39999999999998</v>
      </c>
      <c r="Q30" s="133">
        <f t="shared" si="3"/>
        <v>299.11200000000002</v>
      </c>
      <c r="R30" s="133">
        <f t="shared" si="3"/>
        <v>299.11200000000002</v>
      </c>
      <c r="S30" s="133">
        <f t="shared" si="3"/>
        <v>299.11200000000002</v>
      </c>
      <c r="T30" s="133">
        <f t="shared" si="3"/>
        <v>299.11200000000002</v>
      </c>
      <c r="U30" s="133">
        <f t="shared" si="3"/>
        <v>299.11200000000002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282.22000000000003</v>
      </c>
      <c r="P31" s="133">
        <f t="shared" si="3"/>
        <v>291.38</v>
      </c>
      <c r="Q31" s="133">
        <f t="shared" si="3"/>
        <v>300.12139999999999</v>
      </c>
      <c r="R31" s="133">
        <f t="shared" si="3"/>
        <v>300.12139999999999</v>
      </c>
      <c r="S31" s="133">
        <f t="shared" si="3"/>
        <v>300.12139999999999</v>
      </c>
      <c r="T31" s="133">
        <f t="shared" si="3"/>
        <v>300.12139999999999</v>
      </c>
      <c r="U31" s="133">
        <f t="shared" si="3"/>
        <v>300.12139999999999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282.62</v>
      </c>
      <c r="P32" s="133">
        <f t="shared" si="3"/>
        <v>291.66000000000003</v>
      </c>
      <c r="Q32" s="133">
        <f t="shared" si="3"/>
        <v>300.40980000000002</v>
      </c>
      <c r="R32" s="133">
        <f t="shared" si="3"/>
        <v>300.40980000000002</v>
      </c>
      <c r="S32" s="133">
        <f t="shared" si="3"/>
        <v>300.40980000000002</v>
      </c>
      <c r="T32" s="133">
        <f t="shared" si="3"/>
        <v>300.40980000000002</v>
      </c>
      <c r="U32" s="133">
        <f t="shared" si="3"/>
        <v>300.40980000000002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284.24</v>
      </c>
      <c r="P33" s="133">
        <f t="shared" si="3"/>
        <v>293.18</v>
      </c>
      <c r="Q33" s="133">
        <f t="shared" si="3"/>
        <v>301.97539999999998</v>
      </c>
      <c r="R33" s="133">
        <f t="shared" si="3"/>
        <v>301.97539999999998</v>
      </c>
      <c r="S33" s="133">
        <f t="shared" si="3"/>
        <v>301.97539999999998</v>
      </c>
      <c r="T33" s="133">
        <f t="shared" si="3"/>
        <v>301.97539999999998</v>
      </c>
      <c r="U33" s="133">
        <f t="shared" si="3"/>
        <v>301.97539999999998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284.48</v>
      </c>
      <c r="P34" s="133">
        <f t="shared" si="3"/>
        <v>293.64</v>
      </c>
      <c r="Q34" s="133">
        <f t="shared" si="3"/>
        <v>302.44920000000002</v>
      </c>
      <c r="R34" s="133">
        <f t="shared" si="3"/>
        <v>302.44920000000002</v>
      </c>
      <c r="S34" s="133">
        <f t="shared" si="3"/>
        <v>302.44920000000002</v>
      </c>
      <c r="T34" s="133">
        <f t="shared" si="3"/>
        <v>302.44920000000002</v>
      </c>
      <c r="U34" s="133">
        <f t="shared" si="3"/>
        <v>302.44920000000002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284.72000000000003</v>
      </c>
      <c r="P35" s="133">
        <f t="shared" si="3"/>
        <v>293.8</v>
      </c>
      <c r="Q35" s="133">
        <f t="shared" si="3"/>
        <v>302.61399999999998</v>
      </c>
      <c r="R35" s="133">
        <f t="shared" si="3"/>
        <v>302.61399999999998</v>
      </c>
      <c r="S35" s="133">
        <f t="shared" si="3"/>
        <v>302.61399999999998</v>
      </c>
      <c r="T35" s="133">
        <f t="shared" si="3"/>
        <v>302.61399999999998</v>
      </c>
      <c r="U35" s="133">
        <f t="shared" si="3"/>
        <v>302.61399999999998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285.06</v>
      </c>
      <c r="P36" s="133">
        <f t="shared" si="3"/>
        <v>293.61180000000002</v>
      </c>
      <c r="Q36" s="133">
        <f t="shared" si="3"/>
        <v>302.42015400000003</v>
      </c>
      <c r="R36" s="133">
        <f t="shared" si="3"/>
        <v>302.42015400000003</v>
      </c>
      <c r="S36" s="133">
        <f t="shared" si="3"/>
        <v>302.42015400000003</v>
      </c>
      <c r="T36" s="133">
        <f t="shared" si="3"/>
        <v>302.42015400000003</v>
      </c>
      <c r="U36" s="133">
        <f t="shared" si="3"/>
        <v>302.42015400000003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287.14</v>
      </c>
      <c r="P37" s="133">
        <f t="shared" si="3"/>
        <v>295.75420000000003</v>
      </c>
      <c r="Q37" s="133">
        <f t="shared" si="3"/>
        <v>304.62682599999999</v>
      </c>
      <c r="R37" s="133">
        <f t="shared" si="3"/>
        <v>304.62682599999999</v>
      </c>
      <c r="S37" s="133">
        <f t="shared" si="3"/>
        <v>304.62682599999999</v>
      </c>
      <c r="T37" s="133">
        <f t="shared" si="3"/>
        <v>304.62682599999999</v>
      </c>
      <c r="U37" s="133">
        <f t="shared" si="3"/>
        <v>304.62682599999999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285.02</v>
      </c>
      <c r="P38" s="133">
        <f t="shared" si="3"/>
        <v>293.57060000000001</v>
      </c>
      <c r="Q38" s="133">
        <f t="shared" si="3"/>
        <v>302.37771800000002</v>
      </c>
      <c r="R38" s="133">
        <f t="shared" si="3"/>
        <v>302.37771800000002</v>
      </c>
      <c r="S38" s="133">
        <f t="shared" si="3"/>
        <v>302.37771800000002</v>
      </c>
      <c r="T38" s="133">
        <f t="shared" si="3"/>
        <v>302.37771800000002</v>
      </c>
      <c r="U38" s="133">
        <f t="shared" si="3"/>
        <v>302.37771800000002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287.2</v>
      </c>
      <c r="P39" s="133">
        <f t="shared" si="3"/>
        <v>295.81599999999997</v>
      </c>
      <c r="Q39" s="133">
        <f t="shared" si="3"/>
        <v>304.69047999999998</v>
      </c>
      <c r="R39" s="133">
        <f t="shared" si="3"/>
        <v>304.69047999999998</v>
      </c>
      <c r="S39" s="133">
        <f t="shared" si="3"/>
        <v>304.69047999999998</v>
      </c>
      <c r="T39" s="133">
        <f t="shared" si="3"/>
        <v>304.69047999999998</v>
      </c>
      <c r="U39" s="133">
        <f t="shared" si="3"/>
        <v>304.69047999999998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287.89999999999998</v>
      </c>
      <c r="P40" s="133">
        <f t="shared" si="3"/>
        <v>296.53699999999998</v>
      </c>
      <c r="Q40" s="133">
        <f t="shared" si="3"/>
        <v>305.43311</v>
      </c>
      <c r="R40" s="133">
        <f t="shared" si="3"/>
        <v>305.43311</v>
      </c>
      <c r="S40" s="133">
        <f t="shared" si="3"/>
        <v>305.43311</v>
      </c>
      <c r="T40" s="133">
        <f t="shared" si="3"/>
        <v>305.43311</v>
      </c>
      <c r="U40" s="133">
        <f t="shared" si="3"/>
        <v>305.43311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284.33166666666665</v>
      </c>
      <c r="P41" s="129">
        <f t="shared" si="4"/>
        <v>293.22913333333327</v>
      </c>
      <c r="Q41" s="129">
        <f t="shared" si="4"/>
        <v>302.02600733333333</v>
      </c>
      <c r="R41" s="129">
        <f t="shared" si="4"/>
        <v>302.02600733333333</v>
      </c>
      <c r="S41" s="129">
        <f t="shared" si="4"/>
        <v>302.02600733333333</v>
      </c>
      <c r="T41" s="129">
        <f t="shared" si="4"/>
        <v>302.02600733333333</v>
      </c>
      <c r="U41" s="129">
        <f t="shared" si="4"/>
        <v>302.02600733333333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1.1952201257861634</v>
      </c>
      <c r="Q45" s="185">
        <f t="shared" si="5"/>
        <v>1.2310767295597485</v>
      </c>
      <c r="R45" s="185">
        <f t="shared" si="5"/>
        <v>1.2680090314465411</v>
      </c>
      <c r="S45" s="185">
        <f t="shared" si="5"/>
        <v>1.2680090314465411</v>
      </c>
      <c r="T45" s="185">
        <f t="shared" si="5"/>
        <v>1.2680090314465411</v>
      </c>
      <c r="U45" s="185">
        <f t="shared" si="5"/>
        <v>1.2680090314465411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1.1620789482647049</v>
      </c>
      <c r="P49" s="185">
        <f t="shared" si="6"/>
        <v>1.1984433772691665</v>
      </c>
      <c r="Q49" s="185">
        <f t="shared" si="6"/>
        <v>1.2343966785872416</v>
      </c>
      <c r="R49" s="185">
        <f t="shared" si="6"/>
        <v>1.2343966785872416</v>
      </c>
      <c r="S49" s="185">
        <f t="shared" si="6"/>
        <v>1.2343966785872416</v>
      </c>
      <c r="T49" s="185">
        <f t="shared" si="6"/>
        <v>1.2343966785872416</v>
      </c>
      <c r="U49" s="185">
        <f t="shared" si="6"/>
        <v>1.2343966785872416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3.4278092697565654E-2</v>
      </c>
      <c r="P51" s="139">
        <f t="shared" si="7"/>
        <v>3.1292563262387052E-2</v>
      </c>
      <c r="Q51" s="139">
        <f t="shared" si="7"/>
        <v>3.0000000000000027E-2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101</vt:i4>
      </vt:variant>
    </vt:vector>
  </HeadingPairs>
  <TitlesOfParts>
    <vt:vector size="111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'Change Log'!Print_Area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2019-03-26T11:20:49Z</dcterms:created>
  <dcterms:modified xsi:type="dcterms:W3CDTF">2019-04-08T10:53:39Z</dcterms:modified>
  <cp:category/>
  <cp:contentStatus/>
</cp:coreProperties>
</file>